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Rol\Anima\Partida Kebra\"/>
    </mc:Choice>
  </mc:AlternateContent>
  <bookViews>
    <workbookView xWindow="0" yWindow="0" windowWidth="16380" windowHeight="8190" tabRatio="585"/>
  </bookViews>
  <sheets>
    <sheet name="Hoja básica" sheetId="1" r:id="rId1"/>
    <sheet name="Hoja2" sheetId="9" r:id="rId2"/>
    <sheet name="Hoja1" sheetId="2" r:id="rId3"/>
    <sheet name="Sheet3" sheetId="3" r:id="rId4"/>
    <sheet name="Sheet2" sheetId="4" r:id="rId5"/>
    <sheet name="Sel.Hechizos" sheetId="5" r:id="rId6"/>
    <sheet name="Sel.Poderes" sheetId="7" r:id="rId7"/>
    <sheet name="HM" sheetId="6" state="hidden" r:id="rId8"/>
    <sheet name="HP" sheetId="8" state="hidden" r:id="rId9"/>
  </sheets>
  <definedNames>
    <definedName name="__xlnm._FilterDatabase" localSheetId="0">'Hoja básica'!$L$1:$S$9</definedName>
    <definedName name="__xlnm._FilterDatabase" localSheetId="3">Sheet3!$B$172:$B$189</definedName>
    <definedName name="__xlnm._FilterDatabase_1">'Hoja básica'!$L$1:$S$9</definedName>
    <definedName name="__xlnm._FilterDatabase_1_1">Sheet3!$B$172:$B$189</definedName>
    <definedName name="_xlnm._FilterDatabase" localSheetId="3" hidden="1">Sheet3!$B$172:$B$189</definedName>
    <definedName name="a.0">Sheet3!$BL$17:$BL$24</definedName>
    <definedName name="a.1">Sheet3!$BN$6:$BN$42</definedName>
    <definedName name="a.2">Sheet3!$BO$6:$BO$37</definedName>
    <definedName name="a.3">Sheet3!$BP$6:$BP$41</definedName>
    <definedName name="a.4">Sheet3!$BQ$6:$BQ$17</definedName>
    <definedName name="a.5">Sheet3!$BR$6:$BR$22</definedName>
    <definedName name="a.6">Sheet3!$BS$6:$BS$18</definedName>
    <definedName name="a.7">Sheet3!$BT$6:$BT$8</definedName>
    <definedName name="a.8">Sheet3!$BU$6:$BU$11</definedName>
    <definedName name="amb">Sheet2!$AI$6:$AI$26</definedName>
    <definedName name="amb.">Sheet2!$AK$6:$AK$60</definedName>
    <definedName name="amb..">Sheet2!$AM$6:$AM$40</definedName>
    <definedName name="ar.0">Sheet3!$BY$38:$BY$62</definedName>
    <definedName name="ar.1">Sheet3!$CB$38:$CB$44</definedName>
    <definedName name="_xlnm.Print_Area" localSheetId="0">'Hoja básica'!$A$1:$DI$101</definedName>
    <definedName name="armadura">Sheet3!$B$194:$B$211</definedName>
    <definedName name="Armas">Sheet3!$AS$14:$AS$121</definedName>
    <definedName name="Arquetipo">Sheet3!$C$42:$V$42</definedName>
    <definedName name="artesmarciales">Sheet2!$AZ$6:$AZ$114</definedName>
    <definedName name="casco">Sheet3!$B$213:$B$220</definedName>
    <definedName name="DAt">Sheet3!$J$253:$K$253</definedName>
    <definedName name="desventajas">Sheet3!$B$303:$B$346</definedName>
    <definedName name="Excel_BuiltIn__FilterDatabase_1">'Hoja básica'!$B$1:$I$7</definedName>
    <definedName name="ki">Sheet2!$A$27:$A$49</definedName>
    <definedName name="ki.">Sheet2!$A$27:$A$49</definedName>
    <definedName name="ki..">Sheet2!$A$26:$A$49</definedName>
    <definedName name="Ki...">Sheet2!$A$92:$A$145</definedName>
    <definedName name="m.1">HM!$B$130:$B$159</definedName>
    <definedName name="m.10">HM!$B$360:$B$389</definedName>
    <definedName name="M.11">HM!$B$390:$B$401</definedName>
    <definedName name="m.12">HM!$B$402:$B$413</definedName>
    <definedName name="m.13">HM!$B$414:$B$425</definedName>
    <definedName name="m.14">HM!$B$426:$B$437</definedName>
    <definedName name="m.15">HM!$B$438:$B$449</definedName>
    <definedName name="m.16">HM!$B$450:$B$461</definedName>
    <definedName name="m.17">HM!$B$462:$B$473</definedName>
    <definedName name="m.18">HM!$B$474:$B$485</definedName>
    <definedName name="m.19">HM!$B$486:$B$497</definedName>
    <definedName name="m.2">HM!$B$160:$B$189</definedName>
    <definedName name="m.20">HM!$B$498:$B$509</definedName>
    <definedName name="m.21">HM!$B$510:$B$519</definedName>
    <definedName name="m.22">HM!$B$520:$B$559</definedName>
    <definedName name="m.23">HM!$B$560:$B$569</definedName>
    <definedName name="m.24">HM!$B$570:$B$579</definedName>
    <definedName name="m.25">HM!$B$581:$B$620</definedName>
    <definedName name="m.26">HM!$B$621:$B$630</definedName>
    <definedName name="m.27">HM!$B$631:$B$670</definedName>
    <definedName name="m.28">HM!$B$671:$B$680</definedName>
    <definedName name="m.29">HM!$B$681:$B$690</definedName>
    <definedName name="m.3">HM!$B$190:$B$199</definedName>
    <definedName name="m.30">HM!$B$691:$B$700</definedName>
    <definedName name="m.31">HM!$B$701:$B$710</definedName>
    <definedName name="m.32">HM!$B$711:$B$720</definedName>
    <definedName name="m.33">HM!$B$721:$B$750</definedName>
    <definedName name="m.34">HM!$B$751:$B$760</definedName>
    <definedName name="m.35">HM!$B$761:$B$770</definedName>
    <definedName name="m.4">HM!$B$200:$B$209</definedName>
    <definedName name="m.5">HM!$B$210:$B$249</definedName>
    <definedName name="m.6">HM!$B$250:$B$289</definedName>
    <definedName name="m.7">HM!$B$290:$B$319</definedName>
    <definedName name="m.8">HM!$B$320:$B$349</definedName>
    <definedName name="m.9">HM!$B$350:$B$359</definedName>
    <definedName name="MAt">Sheet3!$J$250:$L$250</definedName>
    <definedName name="Nada">Sheet3!$S$3</definedName>
    <definedName name="Necesidades">Sheet3!$L$10:$L$12</definedName>
    <definedName name="nemesis">Sheet2!$A$147:$A$168</definedName>
    <definedName name="p.1">HP!$B$95:$B$109</definedName>
    <definedName name="p.10">HP!$B$189:$B$193</definedName>
    <definedName name="p.11">HP!$B$194:$B$202</definedName>
    <definedName name="p.12">HP!$B$203:$B$209</definedName>
    <definedName name="p.13">HP!$B$210:$B$215</definedName>
    <definedName name="p.14">HP!$B$216:$B$218</definedName>
    <definedName name="p.2">HP!$B$110:$B$123</definedName>
    <definedName name="p.3">HP!$B$124:$B$134</definedName>
    <definedName name="p.4">HP!$B$135:$B$146</definedName>
    <definedName name="p.5">HP!$B$147:$B$159</definedName>
    <definedName name="p.6">HP!$B$160:$B$170</definedName>
    <definedName name="p.7">HP!$B$171:$B$174</definedName>
    <definedName name="p.8">HP!$B$175:$B$184</definedName>
    <definedName name="p.9">HP!$B$185:$B$188</definedName>
    <definedName name="patrones">HP!$A$72:$A$85</definedName>
    <definedName name="patrones1">HP!$A$72:$A$86</definedName>
    <definedName name="podpsi1">HP!$I$1:$I$14</definedName>
    <definedName name="Razas">Sheet3!$S$7:$S$27</definedName>
    <definedName name="Tabla1">Sheet3!$AB$111:$AB$118</definedName>
    <definedName name="Tabla2">Sheet3!$Z$119:$Z$130</definedName>
    <definedName name="Tabla3">Sheet3!$AB$124:$AB$128</definedName>
    <definedName name="Tabla4">Sheet3!$AB$111:$AB$119</definedName>
    <definedName name="Tabla5">Sheet3!$Z$119:$Z$131</definedName>
    <definedName name="Tabla6">Sheet3!$AB$124:$AB$129</definedName>
    <definedName name="Tabla7">Sheet3!$Y$111:$Y$114</definedName>
    <definedName name="Tabla8">Sheet3!$Y$111:$Y$115</definedName>
    <definedName name="ventajas">Sheet3!$A$303:$A$394</definedName>
    <definedName name="vias">HM!$H$91:$H$125</definedName>
  </definedNames>
  <calcPr calcId="162913" iterateDelta="1E-4"/>
</workbook>
</file>

<file path=xl/calcChain.xml><?xml version="1.0" encoding="utf-8"?>
<calcChain xmlns="http://schemas.openxmlformats.org/spreadsheetml/2006/main">
  <c r="D11" i="1" l="1"/>
  <c r="H75" i="1"/>
  <c r="W59" i="1" l="1"/>
  <c r="W60" i="1"/>
  <c r="W61" i="1"/>
  <c r="W62" i="1"/>
  <c r="W63" i="1"/>
  <c r="CT69" i="1" l="1"/>
  <c r="CU83" i="1" s="1"/>
  <c r="CT68" i="1"/>
  <c r="CU75" i="1" s="1"/>
  <c r="CU64" i="1"/>
  <c r="CS64" i="1"/>
  <c r="CS66" i="1"/>
  <c r="CS67" i="1" s="1"/>
  <c r="CU67" i="1"/>
  <c r="CU79" i="1" s="1"/>
  <c r="CU78" i="1" l="1"/>
  <c r="CU82" i="1"/>
  <c r="CU77" i="1"/>
  <c r="CU81" i="1"/>
  <c r="CU74" i="1"/>
  <c r="CU73" i="1"/>
  <c r="AG66" i="1"/>
  <c r="AN66" i="1"/>
  <c r="AN61" i="1"/>
  <c r="AN56" i="1"/>
  <c r="AN51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Y61" i="1"/>
  <c r="AC59" i="1"/>
  <c r="AB59" i="1"/>
  <c r="Y59" i="1"/>
  <c r="AA57" i="1"/>
  <c r="AC55" i="1"/>
  <c r="Y51" i="1"/>
  <c r="AC49" i="1"/>
  <c r="AB49" i="1"/>
  <c r="Y49" i="1"/>
  <c r="AA47" i="1"/>
  <c r="AC45" i="1"/>
  <c r="Y41" i="1"/>
  <c r="AC39" i="1"/>
  <c r="AB39" i="1"/>
  <c r="Y39" i="1"/>
  <c r="AA37" i="1"/>
  <c r="AC35" i="1"/>
  <c r="AB6" i="1"/>
  <c r="AB2" i="1"/>
  <c r="J31" i="1"/>
  <c r="I31" i="1"/>
  <c r="H31" i="1"/>
  <c r="G31" i="1"/>
  <c r="F31" i="1"/>
  <c r="E31" i="1"/>
  <c r="D31" i="1"/>
  <c r="C31" i="1"/>
  <c r="B31" i="1"/>
  <c r="G26" i="1" l="1"/>
  <c r="F26" i="1"/>
  <c r="E26" i="1"/>
  <c r="D26" i="1"/>
  <c r="Q87" i="1"/>
  <c r="G27" i="1" l="1"/>
  <c r="F27" i="1"/>
  <c r="E27" i="1"/>
  <c r="D27" i="1"/>
  <c r="G25" i="1"/>
  <c r="G24" i="1"/>
  <c r="F25" i="1"/>
  <c r="F24" i="1"/>
  <c r="E25" i="1"/>
  <c r="E24" i="1"/>
  <c r="J32" i="1"/>
  <c r="I32" i="1"/>
  <c r="H32" i="1"/>
  <c r="G32" i="1"/>
  <c r="F32" i="1"/>
  <c r="E32" i="1"/>
  <c r="D32" i="1"/>
  <c r="C32" i="1"/>
  <c r="C30" i="1"/>
  <c r="D30" i="1"/>
  <c r="E30" i="1"/>
  <c r="F30" i="1"/>
  <c r="G30" i="1"/>
  <c r="H30" i="1"/>
  <c r="I30" i="1"/>
  <c r="I29" i="1"/>
  <c r="H29" i="1"/>
  <c r="G29" i="1"/>
  <c r="F29" i="1"/>
  <c r="E29" i="1"/>
  <c r="D29" i="1"/>
  <c r="C29" i="1"/>
  <c r="B32" i="1"/>
  <c r="J30" i="1"/>
  <c r="B30" i="1"/>
  <c r="J29" i="1"/>
  <c r="B29" i="1"/>
  <c r="D25" i="1"/>
  <c r="D24" i="1"/>
  <c r="Q2" i="1"/>
  <c r="R2" i="1"/>
  <c r="S2" i="1"/>
  <c r="P2" i="1"/>
  <c r="H67" i="1"/>
  <c r="G67" i="1"/>
  <c r="F67" i="1"/>
  <c r="E67" i="1"/>
  <c r="D67" i="1"/>
  <c r="C67" i="1"/>
  <c r="B67" i="1"/>
  <c r="I65" i="1"/>
  <c r="G65" i="1"/>
  <c r="D65" i="1"/>
  <c r="C65" i="1"/>
  <c r="B65" i="1"/>
  <c r="H63" i="1"/>
  <c r="H61" i="1"/>
  <c r="G61" i="1"/>
  <c r="F61" i="1"/>
  <c r="E61" i="1"/>
  <c r="D61" i="1"/>
  <c r="C61" i="1"/>
  <c r="B61" i="1"/>
  <c r="I59" i="1"/>
  <c r="G59" i="1"/>
  <c r="D59" i="1"/>
  <c r="C59" i="1"/>
  <c r="B59" i="1"/>
  <c r="H57" i="1"/>
  <c r="H55" i="1"/>
  <c r="G55" i="1"/>
  <c r="F55" i="1"/>
  <c r="E55" i="1"/>
  <c r="D55" i="1"/>
  <c r="C55" i="1"/>
  <c r="B55" i="1"/>
  <c r="I53" i="1"/>
  <c r="G53" i="1"/>
  <c r="D53" i="1"/>
  <c r="C53" i="1"/>
  <c r="B53" i="1"/>
  <c r="H51" i="1"/>
  <c r="H49" i="1"/>
  <c r="G49" i="1"/>
  <c r="F49" i="1"/>
  <c r="E49" i="1"/>
  <c r="D49" i="1"/>
  <c r="C49" i="1"/>
  <c r="B49" i="1"/>
  <c r="I47" i="1"/>
  <c r="G47" i="1"/>
  <c r="D47" i="1"/>
  <c r="B47" i="1"/>
  <c r="H45" i="1"/>
  <c r="BL95" i="1"/>
  <c r="BL94" i="1"/>
  <c r="BL93" i="1"/>
  <c r="BL92" i="1"/>
  <c r="BL91" i="1"/>
  <c r="BL90" i="1"/>
  <c r="BL89" i="1"/>
  <c r="BL88" i="1"/>
  <c r="BL87" i="1"/>
  <c r="BL86" i="1"/>
  <c r="BL83" i="1"/>
  <c r="BM82" i="1"/>
  <c r="BL82" i="1"/>
  <c r="BK82" i="1"/>
  <c r="BL77" i="1"/>
  <c r="BL76" i="1"/>
  <c r="BL75" i="1"/>
  <c r="BL74" i="1"/>
  <c r="BL73" i="1"/>
  <c r="BL72" i="1"/>
  <c r="BL71" i="1"/>
  <c r="BL70" i="1"/>
  <c r="BL69" i="1"/>
  <c r="BL68" i="1"/>
  <c r="BL65" i="1"/>
  <c r="BM64" i="1"/>
  <c r="BL64" i="1"/>
  <c r="BK64" i="1"/>
  <c r="BL59" i="1"/>
  <c r="BL58" i="1"/>
  <c r="BL57" i="1"/>
  <c r="BL56" i="1"/>
  <c r="BL55" i="1"/>
  <c r="BL54" i="1"/>
  <c r="BL53" i="1"/>
  <c r="BL52" i="1"/>
  <c r="BL51" i="1"/>
  <c r="BL50" i="1"/>
  <c r="BL47" i="1"/>
  <c r="BM46" i="1"/>
  <c r="BL46" i="1"/>
  <c r="BK46" i="1"/>
  <c r="BL41" i="1"/>
  <c r="BL40" i="1"/>
  <c r="BL39" i="1"/>
  <c r="BL38" i="1"/>
  <c r="BL37" i="1"/>
  <c r="BL36" i="1"/>
  <c r="BL35" i="1"/>
  <c r="BL34" i="1"/>
  <c r="BL33" i="1"/>
  <c r="BL32" i="1"/>
  <c r="BL29" i="1"/>
  <c r="BM28" i="1"/>
  <c r="BL28" i="1"/>
  <c r="BK28" i="1"/>
  <c r="B59" i="7"/>
  <c r="B58" i="7"/>
  <c r="B57" i="7"/>
  <c r="B56" i="7"/>
  <c r="B55" i="7"/>
  <c r="B54" i="7"/>
  <c r="B53" i="7"/>
  <c r="B52" i="7"/>
  <c r="B51" i="7"/>
  <c r="B50" i="7"/>
  <c r="B47" i="7"/>
  <c r="C46" i="7"/>
  <c r="B46" i="7"/>
  <c r="A46" i="7"/>
  <c r="BQ95" i="1"/>
  <c r="BQ94" i="1"/>
  <c r="BQ93" i="1"/>
  <c r="BQ92" i="1"/>
  <c r="BQ91" i="1"/>
  <c r="BQ90" i="1"/>
  <c r="BQ89" i="1"/>
  <c r="BQ88" i="1"/>
  <c r="BQ87" i="1"/>
  <c r="BQ86" i="1"/>
  <c r="BQ83" i="1"/>
  <c r="BR82" i="1"/>
  <c r="BQ82" i="1"/>
  <c r="BP82" i="1"/>
  <c r="BQ77" i="1"/>
  <c r="BQ76" i="1"/>
  <c r="BQ75" i="1"/>
  <c r="BQ74" i="1"/>
  <c r="BQ73" i="1"/>
  <c r="BQ72" i="1"/>
  <c r="BQ71" i="1"/>
  <c r="BQ70" i="1"/>
  <c r="BQ69" i="1"/>
  <c r="BQ68" i="1"/>
  <c r="BQ65" i="1"/>
  <c r="BR64" i="1"/>
  <c r="BQ64" i="1"/>
  <c r="BP64" i="1"/>
  <c r="BQ59" i="1"/>
  <c r="BQ58" i="1"/>
  <c r="BQ57" i="1"/>
  <c r="BQ56" i="1"/>
  <c r="BQ55" i="1"/>
  <c r="BQ54" i="1"/>
  <c r="BQ53" i="1"/>
  <c r="BQ52" i="1"/>
  <c r="BQ51" i="1"/>
  <c r="BQ50" i="1"/>
  <c r="BQ47" i="1"/>
  <c r="BR46" i="1"/>
  <c r="BQ46" i="1"/>
  <c r="BP46" i="1"/>
  <c r="BQ41" i="1"/>
  <c r="BQ40" i="1"/>
  <c r="BQ39" i="1"/>
  <c r="BQ38" i="1"/>
  <c r="BQ37" i="1"/>
  <c r="BQ36" i="1"/>
  <c r="BQ35" i="1"/>
  <c r="BQ34" i="1"/>
  <c r="BQ33" i="1"/>
  <c r="BQ32" i="1"/>
  <c r="BQ29" i="1"/>
  <c r="BR28" i="1"/>
  <c r="BQ28" i="1"/>
  <c r="BP28" i="1"/>
  <c r="BH95" i="1"/>
  <c r="BH94" i="1"/>
  <c r="BH93" i="1"/>
  <c r="BH92" i="1"/>
  <c r="BH91" i="1"/>
  <c r="BH90" i="1"/>
  <c r="BH89" i="1"/>
  <c r="BH88" i="1"/>
  <c r="BH87" i="1"/>
  <c r="BH86" i="1"/>
  <c r="BH83" i="1"/>
  <c r="BI82" i="1"/>
  <c r="BH82" i="1"/>
  <c r="BG82" i="1"/>
  <c r="BH77" i="1"/>
  <c r="BH76" i="1"/>
  <c r="BH75" i="1"/>
  <c r="BH74" i="1"/>
  <c r="BH73" i="1"/>
  <c r="BH72" i="1"/>
  <c r="BH71" i="1"/>
  <c r="BH70" i="1"/>
  <c r="BH69" i="1"/>
  <c r="BH68" i="1"/>
  <c r="BH65" i="1"/>
  <c r="BI64" i="1"/>
  <c r="BH64" i="1"/>
  <c r="BG64" i="1"/>
  <c r="BH59" i="1"/>
  <c r="BH58" i="1"/>
  <c r="BH57" i="1"/>
  <c r="BH56" i="1"/>
  <c r="BH55" i="1"/>
  <c r="BH54" i="1"/>
  <c r="BH53" i="1"/>
  <c r="BH52" i="1"/>
  <c r="BH51" i="1"/>
  <c r="BH50" i="1"/>
  <c r="BH47" i="1"/>
  <c r="BI46" i="1"/>
  <c r="BH46" i="1"/>
  <c r="BG46" i="1"/>
  <c r="BH41" i="1"/>
  <c r="BH40" i="1"/>
  <c r="BH39" i="1"/>
  <c r="BH38" i="1"/>
  <c r="BH37" i="1"/>
  <c r="BH36" i="1"/>
  <c r="BH35" i="1"/>
  <c r="BH34" i="1"/>
  <c r="BH33" i="1"/>
  <c r="BH32" i="1"/>
  <c r="BH29" i="1"/>
  <c r="BI28" i="1"/>
  <c r="BH28" i="1"/>
  <c r="BG28" i="1"/>
  <c r="B35" i="7"/>
  <c r="B34" i="7"/>
  <c r="B33" i="7"/>
  <c r="B32" i="7"/>
  <c r="B31" i="7"/>
  <c r="B30" i="7"/>
  <c r="B29" i="7"/>
  <c r="B28" i="7"/>
  <c r="B27" i="7"/>
  <c r="B24" i="7"/>
  <c r="C23" i="7"/>
  <c r="B23" i="7"/>
  <c r="B36" i="7"/>
  <c r="A23" i="7"/>
  <c r="O55" i="5"/>
  <c r="N55" i="5"/>
  <c r="M55" i="5"/>
  <c r="I55" i="5"/>
  <c r="C55" i="5"/>
  <c r="B55" i="5"/>
  <c r="A55" i="5"/>
  <c r="O54" i="5"/>
  <c r="N54" i="5"/>
  <c r="M54" i="5"/>
  <c r="I54" i="5"/>
  <c r="O53" i="5"/>
  <c r="N53" i="5"/>
  <c r="M53" i="5"/>
  <c r="I53" i="5"/>
  <c r="O52" i="5"/>
  <c r="N52" i="5"/>
  <c r="M52" i="5"/>
  <c r="I52" i="5"/>
  <c r="D52" i="5"/>
  <c r="I38" i="1" l="1"/>
  <c r="AG2" i="1"/>
  <c r="BE64" i="1" l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63" i="1"/>
  <c r="AS63" i="1"/>
  <c r="AS88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9" i="1"/>
  <c r="AS90" i="1"/>
  <c r="AQ58" i="1"/>
  <c r="AT55" i="1"/>
  <c r="BE58" i="1"/>
  <c r="BD58" i="1"/>
  <c r="BC58" i="1"/>
  <c r="AY58" i="1"/>
  <c r="AS58" i="1"/>
  <c r="AR58" i="1"/>
  <c r="BE57" i="1"/>
  <c r="BD57" i="1"/>
  <c r="BC57" i="1"/>
  <c r="AY57" i="1"/>
  <c r="BE56" i="1"/>
  <c r="BD56" i="1"/>
  <c r="BC56" i="1"/>
  <c r="AY56" i="1"/>
  <c r="BE55" i="1"/>
  <c r="BD55" i="1"/>
  <c r="BC55" i="1"/>
  <c r="AY55" i="1"/>
  <c r="BE52" i="1"/>
  <c r="BD52" i="1"/>
  <c r="BC52" i="1"/>
  <c r="AY52" i="1"/>
  <c r="AS52" i="1"/>
  <c r="AR52" i="1"/>
  <c r="AQ52" i="1"/>
  <c r="BE51" i="1"/>
  <c r="BD51" i="1"/>
  <c r="BC51" i="1"/>
  <c r="AY51" i="1"/>
  <c r="BE50" i="1"/>
  <c r="BD50" i="1"/>
  <c r="BC50" i="1"/>
  <c r="AY50" i="1"/>
  <c r="BE49" i="1"/>
  <c r="BD49" i="1"/>
  <c r="BC49" i="1"/>
  <c r="AY49" i="1"/>
  <c r="AT49" i="1"/>
  <c r="BE46" i="1"/>
  <c r="BD46" i="1"/>
  <c r="BC46" i="1"/>
  <c r="AY46" i="1"/>
  <c r="AS46" i="1"/>
  <c r="AR46" i="1"/>
  <c r="AQ46" i="1"/>
  <c r="BE45" i="1"/>
  <c r="BD45" i="1"/>
  <c r="BC45" i="1"/>
  <c r="AY45" i="1"/>
  <c r="BE44" i="1"/>
  <c r="BD44" i="1"/>
  <c r="BC44" i="1"/>
  <c r="AY44" i="1"/>
  <c r="BE43" i="1"/>
  <c r="BD43" i="1"/>
  <c r="BC43" i="1"/>
  <c r="AY43" i="1"/>
  <c r="AT43" i="1"/>
  <c r="BE40" i="1"/>
  <c r="BD40" i="1"/>
  <c r="BC40" i="1"/>
  <c r="AY40" i="1"/>
  <c r="AS40" i="1"/>
  <c r="AR40" i="1"/>
  <c r="AQ40" i="1"/>
  <c r="BE39" i="1"/>
  <c r="BD39" i="1"/>
  <c r="BC39" i="1"/>
  <c r="AY39" i="1"/>
  <c r="BE38" i="1"/>
  <c r="BD38" i="1"/>
  <c r="BC38" i="1"/>
  <c r="AY38" i="1"/>
  <c r="BE37" i="1"/>
  <c r="BD37" i="1"/>
  <c r="BC37" i="1"/>
  <c r="AY37" i="1"/>
  <c r="AT37" i="1"/>
  <c r="BE34" i="1"/>
  <c r="BD34" i="1"/>
  <c r="BC34" i="1"/>
  <c r="AY34" i="1"/>
  <c r="AS34" i="1"/>
  <c r="AR34" i="1"/>
  <c r="AQ34" i="1"/>
  <c r="BE33" i="1"/>
  <c r="BD33" i="1"/>
  <c r="BC33" i="1"/>
  <c r="AY33" i="1"/>
  <c r="BE32" i="1"/>
  <c r="BD32" i="1"/>
  <c r="BC32" i="1"/>
  <c r="AY32" i="1"/>
  <c r="BE31" i="1"/>
  <c r="BD31" i="1"/>
  <c r="BC31" i="1"/>
  <c r="AY31" i="1"/>
  <c r="AT31" i="1"/>
  <c r="AQ28" i="1"/>
  <c r="BE28" i="1"/>
  <c r="BE27" i="1"/>
  <c r="BE26" i="1"/>
  <c r="BE25" i="1"/>
  <c r="BD28" i="1"/>
  <c r="BD27" i="1"/>
  <c r="BD26" i="1"/>
  <c r="BD25" i="1"/>
  <c r="BC28" i="1"/>
  <c r="BC27" i="1"/>
  <c r="BC26" i="1"/>
  <c r="BC25" i="1"/>
  <c r="AR28" i="1"/>
  <c r="AS28" i="1"/>
  <c r="AT25" i="1"/>
  <c r="AY28" i="1"/>
  <c r="AY27" i="1"/>
  <c r="AY26" i="1"/>
  <c r="AY25" i="1"/>
  <c r="E90" i="6"/>
  <c r="E91" i="6" s="1"/>
  <c r="H263" i="3" l="1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62" i="3"/>
  <c r="CH40" i="1"/>
  <c r="CH36" i="1"/>
  <c r="CH38" i="1" s="1"/>
  <c r="C2" i="9" l="1"/>
  <c r="W2" i="1"/>
  <c r="AF2" i="1"/>
  <c r="AQ2" i="1"/>
  <c r="BC4" i="1"/>
  <c r="BI4" i="1"/>
  <c r="I5" i="1"/>
  <c r="G4" i="1" s="1"/>
  <c r="W5" i="1"/>
  <c r="BE6" i="1"/>
  <c r="N7" i="1"/>
  <c r="Q7" i="1" s="1"/>
  <c r="P8" i="1"/>
  <c r="Q8" i="1"/>
  <c r="R8" i="1"/>
  <c r="S8" i="1"/>
  <c r="AQ8" i="1"/>
  <c r="BH8" i="1"/>
  <c r="BI8" i="1"/>
  <c r="BL9" i="1"/>
  <c r="BM9" i="1"/>
  <c r="AF4" i="1"/>
  <c r="BL10" i="1"/>
  <c r="BM10" i="1"/>
  <c r="BI11" i="1"/>
  <c r="BL11" i="1"/>
  <c r="BM11" i="1"/>
  <c r="D12" i="1"/>
  <c r="AF5" i="1" s="1"/>
  <c r="BL12" i="1"/>
  <c r="BM12" i="1"/>
  <c r="D13" i="1"/>
  <c r="P91" i="1" s="1"/>
  <c r="O13" i="1"/>
  <c r="D14" i="1"/>
  <c r="BC2" i="1" s="1"/>
  <c r="AZ16" i="1" s="1"/>
  <c r="O14" i="1"/>
  <c r="V14" i="1"/>
  <c r="D15" i="1"/>
  <c r="E15" i="1" s="1"/>
  <c r="O15" i="1"/>
  <c r="V15" i="1"/>
  <c r="BK15" i="1"/>
  <c r="D16" i="1"/>
  <c r="AS3" i="1" s="1"/>
  <c r="AS6" i="1" s="1"/>
  <c r="O16" i="1"/>
  <c r="V16" i="1"/>
  <c r="D17" i="1"/>
  <c r="AF7" i="1" s="1"/>
  <c r="O17" i="1"/>
  <c r="V17" i="1"/>
  <c r="C18" i="1"/>
  <c r="O18" i="1"/>
  <c r="V18" i="1"/>
  <c r="BP18" i="1"/>
  <c r="M22" i="1"/>
  <c r="O19" i="1"/>
  <c r="V19" i="1"/>
  <c r="O20" i="1"/>
  <c r="O21" i="1"/>
  <c r="V21" i="1"/>
  <c r="K26" i="1"/>
  <c r="O22" i="1"/>
  <c r="V22" i="1"/>
  <c r="O23" i="1"/>
  <c r="V23" i="1"/>
  <c r="O24" i="1"/>
  <c r="O25" i="1"/>
  <c r="V25" i="1"/>
  <c r="O26" i="1"/>
  <c r="V26" i="1"/>
  <c r="O27" i="1"/>
  <c r="V27" i="1"/>
  <c r="O28" i="1"/>
  <c r="O29" i="1"/>
  <c r="V29" i="1"/>
  <c r="O30" i="1"/>
  <c r="V30" i="1"/>
  <c r="O31" i="1"/>
  <c r="V31" i="1"/>
  <c r="O32" i="1"/>
  <c r="V32" i="1"/>
  <c r="C40" i="1"/>
  <c r="E40" i="1"/>
  <c r="G40" i="1"/>
  <c r="O33" i="1"/>
  <c r="V33" i="1"/>
  <c r="O34" i="1"/>
  <c r="V34" i="1"/>
  <c r="C42" i="1"/>
  <c r="E42" i="1"/>
  <c r="K251" i="3" s="1"/>
  <c r="G42" i="1"/>
  <c r="L251" i="3" s="1"/>
  <c r="O35" i="1"/>
  <c r="V35" i="1"/>
  <c r="O36" i="1"/>
  <c r="V36" i="1"/>
  <c r="O37" i="1"/>
  <c r="V37" i="1"/>
  <c r="C47" i="1"/>
  <c r="O38" i="1"/>
  <c r="V38" i="1"/>
  <c r="O39" i="1"/>
  <c r="P6" i="1"/>
  <c r="O40" i="1"/>
  <c r="V40" i="1"/>
  <c r="O41" i="1"/>
  <c r="V41" i="1"/>
  <c r="O42" i="1"/>
  <c r="V42" i="1"/>
  <c r="O43" i="1"/>
  <c r="V43" i="1"/>
  <c r="O44" i="1"/>
  <c r="Q6" i="1"/>
  <c r="O45" i="1"/>
  <c r="V45" i="1"/>
  <c r="O46" i="1"/>
  <c r="V46" i="1"/>
  <c r="O47" i="1"/>
  <c r="V47" i="1"/>
  <c r="O48" i="1"/>
  <c r="V48" i="1"/>
  <c r="O49" i="1"/>
  <c r="V49" i="1"/>
  <c r="R6" i="1"/>
  <c r="O50" i="1"/>
  <c r="V50" i="1"/>
  <c r="AC15" i="1"/>
  <c r="O51" i="1"/>
  <c r="V51" i="1"/>
  <c r="O52" i="1"/>
  <c r="AA17" i="1"/>
  <c r="O53" i="1"/>
  <c r="V53" i="1"/>
  <c r="O54" i="1"/>
  <c r="V54" i="1"/>
  <c r="Y19" i="1"/>
  <c r="AB19" i="1"/>
  <c r="AC19" i="1"/>
  <c r="S6" i="1"/>
  <c r="O55" i="1"/>
  <c r="V55" i="1"/>
  <c r="Y10" i="1"/>
  <c r="O56" i="1"/>
  <c r="V56" i="1"/>
  <c r="Y21" i="1"/>
  <c r="O57" i="1"/>
  <c r="V57" i="1"/>
  <c r="D71" i="1"/>
  <c r="D74" i="1" s="1"/>
  <c r="AC25" i="1"/>
  <c r="O61" i="1"/>
  <c r="O62" i="1"/>
  <c r="AA27" i="1"/>
  <c r="O63" i="1"/>
  <c r="Y29" i="1"/>
  <c r="AB29" i="1"/>
  <c r="AC29" i="1"/>
  <c r="Y31" i="1"/>
  <c r="D82" i="1"/>
  <c r="D83" i="1"/>
  <c r="D84" i="1"/>
  <c r="D85" i="1"/>
  <c r="D87" i="1"/>
  <c r="E87" i="1"/>
  <c r="D88" i="1"/>
  <c r="E88" i="1"/>
  <c r="D90" i="1"/>
  <c r="Q77" i="1"/>
  <c r="U77" i="1"/>
  <c r="D92" i="1"/>
  <c r="Q78" i="1"/>
  <c r="U78" i="1"/>
  <c r="D93" i="1"/>
  <c r="Q79" i="1"/>
  <c r="U79" i="1"/>
  <c r="D94" i="1"/>
  <c r="Q80" i="1"/>
  <c r="U80" i="1"/>
  <c r="AO3" i="1"/>
  <c r="AB3" i="1" s="1"/>
  <c r="DG2" i="1"/>
  <c r="DG4" i="1"/>
  <c r="DG5" i="1"/>
  <c r="CQ13" i="1"/>
  <c r="CT24" i="1" s="1"/>
  <c r="CT26" i="1" s="1"/>
  <c r="CR13" i="1"/>
  <c r="CV13" i="1"/>
  <c r="DA13" i="1" s="1"/>
  <c r="CQ14" i="1"/>
  <c r="DG6" i="1" s="1"/>
  <c r="CR14" i="1"/>
  <c r="CX14" i="1"/>
  <c r="CQ15" i="1"/>
  <c r="CR15" i="1"/>
  <c r="CX15" i="1"/>
  <c r="CQ16" i="1"/>
  <c r="CR16" i="1"/>
  <c r="CX16" i="1"/>
  <c r="CQ17" i="1"/>
  <c r="CR17" i="1"/>
  <c r="CX17" i="1"/>
  <c r="DG17" i="1"/>
  <c r="DH17" i="1" s="1"/>
  <c r="CQ18" i="1"/>
  <c r="CR18" i="1"/>
  <c r="CV18" i="1"/>
  <c r="CX18" i="1"/>
  <c r="DH18" i="1"/>
  <c r="CQ19" i="1"/>
  <c r="CR19" i="1"/>
  <c r="CQ20" i="1"/>
  <c r="CR20" i="1"/>
  <c r="CP27" i="1"/>
  <c r="CR27" i="1"/>
  <c r="CT27" i="1"/>
  <c r="CO31" i="1"/>
  <c r="CY31" i="1" s="1"/>
  <c r="DI36" i="1"/>
  <c r="DI37" i="1"/>
  <c r="DI38" i="1"/>
  <c r="DI39" i="1"/>
  <c r="CZ40" i="1"/>
  <c r="DI40" i="1"/>
  <c r="DI41" i="1"/>
  <c r="CZ42" i="1"/>
  <c r="DI42" i="1"/>
  <c r="DI43" i="1"/>
  <c r="DI44" i="1"/>
  <c r="DI45" i="1"/>
  <c r="DI46" i="1"/>
  <c r="DI47" i="1"/>
  <c r="DI48" i="1"/>
  <c r="DI49" i="1"/>
  <c r="DI50" i="1"/>
  <c r="DI51" i="1"/>
  <c r="DI52" i="1"/>
  <c r="DI53" i="1"/>
  <c r="DI54" i="1"/>
  <c r="DI55" i="1"/>
  <c r="DI56" i="1"/>
  <c r="DI57" i="1"/>
  <c r="DI58" i="1"/>
  <c r="DI59" i="1"/>
  <c r="C2" i="5"/>
  <c r="J2" i="5"/>
  <c r="C4" i="5"/>
  <c r="G4" i="5" s="1"/>
  <c r="J4" i="5"/>
  <c r="Q4" i="5" s="1"/>
  <c r="C5" i="5"/>
  <c r="G5" i="5" s="1"/>
  <c r="J5" i="5"/>
  <c r="O5" i="5" s="1"/>
  <c r="C6" i="5"/>
  <c r="F6" i="5" s="1"/>
  <c r="J6" i="5"/>
  <c r="L6" i="5" s="1"/>
  <c r="C7" i="5"/>
  <c r="D7" i="5" s="1"/>
  <c r="J7" i="5"/>
  <c r="O7" i="5" s="1"/>
  <c r="C8" i="5"/>
  <c r="F8" i="5" s="1"/>
  <c r="J8" i="5"/>
  <c r="Q8" i="5" s="1"/>
  <c r="C9" i="5"/>
  <c r="G9" i="5" s="1"/>
  <c r="J9" i="5"/>
  <c r="O9" i="5" s="1"/>
  <c r="C10" i="5"/>
  <c r="F10" i="5" s="1"/>
  <c r="J10" i="5"/>
  <c r="L10" i="5" s="1"/>
  <c r="C11" i="5"/>
  <c r="D11" i="5" s="1"/>
  <c r="J11" i="5"/>
  <c r="Q11" i="5" s="1"/>
  <c r="O11" i="5"/>
  <c r="C12" i="5"/>
  <c r="G12" i="5" s="1"/>
  <c r="J12" i="5"/>
  <c r="Q12" i="5" s="1"/>
  <c r="C13" i="5"/>
  <c r="G13" i="5" s="1"/>
  <c r="J13" i="5"/>
  <c r="O13" i="5" s="1"/>
  <c r="J14" i="5"/>
  <c r="O14" i="5" s="1"/>
  <c r="J15" i="5"/>
  <c r="O15" i="5" s="1"/>
  <c r="C16" i="5"/>
  <c r="J16" i="5"/>
  <c r="L16" i="5" s="1"/>
  <c r="J17" i="5"/>
  <c r="L17" i="5" s="1"/>
  <c r="C18" i="5"/>
  <c r="D18" i="5" s="1"/>
  <c r="J18" i="5"/>
  <c r="Q18" i="5" s="1"/>
  <c r="C19" i="5"/>
  <c r="G19" i="5" s="1"/>
  <c r="J19" i="5"/>
  <c r="Q19" i="5" s="1"/>
  <c r="C20" i="5"/>
  <c r="G20" i="5" s="1"/>
  <c r="J20" i="5"/>
  <c r="O20" i="5" s="1"/>
  <c r="C21" i="5"/>
  <c r="F21" i="5" s="1"/>
  <c r="J21" i="5"/>
  <c r="L21" i="5" s="1"/>
  <c r="C22" i="5"/>
  <c r="D22" i="5" s="1"/>
  <c r="J22" i="5"/>
  <c r="L22" i="5" s="1"/>
  <c r="C23" i="5"/>
  <c r="D23" i="5" s="1"/>
  <c r="J23" i="5"/>
  <c r="Q23" i="5" s="1"/>
  <c r="C24" i="5"/>
  <c r="G24" i="5" s="1"/>
  <c r="J24" i="5"/>
  <c r="O24" i="5" s="1"/>
  <c r="C25" i="5"/>
  <c r="F25" i="5" s="1"/>
  <c r="J25" i="5"/>
  <c r="Q25" i="5" s="1"/>
  <c r="C26" i="5"/>
  <c r="G26" i="5" s="1"/>
  <c r="J26" i="5"/>
  <c r="L26" i="5" s="1"/>
  <c r="C27" i="5"/>
  <c r="D27" i="5" s="1"/>
  <c r="J27" i="5"/>
  <c r="L27" i="5" s="1"/>
  <c r="C28" i="5"/>
  <c r="D28" i="5" s="1"/>
  <c r="J28" i="5"/>
  <c r="O28" i="5" s="1"/>
  <c r="C29" i="5"/>
  <c r="F29" i="5" s="1"/>
  <c r="J29" i="5"/>
  <c r="Q29" i="5" s="1"/>
  <c r="J30" i="5"/>
  <c r="Q30" i="5" s="1"/>
  <c r="J31" i="5"/>
  <c r="Q31" i="5" s="1"/>
  <c r="J32" i="5"/>
  <c r="Q32" i="5" s="1"/>
  <c r="O32" i="5"/>
  <c r="J33" i="5"/>
  <c r="Q33" i="5" s="1"/>
  <c r="J34" i="5"/>
  <c r="Q34" i="5" s="1"/>
  <c r="J35" i="5"/>
  <c r="Q35" i="5" s="1"/>
  <c r="J36" i="5"/>
  <c r="Q36" i="5" s="1"/>
  <c r="J37" i="5"/>
  <c r="Q37" i="5" s="1"/>
  <c r="J38" i="5"/>
  <c r="Q38" i="5" s="1"/>
  <c r="O38" i="5"/>
  <c r="J39" i="5"/>
  <c r="Q39" i="5" s="1"/>
  <c r="J40" i="5"/>
  <c r="Q40" i="5" s="1"/>
  <c r="J41" i="5"/>
  <c r="Q41" i="5" s="1"/>
  <c r="J42" i="5"/>
  <c r="Q42" i="5" s="1"/>
  <c r="J43" i="5"/>
  <c r="Q43" i="5" s="1"/>
  <c r="B2" i="7"/>
  <c r="A4" i="7"/>
  <c r="B4" i="7" s="1"/>
  <c r="A5" i="7"/>
  <c r="B5" i="7" s="1"/>
  <c r="A6" i="7"/>
  <c r="B6" i="7" s="1"/>
  <c r="A7" i="7"/>
  <c r="B7" i="7" s="1"/>
  <c r="A8" i="7"/>
  <c r="B8" i="7" s="1"/>
  <c r="A9" i="7"/>
  <c r="B9" i="7" s="1"/>
  <c r="A10" i="7"/>
  <c r="B10" i="7" s="1"/>
  <c r="A11" i="7"/>
  <c r="B11" i="7" s="1"/>
  <c r="A12" i="7"/>
  <c r="B12" i="7" s="1"/>
  <c r="A13" i="7"/>
  <c r="B13" i="7" s="1"/>
  <c r="A14" i="7"/>
  <c r="B14" i="7" s="1"/>
  <c r="A15" i="7"/>
  <c r="B15" i="7" s="1"/>
  <c r="A16" i="7"/>
  <c r="B16" i="7" s="1"/>
  <c r="A17" i="7"/>
  <c r="B17" i="7" s="1"/>
  <c r="A18" i="7"/>
  <c r="B18" i="7" s="1"/>
  <c r="B85" i="4"/>
  <c r="AV1" i="3"/>
  <c r="AV3" i="3" s="1"/>
  <c r="C88" i="3"/>
  <c r="D88" i="3"/>
  <c r="E88" i="3"/>
  <c r="F88" i="3"/>
  <c r="G88" i="3"/>
  <c r="H88" i="3"/>
  <c r="J88" i="3"/>
  <c r="L88" i="3"/>
  <c r="M88" i="3"/>
  <c r="N88" i="3"/>
  <c r="P88" i="3"/>
  <c r="O58" i="1" s="1"/>
  <c r="Q88" i="3"/>
  <c r="R88" i="3"/>
  <c r="S88" i="3"/>
  <c r="T88" i="3"/>
  <c r="U88" i="3"/>
  <c r="V88" i="3"/>
  <c r="F236" i="3"/>
  <c r="H7" i="1" s="1"/>
  <c r="D252" i="3"/>
  <c r="AG31" i="3" l="1"/>
  <c r="P90" i="1"/>
  <c r="U85" i="1" s="1"/>
  <c r="O86" i="1"/>
  <c r="O88" i="1" s="1"/>
  <c r="O89" i="1" s="1"/>
  <c r="U94" i="1"/>
  <c r="U96" i="1"/>
  <c r="U95" i="1"/>
  <c r="Q10" i="5"/>
  <c r="L7" i="5"/>
  <c r="O10" i="5"/>
  <c r="H4" i="5"/>
  <c r="Q28" i="5"/>
  <c r="H12" i="5"/>
  <c r="Q6" i="5"/>
  <c r="F4" i="5"/>
  <c r="G236" i="3"/>
  <c r="H236" i="3" s="1"/>
  <c r="I236" i="3" s="1"/>
  <c r="J236" i="3" s="1"/>
  <c r="K236" i="3" s="1"/>
  <c r="L236" i="3" s="1"/>
  <c r="M236" i="3" s="1"/>
  <c r="N236" i="3" s="1"/>
  <c r="O236" i="3" s="1"/>
  <c r="P236" i="3" s="1"/>
  <c r="Q236" i="3" s="1"/>
  <c r="R236" i="3" s="1"/>
  <c r="S236" i="3" s="1"/>
  <c r="T236" i="3" s="1"/>
  <c r="L28" i="5"/>
  <c r="O6" i="5"/>
  <c r="D4" i="5"/>
  <c r="G255" i="3"/>
  <c r="S27" i="1"/>
  <c r="W27" i="1" s="1"/>
  <c r="S26" i="1"/>
  <c r="W26" i="1" s="1"/>
  <c r="S50" i="1"/>
  <c r="W50" i="1" s="1"/>
  <c r="S25" i="1"/>
  <c r="W25" i="1" s="1"/>
  <c r="S47" i="1"/>
  <c r="W47" i="1" s="1"/>
  <c r="G254" i="3"/>
  <c r="AG6" i="1"/>
  <c r="AB4" i="1"/>
  <c r="I18" i="1"/>
  <c r="I42" i="1"/>
  <c r="I13" i="1"/>
  <c r="J251" i="3"/>
  <c r="I12" i="1"/>
  <c r="CV17" i="1"/>
  <c r="CV16" i="1"/>
  <c r="CV15" i="1"/>
  <c r="DA15" i="1" s="1"/>
  <c r="CV14" i="1"/>
  <c r="DA14" i="1" s="1"/>
  <c r="DA17" i="1"/>
  <c r="DA16" i="1"/>
  <c r="G252" i="3"/>
  <c r="Q86" i="1"/>
  <c r="Q89" i="1" s="1"/>
  <c r="G256" i="3"/>
  <c r="CW36" i="1"/>
  <c r="CV31" i="1"/>
  <c r="CR31" i="1"/>
  <c r="AF6" i="1"/>
  <c r="BF46" i="3"/>
  <c r="E11" i="1"/>
  <c r="F74" i="1" s="1"/>
  <c r="H74" i="1" s="1"/>
  <c r="E10" i="1"/>
  <c r="AF3" i="1"/>
  <c r="AG3" i="1"/>
  <c r="G251" i="3"/>
  <c r="E13" i="1"/>
  <c r="I16" i="1"/>
  <c r="DG14" i="1"/>
  <c r="DH14" i="1" s="1"/>
  <c r="I17" i="1"/>
  <c r="AW63" i="1"/>
  <c r="G27" i="5"/>
  <c r="Q26" i="5"/>
  <c r="H26" i="5"/>
  <c r="O23" i="5"/>
  <c r="F12" i="5"/>
  <c r="L11" i="5"/>
  <c r="H27" i="5"/>
  <c r="F27" i="5"/>
  <c r="O26" i="5"/>
  <c r="F26" i="5"/>
  <c r="Q24" i="5"/>
  <c r="L23" i="5"/>
  <c r="G22" i="5"/>
  <c r="L18" i="5"/>
  <c r="Q16" i="5"/>
  <c r="L14" i="5"/>
  <c r="L12" i="5"/>
  <c r="D12" i="5"/>
  <c r="O36" i="5"/>
  <c r="O30" i="5"/>
  <c r="F19" i="5"/>
  <c r="O40" i="5"/>
  <c r="D19" i="5"/>
  <c r="D10" i="5"/>
  <c r="G6" i="5"/>
  <c r="H28" i="5"/>
  <c r="D21" i="5"/>
  <c r="L19" i="5"/>
  <c r="Q15" i="5"/>
  <c r="D6" i="5"/>
  <c r="L4" i="5"/>
  <c r="H8" i="5"/>
  <c r="O42" i="5"/>
  <c r="O34" i="5"/>
  <c r="O21" i="5"/>
  <c r="H19" i="5"/>
  <c r="O18" i="5"/>
  <c r="O17" i="5"/>
  <c r="G10" i="5"/>
  <c r="F9" i="5"/>
  <c r="D8" i="5"/>
  <c r="G7" i="5"/>
  <c r="H29" i="5"/>
  <c r="H25" i="5"/>
  <c r="G23" i="5"/>
  <c r="Q22" i="5"/>
  <c r="G25" i="5"/>
  <c r="F23" i="5"/>
  <c r="O22" i="5"/>
  <c r="H21" i="5"/>
  <c r="G8" i="5"/>
  <c r="Q7" i="5"/>
  <c r="H23" i="5"/>
  <c r="G29" i="5"/>
  <c r="O43" i="5"/>
  <c r="O41" i="5"/>
  <c r="O39" i="5"/>
  <c r="O37" i="5"/>
  <c r="O35" i="5"/>
  <c r="O33" i="5"/>
  <c r="O31" i="5"/>
  <c r="O29" i="5"/>
  <c r="D29" i="5"/>
  <c r="O25" i="5"/>
  <c r="D25" i="5"/>
  <c r="F24" i="5"/>
  <c r="Q21" i="5"/>
  <c r="G21" i="5"/>
  <c r="Q14" i="5"/>
  <c r="H10" i="5"/>
  <c r="Q9" i="5"/>
  <c r="L8" i="5"/>
  <c r="H6" i="5"/>
  <c r="AG4" i="1"/>
  <c r="G253" i="3"/>
  <c r="DA18" i="1"/>
  <c r="D33" i="1"/>
  <c r="I33" i="1"/>
  <c r="F33" i="1"/>
  <c r="H33" i="1"/>
  <c r="E33" i="1"/>
  <c r="CZ41" i="1"/>
  <c r="G33" i="1"/>
  <c r="C33" i="1"/>
  <c r="DG7" i="1"/>
  <c r="D75" i="1"/>
  <c r="S7" i="1"/>
  <c r="D76" i="1"/>
  <c r="R7" i="1"/>
  <c r="P7" i="1"/>
  <c r="I10" i="1"/>
  <c r="BI9" i="1"/>
  <c r="BI16" i="1" s="1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G28" i="5"/>
  <c r="Q27" i="5"/>
  <c r="D26" i="5"/>
  <c r="L25" i="5"/>
  <c r="L24" i="5"/>
  <c r="D24" i="5"/>
  <c r="F22" i="5"/>
  <c r="H20" i="5"/>
  <c r="O19" i="5"/>
  <c r="H18" i="5"/>
  <c r="Q17" i="5"/>
  <c r="O16" i="5"/>
  <c r="L15" i="5"/>
  <c r="H13" i="5"/>
  <c r="O12" i="5"/>
  <c r="H11" i="5"/>
  <c r="L9" i="5"/>
  <c r="D9" i="5"/>
  <c r="F7" i="5"/>
  <c r="H5" i="5"/>
  <c r="O4" i="5"/>
  <c r="CT31" i="1"/>
  <c r="DG13" i="1" s="1"/>
  <c r="DD31" i="1"/>
  <c r="CP31" i="1"/>
  <c r="CW31" i="1"/>
  <c r="CX36" i="1"/>
  <c r="DH9" i="1"/>
  <c r="AV2" i="1"/>
  <c r="AV4" i="1" s="1"/>
  <c r="AV13" i="1"/>
  <c r="AV15" i="1" s="1"/>
  <c r="F28" i="5"/>
  <c r="O27" i="5"/>
  <c r="Q20" i="5"/>
  <c r="F20" i="5"/>
  <c r="G18" i="5"/>
  <c r="Q13" i="5"/>
  <c r="F13" i="5"/>
  <c r="G11" i="5"/>
  <c r="Q5" i="5"/>
  <c r="F5" i="5"/>
  <c r="CP24" i="1"/>
  <c r="CP26" i="1" s="1"/>
  <c r="DG15" i="1"/>
  <c r="DH15" i="1" s="1"/>
  <c r="H24" i="5"/>
  <c r="H22" i="5"/>
  <c r="L20" i="5"/>
  <c r="D20" i="5"/>
  <c r="F18" i="5"/>
  <c r="L13" i="5"/>
  <c r="D13" i="5"/>
  <c r="F11" i="5"/>
  <c r="H9" i="5"/>
  <c r="O8" i="5"/>
  <c r="H7" i="5"/>
  <c r="L5" i="5"/>
  <c r="D5" i="5"/>
  <c r="CR24" i="1"/>
  <c r="CR26" i="1" s="1"/>
  <c r="CZ39" i="1"/>
  <c r="D73" i="1"/>
  <c r="D72" i="1"/>
  <c r="H71" i="1"/>
  <c r="E16" i="1"/>
  <c r="E14" i="1"/>
  <c r="AG8" i="1"/>
  <c r="W4" i="1"/>
  <c r="BI3" i="1"/>
  <c r="BI6" i="1" s="1"/>
  <c r="AF8" i="1"/>
  <c r="BE5" i="1"/>
  <c r="BE9" i="1" s="1"/>
  <c r="AG7" i="1"/>
  <c r="AG5" i="1"/>
  <c r="I4" i="1"/>
  <c r="E17" i="1"/>
  <c r="E12" i="1"/>
  <c r="AG11" i="1" l="1"/>
  <c r="S21" i="1"/>
  <c r="W21" i="1" s="1"/>
  <c r="S41" i="1"/>
  <c r="W41" i="1" s="1"/>
  <c r="S23" i="1"/>
  <c r="W23" i="1" s="1"/>
  <c r="S77" i="1"/>
  <c r="W77" i="1" s="1"/>
  <c r="S56" i="1"/>
  <c r="W56" i="1" s="1"/>
  <c r="S40" i="1"/>
  <c r="W40" i="1" s="1"/>
  <c r="S38" i="1"/>
  <c r="W38" i="1" s="1"/>
  <c r="S42" i="1"/>
  <c r="W42" i="1" s="1"/>
  <c r="S53" i="1"/>
  <c r="W53" i="1" s="1"/>
  <c r="S22" i="1"/>
  <c r="W22" i="1" s="1"/>
  <c r="S19" i="1"/>
  <c r="W19" i="1" s="1"/>
  <c r="S57" i="1"/>
  <c r="W57" i="1" s="1"/>
  <c r="S45" i="1"/>
  <c r="W45" i="1" s="1"/>
  <c r="S48" i="1"/>
  <c r="W48" i="1" s="1"/>
  <c r="S55" i="1"/>
  <c r="W55" i="1" s="1"/>
  <c r="S46" i="1"/>
  <c r="W46" i="1" s="1"/>
  <c r="S16" i="1"/>
  <c r="W16" i="1" s="1"/>
  <c r="S18" i="1"/>
  <c r="W18" i="1" s="1"/>
  <c r="S54" i="1"/>
  <c r="W54" i="1" s="1"/>
  <c r="S15" i="1"/>
  <c r="W15" i="1" s="1"/>
  <c r="S14" i="1"/>
  <c r="W14" i="1" s="1"/>
  <c r="S17" i="1"/>
  <c r="W17" i="1" s="1"/>
  <c r="S49" i="1"/>
  <c r="W49" i="1" s="1"/>
  <c r="S51" i="1"/>
  <c r="W51" i="1" s="1"/>
  <c r="S37" i="1"/>
  <c r="W37" i="1" s="1"/>
  <c r="S33" i="1"/>
  <c r="W33" i="1" s="1"/>
  <c r="S29" i="1"/>
  <c r="W29" i="1" s="1"/>
  <c r="S36" i="1"/>
  <c r="W36" i="1" s="1"/>
  <c r="S32" i="1"/>
  <c r="W32" i="1" s="1"/>
  <c r="S35" i="1"/>
  <c r="W35" i="1" s="1"/>
  <c r="S31" i="1"/>
  <c r="W31" i="1" s="1"/>
  <c r="S43" i="1"/>
  <c r="W43" i="1" s="1"/>
  <c r="S34" i="1"/>
  <c r="W34" i="1" s="1"/>
  <c r="S30" i="1"/>
  <c r="W30" i="1" s="1"/>
  <c r="I14" i="1"/>
  <c r="I11" i="1" s="1"/>
  <c r="I15" i="1"/>
  <c r="F73" i="1"/>
  <c r="H73" i="1" s="1"/>
  <c r="N4" i="1"/>
  <c r="P4" i="1" s="1"/>
  <c r="G38" i="1"/>
  <c r="G41" i="1" s="1"/>
  <c r="U87" i="1"/>
  <c r="U88" i="1"/>
  <c r="U86" i="1"/>
  <c r="W6" i="1"/>
  <c r="W7" i="1" s="1"/>
  <c r="F72" i="1"/>
  <c r="H72" i="1" s="1"/>
  <c r="AI31" i="3"/>
  <c r="BH46" i="3"/>
  <c r="K25" i="1"/>
  <c r="K27" i="1" s="1"/>
  <c r="N3" i="1" s="1"/>
  <c r="R3" i="1" s="1"/>
  <c r="E47" i="1"/>
  <c r="F47" i="1" s="1"/>
  <c r="E65" i="1"/>
  <c r="F65" i="1" s="1"/>
  <c r="E59" i="1"/>
  <c r="F59" i="1" s="1"/>
  <c r="E53" i="1"/>
  <c r="F53" i="1" s="1"/>
  <c r="CZ43" i="1"/>
  <c r="U91" i="1"/>
  <c r="U90" i="1"/>
  <c r="U92" i="1"/>
  <c r="AG10" i="1"/>
  <c r="E38" i="1"/>
  <c r="E41" i="1" s="1"/>
  <c r="N5" i="1"/>
  <c r="AS10" i="1"/>
  <c r="AS12" i="1" s="1"/>
  <c r="BR20" i="1"/>
  <c r="BR22" i="1" s="1"/>
  <c r="C38" i="1"/>
  <c r="C41" i="1" s="1"/>
  <c r="F76" i="1"/>
  <c r="H76" i="1" s="1"/>
  <c r="S78" i="1"/>
  <c r="W78" i="1" s="1"/>
  <c r="S79" i="1"/>
  <c r="W79" i="1" s="1"/>
  <c r="S80" i="1"/>
  <c r="W80" i="1" s="1"/>
  <c r="F75" i="1"/>
  <c r="DG19" i="1"/>
  <c r="DH13" i="1"/>
  <c r="DH19" i="1" s="1"/>
  <c r="R4" i="1" l="1"/>
  <c r="I40" i="1"/>
  <c r="I19" i="1"/>
  <c r="G3" i="1" s="1"/>
  <c r="S4" i="1"/>
  <c r="Q4" i="1"/>
  <c r="Q3" i="1"/>
  <c r="P3" i="1"/>
  <c r="S3" i="1"/>
  <c r="Q5" i="1"/>
  <c r="R5" i="1"/>
  <c r="R9" i="1" s="1"/>
  <c r="S5" i="1"/>
  <c r="P5" i="1"/>
  <c r="N9" i="1"/>
  <c r="AA13" i="1"/>
  <c r="AC13" i="1"/>
  <c r="Q9" i="1" l="1"/>
  <c r="S9" i="1"/>
  <c r="P9" i="1"/>
</calcChain>
</file>

<file path=xl/comments1.xml><?xml version="1.0" encoding="utf-8"?>
<comments xmlns="http://schemas.openxmlformats.org/spreadsheetml/2006/main">
  <authors>
    <author/>
    <author>Alfredo</author>
  </authors>
  <commentList>
    <comment ref="BH8" authorId="0" shapeId="0">
      <text>
        <r>
          <rPr>
            <b/>
            <sz val="9"/>
            <color indexed="8"/>
            <rFont val="Tahoma"/>
            <family val="2"/>
          </rPr>
          <t>CV Innatos por nivel</t>
        </r>
      </text>
    </comment>
    <comment ref="F23" authorId="0" shapeId="0">
      <text>
        <r>
          <rPr>
            <b/>
            <sz val="9"/>
            <color indexed="8"/>
            <rFont val="Tahoma"/>
            <family val="2"/>
          </rPr>
          <t>En caso de yelmo el especial es penalizador a la percepción</t>
        </r>
      </text>
    </comment>
    <comment ref="B27" authorId="1" shapeId="0">
      <text>
        <r>
          <rPr>
            <b/>
            <sz val="9"/>
            <color indexed="81"/>
            <rFont val="Tahoma"/>
            <family val="2"/>
          </rPr>
          <t>Yelmo</t>
        </r>
      </text>
    </comment>
    <comment ref="DD30" authorId="0" shapeId="0">
      <text>
        <r>
          <rPr>
            <b/>
            <sz val="9"/>
            <color indexed="8"/>
            <rFont val="Tahoma"/>
            <family val="2"/>
          </rPr>
          <t>Solo seres de acumulación</t>
        </r>
      </text>
    </comment>
    <comment ref="B33" authorId="1" shapeId="0">
      <text>
        <r>
          <rPr>
            <b/>
            <sz val="9"/>
            <color indexed="81"/>
            <rFont val="Tahoma"/>
            <charset val="1"/>
          </rPr>
          <t>En final no se cuenta el yelmo</t>
        </r>
      </text>
    </comment>
    <comment ref="I48" authorId="0" shapeId="0">
      <text>
        <r>
          <rPr>
            <b/>
            <sz val="9"/>
            <color indexed="8"/>
            <rFont val="Tahoma"/>
            <family val="2"/>
          </rPr>
          <t>Indicar si es artefacto y de que nivel es</t>
        </r>
      </text>
    </comment>
    <comment ref="I54" authorId="0" shapeId="0">
      <text>
        <r>
          <rPr>
            <b/>
            <sz val="9"/>
            <color indexed="8"/>
            <rFont val="Tahoma"/>
            <family val="2"/>
          </rPr>
          <t>Indicar si es artefacto y de que nivel es</t>
        </r>
      </text>
    </comment>
    <comment ref="I60" authorId="0" shapeId="0">
      <text>
        <r>
          <rPr>
            <b/>
            <sz val="9"/>
            <color indexed="8"/>
            <rFont val="Tahoma"/>
            <family val="2"/>
          </rPr>
          <t>Indicar si es artefacto y de que nivel es</t>
        </r>
      </text>
    </comment>
    <comment ref="I66" authorId="0" shapeId="0">
      <text>
        <r>
          <rPr>
            <b/>
            <sz val="9"/>
            <color indexed="8"/>
            <rFont val="Tahoma"/>
            <family val="2"/>
          </rPr>
          <t>Indicar si es artefacto y de que nivel es</t>
        </r>
      </text>
    </comment>
    <comment ref="Y66" authorId="1" shapeId="0">
      <text>
        <r>
          <rPr>
            <b/>
            <sz val="9"/>
            <color indexed="81"/>
            <rFont val="Tahoma"/>
            <family val="2"/>
          </rPr>
          <t>Si se añaden cajas de técnicas habrá que modificarlo a mano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2" authorId="0" shapeId="0">
      <text>
        <r>
          <rPr>
            <b/>
            <sz val="9"/>
            <color indexed="8"/>
            <rFont val="Tahoma"/>
            <family val="2"/>
          </rPr>
          <t>Caos(16); Guerra(17); Literae(18); Muerte(19); Música(20); Nobleza(21); Paz(22); Pecado(23); Conocimiento(24); Sangre(25); Sueños(26); Tiempo(27); Umbral(28); Vacio(29)</t>
        </r>
      </text>
    </comment>
    <comment ref="I2" authorId="0" shapeId="0">
      <text>
        <r>
          <rPr>
            <b/>
            <sz val="9"/>
            <color indexed="8"/>
            <rFont val="Tahoma"/>
            <family val="2"/>
          </rPr>
          <t>Luz(1); Oscuridad(2); Creación(3); Destrucción(4); Fuego(5); Agua(6); Tierra(7); Aire(8); Esencia(9); Ilusión(10); Nigromancia(11)</t>
        </r>
      </text>
    </comment>
    <comment ref="B16" authorId="0" shapeId="0">
      <text>
        <r>
          <rPr>
            <b/>
            <sz val="9"/>
            <color indexed="8"/>
            <rFont val="Tahoma"/>
            <family val="2"/>
          </rPr>
          <t>1-10(30); 10-20(31); 20-30(32); 30-40(33); 40-50(34); 50-60(35); 60-70(36); 70-80(37); 80-90(38); 90-100(39)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 shapeId="0">
      <text>
        <r>
          <rPr>
            <b/>
            <sz val="9"/>
            <color indexed="8"/>
            <rFont val="Tahoma"/>
            <family val="2"/>
          </rPr>
          <t>1 Telepatia
2 Telequinesis
3 Piroquinesis
4 Crioquinesis
5 Incremento Físico
6 Energía
7 Telemetría
8 Sentiente
9 Poderes Matriciales
10 Causalidad
11 Electromagnetismo
12 Teletransporte
13 Luz
14 Hipersensibilidad</t>
        </r>
      </text>
    </comment>
  </commentList>
</comments>
</file>

<file path=xl/sharedStrings.xml><?xml version="1.0" encoding="utf-8"?>
<sst xmlns="http://schemas.openxmlformats.org/spreadsheetml/2006/main" count="15949" uniqueCount="5611">
  <si>
    <t>Nombre</t>
  </si>
  <si>
    <t>Turno</t>
  </si>
  <si>
    <t>Base</t>
  </si>
  <si>
    <t>Puntos de vida</t>
  </si>
  <si>
    <t>Técnica</t>
  </si>
  <si>
    <t>CM</t>
  </si>
  <si>
    <t>Sellos</t>
  </si>
  <si>
    <t>Acu.</t>
  </si>
  <si>
    <t>Ki</t>
  </si>
  <si>
    <t>Magia</t>
  </si>
  <si>
    <t>Magia innata</t>
  </si>
  <si>
    <t>Niveles de magia</t>
  </si>
  <si>
    <t>Nivel máximo</t>
  </si>
  <si>
    <t>Potencial psíquico</t>
  </si>
  <si>
    <t>Disciplinas Psíquicas</t>
  </si>
  <si>
    <t>Poderes Psíquicos</t>
  </si>
  <si>
    <t>Bono</t>
  </si>
  <si>
    <t>Nivel</t>
  </si>
  <si>
    <t>Contenedor</t>
  </si>
  <si>
    <t>Calidad</t>
  </si>
  <si>
    <t>Presencia</t>
  </si>
  <si>
    <t>Presencia Final</t>
  </si>
  <si>
    <t>Elan</t>
  </si>
  <si>
    <t>Sincronización</t>
  </si>
  <si>
    <t>Poderes</t>
  </si>
  <si>
    <t>Costes</t>
  </si>
  <si>
    <t>Dinero</t>
  </si>
  <si>
    <t>Categoría</t>
  </si>
  <si>
    <t>Novel</t>
  </si>
  <si>
    <t>Mov base</t>
  </si>
  <si>
    <t>Coste Mult</t>
  </si>
  <si>
    <t>Tipo</t>
  </si>
  <si>
    <t>Coste</t>
  </si>
  <si>
    <t>Acumulación</t>
  </si>
  <si>
    <t>Luz</t>
  </si>
  <si>
    <t>Oro</t>
  </si>
  <si>
    <t>Edad</t>
  </si>
  <si>
    <t>P.Des</t>
  </si>
  <si>
    <t>Armadura</t>
  </si>
  <si>
    <t>Nº Múltiplos</t>
  </si>
  <si>
    <t>Tierra</t>
  </si>
  <si>
    <t>FUE</t>
  </si>
  <si>
    <t>ACT</t>
  </si>
  <si>
    <t>Especial</t>
  </si>
  <si>
    <t>Oscuridad</t>
  </si>
  <si>
    <t>Plata</t>
  </si>
  <si>
    <t>Sexo</t>
  </si>
  <si>
    <t>Altura</t>
  </si>
  <si>
    <t>Peso</t>
  </si>
  <si>
    <t>Agilidad</t>
  </si>
  <si>
    <t>Metal</t>
  </si>
  <si>
    <t>AGI</t>
  </si>
  <si>
    <t>Múltiplos</t>
  </si>
  <si>
    <t>Valor final</t>
  </si>
  <si>
    <t>Creación</t>
  </si>
  <si>
    <t>ZEON</t>
  </si>
  <si>
    <t>Aumento por CV</t>
  </si>
  <si>
    <t>Cobre</t>
  </si>
  <si>
    <t>Raza</t>
  </si>
  <si>
    <t>APA</t>
  </si>
  <si>
    <t>Tamaño</t>
  </si>
  <si>
    <t>Destreza</t>
  </si>
  <si>
    <t>DES</t>
  </si>
  <si>
    <t>POD</t>
  </si>
  <si>
    <t>VOL</t>
  </si>
  <si>
    <t>FIN</t>
  </si>
  <si>
    <t>Aire</t>
  </si>
  <si>
    <t>Destrucción</t>
  </si>
  <si>
    <t>Zeon Base</t>
  </si>
  <si>
    <t>EXPERIENCIA</t>
  </si>
  <si>
    <t>Arma</t>
  </si>
  <si>
    <t>Agua</t>
  </si>
  <si>
    <t>CON</t>
  </si>
  <si>
    <t>ACT Real</t>
  </si>
  <si>
    <t>Sheele</t>
  </si>
  <si>
    <t>Mant</t>
  </si>
  <si>
    <t>Fuego</t>
  </si>
  <si>
    <t>Final</t>
  </si>
  <si>
    <t>Cambio</t>
  </si>
  <si>
    <t>Actuales</t>
  </si>
  <si>
    <t>Siguiente nivel</t>
  </si>
  <si>
    <t>Pv Finales</t>
  </si>
  <si>
    <t>Por PDs</t>
  </si>
  <si>
    <t>Patrones Mentales</t>
  </si>
  <si>
    <t>1 MO</t>
  </si>
  <si>
    <t>100 MP</t>
  </si>
  <si>
    <t>1000 MC</t>
  </si>
  <si>
    <t>Proyec. Mágica</t>
  </si>
  <si>
    <t>CV</t>
  </si>
  <si>
    <t>Patron opuesto</t>
  </si>
  <si>
    <t>1 MP</t>
  </si>
  <si>
    <t>10 MC</t>
  </si>
  <si>
    <t>Actual</t>
  </si>
  <si>
    <t>Total</t>
  </si>
  <si>
    <t>Ki genérico</t>
  </si>
  <si>
    <t>CV por nivel</t>
  </si>
  <si>
    <t>Ninguno</t>
  </si>
  <si>
    <t>1 MC</t>
  </si>
  <si>
    <t>Ki total</t>
  </si>
  <si>
    <t>B.DES</t>
  </si>
  <si>
    <t>Esencia</t>
  </si>
  <si>
    <t>CV comprados</t>
  </si>
  <si>
    <t>Capacidades Físicas</t>
  </si>
  <si>
    <t>ESP</t>
  </si>
  <si>
    <t>Ilusión</t>
  </si>
  <si>
    <t>CV Usados</t>
  </si>
  <si>
    <t>Origen</t>
  </si>
  <si>
    <t>Cansancio</t>
  </si>
  <si>
    <t>Movimiento</t>
  </si>
  <si>
    <t>Habilidades Secundarias</t>
  </si>
  <si>
    <t>Habilidades secundarias</t>
  </si>
  <si>
    <t>Regeneración</t>
  </si>
  <si>
    <t>Nigromancia</t>
  </si>
  <si>
    <t>Adquirir Disciplinas o Poderes</t>
  </si>
  <si>
    <t>Pobre</t>
  </si>
  <si>
    <t>5 MC</t>
  </si>
  <si>
    <t>Atléticas</t>
  </si>
  <si>
    <t>Esp</t>
  </si>
  <si>
    <t>Cat</t>
  </si>
  <si>
    <t>Fin</t>
  </si>
  <si>
    <t>Desequilibrio</t>
  </si>
  <si>
    <t>Shepirah</t>
  </si>
  <si>
    <t>Incrementar el Potencial Psíquico</t>
  </si>
  <si>
    <t>Baja</t>
  </si>
  <si>
    <t>10 MP</t>
  </si>
  <si>
    <t>INT</t>
  </si>
  <si>
    <t>Pen.</t>
  </si>
  <si>
    <t>Acrobacias AGI</t>
  </si>
  <si>
    <t>Ataque</t>
  </si>
  <si>
    <t>Defensa</t>
  </si>
  <si>
    <t>Via secundaria</t>
  </si>
  <si>
    <t>Adquirir un innato</t>
  </si>
  <si>
    <t>Número de Innatos</t>
  </si>
  <si>
    <t>Media</t>
  </si>
  <si>
    <t>50 MP</t>
  </si>
  <si>
    <t>PER</t>
  </si>
  <si>
    <t>Bon.</t>
  </si>
  <si>
    <t>Atletismo AGI</t>
  </si>
  <si>
    <t>Fortalecer un Poder</t>
  </si>
  <si>
    <t>Media alta</t>
  </si>
  <si>
    <t>Montar AGI</t>
  </si>
  <si>
    <t>Sin usar</t>
  </si>
  <si>
    <t>Libres</t>
  </si>
  <si>
    <t>Alta</t>
  </si>
  <si>
    <t>20 MO</t>
  </si>
  <si>
    <t>Nadar AGI</t>
  </si>
  <si>
    <t>Nobleza</t>
  </si>
  <si>
    <t>150 MO</t>
  </si>
  <si>
    <t>Trepa AGI</t>
  </si>
  <si>
    <t>Ars Magnus</t>
  </si>
  <si>
    <t>Arcana Shepirah</t>
  </si>
  <si>
    <t>Poderes Mantenidos</t>
  </si>
  <si>
    <t>Contactos</t>
  </si>
  <si>
    <t>Descripción</t>
  </si>
  <si>
    <t>Ll. armadura</t>
  </si>
  <si>
    <t>Saltar FUE</t>
  </si>
  <si>
    <t>Poder</t>
  </si>
  <si>
    <t>Dificultad</t>
  </si>
  <si>
    <t>Raciones diarias</t>
  </si>
  <si>
    <t>Ent</t>
  </si>
  <si>
    <t>Pres</t>
  </si>
  <si>
    <t>Req</t>
  </si>
  <si>
    <t>Vigor</t>
  </si>
  <si>
    <t>Comida</t>
  </si>
  <si>
    <t>Nada</t>
  </si>
  <si>
    <t>Frialdad VOL</t>
  </si>
  <si>
    <t>Bebida</t>
  </si>
  <si>
    <t>P.Fuerza FUE</t>
  </si>
  <si>
    <t>PD</t>
  </si>
  <si>
    <t>Otros</t>
  </si>
  <si>
    <t>Res.Dolor VOL</t>
  </si>
  <si>
    <t>Tipo Arm</t>
  </si>
  <si>
    <t>Fil</t>
  </si>
  <si>
    <t>Con</t>
  </si>
  <si>
    <t>Pen</t>
  </si>
  <si>
    <t>Cal</t>
  </si>
  <si>
    <t>Ele</t>
  </si>
  <si>
    <t>Fri</t>
  </si>
  <si>
    <t>Ener</t>
  </si>
  <si>
    <t>Loca</t>
  </si>
  <si>
    <t>Perceptivas</t>
  </si>
  <si>
    <t>Efecto</t>
  </si>
  <si>
    <t>Grado</t>
  </si>
  <si>
    <t>Int. Req</t>
  </si>
  <si>
    <t>Advertir PER</t>
  </si>
  <si>
    <t>no</t>
  </si>
  <si>
    <t>Número</t>
  </si>
  <si>
    <t>Objetos especiales</t>
  </si>
  <si>
    <t>Propiedades</t>
  </si>
  <si>
    <t>Buscar PER</t>
  </si>
  <si>
    <t>Intermedio</t>
  </si>
  <si>
    <t>Rastrear PER</t>
  </si>
  <si>
    <t>Acción</t>
  </si>
  <si>
    <t>Avanzado</t>
  </si>
  <si>
    <t>Mantenimiento</t>
  </si>
  <si>
    <t>Intelectuales</t>
  </si>
  <si>
    <t>Arcano</t>
  </si>
  <si>
    <t>Esquiva</t>
  </si>
  <si>
    <t>Animales INT</t>
  </si>
  <si>
    <t>Ciencia INT</t>
  </si>
  <si>
    <t>Adornos</t>
  </si>
  <si>
    <t>Títulos</t>
  </si>
  <si>
    <t>Herbolaria INT</t>
  </si>
  <si>
    <t>Desc</t>
  </si>
  <si>
    <t>Historia INT</t>
  </si>
  <si>
    <t>CAT</t>
  </si>
  <si>
    <t>No Desc</t>
  </si>
  <si>
    <t>Medicina INT</t>
  </si>
  <si>
    <t>TOTAL</t>
  </si>
  <si>
    <t>Red Neg</t>
  </si>
  <si>
    <t>Memorizar INT</t>
  </si>
  <si>
    <t>DESDE LA FORJA GAUDEMUS</t>
  </si>
  <si>
    <t>Navegación INT</t>
  </si>
  <si>
    <t>Ocultismo INT</t>
  </si>
  <si>
    <t>Daño B</t>
  </si>
  <si>
    <t>B. Fue</t>
  </si>
  <si>
    <t>Daño F</t>
  </si>
  <si>
    <t>Tasación INT</t>
  </si>
  <si>
    <t>Equipo de combate</t>
  </si>
  <si>
    <t>Equipo variado</t>
  </si>
  <si>
    <t>V.Mágica POD</t>
  </si>
  <si>
    <t>Vel</t>
  </si>
  <si>
    <t>Rot</t>
  </si>
  <si>
    <t>Crít 1</t>
  </si>
  <si>
    <t>Crít 2</t>
  </si>
  <si>
    <t>F.Req</t>
  </si>
  <si>
    <t>Artefacto</t>
  </si>
  <si>
    <t>Sociales</t>
  </si>
  <si>
    <t>Estilo POD</t>
  </si>
  <si>
    <t>Intimidar VOL</t>
  </si>
  <si>
    <t>Liderazgo POD</t>
  </si>
  <si>
    <t>Persuasión INT</t>
  </si>
  <si>
    <t>Subterfugio</t>
  </si>
  <si>
    <t>Cerrajería DES</t>
  </si>
  <si>
    <t>Disfraz DES</t>
  </si>
  <si>
    <t>Ocultarse PER</t>
  </si>
  <si>
    <t>Trasfondo</t>
  </si>
  <si>
    <t>Robo DES</t>
  </si>
  <si>
    <t>Invocación</t>
  </si>
  <si>
    <t>Sigilo AGI</t>
  </si>
  <si>
    <t>Invocaciones</t>
  </si>
  <si>
    <t>Trampería PER</t>
  </si>
  <si>
    <t>Artes Marciales D Básicas</t>
  </si>
  <si>
    <t>Primera</t>
  </si>
  <si>
    <t>Límite de artes marciales</t>
  </si>
  <si>
    <t>Venenos INT</t>
  </si>
  <si>
    <t>Parada</t>
  </si>
  <si>
    <t>Creativas</t>
  </si>
  <si>
    <t>0 Nada</t>
  </si>
  <si>
    <t>Arte POD</t>
  </si>
  <si>
    <t>Requisitos</t>
  </si>
  <si>
    <t>Daño</t>
  </si>
  <si>
    <t>Bono Maestro</t>
  </si>
  <si>
    <t>Baile AGI</t>
  </si>
  <si>
    <t>Forja DES</t>
  </si>
  <si>
    <t>Ventajas</t>
  </si>
  <si>
    <t>Música POD</t>
  </si>
  <si>
    <t>Resistencias</t>
  </si>
  <si>
    <t>Car</t>
  </si>
  <si>
    <t>T.Manos DES</t>
  </si>
  <si>
    <t>Física</t>
  </si>
  <si>
    <t>Enfermedades</t>
  </si>
  <si>
    <t>Venenos</t>
  </si>
  <si>
    <t>Mágica</t>
  </si>
  <si>
    <t>Nombre del conjuro</t>
  </si>
  <si>
    <t>Psíquica</t>
  </si>
  <si>
    <t>No</t>
  </si>
  <si>
    <t>Fama</t>
  </si>
  <si>
    <t>Tablas de armas</t>
  </si>
  <si>
    <t>Desventajas</t>
  </si>
  <si>
    <t>Armas</t>
  </si>
  <si>
    <t>Tablas genéricas</t>
  </si>
  <si>
    <t>Cobardía</t>
  </si>
  <si>
    <t>Avaricia</t>
  </si>
  <si>
    <t>Infamia</t>
  </si>
  <si>
    <t>Honor</t>
  </si>
  <si>
    <t>Habilidad</t>
  </si>
  <si>
    <t>Tablas arquetípicas</t>
  </si>
  <si>
    <t>Cordura</t>
  </si>
  <si>
    <t>Salud máxima</t>
  </si>
  <si>
    <t>Tablas Místicas y Psíquicas</t>
  </si>
  <si>
    <t>Convocación</t>
  </si>
  <si>
    <t>Salud Actual</t>
  </si>
  <si>
    <t>Tablas de estilo</t>
  </si>
  <si>
    <t>Convocar</t>
  </si>
  <si>
    <t>Dominar</t>
  </si>
  <si>
    <t>Umbral</t>
  </si>
  <si>
    <t>Atar</t>
  </si>
  <si>
    <t>Desconvocar</t>
  </si>
  <si>
    <t>ESPECIALIDAD</t>
  </si>
  <si>
    <t>Habilidades Marciales</t>
  </si>
  <si>
    <t>Conocimiento Marcial</t>
  </si>
  <si>
    <t>Basico</t>
  </si>
  <si>
    <t>CM por nivel</t>
  </si>
  <si>
    <t>Puntos usados</t>
  </si>
  <si>
    <t>Usado</t>
  </si>
  <si>
    <t>Secundarias</t>
  </si>
  <si>
    <t>Físicas</t>
  </si>
  <si>
    <t>Psíquico</t>
  </si>
  <si>
    <t>Elemento</t>
  </si>
  <si>
    <t>PVs en Acumulación</t>
  </si>
  <si>
    <t>Clase</t>
  </si>
  <si>
    <t>Gnosis</t>
  </si>
  <si>
    <t>Descripción física</t>
  </si>
  <si>
    <t>PDs en Acumulación</t>
  </si>
  <si>
    <t>Habilidades esenciales</t>
  </si>
  <si>
    <t>Armas naturales</t>
  </si>
  <si>
    <t>Ataque físico</t>
  </si>
  <si>
    <t>Turno base</t>
  </si>
  <si>
    <t>Área</t>
  </si>
  <si>
    <t>Multiplo de acumulacion</t>
  </si>
  <si>
    <t>Detalles</t>
  </si>
  <si>
    <t>Rotura</t>
  </si>
  <si>
    <t>Entereza</t>
  </si>
  <si>
    <t>PDs Usados</t>
  </si>
  <si>
    <t>Características</t>
  </si>
  <si>
    <t>Primarias</t>
  </si>
  <si>
    <t>Vestimenta</t>
  </si>
  <si>
    <t>Cobres</t>
  </si>
  <si>
    <t>Transportes animales</t>
  </si>
  <si>
    <t>Bebidas</t>
  </si>
  <si>
    <t>Posadas</t>
  </si>
  <si>
    <t>Servidores</t>
  </si>
  <si>
    <t>Decoración</t>
  </si>
  <si>
    <t>Pantalon</t>
  </si>
  <si>
    <t>Mula</t>
  </si>
  <si>
    <t>Cerveza</t>
  </si>
  <si>
    <t>Mediocre</t>
  </si>
  <si>
    <t>Artesano</t>
  </si>
  <si>
    <t>Candelabro</t>
  </si>
  <si>
    <t>Camisa</t>
  </si>
  <si>
    <t>Caballo</t>
  </si>
  <si>
    <t>Cerveza Buena</t>
  </si>
  <si>
    <t>Normal</t>
  </si>
  <si>
    <t>Asesino</t>
  </si>
  <si>
    <t>Cistalera</t>
  </si>
  <si>
    <t>Chaleco</t>
  </si>
  <si>
    <t>Pura Sangre</t>
  </si>
  <si>
    <t>Vino</t>
  </si>
  <si>
    <t>Buena</t>
  </si>
  <si>
    <t>Guía</t>
  </si>
  <si>
    <t>Escudo de armas</t>
  </si>
  <si>
    <t>Túnica</t>
  </si>
  <si>
    <t>Caballo de Guerra</t>
  </si>
  <si>
    <t>Vino bueno</t>
  </si>
  <si>
    <t>De lujo</t>
  </si>
  <si>
    <t>Herrero</t>
  </si>
  <si>
    <t>Alfombra</t>
  </si>
  <si>
    <t>Capa</t>
  </si>
  <si>
    <t>Buey</t>
  </si>
  <si>
    <t>Vino excelente</t>
  </si>
  <si>
    <t>Vivienda</t>
  </si>
  <si>
    <t>Instructor</t>
  </si>
  <si>
    <t>Tapices</t>
  </si>
  <si>
    <t>Chaqueta</t>
  </si>
  <si>
    <t>Toro de carga</t>
  </si>
  <si>
    <t>Leche</t>
  </si>
  <si>
    <t>Chabola</t>
  </si>
  <si>
    <t>Médico</t>
  </si>
  <si>
    <t>Orfebreria</t>
  </si>
  <si>
    <t>Abrigo</t>
  </si>
  <si>
    <t>Toro de monta</t>
  </si>
  <si>
    <t>Zumos</t>
  </si>
  <si>
    <t>Casa</t>
  </si>
  <si>
    <t>Mensajero</t>
  </si>
  <si>
    <t>Anillo</t>
  </si>
  <si>
    <t>Vestido</t>
  </si>
  <si>
    <t>San Bernardo</t>
  </si>
  <si>
    <t>Exóticas</t>
  </si>
  <si>
    <t>Caserón</t>
  </si>
  <si>
    <t>Mercenario</t>
  </si>
  <si>
    <t>Abanico</t>
  </si>
  <si>
    <t>Bufanda</t>
  </si>
  <si>
    <t>Transportes tierra</t>
  </si>
  <si>
    <t>Mansión</t>
  </si>
  <si>
    <t>Lacayo</t>
  </si>
  <si>
    <t>Bastón artístico</t>
  </si>
  <si>
    <t>Guantes</t>
  </si>
  <si>
    <t>Carreta</t>
  </si>
  <si>
    <t>Palacio</t>
  </si>
  <si>
    <t>Ladrón</t>
  </si>
  <si>
    <t>Broche</t>
  </si>
  <si>
    <t>Sombrero</t>
  </si>
  <si>
    <t>Carromato de tela</t>
  </si>
  <si>
    <t>Castillo</t>
  </si>
  <si>
    <t>Trovador</t>
  </si>
  <si>
    <t>Cetro</t>
  </si>
  <si>
    <t>Mitones</t>
  </si>
  <si>
    <t>Carromato con vivienda</t>
  </si>
  <si>
    <t>Collar</t>
  </si>
  <si>
    <t>Calzoncillos</t>
  </si>
  <si>
    <t>Carruaje</t>
  </si>
  <si>
    <t>Excelente</t>
  </si>
  <si>
    <t>Corona</t>
  </si>
  <si>
    <t>Bragas</t>
  </si>
  <si>
    <t>Carruaje lujo</t>
  </si>
  <si>
    <t>Raciones por semana</t>
  </si>
  <si>
    <t>Diadema</t>
  </si>
  <si>
    <t>Lenceria</t>
  </si>
  <si>
    <t>Trineo</t>
  </si>
  <si>
    <t>Hebilla</t>
  </si>
  <si>
    <t>Cinturon</t>
  </si>
  <si>
    <t>Transporte embarcaciones</t>
  </si>
  <si>
    <t>Pasador</t>
  </si>
  <si>
    <t>Pañuelo</t>
  </si>
  <si>
    <t>Barca</t>
  </si>
  <si>
    <t>Peineta</t>
  </si>
  <si>
    <t>Vestido de Gala M</t>
  </si>
  <si>
    <t>Velero 1 palo</t>
  </si>
  <si>
    <t>Pendientes</t>
  </si>
  <si>
    <t>Traje de Gala H</t>
  </si>
  <si>
    <t>Velero 2 palos</t>
  </si>
  <si>
    <t>Pulsera</t>
  </si>
  <si>
    <t>kimono H</t>
  </si>
  <si>
    <t>Velero 3 palos</t>
  </si>
  <si>
    <t>Rosario</t>
  </si>
  <si>
    <t>kimono M</t>
  </si>
  <si>
    <t>Crucero pequeño</t>
  </si>
  <si>
    <t>Gemas</t>
  </si>
  <si>
    <t>Zuecos</t>
  </si>
  <si>
    <t>Circonio</t>
  </si>
  <si>
    <t>Botas de viaje</t>
  </si>
  <si>
    <t>Barco de guerra</t>
  </si>
  <si>
    <t>Zapatos</t>
  </si>
  <si>
    <t>Perla</t>
  </si>
  <si>
    <t>Zafiro</t>
  </si>
  <si>
    <t>Rubí</t>
  </si>
  <si>
    <t>Diamante</t>
  </si>
  <si>
    <t>Esmeralda</t>
  </si>
  <si>
    <t>ópalo negro</t>
  </si>
  <si>
    <t>Perla negra</t>
  </si>
  <si>
    <t>Cuadro</t>
  </si>
  <si>
    <t>Bueno</t>
  </si>
  <si>
    <t>Fuerza requerida</t>
  </si>
  <si>
    <t>Crítico 1</t>
  </si>
  <si>
    <t>Ctrítico 2</t>
  </si>
  <si>
    <t>Tipo de arma</t>
  </si>
  <si>
    <t>Abanico de combate</t>
  </si>
  <si>
    <t>4</t>
  </si>
  <si>
    <t>FIL</t>
  </si>
  <si>
    <t>Arma corta</t>
  </si>
  <si>
    <t>Precisa, Lanzable</t>
  </si>
  <si>
    <t>Alabarda</t>
  </si>
  <si>
    <t>6/11</t>
  </si>
  <si>
    <t>Asta/Mandoble</t>
  </si>
  <si>
    <t>A2M</t>
  </si>
  <si>
    <t>Anciano de primavera</t>
  </si>
  <si>
    <t>PFIL</t>
  </si>
  <si>
    <t>PEN</t>
  </si>
  <si>
    <t>Asta</t>
  </si>
  <si>
    <t>Compleja, A2M, Ver</t>
  </si>
  <si>
    <t>Antorcha</t>
  </si>
  <si>
    <t>CAL</t>
  </si>
  <si>
    <t>Maza</t>
  </si>
  <si>
    <t>NA</t>
  </si>
  <si>
    <t>Arcabuz</t>
  </si>
  <si>
    <t>6</t>
  </si>
  <si>
    <t>Proyectil</t>
  </si>
  <si>
    <t>Compl, Ver,F11</t>
  </si>
  <si>
    <t>Arco compuesto</t>
  </si>
  <si>
    <t>A2M,Ver</t>
  </si>
  <si>
    <t>Arco corto</t>
  </si>
  <si>
    <t>Arco largo</t>
  </si>
  <si>
    <t>Arpón</t>
  </si>
  <si>
    <t>5</t>
  </si>
  <si>
    <t>A1o2M, Lanzable</t>
  </si>
  <si>
    <t>Azada</t>
  </si>
  <si>
    <t>Hacha</t>
  </si>
  <si>
    <t>Bala de arcabuz</t>
  </si>
  <si>
    <t>Munición</t>
  </si>
  <si>
    <t>Bala de cañón</t>
  </si>
  <si>
    <t>Bala de pistola</t>
  </si>
  <si>
    <t>Balista ligera</t>
  </si>
  <si>
    <t>F12,Ver</t>
  </si>
  <si>
    <t>ARMAS COMUNES</t>
  </si>
  <si>
    <t>Balista pesada</t>
  </si>
  <si>
    <t>F13,Ver</t>
  </si>
  <si>
    <t>Ballesta</t>
  </si>
  <si>
    <t>4/8</t>
  </si>
  <si>
    <t>A1o2M,Ver,F8</t>
  </si>
  <si>
    <t>8</t>
  </si>
  <si>
    <t>-2</t>
  </si>
  <si>
    <t>20</t>
  </si>
  <si>
    <t>Ballesta de mano</t>
  </si>
  <si>
    <t>3</t>
  </si>
  <si>
    <t>Ver,F6</t>
  </si>
  <si>
    <t>Cadena</t>
  </si>
  <si>
    <t>Ballesta de repetición</t>
  </si>
  <si>
    <t>5/8</t>
  </si>
  <si>
    <t>Cestus</t>
  </si>
  <si>
    <t>Ballesta pesada</t>
  </si>
  <si>
    <t>7/10</t>
  </si>
  <si>
    <t>A1o2M,Ver,F10</t>
  </si>
  <si>
    <t>Cimitarra</t>
  </si>
  <si>
    <t>Barra metálica</t>
  </si>
  <si>
    <t>Daga</t>
  </si>
  <si>
    <t>Bolas</t>
  </si>
  <si>
    <t>COn</t>
  </si>
  <si>
    <t>Lanzamiento</t>
  </si>
  <si>
    <t>10</t>
  </si>
  <si>
    <t>2</t>
  </si>
  <si>
    <t>15</t>
  </si>
  <si>
    <t>Daga de Parada</t>
  </si>
  <si>
    <t>Boleadoras</t>
  </si>
  <si>
    <t>Presa10, Comp,Ver</t>
  </si>
  <si>
    <t>no aplica penalizador por ataque en area</t>
  </si>
  <si>
    <t>Espada ancha</t>
  </si>
  <si>
    <t>Botella rota</t>
  </si>
  <si>
    <t>Espada bastarda</t>
  </si>
  <si>
    <t>Bumerán</t>
  </si>
  <si>
    <t>Lanzable,Ver</t>
  </si>
  <si>
    <t>T.Manos dificil si no golpea</t>
  </si>
  <si>
    <t>Espada corta</t>
  </si>
  <si>
    <t>Cuerda</t>
  </si>
  <si>
    <t>Compleja, Presa 8</t>
  </si>
  <si>
    <t>Espada larga</t>
  </si>
  <si>
    <t>Cañón</t>
  </si>
  <si>
    <t>F14,Ver</t>
  </si>
  <si>
    <t>Estilete</t>
  </si>
  <si>
    <t>Cerbatana</t>
  </si>
  <si>
    <t>No sumar bono de fuerza</t>
  </si>
  <si>
    <t>Estoque</t>
  </si>
  <si>
    <t>Florete</t>
  </si>
  <si>
    <t>Espada</t>
  </si>
  <si>
    <t>Garfio</t>
  </si>
  <si>
    <t>Combate desarmado</t>
  </si>
  <si>
    <t>0</t>
  </si>
  <si>
    <t>Sin armas</t>
  </si>
  <si>
    <t>Precisa</t>
  </si>
  <si>
    <t>Garrote</t>
  </si>
  <si>
    <t>Cuchillo de cocina</t>
  </si>
  <si>
    <t>Gran martillo de guerra</t>
  </si>
  <si>
    <t>Cuervo</t>
  </si>
  <si>
    <t>Compl, Prec,Ver</t>
  </si>
  <si>
    <t>Guadaña</t>
  </si>
  <si>
    <t>Lanzable, Precisa</t>
  </si>
  <si>
    <t>Hacha a dos manos</t>
  </si>
  <si>
    <t>Lanz, Prec, Trab el arm.</t>
  </si>
  <si>
    <t>Hacha de guerra</t>
  </si>
  <si>
    <t>Dardos de cerbatana</t>
  </si>
  <si>
    <t>Hacha de mano</t>
  </si>
  <si>
    <t>Dardos de mano</t>
  </si>
  <si>
    <t>-4</t>
  </si>
  <si>
    <t>Jabalina</t>
  </si>
  <si>
    <t>Escudo</t>
  </si>
  <si>
    <t>7</t>
  </si>
  <si>
    <t>,+20Par,+10Esq,ver</t>
  </si>
  <si>
    <t>Lanza</t>
  </si>
  <si>
    <t>Escudo corporal</t>
  </si>
  <si>
    <t>,+30Par,+15Esq,Ver</t>
  </si>
  <si>
    <t>Lanza de caballería</t>
  </si>
  <si>
    <t>Látigo</t>
  </si>
  <si>
    <t>7/9</t>
  </si>
  <si>
    <t>Espada/Mandoble</t>
  </si>
  <si>
    <t>A1o2M</t>
  </si>
  <si>
    <t>Lazo</t>
  </si>
  <si>
    <t>Conjurador</t>
  </si>
  <si>
    <t>Explorador</t>
  </si>
  <si>
    <t>Guerrero</t>
  </si>
  <si>
    <t>Guerrero acróbata</t>
  </si>
  <si>
    <t>Guerrero conjurador</t>
  </si>
  <si>
    <t>Guerrero mentalista</t>
  </si>
  <si>
    <t>Hechicero</t>
  </si>
  <si>
    <t>Hechicero mentalista</t>
  </si>
  <si>
    <t>Ilusionista</t>
  </si>
  <si>
    <t>Maestro en armas</t>
  </si>
  <si>
    <t>Mentalista</t>
  </si>
  <si>
    <t>Paladín</t>
  </si>
  <si>
    <t>Paladín oscuro</t>
  </si>
  <si>
    <t>Sombra</t>
  </si>
  <si>
    <t>Tao</t>
  </si>
  <si>
    <t>Tecnicista</t>
  </si>
  <si>
    <t>Warlock</t>
  </si>
  <si>
    <t>Mandoble</t>
  </si>
  <si>
    <t>Mangual</t>
  </si>
  <si>
    <t>Acrobacias</t>
  </si>
  <si>
    <t>Martillo de guerra</t>
  </si>
  <si>
    <t>Atletismo</t>
  </si>
  <si>
    <t>Mayal</t>
  </si>
  <si>
    <t>Montar</t>
  </si>
  <si>
    <t>Flecha de descarga</t>
  </si>
  <si>
    <t>Nadar</t>
  </si>
  <si>
    <t>Flecha de fajo</t>
  </si>
  <si>
    <t>20 m a la distancia máxima</t>
  </si>
  <si>
    <t>Maza pesada de combate</t>
  </si>
  <si>
    <t>Saltar</t>
  </si>
  <si>
    <t>Flecha de mella</t>
  </si>
  <si>
    <t>1TA menos</t>
  </si>
  <si>
    <t>Red de gladiador</t>
  </si>
  <si>
    <t>Trepar</t>
  </si>
  <si>
    <t>Espada/Arma corta</t>
  </si>
  <si>
    <t>Sable</t>
  </si>
  <si>
    <t>Tridente</t>
  </si>
  <si>
    <t>Frialdad</t>
  </si>
  <si>
    <t>Garras</t>
  </si>
  <si>
    <t>Vara</t>
  </si>
  <si>
    <t>Proezas de fuerza</t>
  </si>
  <si>
    <t>x</t>
  </si>
  <si>
    <t>Resistir el dolor</t>
  </si>
  <si>
    <t>ARMAS EXÓTICAS O DE DISEÑO</t>
  </si>
  <si>
    <t>5/9</t>
  </si>
  <si>
    <t>Katana</t>
  </si>
  <si>
    <t>Advertir</t>
  </si>
  <si>
    <t>9/11</t>
  </si>
  <si>
    <t>Hacha/Mandoble</t>
  </si>
  <si>
    <t>Katar</t>
  </si>
  <si>
    <t>Buscar</t>
  </si>
  <si>
    <t>Lanzable</t>
  </si>
  <si>
    <t>Rastrear</t>
  </si>
  <si>
    <t>Hacha de leñador</t>
  </si>
  <si>
    <t>5/7</t>
  </si>
  <si>
    <t>Nunchaku</t>
  </si>
  <si>
    <t>Animales</t>
  </si>
  <si>
    <t>Honda</t>
  </si>
  <si>
    <t>Quebradora</t>
  </si>
  <si>
    <t>Ciencia</t>
  </si>
  <si>
    <t>Hoz</t>
  </si>
  <si>
    <t>Shuriken</t>
  </si>
  <si>
    <t>Herbolaria</t>
  </si>
  <si>
    <t>Historia</t>
  </si>
  <si>
    <t>Jarrón</t>
  </si>
  <si>
    <t>Medicina</t>
  </si>
  <si>
    <t>5/6</t>
  </si>
  <si>
    <t>Katana de doble hoja</t>
  </si>
  <si>
    <t>Memorizar</t>
  </si>
  <si>
    <t>Ver</t>
  </si>
  <si>
    <t>At Ad. Con -10; No dobla BF</t>
  </si>
  <si>
    <t>Nodachi</t>
  </si>
  <si>
    <t>Navegación</t>
  </si>
  <si>
    <t>Compleja,Ver</t>
  </si>
  <si>
    <t>Tanto</t>
  </si>
  <si>
    <t>Ocultismo</t>
  </si>
  <si>
    <t>Kusari-Gama</t>
  </si>
  <si>
    <t>Arma corta/cuerda</t>
  </si>
  <si>
    <t>A2M,Presa8,Ver</t>
  </si>
  <si>
    <t>Presa daño 10</t>
  </si>
  <si>
    <t>Tonfa</t>
  </si>
  <si>
    <t>Tasación</t>
  </si>
  <si>
    <t>4/6</t>
  </si>
  <si>
    <t>Lanzable, A1o2M</t>
  </si>
  <si>
    <t>Valoración mágica</t>
  </si>
  <si>
    <t>30 - a parar</t>
  </si>
  <si>
    <t>Sai</t>
  </si>
  <si>
    <t>Estilo</t>
  </si>
  <si>
    <t>Comp, presa 9, Ver</t>
  </si>
  <si>
    <t>no usa BF</t>
  </si>
  <si>
    <t>Shuko</t>
  </si>
  <si>
    <t>Intimidar</t>
  </si>
  <si>
    <t>8/10</t>
  </si>
  <si>
    <t>ARMAS IMPROVISADAS</t>
  </si>
  <si>
    <t>Liderazgo</t>
  </si>
  <si>
    <t>Maza/Mandoble</t>
  </si>
  <si>
    <t>Compleja</t>
  </si>
  <si>
    <t>Persuasión</t>
  </si>
  <si>
    <t>Martillo</t>
  </si>
  <si>
    <t>Silla</t>
  </si>
  <si>
    <t>Palo de madera</t>
  </si>
  <si>
    <t>Cerrajería</t>
  </si>
  <si>
    <t>Maza/cuerda</t>
  </si>
  <si>
    <t>Disfraz</t>
  </si>
  <si>
    <t>Ocultarse</t>
  </si>
  <si>
    <t>6/10</t>
  </si>
  <si>
    <t>Robo</t>
  </si>
  <si>
    <t>Sigilo</t>
  </si>
  <si>
    <t>Trampería</t>
  </si>
  <si>
    <t>Pico</t>
  </si>
  <si>
    <t>Arte</t>
  </si>
  <si>
    <t>Piedra de honda</t>
  </si>
  <si>
    <t>Baile</t>
  </si>
  <si>
    <t>Pistola de mecha</t>
  </si>
  <si>
    <t>Compl, Ver,F9</t>
  </si>
  <si>
    <t>ESCUDOS</t>
  </si>
  <si>
    <t>Forja</t>
  </si>
  <si>
    <t>Rodela</t>
  </si>
  <si>
    <t>Música</t>
  </si>
  <si>
    <t>Lanz,Presa 10, Ver</t>
  </si>
  <si>
    <t>No usa BF, No penalizador por presa</t>
  </si>
  <si>
    <t>Trucos de manos</t>
  </si>
  <si>
    <t>.+10Par,+5Esq,Ver</t>
  </si>
  <si>
    <t>cv por nivel</t>
  </si>
  <si>
    <t>ARMAS DE PROYECTILES</t>
  </si>
  <si>
    <t>Saeta de ballesta</t>
  </si>
  <si>
    <t>Saeta de ballesta de mano</t>
  </si>
  <si>
    <t>Saeta de ballesta de repetición</t>
  </si>
  <si>
    <t>Saeta de ballesta pesada</t>
  </si>
  <si>
    <t>Precisa, Trabarma</t>
  </si>
  <si>
    <t>10+ a trepar</t>
  </si>
  <si>
    <t>Llevar armadura</t>
  </si>
  <si>
    <t>6/7</t>
  </si>
  <si>
    <t>Categoria</t>
  </si>
  <si>
    <t>Turcus</t>
  </si>
  <si>
    <t>9</t>
  </si>
  <si>
    <t>10- si lo usas con 1 mano</t>
  </si>
  <si>
    <t>Virote de balista ligera</t>
  </si>
  <si>
    <t>Virote de balista pesada</t>
  </si>
  <si>
    <t>Arma distinta</t>
  </si>
  <si>
    <t>Proy.Mag como Atq</t>
  </si>
  <si>
    <t>Arma mixta</t>
  </si>
  <si>
    <t>Proy.Mag como Atq,Def</t>
  </si>
  <si>
    <t>Arma similar</t>
  </si>
  <si>
    <t>Proy.Mag como Def</t>
  </si>
  <si>
    <t>Armas improvisadas</t>
  </si>
  <si>
    <t>Proy.Psiq como Atq,Def</t>
  </si>
  <si>
    <t>Desarmado</t>
  </si>
  <si>
    <t>ARMAS DE ASEDIO</t>
  </si>
  <si>
    <t>Proyectiles</t>
  </si>
  <si>
    <t>Aborigen</t>
  </si>
  <si>
    <t>Tipología</t>
  </si>
  <si>
    <t>Bandido</t>
  </si>
  <si>
    <t>Bárbaro</t>
  </si>
  <si>
    <t>Caballero</t>
  </si>
  <si>
    <t>Cazador</t>
  </si>
  <si>
    <t>Duelista</t>
  </si>
  <si>
    <t>Ataque encadenado</t>
  </si>
  <si>
    <t>Gladiador</t>
  </si>
  <si>
    <t>Desarme</t>
  </si>
  <si>
    <t>Iaijutsu</t>
  </si>
  <si>
    <t>Ninja</t>
  </si>
  <si>
    <t>Nómada</t>
  </si>
  <si>
    <t>Precisión</t>
  </si>
  <si>
    <t>Pirata</t>
  </si>
  <si>
    <t>Soldado</t>
  </si>
  <si>
    <t>Jabalina,Lanza,Esc.Corp.,Arco,Cerbatana</t>
  </si>
  <si>
    <t>Esp.C,Balle.M,Garrote,Cerb.,Estilete</t>
  </si>
  <si>
    <t>Daga,Ballesta,Esp.C,Maza,Garrote</t>
  </si>
  <si>
    <t>Ha.Gue.,Ha.2M,Mand.,Esp.Bas.,Maza2M</t>
  </si>
  <si>
    <t>Esp.L.,Lanz.Cab.,Maza,Esp.Bas.,Esc.M.</t>
  </si>
  <si>
    <t>Jabalina,Arco,Esp.C,Lanza,Boleadoras</t>
  </si>
  <si>
    <t>Estoque,Florete,Daga de P.,Sable,Esp.L</t>
  </si>
  <si>
    <t>Esp.C,Red de G.,Rodela,Tridente,Látigo</t>
  </si>
  <si>
    <t>Ninguna</t>
  </si>
  <si>
    <t>Katana,Tanto,Garras,Shuriken,KusariG.</t>
  </si>
  <si>
    <t>Daga,Turcus.,ArcoL.,Cimitarra,Lanza</t>
  </si>
  <si>
    <t>Arpón,Red de G,Garfio,Sable,Hacha de M</t>
  </si>
  <si>
    <t>Ballesta,Esp.L,Alabarda,Lanza,Esc.M</t>
  </si>
  <si>
    <t>Zeon</t>
  </si>
  <si>
    <t>Múltimpo ACT</t>
  </si>
  <si>
    <t>3x5</t>
  </si>
  <si>
    <t>1x5</t>
  </si>
  <si>
    <t>2x5</t>
  </si>
  <si>
    <t>Proyec M.</t>
  </si>
  <si>
    <t>CV innato</t>
  </si>
  <si>
    <t>1/3</t>
  </si>
  <si>
    <t>1/1</t>
  </si>
  <si>
    <t>1/2</t>
  </si>
  <si>
    <t>Proyec P.</t>
  </si>
  <si>
    <t>Acu</t>
  </si>
  <si>
    <t>KI</t>
  </si>
  <si>
    <t>Múltiplo</t>
  </si>
  <si>
    <t>Multiplo de tablas</t>
  </si>
  <si>
    <t>No desc</t>
  </si>
  <si>
    <t>Reg Neg</t>
  </si>
  <si>
    <t>1/min</t>
  </si>
  <si>
    <t>2/min</t>
  </si>
  <si>
    <t>5/min</t>
  </si>
  <si>
    <t>-5/h</t>
  </si>
  <si>
    <t>-10/h</t>
  </si>
  <si>
    <t>1/as</t>
  </si>
  <si>
    <t>-15/h</t>
  </si>
  <si>
    <t>5/as</t>
  </si>
  <si>
    <t>-20/h</t>
  </si>
  <si>
    <t>10/as</t>
  </si>
  <si>
    <t>-10/min</t>
  </si>
  <si>
    <t>25/as</t>
  </si>
  <si>
    <t>-10/as</t>
  </si>
  <si>
    <t>50/as</t>
  </si>
  <si>
    <t>-25/as</t>
  </si>
  <si>
    <t>100/as</t>
  </si>
  <si>
    <t>todo</t>
  </si>
  <si>
    <t>250/as</t>
  </si>
  <si>
    <t>Requerimiento de armadura</t>
  </si>
  <si>
    <t>Penalizador natural</t>
  </si>
  <si>
    <t>Restricción del movimiento</t>
  </si>
  <si>
    <t>Localizacion</t>
  </si>
  <si>
    <t>Acolchada</t>
  </si>
  <si>
    <t>Camisola</t>
  </si>
  <si>
    <t>Blanda</t>
  </si>
  <si>
    <t>Anillas</t>
  </si>
  <si>
    <t>Completa</t>
  </si>
  <si>
    <t>Dura</t>
  </si>
  <si>
    <t>Completa de cuero</t>
  </si>
  <si>
    <t>Completa pesada</t>
  </si>
  <si>
    <t>Cota de cuero</t>
  </si>
  <si>
    <t>Cuero endurecido</t>
  </si>
  <si>
    <t>Peto</t>
  </si>
  <si>
    <t>Cuero tachonado</t>
  </si>
  <si>
    <t>De campaña pesada</t>
  </si>
  <si>
    <t>Escamas</t>
  </si>
  <si>
    <t>Gabardina</t>
  </si>
  <si>
    <t>Mallas</t>
  </si>
  <si>
    <t>NO</t>
  </si>
  <si>
    <t>Piel</t>
  </si>
  <si>
    <t>Piezas</t>
  </si>
  <si>
    <t>Placas</t>
  </si>
  <si>
    <t>Semicompleta</t>
  </si>
  <si>
    <t>Penalizador percepcion</t>
  </si>
  <si>
    <t>Anilla</t>
  </si>
  <si>
    <t>Cabeza</t>
  </si>
  <si>
    <t>Capucha de cuero</t>
  </si>
  <si>
    <t>Capucha de maya</t>
  </si>
  <si>
    <t>Completo abierto</t>
  </si>
  <si>
    <t>Completo cerrado</t>
  </si>
  <si>
    <t>Coronilla</t>
  </si>
  <si>
    <t>Frentón</t>
  </si>
  <si>
    <t>0,2-0,6</t>
  </si>
  <si>
    <t>10-20</t>
  </si>
  <si>
    <t>0,4-0,6</t>
  </si>
  <si>
    <t>20-30</t>
  </si>
  <si>
    <t>0,6-1</t>
  </si>
  <si>
    <t>0,8-1,2</t>
  </si>
  <si>
    <t>20-50</t>
  </si>
  <si>
    <t>1-1,4</t>
  </si>
  <si>
    <t>30-50</t>
  </si>
  <si>
    <t>1,1-1,5</t>
  </si>
  <si>
    <t>30-60</t>
  </si>
  <si>
    <t>Zeon A</t>
  </si>
  <si>
    <t>1,2-1,6</t>
  </si>
  <si>
    <t>35-70</t>
  </si>
  <si>
    <t>1,3-1,6</t>
  </si>
  <si>
    <t>40-80</t>
  </si>
  <si>
    <t>1,4-1,7</t>
  </si>
  <si>
    <t>40-90</t>
  </si>
  <si>
    <t>1,4-1,8</t>
  </si>
  <si>
    <t>50-100</t>
  </si>
  <si>
    <t>1,5-1,8</t>
  </si>
  <si>
    <t>50-120</t>
  </si>
  <si>
    <t>50-140</t>
  </si>
  <si>
    <t>1,6-1,9</t>
  </si>
  <si>
    <t>50-150</t>
  </si>
  <si>
    <t>1,6-2</t>
  </si>
  <si>
    <t>60-180</t>
  </si>
  <si>
    <t>1,7-2,1</t>
  </si>
  <si>
    <t>70-220</t>
  </si>
  <si>
    <t>80-140</t>
  </si>
  <si>
    <t>1,8-2,2</t>
  </si>
  <si>
    <t>90-260</t>
  </si>
  <si>
    <t>1,9-2,3</t>
  </si>
  <si>
    <t>100-280</t>
  </si>
  <si>
    <t>2-2,4</t>
  </si>
  <si>
    <t>110-320</t>
  </si>
  <si>
    <t>2,1-2,6</t>
  </si>
  <si>
    <t>120-450</t>
  </si>
  <si>
    <t>2,5+</t>
  </si>
  <si>
    <t>400+</t>
  </si>
  <si>
    <t>acumulacion ki base</t>
  </si>
  <si>
    <t>fue</t>
  </si>
  <si>
    <t>Na</t>
  </si>
  <si>
    <t>agi</t>
  </si>
  <si>
    <t>des</t>
  </si>
  <si>
    <t>con</t>
  </si>
  <si>
    <t>vol</t>
  </si>
  <si>
    <t>pod</t>
  </si>
  <si>
    <t>ventajas</t>
  </si>
  <si>
    <t>desventajas</t>
  </si>
  <si>
    <t>COMUNES</t>
  </si>
  <si>
    <t>Repetir una tirada de caracteristicas - 1</t>
  </si>
  <si>
    <t>Reducir dos puntos una característica – 1</t>
  </si>
  <si>
    <t>Sustituir una característica por un 9 – 2</t>
  </si>
  <si>
    <t>Salud enfermiza – 1</t>
  </si>
  <si>
    <t>Resistencia física excepcional – 1</t>
  </si>
  <si>
    <t>Lenta curación – 1</t>
  </si>
  <si>
    <t>Resistencia física excepcional – 2</t>
  </si>
  <si>
    <t>Miopia – 1</t>
  </si>
  <si>
    <t>Resistencia mágica excepcional – 1</t>
  </si>
  <si>
    <t>Vulnerabilidad a los venenos – 1</t>
  </si>
  <si>
    <t>Resistencia mágica excepcional – 2</t>
  </si>
  <si>
    <t>Fácil posesión – 1</t>
  </si>
  <si>
    <t>Resistencia psíquica excepcional – 1</t>
  </si>
  <si>
    <t>Vulnerabilidad a la mágia – 1</t>
  </si>
  <si>
    <t>Resistencia psíquica excepcional – 2</t>
  </si>
  <si>
    <t>Vulnerable al frio – 1</t>
  </si>
  <si>
    <t>Acceso a una disciplina psíquica – 1</t>
  </si>
  <si>
    <t>Vulnerable al calor – 1</t>
  </si>
  <si>
    <t>Acceso libre a cualquier disciplina psíquica – 2</t>
  </si>
  <si>
    <t>Extremidad atrofiada – 1</t>
  </si>
  <si>
    <t>Fondos iniciales – 1</t>
  </si>
  <si>
    <t>Debilidad física – 1</t>
  </si>
  <si>
    <t>Fondos iniciales – 2</t>
  </si>
  <si>
    <t>Aspecto desagradable – 1</t>
  </si>
  <si>
    <t>Fondos iniciales – 3</t>
  </si>
  <si>
    <t>Desafortunado – 1</t>
  </si>
  <si>
    <t>Afinidad animal – 1</t>
  </si>
  <si>
    <t>Enfermedad grave – 2</t>
  </si>
  <si>
    <t>Regeneración básica – 1</t>
  </si>
  <si>
    <t>Alergia grave – 1</t>
  </si>
  <si>
    <t>Regeneración avanzada – 2</t>
  </si>
  <si>
    <t>Sueño profundo – 1</t>
  </si>
  <si>
    <t>Regeneración mayor – 3</t>
  </si>
  <si>
    <t>Fobia grave – 1</t>
  </si>
  <si>
    <t>Encanto – 1</t>
  </si>
  <si>
    <t>Mala suerte – 1</t>
  </si>
  <si>
    <t>Ambidiestria – 1</t>
  </si>
  <si>
    <t>Mudo – 1</t>
  </si>
  <si>
    <t>Visión nocturna – 1</t>
  </si>
  <si>
    <t>Ciego – 2</t>
  </si>
  <si>
    <t>Buena suerte – 1</t>
  </si>
  <si>
    <t>Sordo – 1</t>
  </si>
  <si>
    <t>Inquietante – 1</t>
  </si>
  <si>
    <t>Aprendizaje lento – 1</t>
  </si>
  <si>
    <t>Apto en un campo – 2</t>
  </si>
  <si>
    <t>Aprendizaje lento – 2</t>
  </si>
  <si>
    <t>Apto en una materia – 1</t>
  </si>
  <si>
    <t>Reacción lenta – 1</t>
  </si>
  <si>
    <t>Apto en una materia – 2</t>
  </si>
  <si>
    <t>Reacción lenta – 2</t>
  </si>
  <si>
    <t>Sentidos agudos – 1</t>
  </si>
  <si>
    <t>Arma exclusiva – 1</t>
  </si>
  <si>
    <t>Don – 2</t>
  </si>
  <si>
    <t>Adicción o vicio grave – 1</t>
  </si>
  <si>
    <t>Aprendizaje innato – 1</t>
  </si>
  <si>
    <t>Vulnerable al dolor – 1</t>
  </si>
  <si>
    <t>Aprendizaje innato – 2</t>
  </si>
  <si>
    <t>Exhausto – 1</t>
  </si>
  <si>
    <t>Aprendizaje innato en un campo – 2</t>
  </si>
  <si>
    <t>PARA PERSONAJES CON EL DON</t>
  </si>
  <si>
    <t>Aprendizaje innato en un campo – 3</t>
  </si>
  <si>
    <t>Obligación oral – 1</t>
  </si>
  <si>
    <t>Conocedor de todas las materias – 2</t>
  </si>
  <si>
    <t>Obligación somática – 1</t>
  </si>
  <si>
    <t>Sueño ligero – 1</t>
  </si>
  <si>
    <t>Extenuación mágica – 1</t>
  </si>
  <si>
    <t>Reflejos rápidos – 1</t>
  </si>
  <si>
    <t>Lenta recuperación de magia – 1</t>
  </si>
  <si>
    <t>Reflejos rápidos – 2</t>
  </si>
  <si>
    <t>Mágia atada a acción – 1</t>
  </si>
  <si>
    <t>Reflejos rápidos – 3</t>
  </si>
  <si>
    <t>Mágia estancada – 2</t>
  </si>
  <si>
    <t>Inmunidad al dolor y al cansancio – 1</t>
  </si>
  <si>
    <t>Lazo existencial – 1</t>
  </si>
  <si>
    <t>Tamaño no natural – 1</t>
  </si>
  <si>
    <t>Brujería – 1</t>
  </si>
  <si>
    <t>Afortunado – 1</t>
  </si>
  <si>
    <t>PARA PSIQUICOS</t>
  </si>
  <si>
    <t>Armadura natural – 1</t>
  </si>
  <si>
    <t>Extenuación psíquica – 1</t>
  </si>
  <si>
    <t>Armadura mística – 1</t>
  </si>
  <si>
    <t>Sin concentración – 1</t>
  </si>
  <si>
    <t>Artefacto – 1</t>
  </si>
  <si>
    <t>Podér único – 1</t>
  </si>
  <si>
    <t>Artefacto – 2</t>
  </si>
  <si>
    <t>Consumición psíquica – 2</t>
  </si>
  <si>
    <t>Artefacto – 3</t>
  </si>
  <si>
    <t>Acceso a poderes psíquicos naturales – 1</t>
  </si>
  <si>
    <t>Acceso a poderes psíquicos naturales – 2</t>
  </si>
  <si>
    <t>Acceso a poderes psíquicos naturales – 3</t>
  </si>
  <si>
    <t>Maestro Marcial – 1</t>
  </si>
  <si>
    <t>Maestro Marcial – 2</t>
  </si>
  <si>
    <t>Maestro Marcial – 3</t>
  </si>
  <si>
    <t>Infatigable – 1</t>
  </si>
  <si>
    <t>Infatigable – 2</t>
  </si>
  <si>
    <t>Infatigable – 3</t>
  </si>
  <si>
    <t>Ver lo sobrenatural – 1</t>
  </si>
  <si>
    <t>Sentido del peligro – 2</t>
  </si>
  <si>
    <t>Curtido – 1</t>
  </si>
  <si>
    <t>Curtido – 2</t>
  </si>
  <si>
    <t>Curtido – 3</t>
  </si>
  <si>
    <t>Recuperación de ki – 1</t>
  </si>
  <si>
    <t>Recuperación de ki – 2</t>
  </si>
  <si>
    <t>Recuperación de ki – 3</t>
  </si>
  <si>
    <t>Elan – 1</t>
  </si>
  <si>
    <t>Elan – 2</t>
  </si>
  <si>
    <t>Elan – 3</t>
  </si>
  <si>
    <t>Aprendizaje – 1</t>
  </si>
  <si>
    <t>Aprendizaje – 2</t>
  </si>
  <si>
    <t>Aprendizaje – 3</t>
  </si>
  <si>
    <t>Apto para el desarrollo de la magia – 1</t>
  </si>
  <si>
    <t>Potencial enfrentado – 1</t>
  </si>
  <si>
    <t>Recuperación superior de magia – 1</t>
  </si>
  <si>
    <t>Recuperación superior de magia – 2</t>
  </si>
  <si>
    <t>Recuperación superior de magia – 3</t>
  </si>
  <si>
    <t>Magia innata mejorada – 1</t>
  </si>
  <si>
    <t>Magia innata mejorada – 2</t>
  </si>
  <si>
    <t>Magia innata mejorada – 3</t>
  </si>
  <si>
    <t>Inutilidad somática – 1</t>
  </si>
  <si>
    <t>Inutilidad oral – 1</t>
  </si>
  <si>
    <t>Desequilibrio elemental – 1</t>
  </si>
  <si>
    <t>Desequilibrio sephirotico – 2</t>
  </si>
  <si>
    <t>Conocimiento natural de via – 1</t>
  </si>
  <si>
    <t>Calibre – 1</t>
  </si>
  <si>
    <t>Concentración extrema – 2</t>
  </si>
  <si>
    <t>Mantenimiento añadido – 2</t>
  </si>
  <si>
    <t>Resistencia a la fatiga psiquica – 2</t>
  </si>
  <si>
    <t>Recuperación de cv – 1</t>
  </si>
  <si>
    <t>Recuperación de cv – 2</t>
  </si>
  <si>
    <t>Recuperación de cv – 3</t>
  </si>
  <si>
    <t>Desequilibrio psíquico – 2</t>
  </si>
  <si>
    <t>Concentración pasiva – 2</t>
  </si>
  <si>
    <t>Uso del Kí (40)</t>
  </si>
  <si>
    <t>Control del ki (30)</t>
  </si>
  <si>
    <t>AMB LB</t>
  </si>
  <si>
    <t>AMB D</t>
  </si>
  <si>
    <t>Detección del ki (20)</t>
  </si>
  <si>
    <t>AMA LB</t>
  </si>
  <si>
    <t>AMA D</t>
  </si>
  <si>
    <t>Erudiccion (10)</t>
  </si>
  <si>
    <t>Eliminación de peso (10)</t>
  </si>
  <si>
    <t>Levitación (20)</t>
  </si>
  <si>
    <t>Caracteristicas</t>
  </si>
  <si>
    <t>PD TAO</t>
  </si>
  <si>
    <t>4,1,1</t>
  </si>
  <si>
    <t>Movimiento de objetos (10)</t>
  </si>
  <si>
    <t>AMB Aikido</t>
  </si>
  <si>
    <t>1 Aikido</t>
  </si>
  <si>
    <t>1 Emp</t>
  </si>
  <si>
    <t>4,1,2</t>
  </si>
  <si>
    <t>Vuelo (20)</t>
  </si>
  <si>
    <t>AMB Shotokan</t>
  </si>
  <si>
    <t>2 Aikido</t>
  </si>
  <si>
    <t>2 Emp</t>
  </si>
  <si>
    <t>TdM20</t>
  </si>
  <si>
    <t>En contra añade 2BF del enemigo</t>
  </si>
  <si>
    <t>10+BF</t>
  </si>
  <si>
    <t>Extrusión de presencia (10)</t>
  </si>
  <si>
    <t>AMB Grappling</t>
  </si>
  <si>
    <t>3 Aikido</t>
  </si>
  <si>
    <t>1 Selene</t>
  </si>
  <si>
    <t>1 Asakusen</t>
  </si>
  <si>
    <t>HA160,HD160,2Kung Fu</t>
  </si>
  <si>
    <t>Otorga 10 en HA,HD,Turno,Daño, se suma el de kung fu tambien</t>
  </si>
  <si>
    <t>añade 10</t>
  </si>
  <si>
    <t>Armadura de energía (10)</t>
  </si>
  <si>
    <t>AMB Capoeira</t>
  </si>
  <si>
    <t>1 Kung Fu</t>
  </si>
  <si>
    <t>2 Selene</t>
  </si>
  <si>
    <t>1 Boxeo</t>
  </si>
  <si>
    <t>PdF30</t>
  </si>
  <si>
    <t>5 Turno</t>
  </si>
  <si>
    <t>10+2BF</t>
  </si>
  <si>
    <t>Extensión del aura al arma (10)</t>
  </si>
  <si>
    <t>AMB Kung Fu</t>
  </si>
  <si>
    <t>2 Kung Fu</t>
  </si>
  <si>
    <t>1 Suyanta</t>
  </si>
  <si>
    <t>1 Capoeira</t>
  </si>
  <si>
    <t>Baile 20</t>
  </si>
  <si>
    <t>Ataque en área como arma media</t>
  </si>
  <si>
    <t>20+BF</t>
  </si>
  <si>
    <t>Destrucción por ki (20)</t>
  </si>
  <si>
    <t>AMB Kempo</t>
  </si>
  <si>
    <t>3 Kung Fu</t>
  </si>
  <si>
    <t>2 Suyanta</t>
  </si>
  <si>
    <t>1 Dumah</t>
  </si>
  <si>
    <t>Extrusión de presencia,2Kempo o 2Capoeira</t>
  </si>
  <si>
    <t>20HA</t>
  </si>
  <si>
    <t>Rotura +10, ataca en FIL o PEN, -2TA defensora</t>
  </si>
  <si>
    <t>Transmisión del ki (10)</t>
  </si>
  <si>
    <t>AMB Moai Thai</t>
  </si>
  <si>
    <t>1 Pankration</t>
  </si>
  <si>
    <t>1 Velez</t>
  </si>
  <si>
    <t>HA200,2Kempo o 2Kuan o 2Malla-Yuddha</t>
  </si>
  <si>
    <t>20HA 10Turno</t>
  </si>
  <si>
    <t>Desarmar si penalizador +3 control (4 si Malla-Yudha supremo)</t>
  </si>
  <si>
    <t>Curación por ki (10)</t>
  </si>
  <si>
    <t>AMB Sambo</t>
  </si>
  <si>
    <t>2 Pankration</t>
  </si>
  <si>
    <t>2 Velez</t>
  </si>
  <si>
    <t>1 Enuth</t>
  </si>
  <si>
    <t>HAD160,2Sambo o 2Shotokan</t>
  </si>
  <si>
    <t>20HD</t>
  </si>
  <si>
    <t>Critico para inconsciencia +20, control del daño a posteriori</t>
  </si>
  <si>
    <t>Uso de la energía necesaria (10)</t>
  </si>
  <si>
    <t>AMB Tae Kwon Do</t>
  </si>
  <si>
    <t>3 Pankration</t>
  </si>
  <si>
    <t>1 Exelion</t>
  </si>
  <si>
    <t>HA200,Extensión del aura al arma, 2Kardad o 2Tai Chi</t>
  </si>
  <si>
    <t>10HA</t>
  </si>
  <si>
    <t>Daño doble de presencia mas bono de poder, inmodificable, daña en CON</t>
  </si>
  <si>
    <t>Ocultación del ki (10)</t>
  </si>
  <si>
    <t>AMB Tai Chi</t>
  </si>
  <si>
    <t>1 Shotokan</t>
  </si>
  <si>
    <t>2 Asakusen</t>
  </si>
  <si>
    <t>1 Godhand</t>
  </si>
  <si>
    <t>HA200,2Boxeo o 2Shotokan</t>
  </si>
  <si>
    <t>Sacrifica un ataque, siguiente asalto primer ataque +30HA y +50Daño</t>
  </si>
  <si>
    <t>7,1,1</t>
  </si>
  <si>
    <t>Falsa muerte (10)</t>
  </si>
  <si>
    <t>AMA Selene</t>
  </si>
  <si>
    <t>2 Shotokan</t>
  </si>
  <si>
    <t>1 Lama Tsu</t>
  </si>
  <si>
    <t>1 Grappling</t>
  </si>
  <si>
    <t>PdF20</t>
  </si>
  <si>
    <t>Presa y derribo a mitad de penalizadores</t>
  </si>
  <si>
    <t>Eliminación de necesidades (10)</t>
  </si>
  <si>
    <t>AMA Melkaiah</t>
  </si>
  <si>
    <t>3 Shotokan</t>
  </si>
  <si>
    <t>2 Lama Tsu</t>
  </si>
  <si>
    <t>1 Hakyoukuken</t>
  </si>
  <si>
    <t>HA200,Uso de la energia necesaria,2Shotokan o 2Moai Thai</t>
  </si>
  <si>
    <t>HA10 Turno 20</t>
  </si>
  <si>
    <t>TA -2 blandas, +20 crítico</t>
  </si>
  <si>
    <t>añade 20</t>
  </si>
  <si>
    <t>Eliminación de penalizadores (20)</t>
  </si>
  <si>
    <t>AMA Dumah</t>
  </si>
  <si>
    <t>1 Seraphite</t>
  </si>
  <si>
    <t>1 Hanja</t>
  </si>
  <si>
    <t>HD200,Adv200,Detección del ki,2Soo Bahk</t>
  </si>
  <si>
    <t>10HD</t>
  </si>
  <si>
    <t>Sin penalizadores por espalda, ataca en todas direcciones sin encarar</t>
  </si>
  <si>
    <t>7,3,1</t>
  </si>
  <si>
    <t>Recuperación (20)</t>
  </si>
  <si>
    <t>AMA Emp</t>
  </si>
  <si>
    <t>2 Boxeo</t>
  </si>
  <si>
    <t>2 Seraphite</t>
  </si>
  <si>
    <t>1 Kardad</t>
  </si>
  <si>
    <t>Atl40,TdM20</t>
  </si>
  <si>
    <t>Control contra presa o derribo +1</t>
  </si>
  <si>
    <t>Aumento de características (20)</t>
  </si>
  <si>
    <t>AMA Shephon</t>
  </si>
  <si>
    <t>3 Boxeo</t>
  </si>
  <si>
    <t>1 Melkaiah</t>
  </si>
  <si>
    <t>1 Kempo</t>
  </si>
  <si>
    <t>Ataques adicionles -15 en HA</t>
  </si>
  <si>
    <t>Inhumanidad (30)</t>
  </si>
  <si>
    <t>AMA Seraphite</t>
  </si>
  <si>
    <t>1 Moai Thai</t>
  </si>
  <si>
    <t>2 Melkaiah</t>
  </si>
  <si>
    <t>1 Kuan</t>
  </si>
  <si>
    <t>TdM40</t>
  </si>
  <si>
    <t>Disminuye a la mitad el penalizador por parar proyectiles lanzados</t>
  </si>
  <si>
    <t>Zen (50)</t>
  </si>
  <si>
    <t>AMA Asakusen</t>
  </si>
  <si>
    <t>2 Moai Thai</t>
  </si>
  <si>
    <t>Acro20, TdM20, Estilo10</t>
  </si>
  <si>
    <t>AMA Velez</t>
  </si>
  <si>
    <t>3 Moai Thai</t>
  </si>
  <si>
    <t>2 Dumah</t>
  </si>
  <si>
    <t>1 Lama</t>
  </si>
  <si>
    <t>Est20</t>
  </si>
  <si>
    <t>AMA Enuth</t>
  </si>
  <si>
    <t>1 Mushin</t>
  </si>
  <si>
    <t>HD220,Est120,Detección del ki, 2Lama</t>
  </si>
  <si>
    <t>Dos defensas adicionales sin penalizadores, se suman a las de Lama</t>
  </si>
  <si>
    <t>AMA Hakyoukuken</t>
  </si>
  <si>
    <t>2 Capoeira</t>
  </si>
  <si>
    <t>2 Mushin</t>
  </si>
  <si>
    <t>1 Malla-Yuddha</t>
  </si>
  <si>
    <t>Entereza +10 en manos</t>
  </si>
  <si>
    <t>1 Uso del Ki</t>
  </si>
  <si>
    <t>3 Capoeira</t>
  </si>
  <si>
    <t>HAD160,Inhumanidad,2Grappling o 2Pankration</t>
  </si>
  <si>
    <t>Maniobra de derribo o presa, +3 al control</t>
  </si>
  <si>
    <t>2 Control del ki</t>
  </si>
  <si>
    <t>amb</t>
  </si>
  <si>
    <t>2 Hakyoukuken</t>
  </si>
  <si>
    <t>20+2BF</t>
  </si>
  <si>
    <t>3 Detección del Ki</t>
  </si>
  <si>
    <t>2 Malla-Yuddha</t>
  </si>
  <si>
    <t>1 Shephon</t>
  </si>
  <si>
    <t>Med100,HA200,2Kung Fu o 2Xin Quan</t>
  </si>
  <si>
    <t>A voluntad, enemigo RF contra daño +20 (no recibe daño), fallo penalizador y vida</t>
  </si>
  <si>
    <t>3,1 Erudicción</t>
  </si>
  <si>
    <t>3 Malla-Yuddha</t>
  </si>
  <si>
    <t>2 Shephon</t>
  </si>
  <si>
    <t>Atl30,PdF30</t>
  </si>
  <si>
    <t>Hacer presa mitad de negativo</t>
  </si>
  <si>
    <t>4 Eliminación de peso</t>
  </si>
  <si>
    <t>1m</t>
  </si>
  <si>
    <t>1 Sambo</t>
  </si>
  <si>
    <t>1 Rex Frame</t>
  </si>
  <si>
    <t>HD200,Inhumanidad,2Malla-Yudha o 2Moai Thai</t>
  </si>
  <si>
    <t>TA 3 contra todo, barrera de daño 60 si no daña energia</t>
  </si>
  <si>
    <t>4,1 Levitación</t>
  </si>
  <si>
    <t>2 Sambo</t>
  </si>
  <si>
    <t>2 Enuth</t>
  </si>
  <si>
    <t>Derribo y desarmar mitad penalizadores</t>
  </si>
  <si>
    <t>4,1,1 Movimiento de objetos</t>
  </si>
  <si>
    <t>3 Sambo</t>
  </si>
  <si>
    <t>HD200,2Aikido</t>
  </si>
  <si>
    <t>Dobla el bono de contraataque</t>
  </si>
  <si>
    <t>4,1,2 Vuelo</t>
  </si>
  <si>
    <t>2 Hanja</t>
  </si>
  <si>
    <t>HA280,Extrusion de presencia,2Shotokan o 2Kempo</t>
  </si>
  <si>
    <t>A voluntad, +20HA -30HD</t>
  </si>
  <si>
    <t>5 Extrusión de presencia</t>
  </si>
  <si>
    <t>5m</t>
  </si>
  <si>
    <t>2 Kempo</t>
  </si>
  <si>
    <t>HD200,Uso del ki,2Aikido o 2Kuan</t>
  </si>
  <si>
    <t>Defensa total da +60 defensa</t>
  </si>
  <si>
    <t>5,1 Armadura de energía</t>
  </si>
  <si>
    <t>3 Kempo</t>
  </si>
  <si>
    <t>2 GodHand</t>
  </si>
  <si>
    <t>5 HA</t>
  </si>
  <si>
    <t>5,2 Extensión del aura al arma</t>
  </si>
  <si>
    <t>1 Tae Kwon Do</t>
  </si>
  <si>
    <t>1 Soo Bahk</t>
  </si>
  <si>
    <t>Adv50</t>
  </si>
  <si>
    <t>Mitad de penalizador por flanco</t>
  </si>
  <si>
    <t>5,3 Destrucción por Ki</t>
  </si>
  <si>
    <t>2 Tae Kwon Do</t>
  </si>
  <si>
    <t>2 Rex Frame</t>
  </si>
  <si>
    <t>HA200,2Tai Chi,Extrusión de ki</t>
  </si>
  <si>
    <t>Puede dañar la reserva de ki en lugar de los pPVs</t>
  </si>
  <si>
    <t>6 Transmisión del Ki</t>
  </si>
  <si>
    <t>3 Tae Kwon Do</t>
  </si>
  <si>
    <t>Ataque adicional como arma adicional -30 HA</t>
  </si>
  <si>
    <t>6,1 Curación por Ki</t>
  </si>
  <si>
    <t>20m</t>
  </si>
  <si>
    <t>2 Exelion</t>
  </si>
  <si>
    <t>1 Tai Chi</t>
  </si>
  <si>
    <t>20+BPOD</t>
  </si>
  <si>
    <t>7 Uso de la energía necesaria</t>
  </si>
  <si>
    <t>2 Lama</t>
  </si>
  <si>
    <t>2Tai Chi o 2 Kung Fu,extrusion de presencia</t>
  </si>
  <si>
    <t>Ataca en ENE</t>
  </si>
  <si>
    <t>7,1 ocultación del Ki</t>
  </si>
  <si>
    <t>3 Lama</t>
  </si>
  <si>
    <t>amb..</t>
  </si>
  <si>
    <t>1 Xing Quan</t>
  </si>
  <si>
    <t>Contra uno +10 siempre que se tenga turno antes y solo se ataque a él</t>
  </si>
  <si>
    <t>7,1,1 Falsa muerte</t>
  </si>
  <si>
    <t>TdM40,HA100,HD120</t>
  </si>
  <si>
    <t>10 HD</t>
  </si>
  <si>
    <t>Presa o derribo sin penalizadores durante contra, En contra añade 3BF del enemigo</t>
  </si>
  <si>
    <t>7,2 Eliminación de necesidades</t>
  </si>
  <si>
    <t>2 Grappling</t>
  </si>
  <si>
    <t>Inhumanidad,HAD280,3Kung Fu</t>
  </si>
  <si>
    <t>Sustituye el bono de kung fu por +40, +20 crítico</t>
  </si>
  <si>
    <t>7,3 Eliminación de penalizadores</t>
  </si>
  <si>
    <t>3 Grappling</t>
  </si>
  <si>
    <t>PdF60,HA120,HD120</t>
  </si>
  <si>
    <t>HA 10 en contra</t>
  </si>
  <si>
    <t>7,3,1 Recuperación</t>
  </si>
  <si>
    <t>Baile 40, Esquiva 120</t>
  </si>
  <si>
    <t>10 Esquiva</t>
  </si>
  <si>
    <t>Ataque en área como arma grande</t>
  </si>
  <si>
    <t>7,4 Aumento de características</t>
  </si>
  <si>
    <t>2 Tai Chi</t>
  </si>
  <si>
    <t>HA280,Inhumanidad,3Kempo o 3Capoeira</t>
  </si>
  <si>
    <t>Rotura +25, -6TA defensora, Desangramiento siempre</t>
  </si>
  <si>
    <t>8 Inhumanidad</t>
  </si>
  <si>
    <t>3 Tai Chi</t>
  </si>
  <si>
    <t>HA280,HD260,3kempo o 3kuan o 3malla-yuddha</t>
  </si>
  <si>
    <t>10 Turno</t>
  </si>
  <si>
    <t>Defensa correcta control enfrentado para desarmar sin bonificadores</t>
  </si>
  <si>
    <t>8,1 Zen</t>
  </si>
  <si>
    <t>HAD280,Erudicción,Inhumanidad,3Sambo o 3Shotokan</t>
  </si>
  <si>
    <t>Siempre control de inconsciencia, +50critico de inconsciencia, si golpea sabe PVs del enemigo</t>
  </si>
  <si>
    <t>15HAD</t>
  </si>
  <si>
    <t>2 Kardad</t>
  </si>
  <si>
    <t>HA300,Inhumanidad,3Kardad o 3Tai Chi</t>
  </si>
  <si>
    <t>25HA</t>
  </si>
  <si>
    <t>3 Kardad</t>
  </si>
  <si>
    <t>HA300,Extrusión de ki,Inhumanidad,3Boxeo o 3Shotokan</t>
  </si>
  <si>
    <t>Sacrifica un ataque, siguiente asalto primer ataque +60HA y +100Daño</t>
  </si>
  <si>
    <t>15HA</t>
  </si>
  <si>
    <t>PdF40, HA130</t>
  </si>
  <si>
    <t>Presa y derribo sin penalizadores</t>
  </si>
  <si>
    <t>2 Xing Quan</t>
  </si>
  <si>
    <t>HA300,Inhumanidad,3Shotoka o 3Moai Thai</t>
  </si>
  <si>
    <t>Turno 20</t>
  </si>
  <si>
    <t>Anula TA blanda, +40 crítico</t>
  </si>
  <si>
    <t>añade 30</t>
  </si>
  <si>
    <t>3 Xing Quan</t>
  </si>
  <si>
    <t>HD300,Adv240,Erudicción,3Soo Bahk</t>
  </si>
  <si>
    <t>Sin penalizadores por posicion, paralisis menor o parcial ni amenazado</t>
  </si>
  <si>
    <t>PD Primera</t>
  </si>
  <si>
    <t>PD TAO Primera</t>
  </si>
  <si>
    <t>Atl60,TdM40,HD120</t>
  </si>
  <si>
    <t>Control contra presa o derribo +3</t>
  </si>
  <si>
    <t>KF;+160 Atq/Def</t>
  </si>
  <si>
    <t>Otorga un +10 en todo lo del KF y sigue teniendo el +10 de KF</t>
  </si>
  <si>
    <t>2 Kuan</t>
  </si>
  <si>
    <t>HA120</t>
  </si>
  <si>
    <t>Ataques adicionales -10 HA</t>
  </si>
  <si>
    <t>Kempo o Capoeira; Extrusion de Pres</t>
  </si>
  <si>
    <t>Atq SA +20</t>
  </si>
  <si>
    <t>Daño+10; FIL o PEN; -2TA; +10 Rot</t>
  </si>
  <si>
    <t>3 Kuan</t>
  </si>
  <si>
    <t>TdM60,HD120</t>
  </si>
  <si>
    <t>10 Parada</t>
  </si>
  <si>
    <t>Mitad de penalizador en HD por proyectiles disparados</t>
  </si>
  <si>
    <t>Kempo o TKD; M Atq</t>
  </si>
  <si>
    <t>Atq+20/Tur+10</t>
  </si>
  <si>
    <t>Desarmar sin penalizador +3 al control</t>
  </si>
  <si>
    <t>Acro40, TdM40, Est20, HA120, HD120</t>
  </si>
  <si>
    <t>Variable, +10 a algo</t>
  </si>
  <si>
    <t>Sambo o Shotokan; +160 Atq y Def</t>
  </si>
  <si>
    <t>Esq y PSA +20</t>
  </si>
  <si>
    <t>Puede reducir el daño libremente, +20 críticos para inconsciencia</t>
  </si>
  <si>
    <t>2 Soo Bahk</t>
  </si>
  <si>
    <t>Est40,HD130</t>
  </si>
  <si>
    <t>Para un segundo ataque sin penalizador</t>
  </si>
  <si>
    <t>Shotokan o MT; Uso de energia; M Atq</t>
  </si>
  <si>
    <t>Atq+10 Tur+20</t>
  </si>
  <si>
    <t>Daño+20; -2TA Blandas; +20 Crítico contra orgánicos</t>
  </si>
  <si>
    <t>3 Soo Bahk</t>
  </si>
  <si>
    <t>HD300,3Lama,Erudicción</t>
  </si>
  <si>
    <t>Nunca penalizadores por defensas</t>
  </si>
  <si>
    <t>Grappling o Sambo; Inh;+160 Atq,Def SA</t>
  </si>
  <si>
    <t>Atq SA +10</t>
  </si>
  <si>
    <t>Derriblo y Presa +3 a FUE o DES</t>
  </si>
  <si>
    <t>TdM40,HD120</t>
  </si>
  <si>
    <t>No recibe daño por parar con las manos</t>
  </si>
  <si>
    <t>30+BF</t>
  </si>
  <si>
    <t>Aikido; M.Esq/PSA</t>
  </si>
  <si>
    <t>Esq/Par SA +20</t>
  </si>
  <si>
    <t>Dobla el bono del contraataque</t>
  </si>
  <si>
    <t>amb.</t>
  </si>
  <si>
    <t>HAD260,3Grappling o 3Pankration</t>
  </si>
  <si>
    <t>Aplastar o estrangular +3, al soltar +50HA</t>
  </si>
  <si>
    <t>10HAD</t>
  </si>
  <si>
    <t>Shotokan o Kempo; Ext.Pres.; +180Atq</t>
  </si>
  <si>
    <t>Daño+10; Habilidad +20 ataque -30 defensa</t>
  </si>
  <si>
    <t>si</t>
  </si>
  <si>
    <t>20+3BF</t>
  </si>
  <si>
    <t>Aikido o KF; M Def</t>
  </si>
  <si>
    <t>Aumenta el bonificador de defensa total hasta +60</t>
  </si>
  <si>
    <t>Med120,HA300,Inhumanidad,3Kung Fu o 3Xin Quan</t>
  </si>
  <si>
    <t>A voluntad, enemigo RF contra daño +40 (no recibe daño), fallo penalizador y vida, habilidades especiales</t>
  </si>
  <si>
    <t>TaiChi o KF; Ext.Pres</t>
  </si>
  <si>
    <t>Ataca en TA ENE; No son intangible</t>
  </si>
  <si>
    <t>Atl50,PdF50,HA110,HD110</t>
  </si>
  <si>
    <t>Sin negativos mientras tiene a alguien presado</t>
  </si>
  <si>
    <t>T.Manos 40</t>
  </si>
  <si>
    <t>Esq/ParSA +10</t>
  </si>
  <si>
    <t>D:10+BF; Contra D:10+2xBF; CON; No penalizadores por presa en contra</t>
  </si>
  <si>
    <t>HD300,Zen,3Malla-yudha o 3Moai Thai</t>
  </si>
  <si>
    <t>TA 6 contra todo y barrera de daño 200 si no daña energía</t>
  </si>
  <si>
    <t>Baile 40</t>
  </si>
  <si>
    <t>Esquiva +10</t>
  </si>
  <si>
    <t>D:20+BF;CON; Ataques en área como con arma grande</t>
  </si>
  <si>
    <t>HA130</t>
  </si>
  <si>
    <t>Presa y ataque en área mitad penalizadores</t>
  </si>
  <si>
    <t>P.Fuerza 40</t>
  </si>
  <si>
    <t>D:20+BF;CON; Presa y Derribo sin penalizador</t>
  </si>
  <si>
    <t>HD300,3Aikido,Inhumanidad</t>
  </si>
  <si>
    <t>Contra automática siempre, no cuenta como ataque</t>
  </si>
  <si>
    <t>D:20+BF;CON; Ataques adicionales con -10</t>
  </si>
  <si>
    <t>HA280,3Shotokan o 3Kempo</t>
  </si>
  <si>
    <t>A voluntad, +30HA -50HD, ataca incluso si ha sido golpeado, solo no si crítico</t>
  </si>
  <si>
    <t>Acb40;TM40;Est20</t>
  </si>
  <si>
    <t>Variable +10</t>
  </si>
  <si>
    <t>D:20+BF;CON; Variable por asalto en atq,par,esq,daño,turno</t>
  </si>
  <si>
    <t>HD300,3Aikido o 3Kuan</t>
  </si>
  <si>
    <t>Defensa total da +100 defensa</t>
  </si>
  <si>
    <t>D:20+3xBF; CON</t>
  </si>
  <si>
    <t>HA120,HD120</t>
  </si>
  <si>
    <t>Parada SA +10</t>
  </si>
  <si>
    <t>D:20+BF;CON; /2 penalizadores de Presa, Área, Derribo y Desarmar</t>
  </si>
  <si>
    <t>Adv90,HD120</t>
  </si>
  <si>
    <t>Sin penalizador por flanco, ataca flanco sin encarar</t>
  </si>
  <si>
    <t>Ataque SA +10</t>
  </si>
  <si>
    <t>D:30+BF; CON</t>
  </si>
  <si>
    <t>HA300,3Tai Chi,Inhumanidad</t>
  </si>
  <si>
    <t>Todos los ataques quitan PVs y Ki</t>
  </si>
  <si>
    <t>Añade BPOD</t>
  </si>
  <si>
    <t>D:20+BF; CON; Ataque especial al final con -20 al ataque</t>
  </si>
  <si>
    <t>HA130,HD100</t>
  </si>
  <si>
    <t>Ataque adicional como arma adicional -20 HA</t>
  </si>
  <si>
    <t>Uso del Ki</t>
  </si>
  <si>
    <t>D:20+2BPOD;CON</t>
  </si>
  <si>
    <t>Uso del ki</t>
  </si>
  <si>
    <t>20+2BPOD</t>
  </si>
  <si>
    <t>HA280,3Tai Chi,3Kung Fu</t>
  </si>
  <si>
    <t>Ataques intangibles, no se ven normalmente, usa POD en controles de características</t>
  </si>
  <si>
    <t>15HD</t>
  </si>
  <si>
    <t>TdM50,Turno100,HA120</t>
  </si>
  <si>
    <t>Contra uno +20 siempre que se tenga turno antes y solo se ataque a él</t>
  </si>
  <si>
    <t>TdM80,HD 200</t>
  </si>
  <si>
    <t>Suma 2 a controles en presa o derribo durante contra. En contra añade 4BF del enemigo</t>
  </si>
  <si>
    <t>PdF120,HA200,HD200</t>
  </si>
  <si>
    <t>10 HA 10 Turno</t>
  </si>
  <si>
    <t>30+2BF</t>
  </si>
  <si>
    <t>Baile 120, Esquiva 200</t>
  </si>
  <si>
    <t>Ataque en área penalizador -10</t>
  </si>
  <si>
    <t>PdF120,HA200</t>
  </si>
  <si>
    <t>Presa y derribo pueden hacer daño completo</t>
  </si>
  <si>
    <t>Atl120,TdM100</t>
  </si>
  <si>
    <t>Repetir una tirada por asalto</t>
  </si>
  <si>
    <t>HA200</t>
  </si>
  <si>
    <t>10 HA</t>
  </si>
  <si>
    <t>Permite un ataque adicional más</t>
  </si>
  <si>
    <t>TdM140,HD200</t>
  </si>
  <si>
    <t>Sin penalizadores por proyectiles disparados o lanzado</t>
  </si>
  <si>
    <t>Acro120, TdM120, Est100, HA200, HD200</t>
  </si>
  <si>
    <t>Variable, +20 a algo</t>
  </si>
  <si>
    <t>Est80,HD200</t>
  </si>
  <si>
    <t>Para un tercer ataque sin penalizador</t>
  </si>
  <si>
    <t>TdM100,HD200</t>
  </si>
  <si>
    <t>Contra de desarmar sin penalizadores</t>
  </si>
  <si>
    <t>40+BF</t>
  </si>
  <si>
    <t>PdF160,HA200</t>
  </si>
  <si>
    <t>Critico +20</t>
  </si>
  <si>
    <t>20+4BF</t>
  </si>
  <si>
    <t>PdF120,HD200</t>
  </si>
  <si>
    <t>La presa aplica -5 a las caracteristicas del oponente</t>
  </si>
  <si>
    <t>HA200,HD200</t>
  </si>
  <si>
    <t>Ataques apuntado mitad penalizadores, cuarto si precisa</t>
  </si>
  <si>
    <t>50+BF</t>
  </si>
  <si>
    <t>Adv120,Acro60,HD200</t>
  </si>
  <si>
    <t>Sin penalizadores por derribado ni flanco</t>
  </si>
  <si>
    <t>Ataque adicional como arma adicional HA</t>
  </si>
  <si>
    <t>Uso energia necesaria, HAD180</t>
  </si>
  <si>
    <t>20+3BPOD</t>
  </si>
  <si>
    <t>TdM100,Turno120,HA200</t>
  </si>
  <si>
    <t>Contra uno +30 siempre que se tenga turno antes y solo se ataque a él</t>
  </si>
  <si>
    <t>Kung Fu,HAD160</t>
  </si>
  <si>
    <t>Otorga un +10 en todo lo del Kung Fu y sigue teniendo el +10 de Kung Fu</t>
  </si>
  <si>
    <t>1 Uso del némesis</t>
  </si>
  <si>
    <t>Kempo o Capoeira,Extrusion de Presencia</t>
  </si>
  <si>
    <t>HA 20</t>
  </si>
  <si>
    <t>Ataca en FIL o PEN; -2TA; +10 Rot</t>
  </si>
  <si>
    <t>Añade 10</t>
  </si>
  <si>
    <t>10 Áura de combate</t>
  </si>
  <si>
    <t>Kempo o TKD,HA200</t>
  </si>
  <si>
    <t>HA 20 Turno 10</t>
  </si>
  <si>
    <t>10 Indetección</t>
  </si>
  <si>
    <t>Sambo o Shotokan,HAD160</t>
  </si>
  <si>
    <t>HD 20</t>
  </si>
  <si>
    <t>4,1,2 Movimiento de masas</t>
  </si>
  <si>
    <t>11 Dominio físico</t>
  </si>
  <si>
    <t xml:space="preserve">Uso de la energia necesaria,HA200,Shotokan o Moai Thai </t>
  </si>
  <si>
    <t>HA 10 Turno 20</t>
  </si>
  <si>
    <t>Reduce 2TA Blandas; +20 Crítico contra orgánicos</t>
  </si>
  <si>
    <t>Añade 20</t>
  </si>
  <si>
    <t>4,1,3 Vuelo</t>
  </si>
  <si>
    <t>11 Inhumanidad</t>
  </si>
  <si>
    <t>Inhumanidad,HAD160,Grappling o Sambo</t>
  </si>
  <si>
    <t>HA 10</t>
  </si>
  <si>
    <t>11,1 Cambio físico</t>
  </si>
  <si>
    <t>Aikido,HAD200</t>
  </si>
  <si>
    <t>11,1 Zen</t>
  </si>
  <si>
    <t>Extrusión de Presencia,HA180,Shotokan o Kempo</t>
  </si>
  <si>
    <t>Voluntario, HA+20 HD -30</t>
  </si>
  <si>
    <t>5,1,1 Armadura mayor</t>
  </si>
  <si>
    <t>11,1,1 Cambio superior</t>
  </si>
  <si>
    <t>Aikido o Kung Fu,HD200</t>
  </si>
  <si>
    <t>5,1,1,1 Armadura arcana</t>
  </si>
  <si>
    <t>11,2 Multiplicación de cuerpos</t>
  </si>
  <si>
    <t>Tai Chi o Kung Fu,Extrusión de Presencia</t>
  </si>
  <si>
    <t>11,2,1 Multiplicación mayor</t>
  </si>
  <si>
    <t>HD 10</t>
  </si>
  <si>
    <t>Contra añade 2BF del enemigo; No penalizadores por presa en contra</t>
  </si>
  <si>
    <t>5,2,1 Ataque elemental</t>
  </si>
  <si>
    <t>11,2,1,1 Multiplicación arcana</t>
  </si>
  <si>
    <t>Esquiva 10</t>
  </si>
  <si>
    <t>Ataques en área como con arma grande</t>
  </si>
  <si>
    <t>5,2,2 Daño incrementado</t>
  </si>
  <si>
    <t>11,2,2 Magnitud</t>
  </si>
  <si>
    <t>PdF40</t>
  </si>
  <si>
    <t>Presa y Derribo sin penalizador</t>
  </si>
  <si>
    <t>5,2,3 Alcance incrementado</t>
  </si>
  <si>
    <t>11,2,2,1 Magnitud arcana</t>
  </si>
  <si>
    <t>Ataques adicionales con -10</t>
  </si>
  <si>
    <t>5,2,4 Velocidad incrementada</t>
  </si>
  <si>
    <t>11,3 Control de la edad</t>
  </si>
  <si>
    <t>Acro40,TdM40,Est20</t>
  </si>
  <si>
    <t>Añade 10 en uno (Daño, HA, HD, Turno)</t>
  </si>
  <si>
    <t>12 Imitación de técnicas</t>
  </si>
  <si>
    <t>5,4 Absorción de energía</t>
  </si>
  <si>
    <t>13 Inhumanidad</t>
  </si>
  <si>
    <t>Parada 10</t>
  </si>
  <si>
    <t>Reduce a la mitad los penalizadores de Presa, Área, Derribo y Desarmar</t>
  </si>
  <si>
    <t>5,5 Escudo físico</t>
  </si>
  <si>
    <t>13,1 Zen</t>
  </si>
  <si>
    <t>HA10</t>
  </si>
  <si>
    <t>2 Armadura de vacío</t>
  </si>
  <si>
    <t>Ataque especial al final con -20 al ataque</t>
  </si>
  <si>
    <t>6,1,1 Curación superior</t>
  </si>
  <si>
    <t>6,1,2 Estabilizar</t>
  </si>
  <si>
    <t>2,1 Noth</t>
  </si>
  <si>
    <t>6,2 Sacrificio vital</t>
  </si>
  <si>
    <t>3 Anulación de ki</t>
  </si>
  <si>
    <t>3,1 Anulación de ki mayor</t>
  </si>
  <si>
    <t>7,2,1 Inmunidad elemental FUE</t>
  </si>
  <si>
    <t>7,2,2 Inmunidad elemental FRI</t>
  </si>
  <si>
    <t>4 Anulación de magia</t>
  </si>
  <si>
    <t>7,2,3 Inmunidad elemental ELE</t>
  </si>
  <si>
    <t>4,1 Anulación de magia mayor</t>
  </si>
  <si>
    <t>7,3,2 Restituir a otros</t>
  </si>
  <si>
    <t>7,4,1 Incremento superior</t>
  </si>
  <si>
    <t>8 Técnicas de combate improvisadas</t>
  </si>
  <si>
    <t>9 Forzar técnicas</t>
  </si>
  <si>
    <t>5 Anulación de matrices</t>
  </si>
  <si>
    <t>5,1 Anulación de matrices mayor</t>
  </si>
  <si>
    <t>6 Anulación de lazos</t>
  </si>
  <si>
    <t>7 Extrusión de vacío</t>
  </si>
  <si>
    <t>8 Cuerpo vacío</t>
  </si>
  <si>
    <t>8,1 Sin necesidades</t>
  </si>
  <si>
    <t>8,2 Movimiento de vacío</t>
  </si>
  <si>
    <t>8,3 Forma de vacío</t>
  </si>
  <si>
    <t>8,4 Esencia de vacío</t>
  </si>
  <si>
    <t>8,4,1 Uno con la nada</t>
  </si>
  <si>
    <t>9 Aura de vacío</t>
  </si>
  <si>
    <t>Mostrador de magias secundarias</t>
  </si>
  <si>
    <t>Mostrador de magias</t>
  </si>
  <si>
    <t>Via</t>
  </si>
  <si>
    <t>Via:</t>
  </si>
  <si>
    <t>Hechizos</t>
  </si>
  <si>
    <t>NÚmero</t>
  </si>
  <si>
    <t>Vias cerradas</t>
  </si>
  <si>
    <t>Mostrador de Magias de Libre acceso</t>
  </si>
  <si>
    <t>Nivel máximo de magia</t>
  </si>
  <si>
    <t>Tipos de magia</t>
  </si>
  <si>
    <t>EfGB</t>
  </si>
  <si>
    <t>CostGB</t>
  </si>
  <si>
    <t>MantGB</t>
  </si>
  <si>
    <t>IreqGB</t>
  </si>
  <si>
    <t>EfGI</t>
  </si>
  <si>
    <t>CostGI</t>
  </si>
  <si>
    <t>MantGI</t>
  </si>
  <si>
    <t>IreqGI</t>
  </si>
  <si>
    <t>EfGAv</t>
  </si>
  <si>
    <t>CostGAv</t>
  </si>
  <si>
    <t>MantGAv</t>
  </si>
  <si>
    <t>IreqGAv</t>
  </si>
  <si>
    <t>EfGAr</t>
  </si>
  <si>
    <t>CostGAr</t>
  </si>
  <si>
    <t>MantGAr</t>
  </si>
  <si>
    <t>IreqGAr</t>
  </si>
  <si>
    <t>Crear Luz</t>
  </si>
  <si>
    <t>Mantenimiento Diario;Crea luz</t>
  </si>
  <si>
    <t>Activa</t>
  </si>
  <si>
    <t>5 m.</t>
  </si>
  <si>
    <t>25 m.</t>
  </si>
  <si>
    <t>100 m.</t>
  </si>
  <si>
    <t>500 m.</t>
  </si>
  <si>
    <t>Crear oscuridad</t>
  </si>
  <si>
    <t>Crea oscuridad total</t>
  </si>
  <si>
    <t>Creación Menor</t>
  </si>
  <si>
    <t>Crea objeto con presencia máxima</t>
  </si>
  <si>
    <t>1Obj,Pres: 25</t>
  </si>
  <si>
    <t>5Obj,Pres: 25</t>
  </si>
  <si>
    <t>1Obj,Pres: 30</t>
  </si>
  <si>
    <t>5Obj,Pres: 30</t>
  </si>
  <si>
    <t>Fragilidad</t>
  </si>
  <si>
    <t>Elimina la barrera de daño y reduce las enterezas</t>
  </si>
  <si>
    <t>30Pres/-2Ent</t>
  </si>
  <si>
    <t>60Pres/-4Ent</t>
  </si>
  <si>
    <t>90Pres/-8Ent</t>
  </si>
  <si>
    <t>120Pres/-12Ent</t>
  </si>
  <si>
    <t>Crear Fuego</t>
  </si>
  <si>
    <t>Mantenimiento Diario; Crea intensidades de fuego</t>
  </si>
  <si>
    <t>1 Intensidad</t>
  </si>
  <si>
    <t>6 Intensidades</t>
  </si>
  <si>
    <t>8 Intensidades</t>
  </si>
  <si>
    <t>10 Intensidades</t>
  </si>
  <si>
    <t>Manantial</t>
  </si>
  <si>
    <t>Mantenimiento Diario; Hace aparecer un manantial atrayendo agua de las proximidades (en metros)</t>
  </si>
  <si>
    <t>100m</t>
  </si>
  <si>
    <t>250m</t>
  </si>
  <si>
    <t>500m</t>
  </si>
  <si>
    <t>1Km</t>
  </si>
  <si>
    <t>Detectar Minerales</t>
  </si>
  <si>
    <t>Permite encontrar minerales en el área, indica tamaño, cantidad y cualidad</t>
  </si>
  <si>
    <t>Detección</t>
  </si>
  <si>
    <t>10m</t>
  </si>
  <si>
    <t>50m</t>
  </si>
  <si>
    <t>Crear Viento</t>
  </si>
  <si>
    <t>Crea un viento, su longitud sera 10 veces su anchura</t>
  </si>
  <si>
    <t>25Km/h;25m anch</t>
  </si>
  <si>
    <t>50Km/h;50m anch</t>
  </si>
  <si>
    <t>80Km/h;75m anch</t>
  </si>
  <si>
    <t>10km/h;100m anch</t>
  </si>
  <si>
    <t>Afinidad Natural</t>
  </si>
  <si>
    <t>Mantenimiento Diario; El ser se hace afín a los animales, que lo aceptan como uno más de su especie</t>
  </si>
  <si>
    <t>Animales Naturales</t>
  </si>
  <si>
    <t>Criaturas Naturales</t>
  </si>
  <si>
    <t>Criaturas Entre Mundos</t>
  </si>
  <si>
    <t>Cualquier Criatura</t>
  </si>
  <si>
    <t>Ilusión Sonora</t>
  </si>
  <si>
    <t>Quien esté en el área cree escuchar sonidos, es selectivo</t>
  </si>
  <si>
    <t>Automático</t>
  </si>
  <si>
    <t>RM100/20m</t>
  </si>
  <si>
    <t>RM120/50m</t>
  </si>
  <si>
    <t>RM140/100m</t>
  </si>
  <si>
    <t>RM160/250m</t>
  </si>
  <si>
    <t>Sentir la Muerte</t>
  </si>
  <si>
    <t>Detecta cualquier muerte o ser muerto en un radio del hechicero</t>
  </si>
  <si>
    <t>100m/RM120</t>
  </si>
  <si>
    <t>250m/RM140</t>
  </si>
  <si>
    <t>500m/RM160</t>
  </si>
  <si>
    <t>1Km/RM180</t>
  </si>
  <si>
    <t>Libre Acceso 1-10</t>
  </si>
  <si>
    <t>Crear Llamas</t>
  </si>
  <si>
    <t>Crea intensidades de fuego</t>
  </si>
  <si>
    <t>1 a 10</t>
  </si>
  <si>
    <t>3I</t>
  </si>
  <si>
    <t>6I</t>
  </si>
  <si>
    <t>9I</t>
  </si>
  <si>
    <t>Caos</t>
  </si>
  <si>
    <t>Sentir el Caos</t>
  </si>
  <si>
    <t>Mantenimiento Diario; Siente el Caos alrededor del lanzador</t>
  </si>
  <si>
    <t>Efecto, Detección</t>
  </si>
  <si>
    <t>50m radio</t>
  </si>
  <si>
    <t>100m radio</t>
  </si>
  <si>
    <t>500m; percibe seres con gnosis20+; natura10+; rm160</t>
  </si>
  <si>
    <t>Nigromancia, ilusion, esencia, fuego, tierra, agua</t>
  </si>
  <si>
    <t>Guerra</t>
  </si>
  <si>
    <t>Moral</t>
  </si>
  <si>
    <t>Aumenta espíritu combativo; fin del combate o 10Mins</t>
  </si>
  <si>
    <t>40+Frialdad; 10m radio</t>
  </si>
  <si>
    <t>80+Frialdad; 50m radio</t>
  </si>
  <si>
    <t>120+Frialdad; 250m radio</t>
  </si>
  <si>
    <t>180+Frialdad; 500m radio</t>
  </si>
  <si>
    <t>Esencia, Aire, Luz, Agua, Ilusión, Creación</t>
  </si>
  <si>
    <t>Literae</t>
  </si>
  <si>
    <t>Pluma de la Realidad</t>
  </si>
  <si>
    <t>Mantenimiento Diario; Crea una pluma que escribe según el hechicero quiera; Reduce a la mitad el resto de conjuros de esta subvía</t>
  </si>
  <si>
    <t>Afecta a conjuros Literae grado base</t>
  </si>
  <si>
    <t>Nigromancia, Destrucción, Esencia, Fuego, Aire, Tierra</t>
  </si>
  <si>
    <t>Muerte</t>
  </si>
  <si>
    <t>Autopsia</t>
  </si>
  <si>
    <t>Determina causa de muerte y momento en el que murió</t>
  </si>
  <si>
    <t>1hora</t>
  </si>
  <si>
    <t>1dia</t>
  </si>
  <si>
    <t>1semana</t>
  </si>
  <si>
    <t>1mes</t>
  </si>
  <si>
    <t>Creación, Luz, Esencia, Tierra, Agua, Aire, Ilusión</t>
  </si>
  <si>
    <t>Musical</t>
  </si>
  <si>
    <t>Tempo</t>
  </si>
  <si>
    <t>Aumenta su habilidad Buscar, para sonidos</t>
  </si>
  <si>
    <t>40+ a buscar</t>
  </si>
  <si>
    <t>Destrucción, Fuego, Tierra, Nigromancia</t>
  </si>
  <si>
    <t>Rostro</t>
  </si>
  <si>
    <t>Mantenimiento Diario; Elimina imperfecciones, realza el color y elimina afecciones cutaneas, dando aspecto vital y saludable</t>
  </si>
  <si>
    <t>Habilidades descritas</t>
  </si>
  <si>
    <t>1+ Apa; maximo 9; parece mas joven</t>
  </si>
  <si>
    <t>2+apa; maximo 10</t>
  </si>
  <si>
    <t>3+apa; maximo 10</t>
  </si>
  <si>
    <t>Creación, Destrucción, Esencia, Fuego, Nigromancia</t>
  </si>
  <si>
    <t>Paz</t>
  </si>
  <si>
    <t>Escudo Salvador</t>
  </si>
  <si>
    <t>Barrera protectora con protección a otros incorporada</t>
  </si>
  <si>
    <t>Pasiva</t>
  </si>
  <si>
    <t>300PV ; 2 personas</t>
  </si>
  <si>
    <t>900PV ; 5 personas</t>
  </si>
  <si>
    <t>1.500PV ; 8 Personas</t>
  </si>
  <si>
    <t>3.000PV ; 12 Personas</t>
  </si>
  <si>
    <t>Destrucción, Oscuridad, Fuego, Nigromancia, Ilusión</t>
  </si>
  <si>
    <t>Pecado</t>
  </si>
  <si>
    <t>Sentir Pecado</t>
  </si>
  <si>
    <t>Permite conocer un pecado, aunque no sus detalles, por cada 10 puntos fallados</t>
  </si>
  <si>
    <t>120RM</t>
  </si>
  <si>
    <t>140RM</t>
  </si>
  <si>
    <t>160RM</t>
  </si>
  <si>
    <t>180RM</t>
  </si>
  <si>
    <t>Luz, Esencia, Ilusion, Tierra, Agua</t>
  </si>
  <si>
    <t>Conocimiento</t>
  </si>
  <si>
    <t>Categorizar</t>
  </si>
  <si>
    <t>Otorga conocimientos básicos sobre un objeto concreto. Objetos con elevada presencia podrían ser inmunes</t>
  </si>
  <si>
    <t>El campo al que pertenece</t>
  </si>
  <si>
    <t>Materiales componentes y %</t>
  </si>
  <si>
    <t>Como funciona, no para que sirve</t>
  </si>
  <si>
    <t>Como se creó, no puede recrearlo</t>
  </si>
  <si>
    <t>Destucción, Tierra, Fuego, Ilusión</t>
  </si>
  <si>
    <t>Sangre</t>
  </si>
  <si>
    <t>Ralentizar Pulso</t>
  </si>
  <si>
    <t>Elimina emociones extremas y coloca un penalizador de -10 a toda acción física para el siguiente asalto</t>
  </si>
  <si>
    <t>Anímico</t>
  </si>
  <si>
    <t>RM 80</t>
  </si>
  <si>
    <t>RM 100</t>
  </si>
  <si>
    <t>RM 120</t>
  </si>
  <si>
    <t>RM160</t>
  </si>
  <si>
    <t>luz, Ilusión, Fuego, Aire, Tierra</t>
  </si>
  <si>
    <t>Sueño</t>
  </si>
  <si>
    <t>Sentir los Sueños</t>
  </si>
  <si>
    <t>Detecta sueños, diferencia entre placenteros o pesadillas</t>
  </si>
  <si>
    <t>RM 120/50m</t>
  </si>
  <si>
    <t>Rm 160/150m</t>
  </si>
  <si>
    <t>RM 200/200m</t>
  </si>
  <si>
    <t>RM 240/500m</t>
  </si>
  <si>
    <t>Creación, Destrucción, Agua, Tierra, Fuego</t>
  </si>
  <si>
    <t>Tiempo</t>
  </si>
  <si>
    <t>Conocimiento Temporal</t>
  </si>
  <si>
    <t>Percibe el tiempo sobrenaturalmente</t>
  </si>
  <si>
    <t>Indica hora y fecha</t>
  </si>
  <si>
    <t>Hora exactisima, detecta alteraciones</t>
  </si>
  <si>
    <t>Puede fijar una alarma</t>
  </si>
  <si>
    <t>Calcula el tiempo que tardará en hacerse algo</t>
  </si>
  <si>
    <t>Nigromancia, Aire, Agua, Fuego, Tierra, Esencia, Ilusión</t>
  </si>
  <si>
    <t>Ojos del Otro Lado</t>
  </si>
  <si>
    <t>Permite ver miedos y locuras, RM o RP para evitarlo, ver los espiritus ve que sus ojos son negros</t>
  </si>
  <si>
    <t>RM o RP 120/ ve si está asustada</t>
  </si>
  <si>
    <t>RM o RP140/ origen del miedo</t>
  </si>
  <si>
    <t>RM o RP 160/ percibe miedos no presentes</t>
  </si>
  <si>
    <t>RM o RP 180/ ve los miedo al lado de la gente</t>
  </si>
  <si>
    <t>Luz, Esencia, Agua, Creacion, Destuccion</t>
  </si>
  <si>
    <t>Vacio</t>
  </si>
  <si>
    <t>Sombra de Vacio</t>
  </si>
  <si>
    <t>Invoca en el área un poco de vacio que quita un punto de cansancio o 2 intensidades a los elementales</t>
  </si>
  <si>
    <t>RM 80/ 5 metros</t>
  </si>
  <si>
    <t>RM 100/ 10m</t>
  </si>
  <si>
    <t>RM 120/15m</t>
  </si>
  <si>
    <t>RM 150/30m</t>
  </si>
  <si>
    <t>Luz, Creación, Tierra, Fuego, Ilusión, Esencia</t>
  </si>
  <si>
    <t>Libre Acceso 10-20</t>
  </si>
  <si>
    <t>Crear Sonidos</t>
  </si>
  <si>
    <t>Crea un sonido en un lugar determinado</t>
  </si>
  <si>
    <t>10 a 20</t>
  </si>
  <si>
    <t>A 50m</t>
  </si>
  <si>
    <t>A 200m</t>
  </si>
  <si>
    <t>A 500m</t>
  </si>
  <si>
    <t>A 1Km</t>
  </si>
  <si>
    <t>Libre Acceso 20-30</t>
  </si>
  <si>
    <t>Nubes</t>
  </si>
  <si>
    <t>Mantenimiento Diario; Crea nubes a control de hechicero</t>
  </si>
  <si>
    <t>20 a 30</t>
  </si>
  <si>
    <t>Fuego y Tierra</t>
  </si>
  <si>
    <t>Libre Acceso 30-40</t>
  </si>
  <si>
    <t>Cerrar Realmente</t>
  </si>
  <si>
    <t>Mantenimiento Diario; Cierra de tal manera que solo puede ser abierta destrozándola o por medios mágicos</t>
  </si>
  <si>
    <t>30 a 40</t>
  </si>
  <si>
    <t>Presencia 20</t>
  </si>
  <si>
    <t>P40</t>
  </si>
  <si>
    <t>P60</t>
  </si>
  <si>
    <t>P80</t>
  </si>
  <si>
    <t>Libre Acceso 40-50</t>
  </si>
  <si>
    <t>Anulación de Magia</t>
  </si>
  <si>
    <t>Anula los efectos de hechizos en un área con valor zeonico inferior o igual</t>
  </si>
  <si>
    <t>40 a 50</t>
  </si>
  <si>
    <t>Zeon60/10m</t>
  </si>
  <si>
    <t>Zeon100/25m</t>
  </si>
  <si>
    <t>Zeon140/50m</t>
  </si>
  <si>
    <t>Zeon180/100m</t>
  </si>
  <si>
    <t>Libre Acceso 50-60</t>
  </si>
  <si>
    <t>Ceguera</t>
  </si>
  <si>
    <t>En un area los sujetos que fallen la RM quedarán cegados</t>
  </si>
  <si>
    <t>50 a 60</t>
  </si>
  <si>
    <t>5m/RM100</t>
  </si>
  <si>
    <t>25m/RM120</t>
  </si>
  <si>
    <t>50m/RM140</t>
  </si>
  <si>
    <t>100m/RM160</t>
  </si>
  <si>
    <t>Luz y Creación</t>
  </si>
  <si>
    <t>Libre Acceso 60-70</t>
  </si>
  <si>
    <t>Aumentar Características Mentales</t>
  </si>
  <si>
    <t>Da un bono a las características mentales, el bono se reduce a la mitad por encima de 12;Excluyente con fisico</t>
  </si>
  <si>
    <t>60 a 70</t>
  </si>
  <si>
    <t>Características +1</t>
  </si>
  <si>
    <t>Car +3</t>
  </si>
  <si>
    <t>Car +5</t>
  </si>
  <si>
    <t>Car +7</t>
  </si>
  <si>
    <t>Libre Acceso 70-80</t>
  </si>
  <si>
    <t>Inutilidad</t>
  </si>
  <si>
    <t>RM o pensalizador a acciones activas igual al fracaso</t>
  </si>
  <si>
    <t>70 a 80</t>
  </si>
  <si>
    <t>RM120</t>
  </si>
  <si>
    <t>RM140</t>
  </si>
  <si>
    <t>RM180</t>
  </si>
  <si>
    <t>RM220</t>
  </si>
  <si>
    <t>Libre Acceso 80-90</t>
  </si>
  <si>
    <t>Desencantamiento</t>
  </si>
  <si>
    <t>Destruye o quita sus capacidades a un objeto mágico con presencia menor a la indicada</t>
  </si>
  <si>
    <t>80 a 90</t>
  </si>
  <si>
    <t>Presencia 80</t>
  </si>
  <si>
    <t>Presencia 100</t>
  </si>
  <si>
    <t>Presencia 120</t>
  </si>
  <si>
    <t>Presencia 140</t>
  </si>
  <si>
    <t>Libre Acceso 90-100</t>
  </si>
  <si>
    <t>Ojo del Tiempo</t>
  </si>
  <si>
    <t>Permite ver en el pasado moviendose en el tiempo hasta los límites marcados</t>
  </si>
  <si>
    <t>90 a 100</t>
  </si>
  <si>
    <t>10 Años</t>
  </si>
  <si>
    <t>100 Años</t>
  </si>
  <si>
    <t>1.000 Años</t>
  </si>
  <si>
    <t>Infinitos Años</t>
  </si>
  <si>
    <t>Imbuir Calma</t>
  </si>
  <si>
    <t>Quita miedo, ira... momentáneamente</t>
  </si>
  <si>
    <t>RM o RP 80/ 10 m.</t>
  </si>
  <si>
    <t>RM o RP 100/ 25 m.</t>
  </si>
  <si>
    <t>RM o RP 120/ 50 m.</t>
  </si>
  <si>
    <t>RM o RP 150/ 100 m.</t>
  </si>
  <si>
    <t>Imbuir Miedo</t>
  </si>
  <si>
    <t>Provoca miedo a todos los sujetos. Tiene que haber una fuente de miedo</t>
  </si>
  <si>
    <t>RM o RP 100/ 50 m.</t>
  </si>
  <si>
    <t>RM o RP 120/ 100 m.</t>
  </si>
  <si>
    <t>RM o RP 140/ 100 m.</t>
  </si>
  <si>
    <t>Reconstruir</t>
  </si>
  <si>
    <t>Reconstruye un objeto inorgánico (necesario tener todas las partes)</t>
  </si>
  <si>
    <t>Presencia 60</t>
  </si>
  <si>
    <t>Desmantelar</t>
  </si>
  <si>
    <t>Demantela en piezas un objeto, solo si está formado por piezas</t>
  </si>
  <si>
    <t>Mitigar Fuego</t>
  </si>
  <si>
    <t>Disminuye intensidades de fuego o calor, un elemental debe pasar una RM o sufrira 5 puntos de daño (25 acumulación) por cada intensidad</t>
  </si>
  <si>
    <t>Efecto/Anímico</t>
  </si>
  <si>
    <t>RM100/-1Int</t>
  </si>
  <si>
    <t>RM120/-5Int</t>
  </si>
  <si>
    <t>RM140/-10Int</t>
  </si>
  <si>
    <t>RM180/-15Int</t>
  </si>
  <si>
    <t>Crear Frio</t>
  </si>
  <si>
    <t>Mantenimiento Diario;Crea intensiades de frio, la temperatura se mantiene</t>
  </si>
  <si>
    <t>1 intensidad</t>
  </si>
  <si>
    <t>3 intensidades</t>
  </si>
  <si>
    <t>5 intensidades</t>
  </si>
  <si>
    <t>8 intensidades</t>
  </si>
  <si>
    <t>Vias secundarias</t>
  </si>
  <si>
    <t>Control Mineral</t>
  </si>
  <si>
    <t>Mantenimiento Diario; Controla el elemento y elementales si no pasan RM</t>
  </si>
  <si>
    <t>Presencia 30/RM100</t>
  </si>
  <si>
    <t>Presencia60/RM120</t>
  </si>
  <si>
    <t>Presencia90/RM120</t>
  </si>
  <si>
    <t>Presencia120/RM140</t>
  </si>
  <si>
    <t>Mover</t>
  </si>
  <si>
    <t>Permite mover los objetos como si tubieran un tipo de vuelo 10</t>
  </si>
  <si>
    <t>Max 10 Kg</t>
  </si>
  <si>
    <t>Max 50 Kg</t>
  </si>
  <si>
    <t>Max 100 Kg</t>
  </si>
  <si>
    <t>Max 250 Kg</t>
  </si>
  <si>
    <t>Libre acceso</t>
  </si>
  <si>
    <t>Sueños</t>
  </si>
  <si>
    <t>Detectar Esencia</t>
  </si>
  <si>
    <t>Permite descubrir la esencia de las cosas que estén a su alrededor. Si quiere reconocerla debe de haberla conocido antes</t>
  </si>
  <si>
    <t>RM100/10m</t>
  </si>
  <si>
    <t>RM140/25m</t>
  </si>
  <si>
    <t>RM160/50m</t>
  </si>
  <si>
    <t>RM200/100m</t>
  </si>
  <si>
    <t>Ilusión Olfativa</t>
  </si>
  <si>
    <t>Quien esté en el área cree oler aromas, es selectivo</t>
  </si>
  <si>
    <t>Más Allá</t>
  </si>
  <si>
    <t>Permite ver seres espirituales</t>
  </si>
  <si>
    <t>Seres Espectrales</t>
  </si>
  <si>
    <t>Almas esperando el llamamiento</t>
  </si>
  <si>
    <t>Todos Seres Espectrales</t>
  </si>
  <si>
    <t>Todo ser u sosa sobrenatural</t>
  </si>
  <si>
    <t>Mover Objetos</t>
  </si>
  <si>
    <t>Otorga a un objeto Tipo de Vuelo 10</t>
  </si>
  <si>
    <t>10Kg</t>
  </si>
  <si>
    <t>50Kg</t>
  </si>
  <si>
    <t>100Kg</t>
  </si>
  <si>
    <t>150Kg</t>
  </si>
  <si>
    <t>Destrucción y Tierra</t>
  </si>
  <si>
    <t>Aura de Caos</t>
  </si>
  <si>
    <t>Altera la suerte en un area, puede llevarse o dejarse fija</t>
  </si>
  <si>
    <t>RM80; 10m radio; presencia 100</t>
  </si>
  <si>
    <t>RM100; 20m radio; presencia 120</t>
  </si>
  <si>
    <t>RM120; 40m radio; presencia 140</t>
  </si>
  <si>
    <t>RM140; 60m radio; presencia 160</t>
  </si>
  <si>
    <t>Ira Ancestral</t>
  </si>
  <si>
    <t>Confiere +10HA y provoca estado Ira, no se atacan entre si</t>
  </si>
  <si>
    <t>10m radio</t>
  </si>
  <si>
    <t>Misiva</t>
  </si>
  <si>
    <t>Envía una carta a alquien el hechicero conozca y quiera enviar</t>
  </si>
  <si>
    <t>10Km</t>
  </si>
  <si>
    <t>100Km</t>
  </si>
  <si>
    <t>1000Km</t>
  </si>
  <si>
    <t>Cualquier lugar</t>
  </si>
  <si>
    <t>Resistencia a la Muerte</t>
  </si>
  <si>
    <t>Protege contra muerte automática</t>
  </si>
  <si>
    <t>20+Resistencias</t>
  </si>
  <si>
    <t>Cantábile</t>
  </si>
  <si>
    <t>Envía su voz o melodía a X distancia</t>
  </si>
  <si>
    <t>1km</t>
  </si>
  <si>
    <t>Perfume</t>
  </si>
  <si>
    <t>Mantenimiento Diario; Fragante aroma,suave y agradable que provoca placenteras sensaciones a quien lo huelen</t>
  </si>
  <si>
    <t>Efecto; Automa</t>
  </si>
  <si>
    <t>Habilidades descritas; 20m radio</t>
  </si>
  <si>
    <t>Un grado por encima estilo con olor;30m</t>
  </si>
  <si>
    <t>2grados; 40m</t>
  </si>
  <si>
    <t>5as oliendo y quedara fascinado contra RM100</t>
  </si>
  <si>
    <t>Equilibrio Interior</t>
  </si>
  <si>
    <t>Mantenimiento Diario; Inmuniza contra efectos psicológicos</t>
  </si>
  <si>
    <t>Inmune a los naturales</t>
  </si>
  <si>
    <t>Resistencias +40</t>
  </si>
  <si>
    <t>Resistencias +80</t>
  </si>
  <si>
    <t>Inmunidad Total</t>
  </si>
  <si>
    <t>Imbuir Pecado</t>
  </si>
  <si>
    <t>Mantenimiento diario; Hace que un individuo cometa su pecado capital más afín</t>
  </si>
  <si>
    <t>Otorga al lanzador un valor base en una habilida de conocimiento</t>
  </si>
  <si>
    <t>Habilidad 40</t>
  </si>
  <si>
    <t>1-10</t>
  </si>
  <si>
    <t>30-40</t>
  </si>
  <si>
    <t>40-50</t>
  </si>
  <si>
    <t>50-60</t>
  </si>
  <si>
    <t>60-70</t>
  </si>
  <si>
    <t>70-80</t>
  </si>
  <si>
    <t>80-90</t>
  </si>
  <si>
    <t>90-100</t>
  </si>
  <si>
    <t>Coagular</t>
  </si>
  <si>
    <t>Cierra las heridas, solo puede ser usado en una persona una vez al día</t>
  </si>
  <si>
    <t>Elimina desangramiento</t>
  </si>
  <si>
    <t>Recupera 20% perdido por cortes</t>
  </si>
  <si>
    <t>Sueño Imperturbable</t>
  </si>
  <si>
    <t>Mantenimiento Diario; Incremetna la RM o RP para ser asaltado en sus sueños o llevado a la vigilia</t>
  </si>
  <si>
    <t>RM o RP +40</t>
  </si>
  <si>
    <t>RM o RP +60</t>
  </si>
  <si>
    <t>RM o RP +80</t>
  </si>
  <si>
    <t>RM o RP +100</t>
  </si>
  <si>
    <t>Aceleración Temporal</t>
  </si>
  <si>
    <t>Modifica la percepción del tiempo y el sentir por parte del afectado</t>
  </si>
  <si>
    <t>Movimiento +1/ Turno+20/ +10 a toda acción</t>
  </si>
  <si>
    <t>M+2/ T+30/ +15 a todo</t>
  </si>
  <si>
    <t>M+2/T+40/+20 a todo</t>
  </si>
  <si>
    <t>M+3/T+50/+25 a todo</t>
  </si>
  <si>
    <t>Sombra del Miedo</t>
  </si>
  <si>
    <t>Hace que un área cause miedo (no el efecto), para cada persona puede ser distinto</t>
  </si>
  <si>
    <t>50 metros de radio</t>
  </si>
  <si>
    <t>Onda vacua</t>
  </si>
  <si>
    <t>Destruye escudos sobrenaturales</t>
  </si>
  <si>
    <t>Daño 120 contra escudos</t>
  </si>
  <si>
    <t>Recrear Imagen</t>
  </si>
  <si>
    <t>Crea un holograma estático de algo que ha visto anteriormente</t>
  </si>
  <si>
    <t>Imagen de 1m2(cuadrado)</t>
  </si>
  <si>
    <t>5m2</t>
  </si>
  <si>
    <t>10m2</t>
  </si>
  <si>
    <t>15m2; Adv(140),Bus(80) no es real</t>
  </si>
  <si>
    <t>Causar Miedo</t>
  </si>
  <si>
    <t>Los afectaddos en un radio del lanzador estarán en miedo si no superan la RM</t>
  </si>
  <si>
    <t>15m/RM120</t>
  </si>
  <si>
    <t>25m/RM140</t>
  </si>
  <si>
    <t>50m/RM160</t>
  </si>
  <si>
    <t>Purificación</t>
  </si>
  <si>
    <t>Elimina toxinas innaturales del cuerpo</t>
  </si>
  <si>
    <t>Nivel del veneno 30</t>
  </si>
  <si>
    <t>Nivel 50</t>
  </si>
  <si>
    <t>Nivel 70</t>
  </si>
  <si>
    <t>Nivel 90</t>
  </si>
  <si>
    <t>Deshacer Escritura</t>
  </si>
  <si>
    <t>Destruye Kg de materia inorgánica si no supera una resistencia</t>
  </si>
  <si>
    <t>50Kg/R80</t>
  </si>
  <si>
    <t>100Kg/R100</t>
  </si>
  <si>
    <t>250Kg/R120</t>
  </si>
  <si>
    <t>500Kg/R140</t>
  </si>
  <si>
    <t>Visualizar Cartografía</t>
  </si>
  <si>
    <t>Identifica la cartografía en el área designada</t>
  </si>
  <si>
    <t>25Km</t>
  </si>
  <si>
    <t>250Km</t>
  </si>
  <si>
    <t>1.000Km</t>
  </si>
  <si>
    <t>Alteración Menor</t>
  </si>
  <si>
    <t>Modifica materia inorgánica en otra de idéntica presencia</t>
  </si>
  <si>
    <t>Presencia 30</t>
  </si>
  <si>
    <t>Presencia 50</t>
  </si>
  <si>
    <t>Presencia 70</t>
  </si>
  <si>
    <t>Esfera de Levitación</t>
  </si>
  <si>
    <t>Mantenimiento Diario;Todo lo que no supere la RM obtiene tipo de vuelo 6 y se mueve como quiera el lanzador</t>
  </si>
  <si>
    <t>RM80/25m</t>
  </si>
  <si>
    <t>RM100/150m</t>
  </si>
  <si>
    <t>RM120/250m</t>
  </si>
  <si>
    <t>RM140/350m</t>
  </si>
  <si>
    <t>Agua/Tierra</t>
  </si>
  <si>
    <t>Conjuro Natural</t>
  </si>
  <si>
    <t>Mantenimiento Diario; Dota al hechicero con la capacidad de lanzar un conjuro de forma gratuíta, solo puede tener un conjuro así</t>
  </si>
  <si>
    <t>Zeon 100</t>
  </si>
  <si>
    <t>Zeon 140</t>
  </si>
  <si>
    <t>Zeon 180</t>
  </si>
  <si>
    <t>Zeon 220</t>
  </si>
  <si>
    <t>Sellar</t>
  </si>
  <si>
    <t>Hace que un conjuro que afecte a alguien no pueda ser resistido si se fallo originalmente, hasta que se destruya o deje de mantenerse</t>
  </si>
  <si>
    <t>Conjuro en Grado Base</t>
  </si>
  <si>
    <t>Grado Intemedio</t>
  </si>
  <si>
    <t>Grado Avanzado</t>
  </si>
  <si>
    <t>Grado Arcano</t>
  </si>
  <si>
    <t>Flash Cegador</t>
  </si>
  <si>
    <t>Ciega 1 asalto x cada 10 fallo, +40 a RF si te cubres</t>
  </si>
  <si>
    <t>RF140 / 10 m.</t>
  </si>
  <si>
    <t>RF140 / 25 m.</t>
  </si>
  <si>
    <t>RF140 / 50m.</t>
  </si>
  <si>
    <t>RF160 / 100 m.</t>
  </si>
  <si>
    <t>Ver en la oscuridad</t>
  </si>
  <si>
    <t>Mantenimiento diario. Permite ver en la oscuridad perfectamente a un máximo de presencias.</t>
  </si>
  <si>
    <t>Presencia 140, incluso oscuridad sobrenatural</t>
  </si>
  <si>
    <t>Crear energía</t>
  </si>
  <si>
    <t>Crea intensidades de fuego,frio o electricidad</t>
  </si>
  <si>
    <t>5 Intensidades</t>
  </si>
  <si>
    <t>20 Intensidades</t>
  </si>
  <si>
    <t>Destruir intensidades</t>
  </si>
  <si>
    <t>Elimina intensidades, en caso de ser seres pierden 5 puntos por cada intensidad eliminada</t>
  </si>
  <si>
    <t>1 Intensidad/RM100</t>
  </si>
  <si>
    <t>5 Intensidades/RM120</t>
  </si>
  <si>
    <t>10 Intensidades/RM140</t>
  </si>
  <si>
    <t>15 Intensidades/RM160</t>
  </si>
  <si>
    <t>Inmunidad Contra el Fuego</t>
  </si>
  <si>
    <t>Mantenimiento Diario;Protege contra intensidades de calor y da un bono a la resistencia igual al daño protegido (1intensidad=5Daño)</t>
  </si>
  <si>
    <t>12 Intensidades</t>
  </si>
  <si>
    <t>30 Intensidades</t>
  </si>
  <si>
    <t>Capacidad Acuática</t>
  </si>
  <si>
    <t>Mantenimiento Diario; Afecta a tantos sujetos hasta presencia máxima. Moverse y respirar bajo el agua</t>
  </si>
  <si>
    <t>Presencia 200</t>
  </si>
  <si>
    <t>Presencia 350</t>
  </si>
  <si>
    <t>Aumentar Peso</t>
  </si>
  <si>
    <t>Mantenimiento Diario; Incrementa el peso</t>
  </si>
  <si>
    <t>20Kg</t>
  </si>
  <si>
    <t>120Kg</t>
  </si>
  <si>
    <t>200Kg</t>
  </si>
  <si>
    <t>300Kg</t>
  </si>
  <si>
    <t>Reducir Peso</t>
  </si>
  <si>
    <t>Mantenimiento Diario;Reduce el peso de algo hasta 1 Kg como máximo</t>
  </si>
  <si>
    <t>20- Kg</t>
  </si>
  <si>
    <t>150- Kg</t>
  </si>
  <si>
    <t>200- Kg</t>
  </si>
  <si>
    <t>350- Kg</t>
  </si>
  <si>
    <t>Comunicación por Esencia</t>
  </si>
  <si>
    <t>Mantenimiento Diario; Permite comunicarse con otros seres automáticamente</t>
  </si>
  <si>
    <t>Animales y Plantas</t>
  </si>
  <si>
    <t>Seres Naturales</t>
  </si>
  <si>
    <t>Entre Mundos</t>
  </si>
  <si>
    <t>Con todo</t>
  </si>
  <si>
    <t>Ilusión Táctil</t>
  </si>
  <si>
    <t>Quien esté en el área cree sentir o saborear algo, es selectivo</t>
  </si>
  <si>
    <t>Dominar a los Carroñeros</t>
  </si>
  <si>
    <t>Controla seres que se alimenten de muertos con presencia 20 o menos</t>
  </si>
  <si>
    <t>150m</t>
  </si>
  <si>
    <t>2Km</t>
  </si>
  <si>
    <t>Crear Música</t>
  </si>
  <si>
    <t>Crea una música que el lanzador conozca con habilidad indicada</t>
  </si>
  <si>
    <t>10m/80Música</t>
  </si>
  <si>
    <t>50m/120Música</t>
  </si>
  <si>
    <t>150m/180Música</t>
  </si>
  <si>
    <t>250m/240Música</t>
  </si>
  <si>
    <t>Alteracion de la Probabilidad</t>
  </si>
  <si>
    <t>Aumenta la probabilidad de pífia y tirada abierta</t>
  </si>
  <si>
    <t>2+rango pifia;5- rango abierta</t>
  </si>
  <si>
    <t>4+rango pifia;10- rango abierta</t>
  </si>
  <si>
    <t>6+rango pifia;15- rango abierta</t>
  </si>
  <si>
    <t>8+rango pifia;20- rango abierta</t>
  </si>
  <si>
    <t>Velocidad en la Batalla</t>
  </si>
  <si>
    <t>Permite anticiparse a los enemigos</t>
  </si>
  <si>
    <t>10+turno; 10m</t>
  </si>
  <si>
    <t>10+; 50m</t>
  </si>
  <si>
    <t>20+t; 250</t>
  </si>
  <si>
    <t>20+t; 500m</t>
  </si>
  <si>
    <t>Diario de Viaje</t>
  </si>
  <si>
    <t>Mantenimiento Diario; Encanta un libro, para que recoja las experiencias del hechicero durante X tiempo</t>
  </si>
  <si>
    <t>1 día</t>
  </si>
  <si>
    <t>1 Semana</t>
  </si>
  <si>
    <t>1Año</t>
  </si>
  <si>
    <t>Exterminio Menor</t>
  </si>
  <si>
    <t>Mata a criaturas de presencia 20 determinadas por el lanzador</t>
  </si>
  <si>
    <t>Efecto, Animico</t>
  </si>
  <si>
    <t>RM60; 10m radi</t>
  </si>
  <si>
    <t>80;25m</t>
  </si>
  <si>
    <t xml:space="preserve">100;50m </t>
  </si>
  <si>
    <t>120;75m</t>
  </si>
  <si>
    <t>Plagio</t>
  </si>
  <si>
    <t>Representa una melodía o composición que haya oido parcialmente con X Música</t>
  </si>
  <si>
    <t>120Música</t>
  </si>
  <si>
    <t>Musa</t>
  </si>
  <si>
    <t>Mantenimiento Diario; Crea una magistra interpretación de alguna forma de arte; con X habilidad o con la mitad como bono</t>
  </si>
  <si>
    <t>120 habilidad</t>
  </si>
  <si>
    <t>Defensor</t>
  </si>
  <si>
    <t>Aumenta la defensa en defensa total a un máximo de presencias</t>
  </si>
  <si>
    <t>Defensa +20 ; Presencia 60</t>
  </si>
  <si>
    <t>Def+20 ; Pres 100</t>
  </si>
  <si>
    <t>Def+30 ; Pres 150</t>
  </si>
  <si>
    <t>Def+40 ; Pres 250</t>
  </si>
  <si>
    <t>Gula</t>
  </si>
  <si>
    <t>Permite absorber un porcentaje del zeon o ki gastado a su alrededor automáticamente</t>
  </si>
  <si>
    <t>10%/10m</t>
  </si>
  <si>
    <t>20%/20m</t>
  </si>
  <si>
    <t>30%/40m</t>
  </si>
  <si>
    <t>50%/60m</t>
  </si>
  <si>
    <t>Saber Debilidad</t>
  </si>
  <si>
    <t>Observa las debilidades de un ser u objeto, solo ante uno. Tiene que estar presente</t>
  </si>
  <si>
    <t>RM 140</t>
  </si>
  <si>
    <t>RM 160</t>
  </si>
  <si>
    <t>RM 180</t>
  </si>
  <si>
    <t>Sangre Fría</t>
  </si>
  <si>
    <t>Mantenimiento Diario, Cambia la temperatura corporal para adaptarse al entorno</t>
  </si>
  <si>
    <t>Presencia máxima 60</t>
  </si>
  <si>
    <t>Espiar los Sueños</t>
  </si>
  <si>
    <t>Mantenimiento Diario; Permite ver los sueños, solo en arcano se puede intervenir</t>
  </si>
  <si>
    <t>RM 200/ Permite intervenir</t>
  </si>
  <si>
    <t>Lentitud Temporal</t>
  </si>
  <si>
    <t>Modifica la percepción del tiempo y el sentir por parte de los afectados</t>
  </si>
  <si>
    <t>Mov-2/Turno-40/10m radio/ RM100</t>
  </si>
  <si>
    <t>M-4/T-60/-1 a todo/25m/RM120</t>
  </si>
  <si>
    <t>M-6/T-80/-20a todo/50m/RM140</t>
  </si>
  <si>
    <t>M-8/T-100/-30a todo/100m/RM160</t>
  </si>
  <si>
    <t>Susurros del Otro Lado</t>
  </si>
  <si>
    <t>Provoca miedo a las personas si no superan RM o RP tras estar 5 asaltos</t>
  </si>
  <si>
    <t>Escudo de Vacio</t>
  </si>
  <si>
    <t>Escudo que al parar ataque físicos hace que tiren RF o los destruyen, si para conjuros control de poder o voluntad o no tienen efecto</t>
  </si>
  <si>
    <t>200 Resistencia/ RF100/Dificultad 14</t>
  </si>
  <si>
    <t>300 resistencia/RF120/Dif16</t>
  </si>
  <si>
    <t>400 resistencia/RF140/Dif18</t>
  </si>
  <si>
    <t>500 resistencia/RF160/Dif20</t>
  </si>
  <si>
    <t>Encantar</t>
  </si>
  <si>
    <t>Mantenimiento Diario; Permite a los objetos ser cuerpos sobrenaturales de energia (barrera, espada...)</t>
  </si>
  <si>
    <t>Presencia 40</t>
  </si>
  <si>
    <t>P90</t>
  </si>
  <si>
    <t>P120</t>
  </si>
  <si>
    <t>Protección Mágica</t>
  </si>
  <si>
    <t>Armadura mística a todo menos a energia</t>
  </si>
  <si>
    <t>TA2</t>
  </si>
  <si>
    <t>TA4</t>
  </si>
  <si>
    <t>TA6</t>
  </si>
  <si>
    <t>TA8</t>
  </si>
  <si>
    <t>Cambio de Aspecto</t>
  </si>
  <si>
    <t>Mantenimiento Diario; Modifica el cuerpo de alguen dentro de los límites de su tamaño, RM 1 vez al día</t>
  </si>
  <si>
    <t>RM100</t>
  </si>
  <si>
    <t>RM110</t>
  </si>
  <si>
    <t>RM130</t>
  </si>
  <si>
    <t>Maldición</t>
  </si>
  <si>
    <t>Mantenimiento Diario; Hace que ciertas acciones de una persona siempre salgan mal si no supera una RM, una en cada caso</t>
  </si>
  <si>
    <t>RM120/Casos concretos, infortuna</t>
  </si>
  <si>
    <t>RM140/Mala suerte (-60)</t>
  </si>
  <si>
    <t>RM160/Cualquier cosa/(-80)</t>
  </si>
  <si>
    <t>RM180/La mala fortuna produce hasta muerte</t>
  </si>
  <si>
    <t>Sordera</t>
  </si>
  <si>
    <t>RM en área o perderan el sentido del oido</t>
  </si>
  <si>
    <t>5m/RM120</t>
  </si>
  <si>
    <t>100m/RM180</t>
  </si>
  <si>
    <t>Crear Emociones</t>
  </si>
  <si>
    <t>Mantenimiento Diario; Introduce una emoción en un objetivo, RM una vez al día</t>
  </si>
  <si>
    <t>RMoRP120</t>
  </si>
  <si>
    <t>RMoRP140</t>
  </si>
  <si>
    <t>RMoRP160</t>
  </si>
  <si>
    <t>RMoRP180</t>
  </si>
  <si>
    <t>Vuelo</t>
  </si>
  <si>
    <t>Otorga al afectado un tipo de vuelo místico</t>
  </si>
  <si>
    <t>Tipo de vuelo místico 8</t>
  </si>
  <si>
    <t>Vuelo místico 10</t>
  </si>
  <si>
    <t>Vuelo místico 12</t>
  </si>
  <si>
    <t>Vuelo místico 14</t>
  </si>
  <si>
    <t>Inmortalidad</t>
  </si>
  <si>
    <t>Mantenimiento Diario; No envejece</t>
  </si>
  <si>
    <t>No envejece</t>
  </si>
  <si>
    <t>Solos Venenos y Enfermedades Sobrenaturales</t>
  </si>
  <si>
    <t>Solo Daños físico sobrenaturales</t>
  </si>
  <si>
    <t>Solo si sufre crítico en punto vulnerable</t>
  </si>
  <si>
    <t>El Don del Conocimiento</t>
  </si>
  <si>
    <t>Mantenimiento Diario; Aumenta las capacidades del campo intelecutal, repartiendo como quiera hasta 340</t>
  </si>
  <si>
    <t>Bono +100</t>
  </si>
  <si>
    <t>Bono +250</t>
  </si>
  <si>
    <t>Bono +400</t>
  </si>
  <si>
    <t>Bono +600</t>
  </si>
  <si>
    <t>Escudo de Luz</t>
  </si>
  <si>
    <t>Solo dañado energia, osc X 2 daño</t>
  </si>
  <si>
    <t>300 PV</t>
  </si>
  <si>
    <t>1.000 PV</t>
  </si>
  <si>
    <t>1.800 PV</t>
  </si>
  <si>
    <t>3.000 PV</t>
  </si>
  <si>
    <t>Escudo Oscuro</t>
  </si>
  <si>
    <t>Solo dañado energia, Luz X 2 al daño</t>
  </si>
  <si>
    <t>Mantenimiento Diario;Otorga una regeneración diferente a un ser</t>
  </si>
  <si>
    <t>Regeneración 4</t>
  </si>
  <si>
    <t>Regeneración 8</t>
  </si>
  <si>
    <t>Regeneración 12</t>
  </si>
  <si>
    <t>Regeneración 16</t>
  </si>
  <si>
    <t>Destrucción Menor</t>
  </si>
  <si>
    <t>Destruye un objeto sin vida cuya presencia no sea superior</t>
  </si>
  <si>
    <t>Sentir el Calor</t>
  </si>
  <si>
    <t>Detecta fuentes de calor, se sienten las intensidades y los tamaños, pero no se sabe más</t>
  </si>
  <si>
    <t>50m/RM150</t>
  </si>
  <si>
    <t>250m/RM220</t>
  </si>
  <si>
    <t>Inmunidad al Frio</t>
  </si>
  <si>
    <t>Mantenimiento Diario;Protege contra intensidades de frio y da un bono a la resistencia igual al daño protegido (1intensidad=5Daño)</t>
  </si>
  <si>
    <t>Transformar Mineral</t>
  </si>
  <si>
    <t>Se transmuta los minerales en otros</t>
  </si>
  <si>
    <t>Presencia30/10kg</t>
  </si>
  <si>
    <t>Presencia50/50Kg</t>
  </si>
  <si>
    <t>Presencia70/100Kg</t>
  </si>
  <si>
    <t>Presencia90/250Kg</t>
  </si>
  <si>
    <t>No Respirar</t>
  </si>
  <si>
    <t>Mantenimiento Diario;Siempre que la presencia conjunta no sea mayor pueden no respirar</t>
  </si>
  <si>
    <t>Pres 80</t>
  </si>
  <si>
    <t>Pres 150</t>
  </si>
  <si>
    <t>Pres 200</t>
  </si>
  <si>
    <t>Pres 350</t>
  </si>
  <si>
    <t>Conocimiento Natural</t>
  </si>
  <si>
    <t>Descubre las propiedades de algo</t>
  </si>
  <si>
    <t>Básicas de Planta o Animal</t>
  </si>
  <si>
    <t>Todas Planta o Animal</t>
  </si>
  <si>
    <t>Propiedades Raza Natural</t>
  </si>
  <si>
    <t>Todo de un Ser Natural</t>
  </si>
  <si>
    <t>Ilusión Visual</t>
  </si>
  <si>
    <t>Quien esté en el área cree ver algo, es selectivo</t>
  </si>
  <si>
    <t>RM120/25m</t>
  </si>
  <si>
    <t>RM140/50m</t>
  </si>
  <si>
    <t>RM160/100m</t>
  </si>
  <si>
    <t>Escudo Espectral</t>
  </si>
  <si>
    <t>Permite protegerse contra cosas que obligen a lanzar Resistencias , no ataques físicos</t>
  </si>
  <si>
    <t>Hasta 140 de Resistencia</t>
  </si>
  <si>
    <t>Hasta 180</t>
  </si>
  <si>
    <t>Hasta 220</t>
  </si>
  <si>
    <t>Hasta 260</t>
  </si>
  <si>
    <t>Aseamiento</t>
  </si>
  <si>
    <t>Elimina cualquier impureza de cosas hasta presencia máxima</t>
  </si>
  <si>
    <t>P140</t>
  </si>
  <si>
    <t>Alterar la Suerte</t>
  </si>
  <si>
    <t>Altera la probabilidad, haciendo que ocurran cosas increíblemente afortunados o desastrosos</t>
  </si>
  <si>
    <t>RM160; La suerte pasa a ser absurda</t>
  </si>
  <si>
    <t>RM180; afecta a seres gnosis y natura elevada</t>
  </si>
  <si>
    <t>Destrucción Desencadenada</t>
  </si>
  <si>
    <t>Aumenta el daño</t>
  </si>
  <si>
    <t>20+daño; 10m</t>
  </si>
  <si>
    <t>20+d; 50m</t>
  </si>
  <si>
    <t>30+dM 250m</t>
  </si>
  <si>
    <t>40+d; 500m</t>
  </si>
  <si>
    <t>Orden Escrita</t>
  </si>
  <si>
    <t>Escribe una orden simple que afecta  a quien la lea, el afectado puede tener un bono +20a+60 si va en contra de su naturaleza</t>
  </si>
  <si>
    <t>Automatico</t>
  </si>
  <si>
    <t>RM o RP120</t>
  </si>
  <si>
    <t>Golpe de Gracia</t>
  </si>
  <si>
    <t>Remata a alguien entre la vida y la muerte</t>
  </si>
  <si>
    <t>Rm140</t>
  </si>
  <si>
    <t>Mezzo Forte</t>
  </si>
  <si>
    <t>Ataque, si golpea RF=DañoX10, daño adicional equivalente al fracaso</t>
  </si>
  <si>
    <t>Daño 10</t>
  </si>
  <si>
    <t>Guardarropa</t>
  </si>
  <si>
    <t>Mantenimiento Diario; Las romas no pueden mancharse, están planchadas e impecables</t>
  </si>
  <si>
    <t xml:space="preserve">50+estilo </t>
  </si>
  <si>
    <t>Varia forma y color, según situación</t>
  </si>
  <si>
    <t>TA4; y se reparan si no es de naturaleza sobrenatural</t>
  </si>
  <si>
    <t>Detectar Armonía</t>
  </si>
  <si>
    <t>Detecta personas por sentimientos</t>
  </si>
  <si>
    <t>10m ; 100RM</t>
  </si>
  <si>
    <t>25m; 120RM</t>
  </si>
  <si>
    <t>50m; 140RM</t>
  </si>
  <si>
    <t>100m; 160RM</t>
  </si>
  <si>
    <t>Lujuria</t>
  </si>
  <si>
    <t>El blanco del hechizo atrae a aquellos que podrían sentirse atraidos, si fallan la RM; fallarlo por más de 40 produce obsesión</t>
  </si>
  <si>
    <t>RM200</t>
  </si>
  <si>
    <t>Saber la Verdad</t>
  </si>
  <si>
    <t>Mantenimiento Diario; El hechicero sabrá si le mienten aunque no en que</t>
  </si>
  <si>
    <t>Creación de Sangre</t>
  </si>
  <si>
    <t>Crea un objeto de sangre perdiendo vida en el proceso</t>
  </si>
  <si>
    <t>10PV/Calidad 0/ 2Kg</t>
  </si>
  <si>
    <t>20PV/Calidad 5/ 5Kg</t>
  </si>
  <si>
    <t>40PV/Calidad 10/ 15 Kg</t>
  </si>
  <si>
    <t>60PV/Calidad 15/ 25Kg</t>
  </si>
  <si>
    <t>Alterar los Sueños</t>
  </si>
  <si>
    <t>Permite alterar los sueños de las personas alrededor, no en la vigilia. Desaparece cuando despiertan</t>
  </si>
  <si>
    <t>RM 100/ 50m</t>
  </si>
  <si>
    <t>RM 120/150m</t>
  </si>
  <si>
    <t>RM 140/250m</t>
  </si>
  <si>
    <t>RM 160/500m</t>
  </si>
  <si>
    <t>Estancar el Tiempo</t>
  </si>
  <si>
    <t>Area estática donde los efectos de las acciones no se presentan, hasta que salen o el conjuro acaba</t>
  </si>
  <si>
    <t>5 metros de radio</t>
  </si>
  <si>
    <t>25m</t>
  </si>
  <si>
    <t>Senda de la Locura</t>
  </si>
  <si>
    <t>Vuelve a una persona loca temporalmente si no pasa la RM o RP</t>
  </si>
  <si>
    <t>RM o RP 120</t>
  </si>
  <si>
    <t>RM o RP 140</t>
  </si>
  <si>
    <t>RM o RP 160</t>
  </si>
  <si>
    <t>RM o RP 180</t>
  </si>
  <si>
    <t>Vórtice de Realidad</t>
  </si>
  <si>
    <t>En un área RM o pierden /2 PV y Ki y todo el fallo de zeon</t>
  </si>
  <si>
    <t>RM100/5m</t>
  </si>
  <si>
    <t>RM120/10m</t>
  </si>
  <si>
    <t>RM140/20m</t>
  </si>
  <si>
    <t>RM160/10m</t>
  </si>
  <si>
    <t>Respirar Líquidos</t>
  </si>
  <si>
    <t>Mantenimiento Diario; Suma de presencias, permite respirar en líquidos</t>
  </si>
  <si>
    <t>P100</t>
  </si>
  <si>
    <t>P200</t>
  </si>
  <si>
    <t>P320</t>
  </si>
  <si>
    <t>Tierra y Fuego</t>
  </si>
  <si>
    <t>Escudo Mágico</t>
  </si>
  <si>
    <t>Escudo que puede parar todo tipo de ataques</t>
  </si>
  <si>
    <t>300PV</t>
  </si>
  <si>
    <t>1.000PV</t>
  </si>
  <si>
    <t>2.000PV</t>
  </si>
  <si>
    <t>3.000PV</t>
  </si>
  <si>
    <t>Modificar el Tamaño</t>
  </si>
  <si>
    <t>Aumenta o disminulle el tamaño, nunca por debajo de 1</t>
  </si>
  <si>
    <t>2 puntos de tamaño/RM100</t>
  </si>
  <si>
    <t>4Tamaño/RM120</t>
  </si>
  <si>
    <t>6Tamaño/RM140</t>
  </si>
  <si>
    <t>8Tamaño/RM160</t>
  </si>
  <si>
    <t>Leer la Mente</t>
  </si>
  <si>
    <t>Permite ver en la mente de una persona, RM o RP; Si no supera +30 a acciones enfrentadas</t>
  </si>
  <si>
    <t>RMoRP80</t>
  </si>
  <si>
    <t>Mudez</t>
  </si>
  <si>
    <t>RM en área o perderan el habla</t>
  </si>
  <si>
    <t>Paralizar</t>
  </si>
  <si>
    <t>Somete a paralización completa los que estén ene el área y no pasen la RM</t>
  </si>
  <si>
    <t>10m/RM80</t>
  </si>
  <si>
    <t>25m/RM100</t>
  </si>
  <si>
    <t>50m/RM120</t>
  </si>
  <si>
    <t>100m/RM140</t>
  </si>
  <si>
    <t>Dominio de la Vida</t>
  </si>
  <si>
    <t>RM o RP o quedará bajo el total control del hechicero</t>
  </si>
  <si>
    <t>RMoRP100</t>
  </si>
  <si>
    <t>RmoRP160</t>
  </si>
  <si>
    <t>Eliminar Necesidades</t>
  </si>
  <si>
    <t>Mantenimiento Diario; No negativos por hambre, cansancio o sueño, puede seguir usando cansancio con normalidad</t>
  </si>
  <si>
    <t>Lo dicho</t>
  </si>
  <si>
    <t>Ignora frio y calor naturales</t>
  </si>
  <si>
    <t>Ignora todo lo natural</t>
  </si>
  <si>
    <t>1 Cansancio cada asalto</t>
  </si>
  <si>
    <t>Escudar Contra Poderes</t>
  </si>
  <si>
    <t>Mantenimiento Diario; En un área los efectos de tecnicas, hechizos, poderes psíquicos, convocaciones, no tienen efecto</t>
  </si>
  <si>
    <t>50m/Zeon100/Potencial Psi140/Ki8/Conv180</t>
  </si>
  <si>
    <t>150m/Z150/PP180/Ki14/C240</t>
  </si>
  <si>
    <t>300m/Z200/PP240/Ki22/C280</t>
  </si>
  <si>
    <t>500m/Z250/PP280/Ki30/C320</t>
  </si>
  <si>
    <t>Percibir</t>
  </si>
  <si>
    <t>Aumenta Adv, Bus, y Val. Mag</t>
  </si>
  <si>
    <t>50+</t>
  </si>
  <si>
    <t>150+</t>
  </si>
  <si>
    <t>200+</t>
  </si>
  <si>
    <t>250+</t>
  </si>
  <si>
    <t>Aumenta Sigilo, Ocultarse y Valoración Mágica para ocultar</t>
  </si>
  <si>
    <t>Modificación Inorgánica</t>
  </si>
  <si>
    <t>Modifica un objeto por otro</t>
  </si>
  <si>
    <t>Esfera de Destrucción</t>
  </si>
  <si>
    <t>Realiza ataques, cada uno independiente, de daño 30 en TA ENE</t>
  </si>
  <si>
    <t>1 Ataque</t>
  </si>
  <si>
    <t>3 Ataques</t>
  </si>
  <si>
    <t>5 Ataques</t>
  </si>
  <si>
    <t>7 Ataques</t>
  </si>
  <si>
    <t>Bola de Fuego</t>
  </si>
  <si>
    <t>Estalla en un área afectando en la TA CAL</t>
  </si>
  <si>
    <t>D:50/5m</t>
  </si>
  <si>
    <t>D:100/25m</t>
  </si>
  <si>
    <t>D:140/80m</t>
  </si>
  <si>
    <t>D:160/150m</t>
  </si>
  <si>
    <t>Burbuja Protectora</t>
  </si>
  <si>
    <t>Si el daño base en menor no hace daño, si es mayor rompe la burbuja y no defiende</t>
  </si>
  <si>
    <t>Hasta Daño 40</t>
  </si>
  <si>
    <t>Hasta Daño 90</t>
  </si>
  <si>
    <t>Hasta Daño 120</t>
  </si>
  <si>
    <t>Hasta Daño 160</t>
  </si>
  <si>
    <t>Firmeza</t>
  </si>
  <si>
    <t>Mantenimiento Diario; Incrementa la RF o la entereza</t>
  </si>
  <si>
    <t>RF+20/Entereza+3</t>
  </si>
  <si>
    <t>RF+30/Entereza+5</t>
  </si>
  <si>
    <t>RF+45/Entereza+7</t>
  </si>
  <si>
    <t>RF+60/Entereza+9</t>
  </si>
  <si>
    <t>Movimiento Libre</t>
  </si>
  <si>
    <t>Siempre que la presencia conjunta no sea mayor pueden moverse de forma libre</t>
  </si>
  <si>
    <t>Pres 120</t>
  </si>
  <si>
    <t>Pres 160</t>
  </si>
  <si>
    <t>Pres 240</t>
  </si>
  <si>
    <t>Sanación</t>
  </si>
  <si>
    <t>Recupera PV, no miembros cercenados, no penalizadores, si desangramiento. Seres con acumulación la mitad del %</t>
  </si>
  <si>
    <t>Detectar Ilusiones</t>
  </si>
  <si>
    <t>El hechicero descubre ilusiones en un radio</t>
  </si>
  <si>
    <t>Grado Base/40m</t>
  </si>
  <si>
    <t>Grado Intermedio/100m</t>
  </si>
  <si>
    <t>Grado Avanzado/200m</t>
  </si>
  <si>
    <t>Grado Arcano/500m</t>
  </si>
  <si>
    <t>Drenar Vida</t>
  </si>
  <si>
    <t>Absorbe la cantidad de vida por la que falle la RM, seres con acumulación pierden 5 veces más, aunque el hechicero gana lo mismo</t>
  </si>
  <si>
    <t>RM240</t>
  </si>
  <si>
    <t>Otroga al individuo un bono a saltar</t>
  </si>
  <si>
    <t>Saltar +50</t>
  </si>
  <si>
    <t>Saltar +100</t>
  </si>
  <si>
    <t>Saltar +150; Inhumano</t>
  </si>
  <si>
    <t>Saltar +200; Zen</t>
  </si>
  <si>
    <t>Caminos del Caos</t>
  </si>
  <si>
    <t>Puedes repetir X tiradas por asalto, pero no puede la misma tirada. No afecta pifias</t>
  </si>
  <si>
    <t>Una tirada por asalto</t>
  </si>
  <si>
    <t>2Tiradas/asalto</t>
  </si>
  <si>
    <t>3Tiradas/asalto</t>
  </si>
  <si>
    <t>4Tiradas/asalto o una pifia</t>
  </si>
  <si>
    <t>Protección Final</t>
  </si>
  <si>
    <t>Confiere resistencia y armadura</t>
  </si>
  <si>
    <t>10todasResistencias; +1TA; 10m</t>
  </si>
  <si>
    <t>10R; 2TA; 50m</t>
  </si>
  <si>
    <t>20R; 2TA; 250m</t>
  </si>
  <si>
    <t>30R; 3TA; 500m</t>
  </si>
  <si>
    <t>Escudo de Palabras</t>
  </si>
  <si>
    <t>Usando Pluma mágica, crea un escudo y regenera según la habilidad Arte(Literatura)</t>
  </si>
  <si>
    <t>200Puntos resistencia</t>
  </si>
  <si>
    <t>Poner en Reposo</t>
  </si>
  <si>
    <t>Destruye criaturas no muertas sin alma dentro del area</t>
  </si>
  <si>
    <t>RM120; 10mradio</t>
  </si>
  <si>
    <t>140; 25</t>
  </si>
  <si>
    <t>160; 50</t>
  </si>
  <si>
    <t>180; 75</t>
  </si>
  <si>
    <t>Adagio</t>
  </si>
  <si>
    <t>Imbuye un sentimiento elegido por el lanzador, cubrir oidos da un +40 RM</t>
  </si>
  <si>
    <t>120RM; 20m radio</t>
  </si>
  <si>
    <t>140;50</t>
  </si>
  <si>
    <t>160; 100</t>
  </si>
  <si>
    <t>180;150</t>
  </si>
  <si>
    <t>Conversacion Agradable</t>
  </si>
  <si>
    <t>Percibe pensamientos para mantener una buena charla, bono +200 a Estilo y persuasión, min hablar 1/2 minuto con alguien no hostil</t>
  </si>
  <si>
    <t>120RM o RP</t>
  </si>
  <si>
    <t>Remanso de Paz</t>
  </si>
  <si>
    <t>Mantenimiento Diario; Área estática, elimina las actitudes agresivas</t>
  </si>
  <si>
    <t>Arrebata algo del blanco y se lo entrega al objetivo siempre que su presencia no sea mayor; RM si se es consciente de los efectos</t>
  </si>
  <si>
    <t>RM120/P50</t>
  </si>
  <si>
    <t>RM140/P80</t>
  </si>
  <si>
    <t>RM160/100P</t>
  </si>
  <si>
    <t>RM180/120P</t>
  </si>
  <si>
    <t>Conocimiento Mágico</t>
  </si>
  <si>
    <t>Permite lanzar un conjuro desconocido hasta 5 turnos depues de lanzar este. No puede ser de la via opuesta a la via de esta sub-via</t>
  </si>
  <si>
    <t>Nivel 20</t>
  </si>
  <si>
    <t>Nivel 30</t>
  </si>
  <si>
    <t>Nivel 40</t>
  </si>
  <si>
    <t>Transfusión</t>
  </si>
  <si>
    <t>Sacrifica vida para curar a un aliado, multiplicando la cantidad por el valor indicado</t>
  </si>
  <si>
    <t>x2</t>
  </si>
  <si>
    <t>x5</t>
  </si>
  <si>
    <t>x10</t>
  </si>
  <si>
    <t>x20</t>
  </si>
  <si>
    <t>Caminante Noctámbulo</t>
  </si>
  <si>
    <t>Mantenimiento Diario, El yo onirico se hace presente en el mundo real mientras el objetivo del sueño duerme</t>
  </si>
  <si>
    <t>2Km/ Puede volverse visible y hablar</t>
  </si>
  <si>
    <t>5Km/ Puede modificar su forma</t>
  </si>
  <si>
    <t>Cualquier distancia/Puede entrar en sueños/ RM150</t>
  </si>
  <si>
    <t>Detener el Tiempo</t>
  </si>
  <si>
    <t>Mantenimiento diario, permite congelar a las personas en el tiempo volviendolas inmunes</t>
  </si>
  <si>
    <t>RM 120/ 10m</t>
  </si>
  <si>
    <t>RM 140/ 25m</t>
  </si>
  <si>
    <t>RM 160/50m</t>
  </si>
  <si>
    <t>RM 180/100m</t>
  </si>
  <si>
    <t>Acechar en los Sueños</t>
  </si>
  <si>
    <t>Mantenimiento Diario, Impide que la persona despierte y la tortura con pesadillas</t>
  </si>
  <si>
    <t>RM o RP 200</t>
  </si>
  <si>
    <t>RM o RP 240</t>
  </si>
  <si>
    <t>Negra Hoja de Perdición</t>
  </si>
  <si>
    <t>Arma que ataca en filo con proyección, o ignorando armadura con habilidad de ataque. Voluntad VS 12+1por cada superado. Si falla ataca con +50</t>
  </si>
  <si>
    <t>Daño 80</t>
  </si>
  <si>
    <t>Otorga un bono a trepar</t>
  </si>
  <si>
    <t>Trepar +50</t>
  </si>
  <si>
    <t>Trepar +100</t>
  </si>
  <si>
    <t>Trepar +150/Inhumano</t>
  </si>
  <si>
    <t>Trepar +200/Zen</t>
  </si>
  <si>
    <t>Celeridad</t>
  </si>
  <si>
    <t>Eleva el movimiento de alguien, por encima de doce la subida se reduce a la mitad</t>
  </si>
  <si>
    <t>Turno+20/Movimiento+1</t>
  </si>
  <si>
    <t>T+40/M+2</t>
  </si>
  <si>
    <t>T+60/M+4</t>
  </si>
  <si>
    <t>T+80/M+6</t>
  </si>
  <si>
    <t>Invocar Agresividad</t>
  </si>
  <si>
    <t>Hace que los que no superen la RM entren en estado de Ira</t>
  </si>
  <si>
    <t>20m/RM80</t>
  </si>
  <si>
    <t>40m/RM100</t>
  </si>
  <si>
    <t>60m/RM120</t>
  </si>
  <si>
    <t>80m/RM140</t>
  </si>
  <si>
    <t>Alterar Energía</t>
  </si>
  <si>
    <t>Mantenimiento Diario; Permite transformar un tipo de energía en otro, alterando su naturaleza. RM elementales</t>
  </si>
  <si>
    <t>10 Intensidades/RM120</t>
  </si>
  <si>
    <t>15I/RM140</t>
  </si>
  <si>
    <t>20I/RM160</t>
  </si>
  <si>
    <t>25I/RM180</t>
  </si>
  <si>
    <t>Curar Heridas</t>
  </si>
  <si>
    <t>Gana PV, no regenera miebros perdidos, evita desangramiento</t>
  </si>
  <si>
    <t>40PV</t>
  </si>
  <si>
    <t>80PV</t>
  </si>
  <si>
    <t>160PV</t>
  </si>
  <si>
    <t>320PV</t>
  </si>
  <si>
    <t>Aumentar Características Físicas</t>
  </si>
  <si>
    <t>Da un bono a las características físicas, el bono se reduce a la mitad por encima de 12; Excluyente con mental</t>
  </si>
  <si>
    <t>Erudicción Defensiva</t>
  </si>
  <si>
    <t>Aumenta la proyección mágica al defender, solo una vez por sujeto</t>
  </si>
  <si>
    <t>Proyección +20</t>
  </si>
  <si>
    <t>Proyección +30</t>
  </si>
  <si>
    <t>Proyección +40</t>
  </si>
  <si>
    <t>Proyección +50</t>
  </si>
  <si>
    <t>Robar Conjuro</t>
  </si>
  <si>
    <t>Permite usar un conjuro no automático de otro si su zeon no supera el límite, RM para evitarlo</t>
  </si>
  <si>
    <t>Zeon 120/RM120</t>
  </si>
  <si>
    <t>Zeon 180/RM140</t>
  </si>
  <si>
    <t>Zeon 240/RM160</t>
  </si>
  <si>
    <t>Zeon 300/RM180</t>
  </si>
  <si>
    <t>Fortalecer la Magia</t>
  </si>
  <si>
    <t>Mantenimiento Diario; Aumenta un valor falso el valor de zeon del conjuro para evitar efectos destuctores de hechizos</t>
  </si>
  <si>
    <t>Valor +50</t>
  </si>
  <si>
    <t>Valor +100</t>
  </si>
  <si>
    <t>Valor +150</t>
  </si>
  <si>
    <t>Valor +250</t>
  </si>
  <si>
    <t>Armadura de Luz</t>
  </si>
  <si>
    <t>Armadura mística</t>
  </si>
  <si>
    <t>TA2 ENE y 1 en otras</t>
  </si>
  <si>
    <t>TA5 ENE y 2 en otras</t>
  </si>
  <si>
    <t>TA8 ENE y 4 en otras</t>
  </si>
  <si>
    <t>TA12 ENE y 6 otras</t>
  </si>
  <si>
    <t>Armadura Oscura</t>
  </si>
  <si>
    <t>Aumentar resistencias</t>
  </si>
  <si>
    <t>Mantenimiento Diario;Aumenta las resistencias, no se superpone al mismo hechizo</t>
  </si>
  <si>
    <t>10+</t>
  </si>
  <si>
    <t>20+</t>
  </si>
  <si>
    <t>30+</t>
  </si>
  <si>
    <t>40+</t>
  </si>
  <si>
    <t>Incrementar Debilidad</t>
  </si>
  <si>
    <t>Mantenimiento Diario; Dobla los negativos por vulnerabilidad</t>
  </si>
  <si>
    <t>Control Sobre el Fuego</t>
  </si>
  <si>
    <t>Controla el elemento y elementales si no pasan RM</t>
  </si>
  <si>
    <t>RM100/5 Intensidades</t>
  </si>
  <si>
    <t>RM120/8 Intensidaes</t>
  </si>
  <si>
    <t>RM140/12 Intensidades</t>
  </si>
  <si>
    <t>RM180/15 Intensidades</t>
  </si>
  <si>
    <t>Impacto de agua</t>
  </si>
  <si>
    <t>Ataca en contundentes y daña energia. Empuja.</t>
  </si>
  <si>
    <t>D40/F8</t>
  </si>
  <si>
    <t>D60/F10</t>
  </si>
  <si>
    <t>D80/F12</t>
  </si>
  <si>
    <t>D100/F14</t>
  </si>
  <si>
    <t>Barrera de Piedra</t>
  </si>
  <si>
    <t>Para todo tipo de ataques menos automáticos y anímicos</t>
  </si>
  <si>
    <t>Barrera de Daño 60/ 600 PV</t>
  </si>
  <si>
    <t>BD100/ 1.600 PV</t>
  </si>
  <si>
    <t>BD150/3.000 PV</t>
  </si>
  <si>
    <t>BD200/5.000 PV</t>
  </si>
  <si>
    <t>Golpe de Aire</t>
  </si>
  <si>
    <t>Lanza un golpe de aire, si se concentra en una persona +2 Fuerza. El daño es el doble del bono de fuerza. Ver magia, o Adv(180)</t>
  </si>
  <si>
    <t>5m anch/F6</t>
  </si>
  <si>
    <t>20m anch/F9</t>
  </si>
  <si>
    <t>30m anch/F12</t>
  </si>
  <si>
    <t>50m anch/F14</t>
  </si>
  <si>
    <t>Barrera de Almas</t>
  </si>
  <si>
    <t>Mantenimiento Diario, Permite protegerse contra cosas que obligen a lanzar RM o RP, no ataques físicos</t>
  </si>
  <si>
    <t>Hasta 160</t>
  </si>
  <si>
    <t>Hasta 200</t>
  </si>
  <si>
    <t>Hasta 240</t>
  </si>
  <si>
    <t>Engatusar</t>
  </si>
  <si>
    <t>Bono a Liderazgo y Persuasión</t>
  </si>
  <si>
    <t>L y P +50</t>
  </si>
  <si>
    <t>L y P +80</t>
  </si>
  <si>
    <t>L y P +100</t>
  </si>
  <si>
    <t>L y P +120</t>
  </si>
  <si>
    <t>Detección Nigromántica</t>
  </si>
  <si>
    <t>Si no pasan la RM vivos o muertos son detectados</t>
  </si>
  <si>
    <t>20m/RM120</t>
  </si>
  <si>
    <t>100m/RM200</t>
  </si>
  <si>
    <t>150m/RM240</t>
  </si>
  <si>
    <t>Apertura</t>
  </si>
  <si>
    <t>Permite abrir algo con cerrajería determinada</t>
  </si>
  <si>
    <t>80 Cerrajeria</t>
  </si>
  <si>
    <t>140 Cerrajeria</t>
  </si>
  <si>
    <t>240 Cerrajeria</t>
  </si>
  <si>
    <t>280 Cerrajeria</t>
  </si>
  <si>
    <t>Destrucción y Fuego</t>
  </si>
  <si>
    <t>Aberración Caótica</t>
  </si>
  <si>
    <t>Crea engendro, jugador elige mitadPDs. Gnosis 20, y el nivel debe ser menor que el PJ</t>
  </si>
  <si>
    <t>Nivel 2</t>
  </si>
  <si>
    <t>Nivel4</t>
  </si>
  <si>
    <t>Nivel8</t>
  </si>
  <si>
    <t>Nivel12</t>
  </si>
  <si>
    <t>Marcha Implacable</t>
  </si>
  <si>
    <t>Mantenimiento Diario; Confiere Uso de la Energía necesaria y Eliminación de necesidades</t>
  </si>
  <si>
    <t>Teatro de la Vida</t>
  </si>
  <si>
    <t>Modifica el comportamiento de las personas, según narra el hechicero, puede afectar a varios, necesita saber nombres</t>
  </si>
  <si>
    <t>RMoRP120; Presencia100; 20mRadio</t>
  </si>
  <si>
    <t>140; 180; 40m</t>
  </si>
  <si>
    <t>160; 240; 80m</t>
  </si>
  <si>
    <t>180; 320; 150m</t>
  </si>
  <si>
    <t>Siente la muerte, tanto si alguien muere o está a punto de morir</t>
  </si>
  <si>
    <t>Nota muerto1h o moribundos;100m</t>
  </si>
  <si>
    <t>Muerto6h; morirá10min; 150m</t>
  </si>
  <si>
    <t>Si alguien murió, cuanto le queda a la gente</t>
  </si>
  <si>
    <t>percibe causa probable de muerte pasada o futura</t>
  </si>
  <si>
    <t>Allegro</t>
  </si>
  <si>
    <t>Cada 2 asaltos supera RM o queda Fascinado, crubrir oídos +40RM</t>
  </si>
  <si>
    <t>120RM; 10m</t>
  </si>
  <si>
    <t>140;25</t>
  </si>
  <si>
    <t>160;50</t>
  </si>
  <si>
    <t>180;100</t>
  </si>
  <si>
    <t>Grandeza</t>
  </si>
  <si>
    <t>Area 5m, RM o RP o le complaceran, tratandole con respeto, solo tira 1 vez la resistencia</t>
  </si>
  <si>
    <t>Signo de Paz</t>
  </si>
  <si>
    <t>Cancela un ataque que pueda dar al lanzador, no se puede intentar 2 veces</t>
  </si>
  <si>
    <t>Pereza</t>
  </si>
  <si>
    <t>Impide al objetivo realizar acciones activas</t>
  </si>
  <si>
    <t>Conocimiento de Combate</t>
  </si>
  <si>
    <t>El hechicero comprende las habilidades de un adversario, obtiene un bono en habilidades enfrentadas</t>
  </si>
  <si>
    <t>RM140/+20 a toda accion enfrentada</t>
  </si>
  <si>
    <t>RM160/+30</t>
  </si>
  <si>
    <t>RM180/+30</t>
  </si>
  <si>
    <t>RM200/+40</t>
  </si>
  <si>
    <t>Desangrar</t>
  </si>
  <si>
    <t>Incrementa los daños realizado por contusiones, hemorragias y cortes, se puede resistir</t>
  </si>
  <si>
    <t>RM120/ +50% al daño</t>
  </si>
  <si>
    <t>RM140/ x2 daño</t>
  </si>
  <si>
    <t>RM160/x3 daño</t>
  </si>
  <si>
    <t>Rm180/ x4 daño</t>
  </si>
  <si>
    <t>Sueño Eterno</t>
  </si>
  <si>
    <t>Mantenimiento Diario, El afectado no puede despertarse hasta que el hechicero quiera, RM diaria con +40 a la dificultad</t>
  </si>
  <si>
    <t>Retroevolucionar</t>
  </si>
  <si>
    <t>Hace que la esencia de una persona retroceda, perdiendo recuerdos. No recupera miembros cercenados ni daños por seres de Gn 40</t>
  </si>
  <si>
    <t>RM 120/ 1 día</t>
  </si>
  <si>
    <t>RM 140/ 1 mes</t>
  </si>
  <si>
    <t>RM 160/ 1 año</t>
  </si>
  <si>
    <t>RM 180/1 decada</t>
  </si>
  <si>
    <t>Agudizar</t>
  </si>
  <si>
    <t>Mantenimiento Diario, Convierte los miedos en terrores y la locura transitoria en demencia</t>
  </si>
  <si>
    <t>RM o RP 120/50m</t>
  </si>
  <si>
    <t>RM o RP 140/100m</t>
  </si>
  <si>
    <t>RM o RP 160/250m</t>
  </si>
  <si>
    <t>RM o RP 180/500m</t>
  </si>
  <si>
    <t>Aura de Vacío</t>
  </si>
  <si>
    <t>Mantenimiento Diario; Otorga TA en energia, ignora hechizos y poderes psiquicos por debajo de lo indicado</t>
  </si>
  <si>
    <t>TA 4/ Zeon 60/ Potencial 80</t>
  </si>
  <si>
    <t>TA 6/ Zeon 90/ Potencial 120</t>
  </si>
  <si>
    <t>T 8/ Zeon 120/ Potencial 140</t>
  </si>
  <si>
    <t>TA 10/ Zeon 160/ Potencial 180</t>
  </si>
  <si>
    <t>Niebla</t>
  </si>
  <si>
    <t>Mantenimiento Diario; Crea una niebla como quiera el lanzador en una zona estática</t>
  </si>
  <si>
    <t>Serenidad</t>
  </si>
  <si>
    <t>Quita Miedo, terror e ira si no son de carácter sobrenatural</t>
  </si>
  <si>
    <t>Fuego y Oscuridad</t>
  </si>
  <si>
    <t>Eliminar Conjuros</t>
  </si>
  <si>
    <t>Destruye un hechizo cuyo valor zeonico no supere el indicado</t>
  </si>
  <si>
    <t>Zeon 60</t>
  </si>
  <si>
    <t>Zeon 80</t>
  </si>
  <si>
    <t>Zeon 120</t>
  </si>
  <si>
    <t>Enviar Sueños</t>
  </si>
  <si>
    <t>Envia sueños a un objetivo que esté durmiendo</t>
  </si>
  <si>
    <t>Sueños vagos</t>
  </si>
  <si>
    <t>Lugares o Secuencias</t>
  </si>
  <si>
    <t>Sueño Claro</t>
  </si>
  <si>
    <t>Permite incluso la interacción</t>
  </si>
  <si>
    <t>Eliminar Cansancio</t>
  </si>
  <si>
    <t>Permite recuperar puntos de cansancio hasta alcanzar el tope natural</t>
  </si>
  <si>
    <t>1 Punto de Cansancio</t>
  </si>
  <si>
    <t>3 Puntos</t>
  </si>
  <si>
    <t>5 Puntos</t>
  </si>
  <si>
    <t>7 Puntos</t>
  </si>
  <si>
    <t>Arma Mágica</t>
  </si>
  <si>
    <t>Mantenimiento Diario; Crea un arma con calidad según el grado del conjuro</t>
  </si>
  <si>
    <t>Calidad +5</t>
  </si>
  <si>
    <t>Calidad +10</t>
  </si>
  <si>
    <t>Calidad +15</t>
  </si>
  <si>
    <t>Calidad +20</t>
  </si>
  <si>
    <t>Invisibilidad</t>
  </si>
  <si>
    <t>Vuelve invisibles a uno o varios cuerpos al sentido de la vista</t>
  </si>
  <si>
    <t>Adv(280)/Bus(180)</t>
  </si>
  <si>
    <t>Adv(320)/Bus(220)</t>
  </si>
  <si>
    <t>Adv(440)/Bus(280)</t>
  </si>
  <si>
    <t>Imposible de detectar</t>
  </si>
  <si>
    <t>Portal</t>
  </si>
  <si>
    <t>Mantenimiento Diario; Crea una abertura de 1 o 2 direcciones. Abertura, Distancia que separan, presencias al día</t>
  </si>
  <si>
    <t>5m/1.000km/500Presencias</t>
  </si>
  <si>
    <t>15m/5.000Km/1.000P</t>
  </si>
  <si>
    <t>25m/25.000Km/2.000P</t>
  </si>
  <si>
    <t>50m/Cualquier distancia/Cualquier presencia</t>
  </si>
  <si>
    <t>Condicionamiento</t>
  </si>
  <si>
    <t>Mantenimiento Diario; Permite hacer que un hechizo lanzado no se active hasta que se den las circustancias adecuadas</t>
  </si>
  <si>
    <t>Zeon 150</t>
  </si>
  <si>
    <t>Zeon 200</t>
  </si>
  <si>
    <t>Zeon 250</t>
  </si>
  <si>
    <t>Destrucción de Sombras</t>
  </si>
  <si>
    <t>Elementales de sombra RM o Daño: 2 x Fallo</t>
  </si>
  <si>
    <t>RM140/10m.</t>
  </si>
  <si>
    <t>RM180/100m.</t>
  </si>
  <si>
    <t>RM220/250m.</t>
  </si>
  <si>
    <t>RM280/500m.</t>
  </si>
  <si>
    <t>Destrucción de Luz</t>
  </si>
  <si>
    <t>Elementales de Luz RM o Daño: 2 x Fallo</t>
  </si>
  <si>
    <t>Escudo real</t>
  </si>
  <si>
    <t>Para cualquier ataque</t>
  </si>
  <si>
    <t>500PV</t>
  </si>
  <si>
    <t>5.000PV</t>
  </si>
  <si>
    <t>10.000PV</t>
  </si>
  <si>
    <t>Destrucción de Magia</t>
  </si>
  <si>
    <t>Destruye un conjuro con determinado valor zeónico</t>
  </si>
  <si>
    <t>Valor 50</t>
  </si>
  <si>
    <t>Valor 120</t>
  </si>
  <si>
    <t>Valor 200</t>
  </si>
  <si>
    <t>Valor 350</t>
  </si>
  <si>
    <t>Barrera de Fuego</t>
  </si>
  <si>
    <t>El que lo atraviese recibe un ataque 240 TA CAL; Es un escudo contra Agua, Frio o Fuego</t>
  </si>
  <si>
    <t>Defensa/Automático</t>
  </si>
  <si>
    <t>D:80/2m/300PV</t>
  </si>
  <si>
    <t>D:90/5m/500PV</t>
  </si>
  <si>
    <t>D:100/10m/800PV/Detiene ENE</t>
  </si>
  <si>
    <t>D:100/15m/1.500PV/At:280/Detiene todo</t>
  </si>
  <si>
    <t>Control de los Líquidos</t>
  </si>
  <si>
    <t>Mantenimiento Diario;Controla el elemento y elementales si no pasan RM. Sangre +40 RM o RF</t>
  </si>
  <si>
    <t>RMoRF100/5L</t>
  </si>
  <si>
    <t>RMoRF120/50L</t>
  </si>
  <si>
    <t>RMoRF140/500L</t>
  </si>
  <si>
    <t>RMoRF180/5.000L</t>
  </si>
  <si>
    <t>Lentitud</t>
  </si>
  <si>
    <t>Si no se supera RM se reduce el turno y el movimiento</t>
  </si>
  <si>
    <t>RM120/-50Turno/-2Movimiento</t>
  </si>
  <si>
    <t>RM140/-70T/-4M</t>
  </si>
  <si>
    <t>RM160/-90T/-6M</t>
  </si>
  <si>
    <t>RM180/-120T/-10M</t>
  </si>
  <si>
    <t>Pantalla de Aire</t>
  </si>
  <si>
    <t>No para electricidad o energia. Los proyectiles tienen un -50 a su habilidad final</t>
  </si>
  <si>
    <t>1.500 PV</t>
  </si>
  <si>
    <t>2.000 PV</t>
  </si>
  <si>
    <t>3.500 PV</t>
  </si>
  <si>
    <t>Compartir Sentidos</t>
  </si>
  <si>
    <t>Mantenimiento Diario; Conecta los sentidos de varias criauras a los suyos, usándolos a su favor</t>
  </si>
  <si>
    <t>Pres100/RMoRP100/1Km</t>
  </si>
  <si>
    <t>P160/RMoRP160/10Km</t>
  </si>
  <si>
    <t>P200/RMoRP190/50Km</t>
  </si>
  <si>
    <t>P240/RMoRM110/150Km</t>
  </si>
  <si>
    <t>Alterar Apariencia</t>
  </si>
  <si>
    <t>Mantenimiento Diario; Oculta la apariencia de algo, para verlo superar RM</t>
  </si>
  <si>
    <t>Hablar con los Muertos</t>
  </si>
  <si>
    <t>Permite hablar con muertos según el nivel que tengan</t>
  </si>
  <si>
    <t>Nivel 4</t>
  </si>
  <si>
    <t>Nivel 8</t>
  </si>
  <si>
    <t>Nivel 12</t>
  </si>
  <si>
    <t>Nivel 16</t>
  </si>
  <si>
    <t>Ata con trucos de manos indicado, las sogas no son creadas por el sortilegio</t>
  </si>
  <si>
    <t>120 Trucos de Manos</t>
  </si>
  <si>
    <t>140 T.de M.</t>
  </si>
  <si>
    <t>180 T.de M.</t>
  </si>
  <si>
    <t>240 T.de M.</t>
  </si>
  <si>
    <t>Destrucción e Ilusión</t>
  </si>
  <si>
    <t>Manipulación del Caos</t>
  </si>
  <si>
    <t>Repite una tirada elegida por el lanzador. Gnosis 35 o natura elevada son conscientes cambio</t>
  </si>
  <si>
    <t>RM180; Puede obligar 2tiradas</t>
  </si>
  <si>
    <t>RM220; 3 tiradas</t>
  </si>
  <si>
    <t>RM260; 4tiradas</t>
  </si>
  <si>
    <t>Campeón</t>
  </si>
  <si>
    <t>Otorga diferentes bonos a 1 persona, de cada 10, siempre que combata con aliados</t>
  </si>
  <si>
    <t>10+toda acción; 10daño; 10 turno; 2TA</t>
  </si>
  <si>
    <t>10Ac;20D;20T; 3Ta</t>
  </si>
  <si>
    <t>20Ac;20D;20T;4TA</t>
  </si>
  <si>
    <t>30Ac;30D;30T; 5TA</t>
  </si>
  <si>
    <t>Compendio</t>
  </si>
  <si>
    <t>Mantenimiento Diario; Encanta un libro, para que responda a preguntas con una habilidad depende del grado</t>
  </si>
  <si>
    <t>120Puntos habilidad intelectual</t>
  </si>
  <si>
    <t>Memento Mori</t>
  </si>
  <si>
    <t>Mata a todos los seres en un area</t>
  </si>
  <si>
    <t>RM80; 5m radio</t>
  </si>
  <si>
    <t>100;10m</t>
  </si>
  <si>
    <t>RM120; 25</t>
  </si>
  <si>
    <t>RM140; 50m</t>
  </si>
  <si>
    <t>Presstisimo</t>
  </si>
  <si>
    <t>Melodía incrementa velocidad de reacción</t>
  </si>
  <si>
    <t>10m radio; +1MOV; +30TURNO</t>
  </si>
  <si>
    <t>20;2;30</t>
  </si>
  <si>
    <t>30;2;40</t>
  </si>
  <si>
    <t>40;3;50</t>
  </si>
  <si>
    <t>Conquistar corazones</t>
  </si>
  <si>
    <t>Mantenimiento Diario;Aumenta su belleza y obtiene un +200a persuasión(seducción), y la gente sexualmente compatible le atraerá abiertamente</t>
  </si>
  <si>
    <t>120RM o Rp</t>
  </si>
  <si>
    <t>Defensa Absoluta</t>
  </si>
  <si>
    <t>Aumenta la proyección defensiva mientras no se utilice la ofensiva, en uno mismo</t>
  </si>
  <si>
    <t>Soberbia</t>
  </si>
  <si>
    <t>El afectado se vuelve soberbio, pierde la capacidad para lanzar poderes psíquicos de nivel 2 o 3, magia &gt;40, tecnicas de ki, o Magnus</t>
  </si>
  <si>
    <t>RM120/+10todo/+50estilo</t>
  </si>
  <si>
    <t>RM140/+20todo/+100estilo</t>
  </si>
  <si>
    <t>RM160/+20todo/+150estilo/+100resistir dolor</t>
  </si>
  <si>
    <t>RM180/+30todo/+200est/+150res dol</t>
  </si>
  <si>
    <t>Aprendizaje</t>
  </si>
  <si>
    <t>Mantenimiento Diario, Permite reducir los grados de aprendizaje de conjuros</t>
  </si>
  <si>
    <t>1 grado</t>
  </si>
  <si>
    <t>Vampirismo</t>
  </si>
  <si>
    <t>Roba vida y se la otorga al usuario del arma, en seres con acumulacion la cantidad /10</t>
  </si>
  <si>
    <t>Drena 10%</t>
  </si>
  <si>
    <t>Rasgar la Membrana</t>
  </si>
  <si>
    <t>Mantenimiento diario, Permite abrir un portal a la vigilia</t>
  </si>
  <si>
    <t>Solo para el hechicero, 1 direccion</t>
  </si>
  <si>
    <t>Solo una dirección</t>
  </si>
  <si>
    <t>Ambas dirección</t>
  </si>
  <si>
    <t>Determina quienes y como pueden pasar</t>
  </si>
  <si>
    <t>Deshacer el Tiempo</t>
  </si>
  <si>
    <t>Permite deshacer sucesos en un área, seres con Gn 15 puntos mayor a su natura, o Gn 40 son conscientes, no borra lo de Gn40</t>
  </si>
  <si>
    <t>15 seg (5 asaltos)/ 50m</t>
  </si>
  <si>
    <t>30 seg/ 150m</t>
  </si>
  <si>
    <t>1 min/ 250m</t>
  </si>
  <si>
    <t>1 hora/ 1km</t>
  </si>
  <si>
    <t>Terror</t>
  </si>
  <si>
    <t>Causa terror en las personas cercanas</t>
  </si>
  <si>
    <t>RM o RP 120/10 metros de radio</t>
  </si>
  <si>
    <t>RM o RP 140/50m</t>
  </si>
  <si>
    <t>RM o RP 180/100m</t>
  </si>
  <si>
    <t>RM o RP 200/250m</t>
  </si>
  <si>
    <t>Puntos Negros</t>
  </si>
  <si>
    <t>Crea una zona con vortices de realidad, se esquivan tirando atletismo, acrobacias o defensa. /2 PV y Ki y pleno Zeon por fallo</t>
  </si>
  <si>
    <t>Dificultad 120/ 10 m/ RM o RF 120</t>
  </si>
  <si>
    <t>Dif 140/20m/RM o RF 140</t>
  </si>
  <si>
    <t>Dif 180/50m/RM o RF 160</t>
  </si>
  <si>
    <t>Dif 240/100m/RM o RF 180</t>
  </si>
  <si>
    <t>Zona Resbaladiza</t>
  </si>
  <si>
    <t>Cruzarla normal, Atletismo o Acrobacias (120), Corriendo aumenta dificultad a (180)</t>
  </si>
  <si>
    <t>100m/normal (140)/Corriendo (280)</t>
  </si>
  <si>
    <t>Red</t>
  </si>
  <si>
    <t>Presa Fuerza 10 a quien la toque, aguanta como ser de acumulación con TA 4, solo afectada por sobrenatural o calor</t>
  </si>
  <si>
    <t>Efecto/Ataque</t>
  </si>
  <si>
    <t>3m2(cuadrados)/500PV</t>
  </si>
  <si>
    <t>6m2/750PV</t>
  </si>
  <si>
    <t>9m2/1.000PV</t>
  </si>
  <si>
    <t>12m2/1.500PV/Presa F12</t>
  </si>
  <si>
    <t>Resistencia al Dolor</t>
  </si>
  <si>
    <t>Mantenimiento Diario; Otorga un bono a Resistir el Dolor</t>
  </si>
  <si>
    <t>Resistir el Dolor +50</t>
  </si>
  <si>
    <t>RD +100</t>
  </si>
  <si>
    <t>RD+150/Inhumanidad</t>
  </si>
  <si>
    <t>RD+200/Zen</t>
  </si>
  <si>
    <t>Absorver Información</t>
  </si>
  <si>
    <t>Permite conocer la información de un libro en segundos y reduce en dos grados el control de Memorizar</t>
  </si>
  <si>
    <t>Libro corto</t>
  </si>
  <si>
    <t>Libro Complejo</t>
  </si>
  <si>
    <t>Una enciclopedia</t>
  </si>
  <si>
    <t>Una biblioteca</t>
  </si>
  <si>
    <t>Montura Mágica</t>
  </si>
  <si>
    <t>Mantenimiento Diario; Montura, acumulación de daño, Eliminación de peso y Atletismo 200</t>
  </si>
  <si>
    <t>Movimiento 10/500PV/Fuerza10/ Tamaño 20</t>
  </si>
  <si>
    <t>M12/1.000PV/F12/T22</t>
  </si>
  <si>
    <t>M14/1.500PV/F14/T24</t>
  </si>
  <si>
    <t>M15/2.000PV/F15/T28</t>
  </si>
  <si>
    <t>Debilidad</t>
  </si>
  <si>
    <t>Somete al objetivo a Debilidad si no pasa la RM</t>
  </si>
  <si>
    <t>Desviar Trayectoria</t>
  </si>
  <si>
    <t>Desvia la dirección de un objeto a otro lugar si consigue defenderse, RM para evitarlo</t>
  </si>
  <si>
    <t>Efecto/Defensa</t>
  </si>
  <si>
    <t>Prisma de Magia</t>
  </si>
  <si>
    <t>Mantenimiento Diario; Crea un contenedor con zeon interno; Solo puede haber un prisma a la vez</t>
  </si>
  <si>
    <t>400 Zeon</t>
  </si>
  <si>
    <t>800 Zeon</t>
  </si>
  <si>
    <t>1.500 Zeon</t>
  </si>
  <si>
    <t>3.000 Zeon</t>
  </si>
  <si>
    <t>Posesión</t>
  </si>
  <si>
    <t>Mantenimiento Diario; RM o posee a otra persona, si no dañan energia resta PV solo al poseido, puede usar las habilidades del poseido</t>
  </si>
  <si>
    <t>Detectar lo Negativo</t>
  </si>
  <si>
    <t>Sentimientos y criaturas basadas</t>
  </si>
  <si>
    <t>RM80/25m.</t>
  </si>
  <si>
    <t>RM140/150m.</t>
  </si>
  <si>
    <t>RM160/500m.</t>
  </si>
  <si>
    <t>RM200/1km.</t>
  </si>
  <si>
    <t>Ocultación de Magia</t>
  </si>
  <si>
    <t>Mantenimiento Diario; Reduce la valoración mágica de aquellos que intenten detectar conjuros</t>
  </si>
  <si>
    <t>100-</t>
  </si>
  <si>
    <t>180-</t>
  </si>
  <si>
    <t>240-</t>
  </si>
  <si>
    <t>320-</t>
  </si>
  <si>
    <t>Curación</t>
  </si>
  <si>
    <t>Ganar PV, la mitad reduce negativos</t>
  </si>
  <si>
    <t>50PV</t>
  </si>
  <si>
    <t>150PV</t>
  </si>
  <si>
    <t>250PV</t>
  </si>
  <si>
    <t>350PV</t>
  </si>
  <si>
    <t>Agregar Daño</t>
  </si>
  <si>
    <t>Aumenta el daño de cualquier fuente de ataque</t>
  </si>
  <si>
    <t>90+</t>
  </si>
  <si>
    <t>Arma Ígnea</t>
  </si>
  <si>
    <t>Aumenta el daño de un arma y hace que ataque en TA de Calor</t>
  </si>
  <si>
    <t>Daño base +10</t>
  </si>
  <si>
    <t>DB +20</t>
  </si>
  <si>
    <t>DB +30</t>
  </si>
  <si>
    <t>DB +40</t>
  </si>
  <si>
    <t>Congelar las Emociones</t>
  </si>
  <si>
    <t>Hace que una persona sea inmune a estados emocionales</t>
  </si>
  <si>
    <t>Estados Naturales</t>
  </si>
  <si>
    <t>Inmune a Dolor</t>
  </si>
  <si>
    <t>Estados Sobrenaturales</t>
  </si>
  <si>
    <t>Eliges cuales congelar</t>
  </si>
  <si>
    <t>Coraza</t>
  </si>
  <si>
    <t>Mantenimiento Diario; Coloca TA a todo menos energía, no es otra capa de armadura</t>
  </si>
  <si>
    <t>Transporte Automático</t>
  </si>
  <si>
    <t>Transporta a cualquier posición, siempre que la presencia conjunta no supere la máxima. Si la posición es innatural + 40 RM</t>
  </si>
  <si>
    <t>50m/Pres 60</t>
  </si>
  <si>
    <t>250m/Pres 90</t>
  </si>
  <si>
    <t>400m/Pres 120</t>
  </si>
  <si>
    <t>1Km/Pres 150</t>
  </si>
  <si>
    <t>Modificar la Esencia</t>
  </si>
  <si>
    <t>Modifica la esencia de una criatura, pudiendo hacer de un elemental de tierra uno de fuego, por ejemplo</t>
  </si>
  <si>
    <t>Invisibilidad Ilusoria</t>
  </si>
  <si>
    <t>RM para dscubrir, afecta a tantos como suma de presencia pueda</t>
  </si>
  <si>
    <t>RM120/P140</t>
  </si>
  <si>
    <t>RM150/P200</t>
  </si>
  <si>
    <t>RM180/P260</t>
  </si>
  <si>
    <t>RM210/P320</t>
  </si>
  <si>
    <t>Paralización Nigromántica</t>
  </si>
  <si>
    <t>Alrededor del brujo los no muertos lanzan RM o son sometidos a parálisis completa</t>
  </si>
  <si>
    <t>10m/RM120</t>
  </si>
  <si>
    <t>Detección de Magia</t>
  </si>
  <si>
    <t>Detecta las magias, si están ocultas con valoración mágica indicada</t>
  </si>
  <si>
    <t>25m/140 Valoración Mágica</t>
  </si>
  <si>
    <t>100m/180VM</t>
  </si>
  <si>
    <t>200m/200VM</t>
  </si>
  <si>
    <t>300m/240VM</t>
  </si>
  <si>
    <t>Mutación Caótica</t>
  </si>
  <si>
    <t>Crea mutaciones, gnosis 25, elige mitad PDs, cambios visibles, PDs aumentan nivel</t>
  </si>
  <si>
    <t>100PD/RM100</t>
  </si>
  <si>
    <t>200PDs; 120RM</t>
  </si>
  <si>
    <t>300PDs; 140RM</t>
  </si>
  <si>
    <t>400PDs; Gnosis30; 160RM</t>
  </si>
  <si>
    <t>Órdenes Precisas</t>
  </si>
  <si>
    <t>El hechicero o el objetivo, puede trasmitir pensamientos a sus compañeros directamente, sin que nadie intercepte pensamientos</t>
  </si>
  <si>
    <t>25m radio</t>
  </si>
  <si>
    <t>Dramaturgo</t>
  </si>
  <si>
    <t>Modifica la realidad, haciendo que ocurran cosas que el hechicero narre.</t>
  </si>
  <si>
    <t>Presencia maxima 40</t>
  </si>
  <si>
    <t>Maldición Mortal</t>
  </si>
  <si>
    <t>Mantenimiento Diario; Elige el momento en el que alguien muere y como lo hará</t>
  </si>
  <si>
    <t>Fortísimo</t>
  </si>
  <si>
    <t>Control sobre sonidos, a no ser que el sonido tenga presencia propia o de un ser de Gnosis 40 o superior</t>
  </si>
  <si>
    <t>10Mradio</t>
  </si>
  <si>
    <t>Presencia Absoluta</t>
  </si>
  <si>
    <t>Todos centran su atención en el brujo, -40 a toda acción no relacionada con el brujo, o -120 a perceptivas</t>
  </si>
  <si>
    <t>120RM o RP; 20m radio</t>
  </si>
  <si>
    <t>200; 100</t>
  </si>
  <si>
    <t>240; 150</t>
  </si>
  <si>
    <t>Alas de Salvación</t>
  </si>
  <si>
    <t>Protege a todo lo que esté en el área sin negativos</t>
  </si>
  <si>
    <t>500PV ; 5m</t>
  </si>
  <si>
    <t>1.200 PV; 15m</t>
  </si>
  <si>
    <t>2.500 PV; 25m</t>
  </si>
  <si>
    <t>5.000 PV; 50m</t>
  </si>
  <si>
    <t>Ira</t>
  </si>
  <si>
    <t>Convierte al objetivo en un berseker, el hechicero decide el objetivo de su ira</t>
  </si>
  <si>
    <t>Consejero</t>
  </si>
  <si>
    <t>El hechizo otorga un consejo al lanzador, aunque no sabe más que este</t>
  </si>
  <si>
    <t>Elige una opcion con buen criterio</t>
  </si>
  <si>
    <t>Muestra posibilidades y consecuencias</t>
  </si>
  <si>
    <t>Detalla las acciones a realizar</t>
  </si>
  <si>
    <t>Consejo superdetallado con % de éxito de cada opción</t>
  </si>
  <si>
    <t>Lágrimas de Sangre</t>
  </si>
  <si>
    <t>RF o RM, si falla recibe el daño, si por más de 40 muere</t>
  </si>
  <si>
    <t>RM o RF 140/ Daño 50</t>
  </si>
  <si>
    <t>RM o RF 180/ Daño 100</t>
  </si>
  <si>
    <t>RM o RF 220/ Daño 150</t>
  </si>
  <si>
    <t>RM o RF 260/ Daño 200</t>
  </si>
  <si>
    <t>Desterrar a la Vigilia</t>
  </si>
  <si>
    <t>Permite enviar a un ser a la vigilia o solo a su yo onírico</t>
  </si>
  <si>
    <t>Salto temporal</t>
  </si>
  <si>
    <t>El afectado desaparece y aparece un tiempo despues en la misma posicion sin percibir nada. Sucesos sumamente importantes lo detienen</t>
  </si>
  <si>
    <t>10 min/ 120RM</t>
  </si>
  <si>
    <t>1Dia/ 160RM</t>
  </si>
  <si>
    <t>1mes/ 200RM</t>
  </si>
  <si>
    <t>1 Año/ 240 RM</t>
  </si>
  <si>
    <t>Señor de los Locos</t>
  </si>
  <si>
    <t>Controla a los locos con demencia grave, los que tienen demencia pasajera tiran con un +40</t>
  </si>
  <si>
    <t>RM o RP 140/100 metros de radio</t>
  </si>
  <si>
    <t>RM o RP 160/ 250m</t>
  </si>
  <si>
    <t>RM o RP 180/ 1Km</t>
  </si>
  <si>
    <t>RM o RP 200/ 5Km</t>
  </si>
  <si>
    <t>Protección contra el Vacío</t>
  </si>
  <si>
    <t>Protege contra el vacío</t>
  </si>
  <si>
    <t>Protege contra esta vía</t>
  </si>
  <si>
    <t>Inmune a seres y ataques del vacio</t>
  </si>
  <si>
    <t>Inmune al vacio menos a la nada primordial</t>
  </si>
  <si>
    <t>Sobrevives en la nada primordial</t>
  </si>
  <si>
    <t>Reparación</t>
  </si>
  <si>
    <t>Repara algo si tienes todas sus partes y su presencia no supera el límite</t>
  </si>
  <si>
    <t>P50</t>
  </si>
  <si>
    <t>P70</t>
  </si>
  <si>
    <t>Comprensión de Idiomas</t>
  </si>
  <si>
    <t>Mantenimiento Diario, Permite comprender idiomas escritos o hablados</t>
  </si>
  <si>
    <t>Idiomas básicos</t>
  </si>
  <si>
    <t>Idiomas Extraños</t>
  </si>
  <si>
    <t>Idiomas únicos</t>
  </si>
  <si>
    <t>Todos los idiomas</t>
  </si>
  <si>
    <t>Descarga de Magia</t>
  </si>
  <si>
    <t>Ataque en TA de energia</t>
  </si>
  <si>
    <t>Daño 40</t>
  </si>
  <si>
    <t>D60</t>
  </si>
  <si>
    <t>D80</t>
  </si>
  <si>
    <t>D100</t>
  </si>
  <si>
    <t>Amistad</t>
  </si>
  <si>
    <t>Mantenimiento Diario; Crea un vínculo de amistad si no se pasa RM o RP, una oportunidad al día</t>
  </si>
  <si>
    <t>Andar por las Paredes</t>
  </si>
  <si>
    <t>Permite moverse por las paredes y techos anulando la gravedad</t>
  </si>
  <si>
    <t>1/4 de su movimiento</t>
  </si>
  <si>
    <t>1/2 de su movimiento</t>
  </si>
  <si>
    <t>Su movimiento</t>
  </si>
  <si>
    <t>Puede hasta saltar de gota en gota lloviendo</t>
  </si>
  <si>
    <t>Cuerpo a Magia</t>
  </si>
  <si>
    <t>El cuerpo del hechicero se transforma en energía mágica</t>
  </si>
  <si>
    <t>Inmune a todo menos Energia</t>
  </si>
  <si>
    <t>Atrae todo menos Energia</t>
  </si>
  <si>
    <t>Obtiene +10 ACT</t>
  </si>
  <si>
    <t>Magia mitad de daño</t>
  </si>
  <si>
    <t>Estancar Conjuro</t>
  </si>
  <si>
    <t>Ata un conjuro a un objeto, cuando se introduzca el zeon lanzará ese hechizo sin gastarse</t>
  </si>
  <si>
    <t>Zeon 240</t>
  </si>
  <si>
    <t>Localización</t>
  </si>
  <si>
    <t>Localiza a una persona si esta en un radio de distancia y no pasa una RM</t>
  </si>
  <si>
    <t>100Km/RM120</t>
  </si>
  <si>
    <t>1.000Km/RM140</t>
  </si>
  <si>
    <t>10.000Km/RM160</t>
  </si>
  <si>
    <t>Cualquier Distancia/RM220</t>
  </si>
  <si>
    <t>Imitar Conjuro</t>
  </si>
  <si>
    <t>Permite copiar un conjuro lanzado por otro de cualquier tipo, proyección mágica del lanzador o del hechicero</t>
  </si>
  <si>
    <t>Copiado</t>
  </si>
  <si>
    <t>Descarga de Luz</t>
  </si>
  <si>
    <t>Daño en TA ENE</t>
  </si>
  <si>
    <t>D:60</t>
  </si>
  <si>
    <t>D:90</t>
  </si>
  <si>
    <t>D:120</t>
  </si>
  <si>
    <t>D:150</t>
  </si>
  <si>
    <t>Descarga Oscura</t>
  </si>
  <si>
    <t>Barrera de daño</t>
  </si>
  <si>
    <t>Mantenimiento Diario; Proporciona barrera de daño</t>
  </si>
  <si>
    <t>BdD:30</t>
  </si>
  <si>
    <t>BdD:50</t>
  </si>
  <si>
    <t>BdD:80</t>
  </si>
  <si>
    <t>BdD:100</t>
  </si>
  <si>
    <t>Destrucción de Matrices</t>
  </si>
  <si>
    <t>Destruye matrices psíquicas de una dificultad máxima</t>
  </si>
  <si>
    <t>Muy Difícil</t>
  </si>
  <si>
    <t>Casi Imposible</t>
  </si>
  <si>
    <t>Inhumano</t>
  </si>
  <si>
    <t>Descarga de Calor</t>
  </si>
  <si>
    <t>Ataca en TA Calor, no son vistas por el ojo humano, Adv(180) o penalizador contra cegado</t>
  </si>
  <si>
    <t>Daño 50</t>
  </si>
  <si>
    <t>Daño 70</t>
  </si>
  <si>
    <t>Daño 90</t>
  </si>
  <si>
    <t>Daño 110</t>
  </si>
  <si>
    <t>Controlar el Frio</t>
  </si>
  <si>
    <t>Escudo Magnético</t>
  </si>
  <si>
    <t>Solo pueden dañarlo dañar energía. No para anímico ni inmaterial. Armas de metal -50 al ataque</t>
  </si>
  <si>
    <t>600 PV</t>
  </si>
  <si>
    <t>900 PV</t>
  </si>
  <si>
    <t>1.200 PV</t>
  </si>
  <si>
    <t>Tipo de Vuelo 4</t>
  </si>
  <si>
    <t>Tipo de Vuelo 8</t>
  </si>
  <si>
    <t>Tipo de Vuelo 12</t>
  </si>
  <si>
    <t>Tipo de Vuelo 15</t>
  </si>
  <si>
    <t>Veneno de Almas</t>
  </si>
  <si>
    <t>Permite crear un veneno en un cuerpo, si se conoce un veneno puede crearse el antídoto</t>
  </si>
  <si>
    <t>Veneno Nivel 40</t>
  </si>
  <si>
    <t>Nivel 60</t>
  </si>
  <si>
    <t>Imagen Espejo</t>
  </si>
  <si>
    <t>Crea imágenes espejo de una original, dañadas por energia deaparecen, RM para descubrir</t>
  </si>
  <si>
    <t>RM120/5 Imágenes</t>
  </si>
  <si>
    <t>RM140/10 I</t>
  </si>
  <si>
    <t>RM160/20 I</t>
  </si>
  <si>
    <t>RM180/50 I</t>
  </si>
  <si>
    <t>Necromitud</t>
  </si>
  <si>
    <t>Hace ganar PV a criaturas muertas, y solo a las muertas</t>
  </si>
  <si>
    <t>100PV</t>
  </si>
  <si>
    <t>Detener Caída</t>
  </si>
  <si>
    <t>Anula los efectos de caida a un grupo de presencia máxima y altura determinada</t>
  </si>
  <si>
    <t>50m/Presencia 60</t>
  </si>
  <si>
    <t>150m/P160</t>
  </si>
  <si>
    <t>500m/P240</t>
  </si>
  <si>
    <t>Cualquier caida/P320</t>
  </si>
  <si>
    <t>Control del Caos</t>
  </si>
  <si>
    <t>En zona con Caos, el hechicero tiene la capacidad de doblegarlo, tiene poderes Gnosticos Influir realiadad y Aúspice</t>
  </si>
  <si>
    <t>Hasta Gnosis 30/RM 120</t>
  </si>
  <si>
    <t>Hasta Gnosis 35/RM 160</t>
  </si>
  <si>
    <t>Hasta Gnosis 40/RM 200</t>
  </si>
  <si>
    <t>Hasta Gnosis 45/RM 260</t>
  </si>
  <si>
    <t>Maestro de la Guerra</t>
  </si>
  <si>
    <t>Hechicero maneja cualquier arma, usando su proyección magica ofensiva y defensiva con un máximo</t>
  </si>
  <si>
    <t>Hasta 200 de habilidad</t>
  </si>
  <si>
    <t>Sin límite</t>
  </si>
  <si>
    <t>Secundario</t>
  </si>
  <si>
    <t>Mantenimiento Diario; Crea un personaje con personalidad e historia que escriba el hechicero</t>
  </si>
  <si>
    <t>Detener la Muerte</t>
  </si>
  <si>
    <t>Inmortalidad temporal</t>
  </si>
  <si>
    <t>Ignora muerte auto, aunque daño fisico le mata</t>
  </si>
  <si>
    <t>Inmortal dFisico, morirá si recibe critico</t>
  </si>
  <si>
    <t>Inmortal críticos también</t>
  </si>
  <si>
    <t>Igual AVNZ; no sufre deterioro físico</t>
  </si>
  <si>
    <t>Marziale</t>
  </si>
  <si>
    <t>Refuerza aguante de quienes la escuchen y sean elegidos por el lanzador</t>
  </si>
  <si>
    <t>10m Radio; +2TA; +20RM</t>
  </si>
  <si>
    <t>25;3;20RM y RF</t>
  </si>
  <si>
    <t>50;4; 20RM, RF y RP; Barrera de daño 50</t>
  </si>
  <si>
    <t>100;5; 30; 60</t>
  </si>
  <si>
    <t>Perfección</t>
  </si>
  <si>
    <t>Mantenimiento Diario; Altera complexión fisica adquiriendo apariencia perfecta</t>
  </si>
  <si>
    <t>Apa 10 y +100 a estilo; persuasión, intim, lideraz</t>
  </si>
  <si>
    <t>No quedan marcas o cicatr, regen+3</t>
  </si>
  <si>
    <t>Bono de base pasa a 200</t>
  </si>
  <si>
    <t>1+ a todos los atributos</t>
  </si>
  <si>
    <t>Paz Absoluta</t>
  </si>
  <si>
    <t>Elimina para siempre las actitudes violentas</t>
  </si>
  <si>
    <t>Envidia</t>
  </si>
  <si>
    <t>El objetivo sufre lo mismo que el hechicero, físico y anímico</t>
  </si>
  <si>
    <t>Otorgar conocimiento</t>
  </si>
  <si>
    <t>Mantenimiento Diario, transpasa una habilidad conceptual o niveles de magia de una persona a otra, quitandoselos a la primera</t>
  </si>
  <si>
    <t>RM120/Intelecual 50/Via 20</t>
  </si>
  <si>
    <t>RM140/Int 100/Via 40</t>
  </si>
  <si>
    <t>RM160/Int 150/Via 60</t>
  </si>
  <si>
    <t>RM180/Int 200/Via 80</t>
  </si>
  <si>
    <t>Corriente Sanguínea</t>
  </si>
  <si>
    <t>Incrementa las habilidades físicas pero desgasta</t>
  </si>
  <si>
    <t>Bono +10/ -5PV turno</t>
  </si>
  <si>
    <t>Bono +20/-15PV</t>
  </si>
  <si>
    <t>Bono +40/-30PV</t>
  </si>
  <si>
    <t>Bono +60/-50PV</t>
  </si>
  <si>
    <t>Entre Sueños y Realidad</t>
  </si>
  <si>
    <t>Mantenimiento Diario; Funde la vigilia con la realidad, aunque no permite cruzar</t>
  </si>
  <si>
    <t>100 metros de radio</t>
  </si>
  <si>
    <t>500 m</t>
  </si>
  <si>
    <t>1 Km</t>
  </si>
  <si>
    <t>3 Km</t>
  </si>
  <si>
    <t>Bucle Temporal</t>
  </si>
  <si>
    <t>Mantenimiento por repeticion, se corta cuando lo decida el mago. Gn 35 o designados por el mago son conscientes. El mago no regenera magia AM</t>
  </si>
  <si>
    <t>250m radio/ 1 día</t>
  </si>
  <si>
    <t>500m /1 semana</t>
  </si>
  <si>
    <t>1Km/1 mes</t>
  </si>
  <si>
    <t>5Km/ 1 año</t>
  </si>
  <si>
    <t>Encarnación del Miedo</t>
  </si>
  <si>
    <t>Crea una criatura originaria de los miedos de una persona si no pasa una RM</t>
  </si>
  <si>
    <t>Nivel 4 /RM140</t>
  </si>
  <si>
    <t>Nivel 8/ RM160</t>
  </si>
  <si>
    <t>Nivel 12/ RM180</t>
  </si>
  <si>
    <t>Nivel 15/ RM200</t>
  </si>
  <si>
    <t>Implosión</t>
  </si>
  <si>
    <t>Causa un daño en un individuo y un daño crítico automático si daña con un bono</t>
  </si>
  <si>
    <t>Daño 200/ Crítico +20</t>
  </si>
  <si>
    <t>Daño 400/ Crítico +40</t>
  </si>
  <si>
    <t>Daño 500/ Crítico +60</t>
  </si>
  <si>
    <t>Daño 800/ Crítico +100</t>
  </si>
  <si>
    <t>Pasar Sin Dejar Marca</t>
  </si>
  <si>
    <t>Mantenimiento Diario; Siempre que no se supere la presencia máxima Rastrear (280) para seguirles</t>
  </si>
  <si>
    <t>P180</t>
  </si>
  <si>
    <t>P240/Dificultad (320)</t>
  </si>
  <si>
    <t>P320/Dificultad (440)</t>
  </si>
  <si>
    <t>Levitación</t>
  </si>
  <si>
    <t>Otorga la capacidad para ascender y decender en el aire libremente, aunque no movimientos horizontales</t>
  </si>
  <si>
    <t>Tipo de Vuelo 6</t>
  </si>
  <si>
    <t>Tipo de Vuelo 10</t>
  </si>
  <si>
    <t>Eliminar los Sueños</t>
  </si>
  <si>
    <t>Mantenimiento Diario; Hace que no pueda soñar y lo expulsa de la vigilia, RM 1 vez al día</t>
  </si>
  <si>
    <t>Luz y Oscuridad</t>
  </si>
  <si>
    <t>Causar Enfermedad</t>
  </si>
  <si>
    <t>Hace enfermar a un individuo si no supera la RE</t>
  </si>
  <si>
    <t>Enfermedad Nivel 30</t>
  </si>
  <si>
    <t>Ilusión y Agua</t>
  </si>
  <si>
    <t>Fusionar con el Cuerpo</t>
  </si>
  <si>
    <t>Mantenimiento Diario; Sella dentro de su cuerpo un objeto no 10 veces mayor, requiere un turno sacarlo</t>
  </si>
  <si>
    <t>P280</t>
  </si>
  <si>
    <t>Resistir</t>
  </si>
  <si>
    <t>Aumenta un solo tipo de resistencia</t>
  </si>
  <si>
    <t>Reistencia +20</t>
  </si>
  <si>
    <t>R +40</t>
  </si>
  <si>
    <t>R +60</t>
  </si>
  <si>
    <t>R +80</t>
  </si>
  <si>
    <t>Contención</t>
  </si>
  <si>
    <t>Mantenimiento Diario; Todo lo que entre en el área lanza un RM o pierde la capacidad de salir</t>
  </si>
  <si>
    <t>Inmunidad Física</t>
  </si>
  <si>
    <t>Mantenimiento Diario; Siempre que la suma de presencias no se supere no pueden ser dañadas si no es por energia</t>
  </si>
  <si>
    <t>Magia Innata</t>
  </si>
  <si>
    <t>Mantenimiento Diario; En un área el conjuro innato tiene un nivel adicional de lo que sea su ACT, y añade un bono</t>
  </si>
  <si>
    <t>25m/Valor Zeonico +10</t>
  </si>
  <si>
    <t>100m/+20</t>
  </si>
  <si>
    <t>250m/+30</t>
  </si>
  <si>
    <t>500m/+40</t>
  </si>
  <si>
    <t>Holograma</t>
  </si>
  <si>
    <t>Para descubrirlo Adv(240),Bus(140)</t>
  </si>
  <si>
    <t>1m. Cuadrado</t>
  </si>
  <si>
    <t>14m. Cuadrados</t>
  </si>
  <si>
    <t>50m. Cuadrados</t>
  </si>
  <si>
    <t>100m. Adv(280),Bus(180)</t>
  </si>
  <si>
    <t>Oscuridad Ambiental</t>
  </si>
  <si>
    <t>Aumenta en dos cualquier dificultad de percepción, impide designar blancos.</t>
  </si>
  <si>
    <t>20 m.</t>
  </si>
  <si>
    <t>250 m.</t>
  </si>
  <si>
    <t>1 Km.</t>
  </si>
  <si>
    <t>Crear Homúnculo</t>
  </si>
  <si>
    <t>Mantenimiento Diario;Crea un homunculo de nivel 0 con Gn:5;Características&lt;=5;-2tamaño;Intelectuales bajo creador</t>
  </si>
  <si>
    <t>1 Homunculo</t>
  </si>
  <si>
    <t>10 Homunculos</t>
  </si>
  <si>
    <t>25 Homunculos</t>
  </si>
  <si>
    <t>100 Homunculos</t>
  </si>
  <si>
    <t>Herir</t>
  </si>
  <si>
    <t>Reduce la cantidad de vida actual en un porcentaje</t>
  </si>
  <si>
    <t>20%/RM120</t>
  </si>
  <si>
    <t>40%/RM140</t>
  </si>
  <si>
    <t>60%/RM160</t>
  </si>
  <si>
    <t>80%/RM200</t>
  </si>
  <si>
    <t>Ver en las Cenizas</t>
  </si>
  <si>
    <t>Permite al hechicero ver las causas de un incendio, lo saca de sus sentidos, tiene que estar en los restos</t>
  </si>
  <si>
    <t>1 hora atrás</t>
  </si>
  <si>
    <t>1 día atrás</t>
  </si>
  <si>
    <t>1 mes atrás</t>
  </si>
  <si>
    <t>1 año atrás</t>
  </si>
  <si>
    <t>Congelar</t>
  </si>
  <si>
    <t>Mantenimiento diario; Congela en área o a una persona (+20 Dificultad). RM, fallos: &lt;20 Paralisis menor, &lt;80 Paralisis Mayor, &gt;80 Completa</t>
  </si>
  <si>
    <t>RM120/5m</t>
  </si>
  <si>
    <t>RM140/10m</t>
  </si>
  <si>
    <t>RM160/25m</t>
  </si>
  <si>
    <t>RM180/5m</t>
  </si>
  <si>
    <t>Atravesar lo Sólido</t>
  </si>
  <si>
    <t>Vuelve a un máximo de personas inmateriales, siendo inmunes a lo que no sea Energía.</t>
  </si>
  <si>
    <t>P 140</t>
  </si>
  <si>
    <t>P 180</t>
  </si>
  <si>
    <t>P 240</t>
  </si>
  <si>
    <t>Incremento de Reacción</t>
  </si>
  <si>
    <t>Incrementa el turno, a partir de 200 aumenta la mitad</t>
  </si>
  <si>
    <t>Turno +30</t>
  </si>
  <si>
    <t>Turno +60</t>
  </si>
  <si>
    <t>Turno +90</t>
  </si>
  <si>
    <t>Turno +120</t>
  </si>
  <si>
    <t>Analizar el Alma</t>
  </si>
  <si>
    <t>Permite conocer sus capacidades naturales y espirituales, aunque no sus números (ej; Adv:40 no lo sabría; No tiene un alto Adv si lo sabría)</t>
  </si>
  <si>
    <t>Ilusión Total</t>
  </si>
  <si>
    <t>SI no supera la RM ilusión a todos los sentidos, dañada por energia deaparece</t>
  </si>
  <si>
    <t>Descarga de Muerte</t>
  </si>
  <si>
    <t>Descarga en TA de energía</t>
  </si>
  <si>
    <t>D140</t>
  </si>
  <si>
    <t>D180</t>
  </si>
  <si>
    <t>Hace desaparecer escritura de un sitio con presencia máxima</t>
  </si>
  <si>
    <t>Presencia 30/500 Caracteres</t>
  </si>
  <si>
    <t>P60/5.000C</t>
  </si>
  <si>
    <t>P90/50.000C</t>
  </si>
  <si>
    <t>P120/250.000C</t>
  </si>
  <si>
    <t>Caos Primario</t>
  </si>
  <si>
    <t>Mantenimiento Diario; Crea un caos absoluto en donde todo puede pasar, permanece donde es lanzada</t>
  </si>
  <si>
    <t>5km; 1min dentro y afecta Mutación caótica</t>
  </si>
  <si>
    <t>25km; Dentro de 1km; RM160 o se convierte en átomos</t>
  </si>
  <si>
    <t>Hasta mas Allá del Fin</t>
  </si>
  <si>
    <t>Mayor aguante a la muerte, duplica aguante entre la vida y la muerte y un +40 a la RF para dichos controles</t>
  </si>
  <si>
    <t>20m radio</t>
  </si>
  <si>
    <t>500; puede seguir luchando incluso 2 asaltos despues morir</t>
  </si>
  <si>
    <t>Tragedia</t>
  </si>
  <si>
    <t>Permite escribir como acabara la vida de una persona, cuyo nombre conozca y en el momento que desee</t>
  </si>
  <si>
    <t>Rm120</t>
  </si>
  <si>
    <t>La Muerte</t>
  </si>
  <si>
    <t>Mantenimiento Diario; El brujo elige quien fallece en el radio a voluntad, si alguien supera RM no puede ser afectado nuevamente.</t>
  </si>
  <si>
    <t>500m; RF o RM 80</t>
  </si>
  <si>
    <t>1km; 100</t>
  </si>
  <si>
    <t>5Km; 120</t>
  </si>
  <si>
    <t>10Km; 140</t>
  </si>
  <si>
    <t>Anima</t>
  </si>
  <si>
    <t>Debe lanzarse con otro conjuro anímico, convirtiendolo en automático, y a menos de 50m. Bono+40Rm si cubre oidos</t>
  </si>
  <si>
    <t>Afecta a grado base</t>
  </si>
  <si>
    <t>El Rey del Mundo</t>
  </si>
  <si>
    <t>Mantenimiento Diario; Considerarán al hechicero su maestro e ideal; el culmen de toda su admiración</t>
  </si>
  <si>
    <t>500m radio; 120 RM</t>
  </si>
  <si>
    <t>1km radio; 160</t>
  </si>
  <si>
    <t>2km; 200</t>
  </si>
  <si>
    <t>5km; 240</t>
  </si>
  <si>
    <t>Pax In Terrax</t>
  </si>
  <si>
    <t>Mantenimiento diario; En un área todos dejan de ser violentos. Cada cción violenta requiere RM</t>
  </si>
  <si>
    <t>1Km/120RM</t>
  </si>
  <si>
    <t>5Km/140RM</t>
  </si>
  <si>
    <t>15Km/160RM</t>
  </si>
  <si>
    <t>50Km/180RM</t>
  </si>
  <si>
    <t>La Semilla del Mal</t>
  </si>
  <si>
    <t>Convierte al afectado en un ser extremadamente malvado. Un sujeto puro es inmune a este conjuro</t>
  </si>
  <si>
    <t>Vida</t>
  </si>
  <si>
    <t>Otorga temporalmente experiencias vitales que permiten incrementar de nivel temporalmente</t>
  </si>
  <si>
    <t>1 nivel</t>
  </si>
  <si>
    <t>Un Mundo de Sangre</t>
  </si>
  <si>
    <t>Controla toda la sangre a su alrededor, daño = al doble del fracaso. Puede usarse para atacar o defender</t>
  </si>
  <si>
    <t>RM o RF 120/ Daño 60/ 500 resistencia</t>
  </si>
  <si>
    <t>RM o RF 140/ Daño 90/ 1200 resistencia</t>
  </si>
  <si>
    <t>RM o RF 160/ Daño 120/ 2400 resistencia</t>
  </si>
  <si>
    <t>RM o RF 180/ Daño 150/ 3600 Resistencia</t>
  </si>
  <si>
    <t>Hacer los Sueños Realidad</t>
  </si>
  <si>
    <t>Mantenimiento Diario; Hacer realidad lo que sueña la gente, seres con Gnosis 25 máximo, nivel y presencia de objetos indicado</t>
  </si>
  <si>
    <t>Presencia 80/ Nivel 3</t>
  </si>
  <si>
    <t>Pre 120/ Nv 6</t>
  </si>
  <si>
    <t>Pre 160/ Nv 9</t>
  </si>
  <si>
    <t>Pre 200/ Nv 12</t>
  </si>
  <si>
    <t>Solapar el Tiempo</t>
  </si>
  <si>
    <t>Trae el pasado al presente, causando alteraciones solo en el presente MD</t>
  </si>
  <si>
    <t>5 metros de radio/ 1 año</t>
  </si>
  <si>
    <t>25m / 1 decada</t>
  </si>
  <si>
    <t>500m/ 1 siglo</t>
  </si>
  <si>
    <t>1Km/ 1 milenio</t>
  </si>
  <si>
    <t>El Miedo Hecho Carne</t>
  </si>
  <si>
    <t>El ser se convierte en una fuente de miedo, si no se supera la RM o RP se veran sometidos a terror</t>
  </si>
  <si>
    <t>Puerta a Ninguna Parte</t>
  </si>
  <si>
    <t>Portal unidireccional, el que entre dejara de existir a menos que tenga Gn 35 o protección. Dentro se pierde poder que se regenera 1 al dia</t>
  </si>
  <si>
    <t>2 metros de diametro</t>
  </si>
  <si>
    <t>15m</t>
  </si>
  <si>
    <t>Atraer Alimañas Menores</t>
  </si>
  <si>
    <t>Atrae seres pequeños (sapos, lagartijas, insectos...) a la zona, el hechicero no tiene ningun control sobre ellos</t>
  </si>
  <si>
    <t>500 Seres</t>
  </si>
  <si>
    <t>10.000 Seres</t>
  </si>
  <si>
    <t>100.000 Seres</t>
  </si>
  <si>
    <t>Varios Millones de Seres</t>
  </si>
  <si>
    <t>Enviar Mensaje</t>
  </si>
  <si>
    <t>Envia un mensaje a una persona que se encuentre en su radio de acción</t>
  </si>
  <si>
    <t>10Km/500Palabras</t>
  </si>
  <si>
    <t>100Km/1.000P</t>
  </si>
  <si>
    <t>250Km/2.5000P</t>
  </si>
  <si>
    <t>1.000km/5.000P</t>
  </si>
  <si>
    <t>Extender la Presencia</t>
  </si>
  <si>
    <t>Mantenimiento Diario;Separa la presencia del cuerpo, que actua como fantasma, invisible, capaz de tocar cosas, dañado por energia...</t>
  </si>
  <si>
    <t>100m/Usa sus objetos tambien</t>
  </si>
  <si>
    <t>Transporte Rápido</t>
  </si>
  <si>
    <t>Transporta a alguien de una superficie a otra idéntica en un área</t>
  </si>
  <si>
    <t>200m</t>
  </si>
  <si>
    <t>350m</t>
  </si>
  <si>
    <t>Nube Ácida</t>
  </si>
  <si>
    <t>Crea una nube ácida, RF o perdida de vida = al fracaso, -10 a la tirada por cada turno adicional. Objeto falla por 50 pierde calidad</t>
  </si>
  <si>
    <t>RF120/5m/Vuelo6</t>
  </si>
  <si>
    <t>RF140/10m/V8</t>
  </si>
  <si>
    <t>RF160/20m/V10</t>
  </si>
  <si>
    <t>RF180/50m/V12</t>
  </si>
  <si>
    <t>Olvido</t>
  </si>
  <si>
    <t>Hace que un sujeto olvide algo, si está muy arraigado aplica un +40 a su RM o RP</t>
  </si>
  <si>
    <t>Marca de Detección</t>
  </si>
  <si>
    <t>Mantenimiento Diario; Permite colocar en un lugar sus sentidos, para percibir como si estuviera. RM para resistir</t>
  </si>
  <si>
    <t>10Km/RM120</t>
  </si>
  <si>
    <t>100Km/RM140</t>
  </si>
  <si>
    <t>1.000Km/RM160</t>
  </si>
  <si>
    <t>10.000Km/RM180</t>
  </si>
  <si>
    <t>Devolución del Conjuro</t>
  </si>
  <si>
    <t>Refleja un hechizo con la misma proyección con la que fue lanzado</t>
  </si>
  <si>
    <t>Zeon 160</t>
  </si>
  <si>
    <t>Vincular Mantenimiento</t>
  </si>
  <si>
    <t>Hace que otra persona pague el mantenimiento de sus hechizos si no pasa la RM</t>
  </si>
  <si>
    <t>Lazos de Luz</t>
  </si>
  <si>
    <t>Presa, Ent 25(solo ENE)</t>
  </si>
  <si>
    <t>F8</t>
  </si>
  <si>
    <t>F12</t>
  </si>
  <si>
    <t>F15, Ent 30</t>
  </si>
  <si>
    <t>F18,Ent 35</t>
  </si>
  <si>
    <t>Lazos Oscuros</t>
  </si>
  <si>
    <t>Cambio menor</t>
  </si>
  <si>
    <t>Mantenimiento Diario; Cambia el exterior pero no las cualidades</t>
  </si>
  <si>
    <t>RM80/Pres60</t>
  </si>
  <si>
    <t>RM100/Pres90</t>
  </si>
  <si>
    <t>RM140/Pres120</t>
  </si>
  <si>
    <t>RM180/Pres180</t>
  </si>
  <si>
    <t>Destrucción de Ki</t>
  </si>
  <si>
    <t>Hace que el sujeto pierda puntos de Ki equivalentes al nivel de fracaso</t>
  </si>
  <si>
    <t>Aumentar la Temperatura Ambiental</t>
  </si>
  <si>
    <t>Mantenimiento Diario; Cuando la temperatura aumente 10 grados por encima del máximo histórico aumenta a la mitad</t>
  </si>
  <si>
    <t>1Km/+5Grados</t>
  </si>
  <si>
    <t>5Km/+10Grados</t>
  </si>
  <si>
    <t>10Km/+20Grados</t>
  </si>
  <si>
    <t>15Km/+30Grados</t>
  </si>
  <si>
    <t>Pantalla de Hielo</t>
  </si>
  <si>
    <t>Protege contra cualquier fuente. Si es Luz u Oscuridad refleja el ataque con la proyección con la que fue lanzado</t>
  </si>
  <si>
    <t>400 PV</t>
  </si>
  <si>
    <t>2.500 PV</t>
  </si>
  <si>
    <t>4.000 PV</t>
  </si>
  <si>
    <t>Espina de la Tierra</t>
  </si>
  <si>
    <t>Alza espinas del suelo, no dañan energia, alcanzan los 10m de alto, daño base 60</t>
  </si>
  <si>
    <t>2 Espinas</t>
  </si>
  <si>
    <t>4 Espinas</t>
  </si>
  <si>
    <t>6 Espinas</t>
  </si>
  <si>
    <t>8 Espinas</t>
  </si>
  <si>
    <t>Electrificar</t>
  </si>
  <si>
    <t>Mantenimiento Diario;Electrifica un objeto de máxima presencia y longitud. RF o daño /2 Fallo; Tocar</t>
  </si>
  <si>
    <t>RF100/Pres30/1m</t>
  </si>
  <si>
    <t>RF120/Pres40/3m</t>
  </si>
  <si>
    <t>RF140/Pres60/5m</t>
  </si>
  <si>
    <t>RF160/Pres80/10m</t>
  </si>
  <si>
    <t>Adquirir capacidades Naturales</t>
  </si>
  <si>
    <t>Mantenimiento Diario; Otorga PD para usarse en habilidades derivadas de Fuerza, Agilidad o Percepción. No se pueden coger Sobrenaturales</t>
  </si>
  <si>
    <t>PD +50</t>
  </si>
  <si>
    <t>PD +100</t>
  </si>
  <si>
    <t>PD +150</t>
  </si>
  <si>
    <t>PD +200</t>
  </si>
  <si>
    <t>Confusión</t>
  </si>
  <si>
    <t>RM, fallo = negativo en percepción. Fallo&gt;40 -20 a toda acción por mareos</t>
  </si>
  <si>
    <t>Levantar Cadáveres</t>
  </si>
  <si>
    <t>Mantenimiento Diario; Puede levantar zombis por un máximo de presencia y con niveles máximos</t>
  </si>
  <si>
    <t>Presencia 100/Nivel 0</t>
  </si>
  <si>
    <t>P300/N1</t>
  </si>
  <si>
    <t>P600/N2</t>
  </si>
  <si>
    <t>P1.000/N3</t>
  </si>
  <si>
    <t>Mensaje Estático</t>
  </si>
  <si>
    <t>Mantenimiento Diario; Crea un mensaje en un lugar que puede hacer aparecer o desaparecer</t>
  </si>
  <si>
    <t>50 Palabras</t>
  </si>
  <si>
    <t>150P</t>
  </si>
  <si>
    <t>250P</t>
  </si>
  <si>
    <t>500P</t>
  </si>
  <si>
    <t>Bolsa Infinita</t>
  </si>
  <si>
    <t>Mantenimiento Diario, los objetos deben caber en la bolsa, no aumenta su peso, los demás sacan cosas al azar</t>
  </si>
  <si>
    <t>X10 su capacidad</t>
  </si>
  <si>
    <t>X30</t>
  </si>
  <si>
    <t>X40</t>
  </si>
  <si>
    <t>X50</t>
  </si>
  <si>
    <t>Protección Anticonceptiva</t>
  </si>
  <si>
    <t>Mantenimiento Diario; Presencia máxima indicada, puede afectar a varios</t>
  </si>
  <si>
    <t>P260</t>
  </si>
  <si>
    <t>P380</t>
  </si>
  <si>
    <t>Curar Enfermedades</t>
  </si>
  <si>
    <t>Elimina la enfermedad de varias personas, presencia maxima...</t>
  </si>
  <si>
    <t>Nivel de la enfermedad 30/ Presencia 80</t>
  </si>
  <si>
    <t>Nivel 50/P120</t>
  </si>
  <si>
    <t>Nivel 70/P180</t>
  </si>
  <si>
    <t>Nivel 100/P240</t>
  </si>
  <si>
    <t>Enlentecer</t>
  </si>
  <si>
    <t>Reduce el tipo de movimiento si no se pasa una RM</t>
  </si>
  <si>
    <t>Movimiento -2/RM120</t>
  </si>
  <si>
    <t>M -4/RM140</t>
  </si>
  <si>
    <t>M -8/RM160</t>
  </si>
  <si>
    <t>M -12/RM180</t>
  </si>
  <si>
    <t>Desproteger</t>
  </si>
  <si>
    <t>Resta TA si no supera RM</t>
  </si>
  <si>
    <t>RM140/-2TA</t>
  </si>
  <si>
    <t>RM160/-4TA</t>
  </si>
  <si>
    <t>RM180/-6TA</t>
  </si>
  <si>
    <t>RM200/-8TA</t>
  </si>
  <si>
    <t>Rechazo</t>
  </si>
  <si>
    <t>Mantenimiento Diario; Encanta un cuerpo físico de forma que todo lo que se ponga en contacto sufre un impacto</t>
  </si>
  <si>
    <t>Presencia 30/Fuerza 8</t>
  </si>
  <si>
    <t>P40/F10</t>
  </si>
  <si>
    <t>P50/F12</t>
  </si>
  <si>
    <t>P60/F14</t>
  </si>
  <si>
    <t>Esencia/Agua</t>
  </si>
  <si>
    <t>Erudicción Ofensiva</t>
  </si>
  <si>
    <t>Aumenta la proyección mágica al atacar, solo una vez por sujeto</t>
  </si>
  <si>
    <t>Preparar Conjuro</t>
  </si>
  <si>
    <t>Mantenimiento Diario; Ata el conjuro en un objeto para 1 solo uso, un objeto puede tener 4 veces zeon que su presencia</t>
  </si>
  <si>
    <t>Zeon 300</t>
  </si>
  <si>
    <t>Zeon 400</t>
  </si>
  <si>
    <t>El Magistrado</t>
  </si>
  <si>
    <t>Mantenimiento Diario; En un radio del lanzador todos se vuelven afectados, elige que no pueden hacer si no pasan la RM, cada asalto</t>
  </si>
  <si>
    <t>500m/RM220</t>
  </si>
  <si>
    <t>1Km/RM260</t>
  </si>
  <si>
    <t>Dominio Lumínico</t>
  </si>
  <si>
    <t>Control de luz y elemental de luz</t>
  </si>
  <si>
    <t>RM80/20m,</t>
  </si>
  <si>
    <t>RM180/300m.</t>
  </si>
  <si>
    <t>RM220/500m.</t>
  </si>
  <si>
    <t>Dominio Oscuro</t>
  </si>
  <si>
    <t>Control de oscuridad y elementales oscuros</t>
  </si>
  <si>
    <t>Imitar</t>
  </si>
  <si>
    <t>Matenimiento Diario; Crea una copia identica del objeto con sus mismos poderes</t>
  </si>
  <si>
    <t>Presencia 160</t>
  </si>
  <si>
    <t>Producir Daño</t>
  </si>
  <si>
    <t>Produce una cantidad de daño si no superan un RM, seres con acumulación multiplican por cinco esa cantidad</t>
  </si>
  <si>
    <t>RM120/50Daño</t>
  </si>
  <si>
    <t>RM140/100Daño</t>
  </si>
  <si>
    <t>RM160/180Daño</t>
  </si>
  <si>
    <t>RM200/250Daño</t>
  </si>
  <si>
    <t>Mina de Fuego</t>
  </si>
  <si>
    <t>Mantenimiento Diario; TA Cal; Ataca en area, &gt; /2 área: 240, &lt; /2 área: 280, bocajarro: 320. Activarlo es una acción activa</t>
  </si>
  <si>
    <t>10m/Daño 80</t>
  </si>
  <si>
    <t>50m/Daño 120</t>
  </si>
  <si>
    <t>150m/Daño 180</t>
  </si>
  <si>
    <t>250m/Daño 240</t>
  </si>
  <si>
    <t>Crear Líquidos</t>
  </si>
  <si>
    <t>Mantenimiento Diario; Crea una cantidad determinada de cualquier líquido que no sea místico</t>
  </si>
  <si>
    <t>50 L</t>
  </si>
  <si>
    <t>500 L</t>
  </si>
  <si>
    <t>1.000 L</t>
  </si>
  <si>
    <t>50.000 L</t>
  </si>
  <si>
    <t>Aumenta la rotura de un objeto o arma</t>
  </si>
  <si>
    <t>Rotura +4</t>
  </si>
  <si>
    <t>Rotura +8</t>
  </si>
  <si>
    <t>Rotura +12</t>
  </si>
  <si>
    <t>Rotura +15</t>
  </si>
  <si>
    <t>Tajo de Aire</t>
  </si>
  <si>
    <t>Ataque en linea recta, daño base 80, FIL, -2TA</t>
  </si>
  <si>
    <t>3m</t>
  </si>
  <si>
    <t>12m</t>
  </si>
  <si>
    <t>Revitalizar</t>
  </si>
  <si>
    <t>Otorga Regeneración 16 a todo lo que esté en el área</t>
  </si>
  <si>
    <t>Crear Ser Ilusorio</t>
  </si>
  <si>
    <t>Mantenimiento Diario;Crea un ser ilusorio, RM para descubrir. No pude tener más de dos nivele por encima del lanzador</t>
  </si>
  <si>
    <t>RM120/N2/20m</t>
  </si>
  <si>
    <t>RM140/N4/50m</t>
  </si>
  <si>
    <t>RM160/N7/100m</t>
  </si>
  <si>
    <t>RM180/N10/250m</t>
  </si>
  <si>
    <t>Cuerpo Muerto</t>
  </si>
  <si>
    <t>Mantenimiento Diario; Reduce cualquier negativo (críticos no) a la mitad, permite estar entre la vida y la muerte sin nada. Parece un cadaver</t>
  </si>
  <si>
    <t>Personajes de Nivel 3 o menos</t>
  </si>
  <si>
    <t>Nivel 6</t>
  </si>
  <si>
    <t>Nivel 18</t>
  </si>
  <si>
    <t>Cambiar de Color</t>
  </si>
  <si>
    <t>Mantenimiento Diario; Cambia de color algo, se puede resistir con RM 1 vez</t>
  </si>
  <si>
    <t>Presencia 40/RM100</t>
  </si>
  <si>
    <t>P60/RM120</t>
  </si>
  <si>
    <t>P80/RM140</t>
  </si>
  <si>
    <t>P100/RM160</t>
  </si>
  <si>
    <t>Inhumanidad</t>
  </si>
  <si>
    <t>Mantenimiento Diario; Permite obtener inhumanidad en lo que indique el conjuro</t>
  </si>
  <si>
    <t>En 1 habilidad</t>
  </si>
  <si>
    <t>En cualquier habilidad</t>
  </si>
  <si>
    <t>Zen en una habilidad</t>
  </si>
  <si>
    <t>Zen en cualquier habilidad</t>
  </si>
  <si>
    <t>Cerrar Mágicamente</t>
  </si>
  <si>
    <t>Afecta a 1 cerradura, aumenta los niveles de dificultad para abrirlo</t>
  </si>
  <si>
    <t>1 nivel de dificultad</t>
  </si>
  <si>
    <t>Percibir Sentimientos</t>
  </si>
  <si>
    <t>Detecta un sentimiento concreto, RM o RP</t>
  </si>
  <si>
    <t>50m/RMoRP120</t>
  </si>
  <si>
    <t>100m/RMoRP140</t>
  </si>
  <si>
    <t>250m/RMoRP160</t>
  </si>
  <si>
    <t>500m/RMoRP180</t>
  </si>
  <si>
    <t>Mostrar lo Invisible</t>
  </si>
  <si>
    <t>Si no pasan una RM se verán aquellas cosas que normalmente no se ven</t>
  </si>
  <si>
    <t>250m/RM240</t>
  </si>
  <si>
    <t>Dormir</t>
  </si>
  <si>
    <t>Mantenimiento Diario; Los sujetos a su alrededor tiran RM, si fallan &gt;20 duermen instantaneo, &lt;20 en 1 minuto. Mientras mantenga no despiertan</t>
  </si>
  <si>
    <t>RM80/10m</t>
  </si>
  <si>
    <t>RM100/25m</t>
  </si>
  <si>
    <t>Plaga</t>
  </si>
  <si>
    <t>Lanza una enfermedad en un área, se puede evitar con RE</t>
  </si>
  <si>
    <t>1Km/Efermedad 20/RE40</t>
  </si>
  <si>
    <t>5Km/E40/RE80</t>
  </si>
  <si>
    <t>10Km/E60/RE120</t>
  </si>
  <si>
    <t>25Km/E80/RE160+10</t>
  </si>
  <si>
    <t>Blanco Perfecto</t>
  </si>
  <si>
    <t>Da un bono al disparo, se salta las dificultades y la distancia máxima, debe ser lanzado en el mismo asalto</t>
  </si>
  <si>
    <t>Habilidad +40</t>
  </si>
  <si>
    <t>Habilidad +60</t>
  </si>
  <si>
    <t>Habilidad +80</t>
  </si>
  <si>
    <t>Habilidad +100</t>
  </si>
  <si>
    <t>Teletransporte</t>
  </si>
  <si>
    <t>Siempre que la suma de presencias no se supere transporta hasta otro punto</t>
  </si>
  <si>
    <t>50Km/Presencia 80</t>
  </si>
  <si>
    <t>1.000Km/P180</t>
  </si>
  <si>
    <t>5.000Km/P240</t>
  </si>
  <si>
    <t>10.000Km/P320</t>
  </si>
  <si>
    <t>Predestinación</t>
  </si>
  <si>
    <t>RM, el hechicero decide cosas del futuro que se cumpliran, puede ser mas o menos explícito</t>
  </si>
  <si>
    <t>RM170</t>
  </si>
  <si>
    <t>Detectar Vida</t>
  </si>
  <si>
    <t>No da información del número o localizació exacta</t>
  </si>
  <si>
    <t>RM140/25m.</t>
  </si>
  <si>
    <t>RM180/50m.</t>
  </si>
  <si>
    <t>RM220/150m.</t>
  </si>
  <si>
    <t>Ocultación</t>
  </si>
  <si>
    <t>Mantenimiento Diario; Aumenta las Resistencias contra detección; Permite usar y aumenta ocultación de ki</t>
  </si>
  <si>
    <t>50+RMoRP y 50+O.deKi</t>
  </si>
  <si>
    <t>140+RMoRP y 150+O.deKi</t>
  </si>
  <si>
    <t>220+RMoRP y 200+O.deKi</t>
  </si>
  <si>
    <t>280+RMoRP y 250+O.deKi</t>
  </si>
  <si>
    <t>Inmunidad</t>
  </si>
  <si>
    <t>Mantenimiento Diario;Protege contra intensidades y da un bono a la resistencia igual al daño protegido (1intensidad=5Daño)</t>
  </si>
  <si>
    <t>5 Int</t>
  </si>
  <si>
    <t>15 Int</t>
  </si>
  <si>
    <t>25 Int</t>
  </si>
  <si>
    <t>35 Int</t>
  </si>
  <si>
    <t>Destrucción de Sentidos</t>
  </si>
  <si>
    <t>El brujo arrebata los sentidos que quiera al individuo</t>
  </si>
  <si>
    <t>Aumentar el Crítico</t>
  </si>
  <si>
    <t>Aumenta el crítico, hay que lanzarlo antes de lanzar el crítico</t>
  </si>
  <si>
    <t>Crítico +20</t>
  </si>
  <si>
    <t>Crítico +40</t>
  </si>
  <si>
    <t>Crítico +60</t>
  </si>
  <si>
    <t>Crítico +80</t>
  </si>
  <si>
    <t>Ataque de Hielo</t>
  </si>
  <si>
    <t>Daña energía, ataca en FRI o PEN</t>
  </si>
  <si>
    <t>D150</t>
  </si>
  <si>
    <t>D200</t>
  </si>
  <si>
    <t>D250</t>
  </si>
  <si>
    <t>Telemetría</t>
  </si>
  <si>
    <t>Percibe los sucesos de un objeto cuando se pone en contacto con el. En una persona se resiste con RM</t>
  </si>
  <si>
    <t>RM80/1Mes</t>
  </si>
  <si>
    <t>RM120/1Año</t>
  </si>
  <si>
    <t>RM140/10Años</t>
  </si>
  <si>
    <t>RM160/1Siglo</t>
  </si>
  <si>
    <t>Velocidad</t>
  </si>
  <si>
    <t>Mantenimiento Diario;X2 metros que pueden moverse por asalto, suma de presencias no superar la máxima</t>
  </si>
  <si>
    <t>Pres 50</t>
  </si>
  <si>
    <t>Mente de Vida</t>
  </si>
  <si>
    <t>Introduce su alma en otro cuerpo temporalmente, pude lanzar hechizos con /2 ACT; Solo seres de 0-10Gnosis; No ve por su cuerpo</t>
  </si>
  <si>
    <t>RM80/500m</t>
  </si>
  <si>
    <t>RM120/1Km</t>
  </si>
  <si>
    <t>RM140/2Km</t>
  </si>
  <si>
    <t>RM180/3Km</t>
  </si>
  <si>
    <t>Resistencia a las Ilusiones</t>
  </si>
  <si>
    <t>Mantenimiento Diario;Aumenta la RM contra ilusiones</t>
  </si>
  <si>
    <t>RM+20</t>
  </si>
  <si>
    <t>RM+40</t>
  </si>
  <si>
    <t>RM+60</t>
  </si>
  <si>
    <t>RM+80</t>
  </si>
  <si>
    <t>Drenar Magia</t>
  </si>
  <si>
    <t>RM o pierde el doble de puntos de Zeon de la cantidad por la que falló</t>
  </si>
  <si>
    <t>RM260</t>
  </si>
  <si>
    <t>Espía de Luz</t>
  </si>
  <si>
    <t>Mantenimiento Diario;Vuelo 14; Con sus ojos o con los tuyos (no a la vez) PV:1 Solo dañado por ENE</t>
  </si>
  <si>
    <t>100Adv,Bus; 1Km</t>
  </si>
  <si>
    <t>150Adv,Bus;10Km</t>
  </si>
  <si>
    <t>200Adv,Bus;50Km</t>
  </si>
  <si>
    <t>250Adv,Bus;500Km</t>
  </si>
  <si>
    <t>Ofuscar</t>
  </si>
  <si>
    <t>Mantenimiento diario. Permite cambiar sigilo, ocultarse y ocultación de ki</t>
  </si>
  <si>
    <t>Base 100</t>
  </si>
  <si>
    <t>Base 150</t>
  </si>
  <si>
    <t>Base 200</t>
  </si>
  <si>
    <t>Base 250</t>
  </si>
  <si>
    <t>Reducción de Daño</t>
  </si>
  <si>
    <t>Reduce el daño de una fuente de ataque, no se superpone</t>
  </si>
  <si>
    <t>40- Daño</t>
  </si>
  <si>
    <t>60- Daño</t>
  </si>
  <si>
    <t>80- Daño</t>
  </si>
  <si>
    <t>120-Daño</t>
  </si>
  <si>
    <t>Descarga</t>
  </si>
  <si>
    <t>Realiza un ataque en TA ENE</t>
  </si>
  <si>
    <t>Daño 100</t>
  </si>
  <si>
    <t>Daño 150</t>
  </si>
  <si>
    <t>Daño 200</t>
  </si>
  <si>
    <t>Daño 250</t>
  </si>
  <si>
    <t>Secar</t>
  </si>
  <si>
    <t>Seca un área, Elementales de agua RMoRF, daño = fallo; Seres vivos RmoRF, daño = 1/2 fallo</t>
  </si>
  <si>
    <t>5m/RMoRF100</t>
  </si>
  <si>
    <t>15m/RMoRF120</t>
  </si>
  <si>
    <t>25m/RMoRF140</t>
  </si>
  <si>
    <t>35m/RMoRF160</t>
  </si>
  <si>
    <t>Cristalización</t>
  </si>
  <si>
    <t>Si no supera RM o RF paralisis menor. Crítico automático, en normales. Con acumulación todo punto vulnerable</t>
  </si>
  <si>
    <t>RMoRF140</t>
  </si>
  <si>
    <t>RMoRF160</t>
  </si>
  <si>
    <t>RMoRF180</t>
  </si>
  <si>
    <t>RMoRF200</t>
  </si>
  <si>
    <t>Control Magnético</t>
  </si>
  <si>
    <t>Controla el magnetismo, aplicando cierta fuerza para arrebatar cosas, en caso de protegerse con energía posee un -4</t>
  </si>
  <si>
    <t>25m/Fuerza10</t>
  </si>
  <si>
    <t>150m/F12</t>
  </si>
  <si>
    <t>350/F13</t>
  </si>
  <si>
    <t>500m/F14</t>
  </si>
  <si>
    <t>Rayo</t>
  </si>
  <si>
    <t>Daño base 100, puede elegir que rebote al mas cercano o aumentar su daño. No puede afectar 2 veces a la misma persona</t>
  </si>
  <si>
    <t>1 rebote o +10 Daño</t>
  </si>
  <si>
    <t>10 rebotes o +40 Daño</t>
  </si>
  <si>
    <t>15 rebotes o +80 Daño</t>
  </si>
  <si>
    <t>25 rebotes o +150 Daño</t>
  </si>
  <si>
    <t>Alterar el Crecimiento</t>
  </si>
  <si>
    <t>Mantenimiento Diario; Multiplica o Divide el ritmo de crecimiento por un valor. Solo 1 RM, para siempre</t>
  </si>
  <si>
    <t>RM100;X2;/2</t>
  </si>
  <si>
    <t>RM120;X10;/10</t>
  </si>
  <si>
    <t>RM140;X50;/50</t>
  </si>
  <si>
    <t>RM160;X100;/100</t>
  </si>
  <si>
    <t>Detectar Mentiras</t>
  </si>
  <si>
    <t>mantenimiento Diario; Cuando alguien mienta al lanzador, lanza una RM o RP o el lanzador descubrirá la verdad</t>
  </si>
  <si>
    <t>Destruir No Muertos</t>
  </si>
  <si>
    <t>RM o pierde el doble de PV de la cantidad por la que falló, seres con acumulación pierden 10 veces esa cantidad</t>
  </si>
  <si>
    <t>Extasis</t>
  </si>
  <si>
    <t>Negativo -20, niega negativos por dolor o similar</t>
  </si>
  <si>
    <t>RM80/10 m.</t>
  </si>
  <si>
    <t>RM:100/50 m.</t>
  </si>
  <si>
    <t>RM:120/100 m.</t>
  </si>
  <si>
    <t>RM150/250 m.</t>
  </si>
  <si>
    <t>Rabia</t>
  </si>
  <si>
    <t>10+ a habilidad ofensiva, 30- a todo lo demás</t>
  </si>
  <si>
    <t>RM80/5 m.</t>
  </si>
  <si>
    <t>RM:100/10 m.</t>
  </si>
  <si>
    <t>RM:120/50 m.</t>
  </si>
  <si>
    <t>RM140/100 m.</t>
  </si>
  <si>
    <t>Control Físico</t>
  </si>
  <si>
    <t>Mantenimiento Diario; Controla el cuerpo de un oponente, no la mente, se tira 1 vez al día.</t>
  </si>
  <si>
    <t>RM80</t>
  </si>
  <si>
    <t>Desatar Vínculos</t>
  </si>
  <si>
    <t>Obliga a un creador con criaturas a lanzar una RM para mantener atadas las criaturas. Pierde 1 criatura por cada 10 de fallo. Familiar RM+40</t>
  </si>
  <si>
    <t>Fundir</t>
  </si>
  <si>
    <t>Lanza RF o es fundido en tantos turnos como entereza tenga. Las personas que lo sostengan tiran en tabla 76 acumulativo (tabla en llamas)</t>
  </si>
  <si>
    <t>10m/RF80</t>
  </si>
  <si>
    <t>50m/RF100</t>
  </si>
  <si>
    <t>100m/RF120</t>
  </si>
  <si>
    <t>150m/RF140</t>
  </si>
  <si>
    <t>Control Reflejo</t>
  </si>
  <si>
    <t>El afectado copia los movimientos del lanzador</t>
  </si>
  <si>
    <t>Permite forjar de manera sobrenatural, sin necesidad de equipo pero si de material, no aplica bono por tiempo</t>
  </si>
  <si>
    <t>Forja 120</t>
  </si>
  <si>
    <t>Forja 180</t>
  </si>
  <si>
    <t>Forja 240</t>
  </si>
  <si>
    <t>Forja 280</t>
  </si>
  <si>
    <t>Remolino</t>
  </si>
  <si>
    <t>Daño 40, HA:180 CON;Fue 12 VS Fue o Agi o seran tragados, -60 a toda acción. Al finalizar caen de 30-50m. Se mueve con velocidad 8</t>
  </si>
  <si>
    <t>6m</t>
  </si>
  <si>
    <t>Imitación Natural</t>
  </si>
  <si>
    <t>Crea animales naturales de Gn 0 repartiendo los niveles en varios, o dando a 1 todos los niveles hasta 5 máximo. Los animales obedecen</t>
  </si>
  <si>
    <t>2 niveles</t>
  </si>
  <si>
    <t>10 niveles</t>
  </si>
  <si>
    <t>20 niveles</t>
  </si>
  <si>
    <t>50 niveles</t>
  </si>
  <si>
    <t>Ilusión Fantasmal</t>
  </si>
  <si>
    <t>Crea uno o varios objetos con la regla de conjuro fantasmal</t>
  </si>
  <si>
    <t>RM120/P60</t>
  </si>
  <si>
    <t>RM150/P80</t>
  </si>
  <si>
    <t>RM180/P100</t>
  </si>
  <si>
    <t>RM210/P120</t>
  </si>
  <si>
    <t>Drenar Características</t>
  </si>
  <si>
    <t>Pierde 1 punto en una característica por cada 10 fallo. Si es mayor 1absorbida-1sumada en absorción, si es menor que la del mago 3-1</t>
  </si>
  <si>
    <t>Destruir Sent. Negativos</t>
  </si>
  <si>
    <t>Elimina sentimientos negativos</t>
  </si>
  <si>
    <t>RM/RP:100/100m</t>
  </si>
  <si>
    <t>RM/RP:150/500m</t>
  </si>
  <si>
    <t>RM/RP:180/1Km</t>
  </si>
  <si>
    <t>RM/RP:220/5Km</t>
  </si>
  <si>
    <t>Destruir Sent. Positivos</t>
  </si>
  <si>
    <t>Elimina sentimientos positivos</t>
  </si>
  <si>
    <t>Adquirir Habilidades</t>
  </si>
  <si>
    <t>Reparte un bonificador entre distintas habilidades hasta 320, en conocimientos se debe tener 5</t>
  </si>
  <si>
    <t>Destruir Resistencias</t>
  </si>
  <si>
    <t>Reduce las resistencias en una cantidad equivalente al fallo</t>
  </si>
  <si>
    <t>Cuerpo a Fuego</t>
  </si>
  <si>
    <t>Solo afectado por Ene,Agua,Frio. Tocado RF contra doble presencia o daño = /2 fracaso</t>
  </si>
  <si>
    <t>RES CAL +30</t>
  </si>
  <si>
    <t>Atraviesa como Fuego</t>
  </si>
  <si>
    <t>Frio y Agua no sobre no daña</t>
  </si>
  <si>
    <t>Cuerpo Líquido</t>
  </si>
  <si>
    <t>Adv(140) para ver que es de agua. Puede atacar como si tuviera armas +5. PEN y FIL X 0; CON / 2; Dañar energía normal. Frio -20 RES</t>
  </si>
  <si>
    <t>Movimiento = en agua</t>
  </si>
  <si>
    <t>Armas +10</t>
  </si>
  <si>
    <t>FIL y PEN de energía /2 daño</t>
  </si>
  <si>
    <t>Cuerpo Sólido</t>
  </si>
  <si>
    <t>Otorga una armadura natural no en Energia, una barrera de daño = al doble de presencia del usuario, aumenta la fuerza, disminuye movimiento</t>
  </si>
  <si>
    <t>TA6/+1Fuerza</t>
  </si>
  <si>
    <t>TA8/+2Fuerza</t>
  </si>
  <si>
    <t>TA10/+3F/Solo dañado por Ene</t>
  </si>
  <si>
    <t>TA12/+4F/Ene mitad de daño</t>
  </si>
  <si>
    <t>Forma etérea</t>
  </si>
  <si>
    <t>Se vuelve aire, para verlo Adv(240) y Bus(140). Puede entrar por rendijas. Solo afectado por ENE</t>
  </si>
  <si>
    <t>Se mueve por el aire =</t>
  </si>
  <si>
    <t>Ver sobre (Adv(140) Bus(80))</t>
  </si>
  <si>
    <t>FIL y PEN /2 daño</t>
  </si>
  <si>
    <t>Forma Espiritual</t>
  </si>
  <si>
    <t>Transforma la forma física de un individuo en espíritu</t>
  </si>
  <si>
    <t>Intangible menos en Ene</t>
  </si>
  <si>
    <t>Carece de necesidades físicas</t>
  </si>
  <si>
    <t>Invisibilidad espiritual</t>
  </si>
  <si>
    <t>Interacción con el mundo</t>
  </si>
  <si>
    <t>Falsear Detección</t>
  </si>
  <si>
    <t>Mantenimiento Diario; Siempre que alguien lanze una detección lanza una RM o el brujo podrá engañarlo sin que se de cuenta</t>
  </si>
  <si>
    <t>RM180/250m</t>
  </si>
  <si>
    <t>RM220/500m</t>
  </si>
  <si>
    <t>Controlar a los Muertos</t>
  </si>
  <si>
    <t>Mantenimiento Diario; Controla a los muertos en un área tras el lanzamiento, luego aunque entren no puede controlarlos</t>
  </si>
  <si>
    <t>150m/RM180</t>
  </si>
  <si>
    <t>Luz Sanadora</t>
  </si>
  <si>
    <t>No regenera miembros, Da PV, no quita penalizadores</t>
  </si>
  <si>
    <t>120PV</t>
  </si>
  <si>
    <t>Noche</t>
  </si>
  <si>
    <t>Crea un area de oscuridad total, para ver: Adv(280) o Bus(180)</t>
  </si>
  <si>
    <t>500 m., sobrenatural</t>
  </si>
  <si>
    <t>Fusión</t>
  </si>
  <si>
    <t>Union de dos seres (o 1 objeto), habilidades mas fuertes. La suma de presencias no puede superarse. Control de voluntad para el control</t>
  </si>
  <si>
    <t>RM80/Pres80</t>
  </si>
  <si>
    <t>RM120/Pres100</t>
  </si>
  <si>
    <t>RM140/Pres150</t>
  </si>
  <si>
    <t>RM180/Pres200</t>
  </si>
  <si>
    <t>Deacer Estados</t>
  </si>
  <si>
    <t>Elimina estados negativos con excepción de los críticos a varias personas hasta presencia máxima</t>
  </si>
  <si>
    <t>Pres120/RM120</t>
  </si>
  <si>
    <t>Pres200/RM140</t>
  </si>
  <si>
    <t>Pres300/RM160</t>
  </si>
  <si>
    <t>Pres400/RM200</t>
  </si>
  <si>
    <t>Sacrificio Vital</t>
  </si>
  <si>
    <t>Mantenimiento Diario; Sacrifica PV por beneficios, se recuperan a un ritmo de 10 al día, sin importar la regeneración. No otros sacrificios</t>
  </si>
  <si>
    <t>Sacrificio Máximo 50 PV</t>
  </si>
  <si>
    <t>SM 100 PV</t>
  </si>
  <si>
    <t>SM 150 PV</t>
  </si>
  <si>
    <t>SM 200 PV</t>
  </si>
  <si>
    <t>Reflejar estados</t>
  </si>
  <si>
    <t>Refleja los estados sobrenaturales (haciendo que los sufran los dos) de una persona cercana o de él mismo al lanzador</t>
  </si>
  <si>
    <t>RM150</t>
  </si>
  <si>
    <t>Resistencia</t>
  </si>
  <si>
    <t>El sujeto obtiene la habilidad de acumulación de daños con PV adicionales</t>
  </si>
  <si>
    <t>Control del Aire</t>
  </si>
  <si>
    <t>300m/RM140</t>
  </si>
  <si>
    <t>500m/RM180</t>
  </si>
  <si>
    <t>1Km/RM220</t>
  </si>
  <si>
    <t>Control Natural</t>
  </si>
  <si>
    <t>Mantenimiento Diario; Permite controlar a un ser de Gn 0, RM cada día</t>
  </si>
  <si>
    <t>Mentira</t>
  </si>
  <si>
    <t>Mantenimiento Diario; El objetivo lanza una RM, si no la pasa creerá todo lo que diga el mago. +40 a tirada si está prevenido</t>
  </si>
  <si>
    <t>Marchitar la Vida</t>
  </si>
  <si>
    <t>Mantenimiento Diario; Todo ser vivo de presencia menor a 20 se pudre y marchita a gran velocidad</t>
  </si>
  <si>
    <t>30m</t>
  </si>
  <si>
    <t>Esfera Buscadora</t>
  </si>
  <si>
    <t>TA:ENE; Ataca independientemente hasta golpear, luego se va</t>
  </si>
  <si>
    <t>D:100; Proy:150</t>
  </si>
  <si>
    <t>D:120; Proy:180</t>
  </si>
  <si>
    <t>D:160;Poy:210</t>
  </si>
  <si>
    <t>D:200;Proy:240</t>
  </si>
  <si>
    <t>Esfera Oscura</t>
  </si>
  <si>
    <t>Crear Recuerdos</t>
  </si>
  <si>
    <t>Crea nuevos recuerdos. Se repite la tirada si sospecha que son falsos</t>
  </si>
  <si>
    <t>RMoRP200</t>
  </si>
  <si>
    <t>Cúpula de Destrucción</t>
  </si>
  <si>
    <t>Crea una cúpula que daña todo lo que esté en su interior en TA de energía</t>
  </si>
  <si>
    <t>100m/Daño 160</t>
  </si>
  <si>
    <t>150m/Daño 200</t>
  </si>
  <si>
    <t>Incinerar</t>
  </si>
  <si>
    <t>Incinera los cuerpos que quiera en un área, RM o sufrirá resultado en la tabla 76 con un bonificador</t>
  </si>
  <si>
    <t>RM140/+100Tabla/50m</t>
  </si>
  <si>
    <t>RM160/+120T/100m</t>
  </si>
  <si>
    <t>RM180/+140T/150m</t>
  </si>
  <si>
    <t>RM200/+160T/200m</t>
  </si>
  <si>
    <t>Tormenta de Hielo</t>
  </si>
  <si>
    <t>RF 140 cada 5 asaltos o -10PV y -10 acción. +2 a dificultades perceptivas. Estático</t>
  </si>
  <si>
    <t>500m, RF160</t>
  </si>
  <si>
    <t>1Km, RF180</t>
  </si>
  <si>
    <t>Petrificar</t>
  </si>
  <si>
    <t>Mantenimiento Diario; Conviente en piedra al objetivo si no pasa la RM</t>
  </si>
  <si>
    <t>Control de la Electricidad</t>
  </si>
  <si>
    <t>RM120/5 intensidades</t>
  </si>
  <si>
    <t>RM160/15 intensidades</t>
  </si>
  <si>
    <t>RM180/25 intensidades</t>
  </si>
  <si>
    <t>RM220/40 intensidades</t>
  </si>
  <si>
    <t>Inducción de Estados</t>
  </si>
  <si>
    <t>Da al objetivo un estado de capítulo 14 con excepción de muerte. Coma y Paralisis Completa tienen un +40 a la tirada</t>
  </si>
  <si>
    <t>Destruir Ilusiones</t>
  </si>
  <si>
    <t>Destruye un conjuro de ilusion con determinado coste de Zeon</t>
  </si>
  <si>
    <t>Zeon máximo 80</t>
  </si>
  <si>
    <t>Zeon M 140</t>
  </si>
  <si>
    <t>Zeon M 200</t>
  </si>
  <si>
    <t>Zeon M 300</t>
  </si>
  <si>
    <t>Escudo Nigromántico</t>
  </si>
  <si>
    <t>Protege contra cualquier fuente de ataque</t>
  </si>
  <si>
    <t>3.500PV</t>
  </si>
  <si>
    <t>Zona de Detección</t>
  </si>
  <si>
    <t>Mantenimeinto Diario; Detección exacta; No se mueve el área</t>
  </si>
  <si>
    <t>RM:180/20m</t>
  </si>
  <si>
    <t>RM240/80m</t>
  </si>
  <si>
    <t>RM280/150m</t>
  </si>
  <si>
    <t>RM340/250m</t>
  </si>
  <si>
    <t>Zona de Ocultación</t>
  </si>
  <si>
    <t>Mantenimiento Diario;Crea una zona estática donde aumenta la RM contra detecciones y reduce las habilidades de detección</t>
  </si>
  <si>
    <t>20m./RM+100/Detecc-140</t>
  </si>
  <si>
    <t>50m./RM+150/Detecc-180</t>
  </si>
  <si>
    <t>250m./RM+200/Detecc-240</t>
  </si>
  <si>
    <t>500m./RM+300/Detecc-320</t>
  </si>
  <si>
    <t>Recuperar</t>
  </si>
  <si>
    <t>Da vida, elimina penalizadores, no por perdida de miembro, no elimina negativos sobrenaturales</t>
  </si>
  <si>
    <t>750PV</t>
  </si>
  <si>
    <t>1.500PV</t>
  </si>
  <si>
    <t>Área de Decaimiento</t>
  </si>
  <si>
    <t>Los que estén pierden 10% de vida total por asalto si fallan la RM, una sola oportunidad</t>
  </si>
  <si>
    <t>10m/RM100</t>
  </si>
  <si>
    <t>30m/RM120</t>
  </si>
  <si>
    <t>60m/RM160</t>
  </si>
  <si>
    <t>Consumir Esencia</t>
  </si>
  <si>
    <t>Consume si no se supera la RM los puntos por los que pasó PV y Zeon. Solo se podrán recuperar por medios místicos</t>
  </si>
  <si>
    <t>25m/RM160</t>
  </si>
  <si>
    <t>50m/RM200</t>
  </si>
  <si>
    <t>150m/RM220</t>
  </si>
  <si>
    <t>Control de las Mareas</t>
  </si>
  <si>
    <t>Mantenimiento Diario; Permite controlar el flujo de agua alrededor del hechicero</t>
  </si>
  <si>
    <t>3Km</t>
  </si>
  <si>
    <t>5Km</t>
  </si>
  <si>
    <t>Grieta</t>
  </si>
  <si>
    <t>Hace aparecer una grieta de longitud y anchura determinadas. Destruye construcciones según su barrera de daño. Agi para escapar</t>
  </si>
  <si>
    <t>10mLargo/3mAncho/Barrera de Daño 40</t>
  </si>
  <si>
    <t>25mL/8mA/BD60</t>
  </si>
  <si>
    <t>36mL/12mA/BD80</t>
  </si>
  <si>
    <t>48mL/15mA/BD100</t>
  </si>
  <si>
    <t>Movimiento Defensivo</t>
  </si>
  <si>
    <t>Usa la proyección como esquiva. A la hora de ataques en area tiene un tipo de movimiento (TM) determinado</t>
  </si>
  <si>
    <t>3Esquivas/TM8</t>
  </si>
  <si>
    <t>9Esquivas/TM12</t>
  </si>
  <si>
    <t>15Esquivas/TM16</t>
  </si>
  <si>
    <t>Sin límite/TM18</t>
  </si>
  <si>
    <t>Devolver al Flujo</t>
  </si>
  <si>
    <t>Devuelve las almas al flujo donde se pierden. En caso de que sean de no muertos desaparecen</t>
  </si>
  <si>
    <t>Ser Fantasmal</t>
  </si>
  <si>
    <t>Crea un ser ilusorio fantasmal con hasta 3 niveles por encima de su lanzador. RM para descubrir. Aplica reglas de conjuro fantasmal</t>
  </si>
  <si>
    <t>Dominar la Vida</t>
  </si>
  <si>
    <t>Mantenimiento Diario; RM o controlado, una vez al día</t>
  </si>
  <si>
    <t>Introducirse en los Sueños</t>
  </si>
  <si>
    <t>Mantenimiento Diario;En sueño, no lo controlas; Te quedas en la vigilia</t>
  </si>
  <si>
    <t>RM/RP:140/10m</t>
  </si>
  <si>
    <t>RM/RP:160/80m</t>
  </si>
  <si>
    <t>RM/RP:200/140m</t>
  </si>
  <si>
    <t>RM/RP:240/200m</t>
  </si>
  <si>
    <t>Introducirse en las Pesadillas</t>
  </si>
  <si>
    <t>Mantenimiento Diario;En pesadilla, no lo controlas; Te quedas en la vigilia</t>
  </si>
  <si>
    <t>Adquirir Poderes</t>
  </si>
  <si>
    <t>Permite adquirir de forma temporal poderes de mosntruos como si tuvieran Gn25</t>
  </si>
  <si>
    <t>100PD</t>
  </si>
  <si>
    <t>200PD</t>
  </si>
  <si>
    <t>300PD</t>
  </si>
  <si>
    <t>400PD/Gn30</t>
  </si>
  <si>
    <t>Aura de Destrucción</t>
  </si>
  <si>
    <t>Mantenimiento Diario; Todo lo que entre en el área lanza un RM o pirde vida igual al fracaso. Presencia del objeto. Área afectada</t>
  </si>
  <si>
    <t>RM80/Pres60/1m</t>
  </si>
  <si>
    <t>RM100/Pres90/5m</t>
  </si>
  <si>
    <t>RM120/Pres120/15m</t>
  </si>
  <si>
    <t>RM150/Pres150/25m</t>
  </si>
  <si>
    <t>Sacrificio de Poder</t>
  </si>
  <si>
    <t>Mantenimiento Diario; Sacrifica 10 puntos de Zeon por +5 ACT al turno. No se superpone con otros hechizos de sacrificio (N56;N80)</t>
  </si>
  <si>
    <t>Máximo 20 Zeon</t>
  </si>
  <si>
    <t>M 50 Zeon</t>
  </si>
  <si>
    <t>M 80 Zeon</t>
  </si>
  <si>
    <t>M 120 Zeon</t>
  </si>
  <si>
    <t>Prisión de Agua</t>
  </si>
  <si>
    <t>Prisión, no permite que escape con Fue 14; Nadar (40), cada dif por encima +1Fue para escapar; Somete a ahogarse</t>
  </si>
  <si>
    <t>10 metros cúbicos (m3)</t>
  </si>
  <si>
    <t>50m3</t>
  </si>
  <si>
    <t>100m3</t>
  </si>
  <si>
    <t>150m3/Fue15</t>
  </si>
  <si>
    <t>Invertir la Gravedad</t>
  </si>
  <si>
    <t>Mantenimiento Diario; RM o subiran hasta una altura máxima en un radio alrededor del hechicero</t>
  </si>
  <si>
    <t>25m/50mAltura/RM120</t>
  </si>
  <si>
    <t>50m/100mA/RM140</t>
  </si>
  <si>
    <t>100m/200mA/RM160</t>
  </si>
  <si>
    <t>150m/300mA/RM180</t>
  </si>
  <si>
    <t>Teletransportación</t>
  </si>
  <si>
    <t>Presencias máximas no superable por personas, conocimiento del lugar o se desviará</t>
  </si>
  <si>
    <t>Pres80/10Km</t>
  </si>
  <si>
    <t>Pres150/10.000Km</t>
  </si>
  <si>
    <t>Pres240/100.000Km</t>
  </si>
  <si>
    <t>Pres350/Sin límites</t>
  </si>
  <si>
    <t>Escudar</t>
  </si>
  <si>
    <t>Mantenimiento Diario; Estático; Impide entrar tipos específicos; Área o Muro; 1 RM por hora</t>
  </si>
  <si>
    <t>RM120/20mRadio/40mMuro</t>
  </si>
  <si>
    <t>RM140/30mR/60mM</t>
  </si>
  <si>
    <t>RM180/40mR/80mM</t>
  </si>
  <si>
    <t>RM200/50mR/100mM</t>
  </si>
  <si>
    <t>Credulidad</t>
  </si>
  <si>
    <t>El afectado debe superar un RM o tendrá el negativo por el que falló en RM y RP para ilusión</t>
  </si>
  <si>
    <t>Estigma Vampírico</t>
  </si>
  <si>
    <t>Permite absorber un porcentaje del daño realizado personalmente a un adversario, sea del tipo que sea el daño</t>
  </si>
  <si>
    <t>Cuerpo a Luz</t>
  </si>
  <si>
    <t>Intangible; Más Resistencia a Luz; x2 al Daño por Oscuridad; Aumenta Adv,Bus</t>
  </si>
  <si>
    <t>50+Adv,Bus;+20RES</t>
  </si>
  <si>
    <t>60+Adv,bus;+30RES</t>
  </si>
  <si>
    <t>Inter;+RES todo - osc</t>
  </si>
  <si>
    <t>Avanz;No X2Daño oscu</t>
  </si>
  <si>
    <t>Cuerpo a Oscuridad</t>
  </si>
  <si>
    <t>Intangible; Más Resistencia a oscuridad;X2 daño Luz; Bono Adv,Bus</t>
  </si>
  <si>
    <t>La RM para todo menos Luz</t>
  </si>
  <si>
    <t>No doble daño por Luz</t>
  </si>
  <si>
    <t>Crear Engendro</t>
  </si>
  <si>
    <t>Crea un ser de Gnosis 20, no puede tener más nivel que el hechicero ni recibir alma</t>
  </si>
  <si>
    <t>Destruir Recuerdos</t>
  </si>
  <si>
    <t>Hace olvidar al objetivo lo que se desee, no pierde sus habilidades por ello</t>
  </si>
  <si>
    <t>Crítico Directo</t>
  </si>
  <si>
    <t>Se evita con RM, si no se produce un crítico que se evita con RF</t>
  </si>
  <si>
    <t>Crítico 120/RM140</t>
  </si>
  <si>
    <t>C 140/RM160</t>
  </si>
  <si>
    <t>C 180/RM180</t>
  </si>
  <si>
    <t>C 220/RM200</t>
  </si>
  <si>
    <t>Glacial</t>
  </si>
  <si>
    <t>Mantenimiento Diario, Alrededor del brujo baja la temperatura natural</t>
  </si>
  <si>
    <t>Creación Mineral</t>
  </si>
  <si>
    <t>Mantenimiento Diario; Crea minerales de una forma lógica (en el suelo)</t>
  </si>
  <si>
    <t>P 70</t>
  </si>
  <si>
    <t>P 100</t>
  </si>
  <si>
    <t>Inmaterialidad</t>
  </si>
  <si>
    <t>Mantenimiento diario; Proporciona inmaterialidad; Se puede resistir; Hay máxima presencia</t>
  </si>
  <si>
    <t>RM100/Pres80</t>
  </si>
  <si>
    <t>RM160/Pres160</t>
  </si>
  <si>
    <t>RM200/Pres200</t>
  </si>
  <si>
    <t>Control Sobrenatural</t>
  </si>
  <si>
    <t>Mantenimiento Diario; Obtiene el control de un ser espiritual o Entre Mundos; 1 RM al día</t>
  </si>
  <si>
    <t>Ataque Fantasmal</t>
  </si>
  <si>
    <t>Si no supera RM sera un ataque con las reglas de Conjuro Fantasmal</t>
  </si>
  <si>
    <t>Ataque/Anímico</t>
  </si>
  <si>
    <t>RM140/Daño 100</t>
  </si>
  <si>
    <t>RM160/D180</t>
  </si>
  <si>
    <t>RM180/D250</t>
  </si>
  <si>
    <t>RM200/D350</t>
  </si>
  <si>
    <t>Forma Espectral</t>
  </si>
  <si>
    <t>El nigromante se convierte en una masa espectral, a partir de nivel intermedio fuerza a lanzar RM o RF contra el doble de su presencia</t>
  </si>
  <si>
    <t>Solo dañado por Energia</t>
  </si>
  <si>
    <t>Neg y -PV = /2 fallo</t>
  </si>
  <si>
    <t>Absorbe la vida perdida</t>
  </si>
  <si>
    <t>Fallo por más de 40 muerte</t>
  </si>
  <si>
    <t>Bendición</t>
  </si>
  <si>
    <t>Bonificador, no se superpone con otro hechizo igual</t>
  </si>
  <si>
    <t>10+Todo, 5m</t>
  </si>
  <si>
    <t>20+Todo;25m</t>
  </si>
  <si>
    <t>20+Acci;30+Res;50m</t>
  </si>
  <si>
    <t>30+Todo;150m</t>
  </si>
  <si>
    <t>Perdición</t>
  </si>
  <si>
    <t>RM o -30. No se superpone</t>
  </si>
  <si>
    <t>RM180/50m/-40 a acción</t>
  </si>
  <si>
    <t>RM200/150m/-50a acción</t>
  </si>
  <si>
    <t>Aura de Protección</t>
  </si>
  <si>
    <t>Cera un área donde se aumentan las resistencias, no se superponen</t>
  </si>
  <si>
    <t>100m,+20</t>
  </si>
  <si>
    <t>500m.+50</t>
  </si>
  <si>
    <t>1Km.+80</t>
  </si>
  <si>
    <t>10Km.+120</t>
  </si>
  <si>
    <t>Bloquear Aprendizaje</t>
  </si>
  <si>
    <t>Mantenimiento Diario;Impide obtener Experiencia y desarrollar al personaje</t>
  </si>
  <si>
    <t>Magia por Capacidades</t>
  </si>
  <si>
    <t>Mantenimiento Diario; Consume 25 Zeon por un +1 a una de sus características. No se superpone con otros hechizos de sacrificio (N56;N66;N80)</t>
  </si>
  <si>
    <t>Máximo 50 Zeon</t>
  </si>
  <si>
    <t>M 100 Zeon</t>
  </si>
  <si>
    <t>M 150 Zeon</t>
  </si>
  <si>
    <t>M 200 Zeon</t>
  </si>
  <si>
    <t>Tsunami</t>
  </si>
  <si>
    <t>Genera una ola enorme, edificios barrera de daño&lt;80 destruidos, &gt;80 muy dañados</t>
  </si>
  <si>
    <t>20Km</t>
  </si>
  <si>
    <t>30Km/Barrera de daño 90</t>
  </si>
  <si>
    <t>Erudición del Terreno</t>
  </si>
  <si>
    <t>Une la conciencia del brujo con la tierra sintiendo lo que esta siente, no voladores, inmateriales o almas</t>
  </si>
  <si>
    <t>15Km</t>
  </si>
  <si>
    <t>Huracán</t>
  </si>
  <si>
    <t>Control Fue 12, Construcciones: Barrera 60 destruido, 120 10 daño asalto, &gt;120 nada. Pasado el control no tirar si no movimiento</t>
  </si>
  <si>
    <t>5Km, Fuerza 14</t>
  </si>
  <si>
    <t>Compartir Esencia</t>
  </si>
  <si>
    <t>Las dos esencias sufren cualquier daño juntos, lanzan 1 sola RM (la más alta), sufren todo igual</t>
  </si>
  <si>
    <t>Presencia 100/RM120</t>
  </si>
  <si>
    <t>P140/RM140</t>
  </si>
  <si>
    <t>P200/RM170</t>
  </si>
  <si>
    <t>P260/RM200</t>
  </si>
  <si>
    <t>El Don de la Mentira</t>
  </si>
  <si>
    <t>Mantenimiento Diario; Si falla la RM o RP se verá obligado a mentir en lo que el lanzador quiera</t>
  </si>
  <si>
    <t>Modificación Nigromántica</t>
  </si>
  <si>
    <t>Da PD a un no muerto, sus efectos no se superponen</t>
  </si>
  <si>
    <t>400PD</t>
  </si>
  <si>
    <t>Crear sentimientos positivos</t>
  </si>
  <si>
    <t>Mantenimiento Diario; Amor,amistad...</t>
  </si>
  <si>
    <t>20m;RM/RP:120</t>
  </si>
  <si>
    <t>100m/RM/RP160</t>
  </si>
  <si>
    <t>250m/RM/Rp:180</t>
  </si>
  <si>
    <t>500m/RM/RP:220</t>
  </si>
  <si>
    <t>Crear Sentimientos Negativos</t>
  </si>
  <si>
    <t>Mantenimiento diario; Crea sentimientos negativos</t>
  </si>
  <si>
    <t>Estancar Esencia</t>
  </si>
  <si>
    <t>Hace que el espiritu se estanque, no puede ser influido por estados positivos ni negativos</t>
  </si>
  <si>
    <t>Negar</t>
  </si>
  <si>
    <t>Impide al adversario realizar cierta acción activa. Si esta es muy amplia tiene entre un +10 y un +30 a su RM</t>
  </si>
  <si>
    <t>Tormenta de Edad</t>
  </si>
  <si>
    <t>En un area todos los que estén reciben un impacto de daño 100. Es estático</t>
  </si>
  <si>
    <t>25m/HA180</t>
  </si>
  <si>
    <t>150m/HA240</t>
  </si>
  <si>
    <t>200m/HA280</t>
  </si>
  <si>
    <t>250/HA320</t>
  </si>
  <si>
    <t>Reflejo del Alma</t>
  </si>
  <si>
    <t>Copia el alma de un objetivo presente. Tiene Gnosis 20. no puede ser dañado mas que por ENE, resistirse con RM</t>
  </si>
  <si>
    <t>RM140/Hasta Nivel 3</t>
  </si>
  <si>
    <t>RM160/N5</t>
  </si>
  <si>
    <t>RM180/N8/Gn25</t>
  </si>
  <si>
    <t>RM200/N12/Gn30</t>
  </si>
  <si>
    <t>Terremoto</t>
  </si>
  <si>
    <t>Barrera de daño 40 o menos destruido, más de 150 nada, las demas 5 de daño, duplicandolo cada asalto posterior</t>
  </si>
  <si>
    <t>Aire Sólido</t>
  </si>
  <si>
    <t>Crea algo. Posee Fuerza 14 y puede usarse como presa. Cada 5m resiste 150 Daño. Ver: Adv(280) y Bus(180)</t>
  </si>
  <si>
    <t>Ataque/Efecto</t>
  </si>
  <si>
    <t>300m</t>
  </si>
  <si>
    <t>500m, Fuerza 16</t>
  </si>
  <si>
    <t>Transmigrar Almas</t>
  </si>
  <si>
    <t>Envia el alma a otra cosa. En caso de que esta tenga alma, lucharan 1D100+Presencia. &gt;100 consumida;&gt;50 Dormida;&lt;50 Diario</t>
  </si>
  <si>
    <t>RM100/Presencia 60</t>
  </si>
  <si>
    <t>RM140/P100</t>
  </si>
  <si>
    <t>RM160/P140</t>
  </si>
  <si>
    <t>RM200/P180</t>
  </si>
  <si>
    <t>Vida Ilusoria</t>
  </si>
  <si>
    <t>Mantenimiento Diario; Introduce recuerdos falsos en la mente de otra persona. 1 RM para siempre</t>
  </si>
  <si>
    <t>Llamar a los Muertos</t>
  </si>
  <si>
    <t>Llama a un alma o espectro a su presencia, el alma no pude superar el nivel máximo. Si no viene vendrá una similar</t>
  </si>
  <si>
    <t>Nivel 3</t>
  </si>
  <si>
    <t>N6</t>
  </si>
  <si>
    <t>N9</t>
  </si>
  <si>
    <t>N12</t>
  </si>
  <si>
    <t>Ver realmente</t>
  </si>
  <si>
    <t>Mantenimiento Diario; Ver sobrenatural; Bono RM contra ilusión</t>
  </si>
  <si>
    <t>50+RM; Matrices, Magia, seres invisibles</t>
  </si>
  <si>
    <t>Tambien espíritus; +50RM</t>
  </si>
  <si>
    <t>75+RM</t>
  </si>
  <si>
    <t>100+RM</t>
  </si>
  <si>
    <t>Eliminar Residuos</t>
  </si>
  <si>
    <t>Elimina todos los rastros</t>
  </si>
  <si>
    <t>1Km, Borra lectores del pasado</t>
  </si>
  <si>
    <t>5Km, Borra todo lo pasado</t>
  </si>
  <si>
    <t>Escudo Perfecto</t>
  </si>
  <si>
    <t>Mantenimiento Diario; Regenera todos sus PV al final del asalto</t>
  </si>
  <si>
    <t>Destruir Poderes</t>
  </si>
  <si>
    <t>Mantenimiento Diario;Niega todas las habilidades sobrenaturales</t>
  </si>
  <si>
    <t>Consumir Vida por Magia</t>
  </si>
  <si>
    <t>Mantenimiento Diario; Sacrificio 5 PV por 100 Zeon a usar. Se regenera 10 al día. No se superpone con otros hechizos de sacrificio (N56;N66;72)</t>
  </si>
  <si>
    <t>Máximo 20 PV</t>
  </si>
  <si>
    <t>M 80 PV</t>
  </si>
  <si>
    <t>M 140 PV</t>
  </si>
  <si>
    <t>M 200 PV</t>
  </si>
  <si>
    <t>Enlentecer el Tiempo</t>
  </si>
  <si>
    <t>Reduce la velocidad del tiempo, se extiende 10 metros por asalto hasta su máximo, RM para resistir el efecto, 1/10=1segundo fuera/10dentro</t>
  </si>
  <si>
    <t>100m;RM120;1/10</t>
  </si>
  <si>
    <t>200m;RM140;1/100</t>
  </si>
  <si>
    <t>500m;RM160;1/1.000</t>
  </si>
  <si>
    <t>1Km;RM180;1/1.000.000</t>
  </si>
  <si>
    <t>Destrucción Gravitacional</t>
  </si>
  <si>
    <t>RF180, daño la mitad del fracaso. 1TA en Con da más 5 a tirada. Fue 16 para salir. Inmateriales +40 a tirada, +6 a su Fue. Estático, no eleccion</t>
  </si>
  <si>
    <t>Control del Clima</t>
  </si>
  <si>
    <t>Mantenimiento Diario; Controla el clima</t>
  </si>
  <si>
    <t>Existencia Espiritual</t>
  </si>
  <si>
    <t>Hace del que lo reciba un ser espiritual. Aumenta 1 nivel automáticamente más lo que aumente por PD</t>
  </si>
  <si>
    <t>100 PD en Desventajas</t>
  </si>
  <si>
    <t>100PD Des/+100 PD</t>
  </si>
  <si>
    <t>200PD Des/+200PD</t>
  </si>
  <si>
    <t>200PD Des/+300 PD</t>
  </si>
  <si>
    <t>Ilusión Mayor</t>
  </si>
  <si>
    <t>Mantenimiento Diario; Crea un área ilusoria; 1 RM solo</t>
  </si>
  <si>
    <t>RM160/5Km</t>
  </si>
  <si>
    <t>RM200/10Km</t>
  </si>
  <si>
    <t>RM240/20Km</t>
  </si>
  <si>
    <t>Levantar Espectros</t>
  </si>
  <si>
    <t>Mantenimiento Diario; Tiene la mitad de nivel que su cuerpo original, debe estar recien muerto, obtiene 100PD adicionales</t>
  </si>
  <si>
    <t>Nivel 1/Presencia 100</t>
  </si>
  <si>
    <t>N2/P160</t>
  </si>
  <si>
    <t>N3/P220</t>
  </si>
  <si>
    <t>N6/P280</t>
  </si>
  <si>
    <t>Escudar contra lo negativo</t>
  </si>
  <si>
    <t>Mantenimiento Diario; Para seres oscuros, daño = fracaso; adiquieren un penalizador, Área Estática</t>
  </si>
  <si>
    <t>RM:120/20m</t>
  </si>
  <si>
    <t>RM180/500m</t>
  </si>
  <si>
    <t>Escudar contra lo Positivo</t>
  </si>
  <si>
    <t>Mantenimiento Diario, Para seres luminosos, daño = fracaso; adiquieren un penalizador, Área Estática</t>
  </si>
  <si>
    <t>Vitalidad</t>
  </si>
  <si>
    <t>Mantenimiento Diario; Aumenta el máximo de puntos de vida. Seres con acumulación multiplican por cinco la cantidad</t>
  </si>
  <si>
    <t>75+</t>
  </si>
  <si>
    <t>100+</t>
  </si>
  <si>
    <t>Descarga Mayor</t>
  </si>
  <si>
    <t>Descarga de energia en TA ENE</t>
  </si>
  <si>
    <t>D: 300</t>
  </si>
  <si>
    <t>D: 450</t>
  </si>
  <si>
    <t>D: 600</t>
  </si>
  <si>
    <t>Crear Ifrest</t>
  </si>
  <si>
    <t>Mantenimiento Diario; El ser posee Gnosis 25, tiene 1 nivel menos que su creador y -1 por cada otro ser</t>
  </si>
  <si>
    <t>Nivel 1</t>
  </si>
  <si>
    <t>Nivel 10</t>
  </si>
  <si>
    <t>Crear Ondina</t>
  </si>
  <si>
    <t>Crear Golem</t>
  </si>
  <si>
    <t>Crear Silfo</t>
  </si>
  <si>
    <t>Creación de Espíritus</t>
  </si>
  <si>
    <t>Fijar Ilusión</t>
  </si>
  <si>
    <t>Añade puntos de zeon al mantenimiento de otro conjuro de la via de ilusión</t>
  </si>
  <si>
    <t>1.000 Zeon</t>
  </si>
  <si>
    <t>5.000 Zeon</t>
  </si>
  <si>
    <t>Fuerza Vital</t>
  </si>
  <si>
    <t>RM, por cada 10 fallo pierde 1 punto en constitución y en poder, y un año. No se pueden recuperar de manera natural</t>
  </si>
  <si>
    <t>RM190</t>
  </si>
  <si>
    <t>Encontrar</t>
  </si>
  <si>
    <t>Localización exacta; cosas grandes tienen un -40</t>
  </si>
  <si>
    <t>Oscuridad Devoradora</t>
  </si>
  <si>
    <t>Ganando el choque absorbe la mitad de puntos del coste del hechizo devorado</t>
  </si>
  <si>
    <t>Daño del choque 80;600PV</t>
  </si>
  <si>
    <t>D.C110;1.200PV</t>
  </si>
  <si>
    <t>D.C140;1.800PV</t>
  </si>
  <si>
    <t>D.C170;2.200PV</t>
  </si>
  <si>
    <t>Creación Completa</t>
  </si>
  <si>
    <t>Mantenimiento Diario; Crea cualquier cosa, su presencia no puede ser mas del doble de la del brujo</t>
  </si>
  <si>
    <t>Presencia 150</t>
  </si>
  <si>
    <t>Destruir la Voluntad</t>
  </si>
  <si>
    <t>Crea un Área donde no se pueden realizar acciones activas voluntarias</t>
  </si>
  <si>
    <t>RM180/100m</t>
  </si>
  <si>
    <t>Pira Absoluta</t>
  </si>
  <si>
    <t>Mantenimiento Diario; Crea intensidades de fuego y si el objeto es inflamable arde</t>
  </si>
  <si>
    <t>15 Intensidades</t>
  </si>
  <si>
    <t>25 Intensidades</t>
  </si>
  <si>
    <t>35 Intensidades</t>
  </si>
  <si>
    <t>45 Intensidades</t>
  </si>
  <si>
    <t>Congelar la Magia</t>
  </si>
  <si>
    <t>Mantenimiento Diario, Conjela un hechizo haciendo que no tenga efecto ni requiera mantenimiento</t>
  </si>
  <si>
    <t>Zeon máximo 150</t>
  </si>
  <si>
    <t>Zeon M 250</t>
  </si>
  <si>
    <t>Zeon M 400</t>
  </si>
  <si>
    <t>Aumento de Gravedad</t>
  </si>
  <si>
    <t>Mantenimiento Diario; Área estática, aumenta la gravedad de lo que quiera</t>
  </si>
  <si>
    <t>100m/ X2 al peso</t>
  </si>
  <si>
    <t>200m/ X3 al peso</t>
  </si>
  <si>
    <t>300m/ X5 al peso</t>
  </si>
  <si>
    <t>400m/ X10 al peso</t>
  </si>
  <si>
    <t>Telequinesis Superior</t>
  </si>
  <si>
    <t>Mantenimiento Diario; Puede mover cualquier cosa que no supere la RM y pesen en total menos que el máximo</t>
  </si>
  <si>
    <t>RM100/100Toneladas</t>
  </si>
  <si>
    <t>RM120/10.000T</t>
  </si>
  <si>
    <t>RM140/250.000T</t>
  </si>
  <si>
    <t>RM160/150.000T</t>
  </si>
  <si>
    <t>Atar Esencia Vital</t>
  </si>
  <si>
    <t>Oculta su alma en un contenedor. El cuerpo no pude morir, queda inutil, para recuperarse sobrenatural. No anímico. Destruir contenedor para matar</t>
  </si>
  <si>
    <t>RM100/1Km</t>
  </si>
  <si>
    <t>RM120/5Km</t>
  </si>
  <si>
    <t>RM140/50Km</t>
  </si>
  <si>
    <t>RM160/150Km</t>
  </si>
  <si>
    <t>Ilusión de Sentidos</t>
  </si>
  <si>
    <t>Hace creer al objetivo cualquier cosa si no pasa la RM o RP</t>
  </si>
  <si>
    <t>RM o RP 150</t>
  </si>
  <si>
    <t>RM o RP 190</t>
  </si>
  <si>
    <t>RM o RP 220</t>
  </si>
  <si>
    <t>Matar</t>
  </si>
  <si>
    <t>RM o RF o muere, solo en seres vivos</t>
  </si>
  <si>
    <t>RM o RF 80</t>
  </si>
  <si>
    <t>RM o RF 100</t>
  </si>
  <si>
    <t>RM o RF 120</t>
  </si>
  <si>
    <t>RM o RF 140</t>
  </si>
  <si>
    <t>Restituir</t>
  </si>
  <si>
    <t>Quita penalizadores ;suma puntos de cansancio;No quita penalizadores por no tener miembros</t>
  </si>
  <si>
    <t>E-40;+2Cans</t>
  </si>
  <si>
    <t>E-80;+5Cans</t>
  </si>
  <si>
    <t>E-120;10Cans</t>
  </si>
  <si>
    <t>Todo</t>
  </si>
  <si>
    <t>Destrozar</t>
  </si>
  <si>
    <t>Reduce las RM y produce un negativo a todo igual al fracaso</t>
  </si>
  <si>
    <t>Potenciar Magia</t>
  </si>
  <si>
    <t>Proporciona un bono a otro hechizo de +20RM;+50%Daño/Resistencia;+20%a otros valores</t>
  </si>
  <si>
    <t>Afecta a Grado Base</t>
  </si>
  <si>
    <t>Grado Intermedio</t>
  </si>
  <si>
    <t>Zona de Debilidad</t>
  </si>
  <si>
    <t>Mantenimiento Diario; Dobla el daño, Todo punto vulnerable, Evita barreras de Daño, Ent-5; Estático; Control 1 vez/día</t>
  </si>
  <si>
    <t>250m/RM180</t>
  </si>
  <si>
    <t>500m/RM200</t>
  </si>
  <si>
    <t>Devastación</t>
  </si>
  <si>
    <t>Explota en un área con un daño base 200 en TA Calor</t>
  </si>
  <si>
    <t>En el Interior del Espejo</t>
  </si>
  <si>
    <t>Mantenimiento Diario; Crea un espacio paralelo que copia el original, con 1 o más puertas. No copia seres de presencia &gt;20</t>
  </si>
  <si>
    <t>10Km, Presencia 30</t>
  </si>
  <si>
    <t>Meteoro</t>
  </si>
  <si>
    <t>Atrae meteoros, tardan 1D10 en llegar cada 1, a 10m Daño 100 Con o Cal, a 50m Daño 60 Con o Cal. Impacto de F14</t>
  </si>
  <si>
    <t>1 meteoro</t>
  </si>
  <si>
    <t>5 meteoros</t>
  </si>
  <si>
    <t>10 meteoros</t>
  </si>
  <si>
    <t>15 meteoros</t>
  </si>
  <si>
    <t>Ubicar Magia</t>
  </si>
  <si>
    <t>Mantenimiento Diario; Cambia la localización de un hechizo a otro lugar. Si se translada un anímico el nuevo puede tirar RM</t>
  </si>
  <si>
    <t>Hasta 100 Zeon</t>
  </si>
  <si>
    <t>Hasta 200 Zeon</t>
  </si>
  <si>
    <t>Hasta 300 Zeon</t>
  </si>
  <si>
    <t>Hasta 400 Zeon</t>
  </si>
  <si>
    <t>Verdor</t>
  </si>
  <si>
    <t>Crea en un area todos los animales y plantas que quiera</t>
  </si>
  <si>
    <t>150Km</t>
  </si>
  <si>
    <t>350Km</t>
  </si>
  <si>
    <t>600Km</t>
  </si>
  <si>
    <t>Inexistencia</t>
  </si>
  <si>
    <t>Mantenimiento Diario; Hace que el resto del mundo deje de percibirle, siendo detectado solo por sobrenatural o pasando una RM</t>
  </si>
  <si>
    <t>Descarga de Almas</t>
  </si>
  <si>
    <t>Solo afecta a seres con alma, es invisible sin ver lo sobrenatural. Ataca en Energia</t>
  </si>
  <si>
    <t>D300</t>
  </si>
  <si>
    <t>D400</t>
  </si>
  <si>
    <t>Esquema Hipnótico</t>
  </si>
  <si>
    <t>Atontamiento visual</t>
  </si>
  <si>
    <t>1Km;RM/RP:120</t>
  </si>
  <si>
    <t>5Km,RM/RP:150</t>
  </si>
  <si>
    <t>15Km,RM/RP:180</t>
  </si>
  <si>
    <t>25Km;RM/RP:220</t>
  </si>
  <si>
    <t>Marca del Miedo</t>
  </si>
  <si>
    <t>Si fallan la RM, hay que mirar, entran en terror</t>
  </si>
  <si>
    <t>Transmutar</t>
  </si>
  <si>
    <t>Modifica un objeto por otro, cambiando hasta sus características sobrenaturales. Pueden resistirse</t>
  </si>
  <si>
    <t>RM120/Presencia 50</t>
  </si>
  <si>
    <t>RM160/Presencia 100</t>
  </si>
  <si>
    <t>RM220/Presencia 150</t>
  </si>
  <si>
    <t>RM260/Presencia 200</t>
  </si>
  <si>
    <t>Esencia de Destrucción</t>
  </si>
  <si>
    <t>El brujo es dañado solo por ENE, si se entra en contacto RM contra el doble de la Presencia del Brujo</t>
  </si>
  <si>
    <t>Daño = fracaso</t>
  </si>
  <si>
    <t>Daño y negativo = Fracaso</t>
  </si>
  <si>
    <t>Daño X2 Fracaso; Neg = Frac</t>
  </si>
  <si>
    <t>Daño y Negativo X2 Fracaso</t>
  </si>
  <si>
    <t>Sacrificar a Otros</t>
  </si>
  <si>
    <t>Mantenimiento Diario; Permite usar con otros el sacrificio, afecta a todos los que esten en el area si no superan la RM</t>
  </si>
  <si>
    <t>RM160/3Km</t>
  </si>
  <si>
    <t>RM180/5Km</t>
  </si>
  <si>
    <t>Señor de los Hielos</t>
  </si>
  <si>
    <t>Mantenimiento Diario; Controla todo los elementales y el elemento</t>
  </si>
  <si>
    <t>1.000Km/RM180</t>
  </si>
  <si>
    <t>10.000Km/RM200</t>
  </si>
  <si>
    <t>100.000Km/RM240</t>
  </si>
  <si>
    <t>Control de la Gravedad</t>
  </si>
  <si>
    <t>Mantenimiento diario;En área puede controlar la gravedad, aumentándola o reduciéndola a voluntad en cada cuerpo que desee</t>
  </si>
  <si>
    <t>100 Km</t>
  </si>
  <si>
    <t>750 Km</t>
  </si>
  <si>
    <t>1.500 Km</t>
  </si>
  <si>
    <t>5.000 Km</t>
  </si>
  <si>
    <t>Magia Pasiva</t>
  </si>
  <si>
    <t>Todos sus hechizos son pasivos</t>
  </si>
  <si>
    <t>Hasta Grado Base</t>
  </si>
  <si>
    <t>Hasta Grado Intermedio</t>
  </si>
  <si>
    <t>Hasta Grado Avanzado</t>
  </si>
  <si>
    <t>Hasta Grado Arcano</t>
  </si>
  <si>
    <t>Mantenimiento Diario; Permite controlar criaturas naturales en un radio si no superan una RM a la vez</t>
  </si>
  <si>
    <t>RM100/100Km</t>
  </si>
  <si>
    <t>RM130/500Km</t>
  </si>
  <si>
    <t>RM160/1.500Km</t>
  </si>
  <si>
    <t>RM200/2.500Km</t>
  </si>
  <si>
    <t>Engañar a la Muerte</t>
  </si>
  <si>
    <t>Mantenimiento Diario;Evita la muerte física, aunque sufra daño. No protege frente a destrucción del alma</t>
  </si>
  <si>
    <t>Nivel 5</t>
  </si>
  <si>
    <t>N10</t>
  </si>
  <si>
    <t>N15</t>
  </si>
  <si>
    <t>N20</t>
  </si>
  <si>
    <t>Quimera Nigromántica</t>
  </si>
  <si>
    <t>Mantenimiento Diario; El ser posee Gnosis 25, tiene 1 nivel menos que su creador y -1 por cada otro ser. Tiene que tener las partes que lo forman</t>
  </si>
  <si>
    <t>N13</t>
  </si>
  <si>
    <t>Luz Catastrófica</t>
  </si>
  <si>
    <t>D:120;25m</t>
  </si>
  <si>
    <t>D:150;100m</t>
  </si>
  <si>
    <t>D:200;150m</t>
  </si>
  <si>
    <t>D:250;250m</t>
  </si>
  <si>
    <t>Oscuridad Catastrófica</t>
  </si>
  <si>
    <t>Metamorfosis</t>
  </si>
  <si>
    <t>Mantenimiento diario; Modifica por entero cualquier cosa, seres con Gnosis 0 pueden obtener habilidades. RM una vez al dia</t>
  </si>
  <si>
    <t>Mata si no se supera RM o RF</t>
  </si>
  <si>
    <t>RMoRF120</t>
  </si>
  <si>
    <t>Señor del Fuego</t>
  </si>
  <si>
    <t>Cualquier fuego/RM240</t>
  </si>
  <si>
    <t>Señor de las Aguas</t>
  </si>
  <si>
    <t>Cualquier sustancia Líquida/RM240</t>
  </si>
  <si>
    <t>Uno con la Tierra</t>
  </si>
  <si>
    <t>Cualquier Mineral del mundo/RM240</t>
  </si>
  <si>
    <t>Señor del Aire</t>
  </si>
  <si>
    <t>Resurrección</t>
  </si>
  <si>
    <t>Trae un alma de vuelta al mundo si cumple los requisitos, debe usarse transmigrar almas para darle un cuerpo físico</t>
  </si>
  <si>
    <t>Presencia 30/1 mes muerta</t>
  </si>
  <si>
    <t>P60/1año</t>
  </si>
  <si>
    <t>P120/10 años</t>
  </si>
  <si>
    <t>P150/100 años</t>
  </si>
  <si>
    <t>Mundo de Mentiras</t>
  </si>
  <si>
    <t>Mantenimiento Diario; Modifica la realidad, Crea seres con nivel máximo la mitad del propio; Aplica reglas del conjuro fantasmal</t>
  </si>
  <si>
    <t>RM140/10Km/100N</t>
  </si>
  <si>
    <t>RM180/100km/500N</t>
  </si>
  <si>
    <t>RM220/1.000Km/1.000N</t>
  </si>
  <si>
    <t>RM260/10.000Km/5.000N</t>
  </si>
  <si>
    <t>Perversión de Vida</t>
  </si>
  <si>
    <t>Hace de un ser un no muerto, con exención física, igual al vivo. Se resiste con RM o RF</t>
  </si>
  <si>
    <t>RM o RF 180</t>
  </si>
  <si>
    <t>RM o RF 220</t>
  </si>
  <si>
    <t>Objetos Luminosos Materiales</t>
  </si>
  <si>
    <t>Objeto de luz físico</t>
  </si>
  <si>
    <t>Presencia 60; +5</t>
  </si>
  <si>
    <t>Presencia 100;+10</t>
  </si>
  <si>
    <t>Presencia 140;+10</t>
  </si>
  <si>
    <t>Presencia 180;+15</t>
  </si>
  <si>
    <t>Objetos Oscuros</t>
  </si>
  <si>
    <t>Objeto de oscuridad físico</t>
  </si>
  <si>
    <t>Recrear</t>
  </si>
  <si>
    <t>Deja todo como antes, no perdidas naturales, no devuelve la vida, la Maxima presencia /2 si fue afectado por un ser con GN+15 que el hechicero</t>
  </si>
  <si>
    <t>Presencia 180</t>
  </si>
  <si>
    <t>Presencia 240</t>
  </si>
  <si>
    <t>Zona Devoradora</t>
  </si>
  <si>
    <t>Mantenimiento Diario; Si no se supera RM o RF pierde 5 puntos de presencia coloca un Neg -10 al día. Estático; Se recupera al mismo ritmo</t>
  </si>
  <si>
    <t>RMoRF140/500m</t>
  </si>
  <si>
    <t>RMoRF195/6.000m</t>
  </si>
  <si>
    <t>RMoRF240/10.500m</t>
  </si>
  <si>
    <t>RMoRF270/13.500m</t>
  </si>
  <si>
    <t>Armagedón</t>
  </si>
  <si>
    <t>Cualquier cosa en el area debe superar una RM o sera consumido fisica y espiritualmente</t>
  </si>
  <si>
    <t>10Km/RM140</t>
  </si>
  <si>
    <t>25Km/RM150</t>
  </si>
  <si>
    <t>50km/RM160</t>
  </si>
  <si>
    <t>150Km/RM180</t>
  </si>
  <si>
    <t>Un Mundo Perfecto</t>
  </si>
  <si>
    <t>Mantenimiento Diario; Paraliza todo el tiempo, el mago puede moverse pero no regenera zeon. Con Gn&gt;35 se puede lanzar RM</t>
  </si>
  <si>
    <t>Control Atómico</t>
  </si>
  <si>
    <t>Solo afecta a cosas físicas, si no superan RM o RF son como arcilla en sus manos, pudiendo hacer lo que desee con ellos</t>
  </si>
  <si>
    <t>100m/RM o RF140</t>
  </si>
  <si>
    <t>250m/RM o RF160</t>
  </si>
  <si>
    <t>500m/RM o RF200</t>
  </si>
  <si>
    <t>1Km/ RM o RF240</t>
  </si>
  <si>
    <t>Un Lugar en el Mundo</t>
  </si>
  <si>
    <t>Puede mover todo lo que esté en su radio de acción simultaneamente. RM para resistirse</t>
  </si>
  <si>
    <t>50Km/RM140</t>
  </si>
  <si>
    <t>250Km/RM180</t>
  </si>
  <si>
    <t>500Km/RM240</t>
  </si>
  <si>
    <t>1.000Km/RM280</t>
  </si>
  <si>
    <t>Señor de las Almas</t>
  </si>
  <si>
    <t>Mantenimiento Diario; Controla el flujo de almas y las almas de la tierra libremente. 1RM al día</t>
  </si>
  <si>
    <t>RM120/100Km</t>
  </si>
  <si>
    <t>RM140/1.000Km</t>
  </si>
  <si>
    <t>RM180/2.500Km</t>
  </si>
  <si>
    <t>RM200/5.000Km</t>
  </si>
  <si>
    <t>La Falsa Realidad</t>
  </si>
  <si>
    <t>El hechicero inventa una realidad factible y esta se hace realidad, no aumenta niveles ni crea seres poe encima de su Gn. RM del mayor</t>
  </si>
  <si>
    <t>Vasallaje</t>
  </si>
  <si>
    <t>Se produce una unión amo subdito, si muere el amo lo hace el súbdito. 1 Sola tirada</t>
  </si>
  <si>
    <t>Transmisión por luz</t>
  </si>
  <si>
    <t>Transporte Luz/Luz</t>
  </si>
  <si>
    <t>100Km;250Pres;120RM</t>
  </si>
  <si>
    <t>1.000Km;500Pre;RM140</t>
  </si>
  <si>
    <t>5.000Km;1.000Pre;RM180</t>
  </si>
  <si>
    <t>15.000Km;2.000Pre;RM200</t>
  </si>
  <si>
    <t>Transmisión por las Sombras</t>
  </si>
  <si>
    <t>Transporte Sombra/Sombra</t>
  </si>
  <si>
    <t>Crear Ser</t>
  </si>
  <si>
    <t>N1</t>
  </si>
  <si>
    <t>N5</t>
  </si>
  <si>
    <t>Destruir Capacidades</t>
  </si>
  <si>
    <t>Quita PD de donde quiera para siempre. Puede quitar incluso ventajas a 100PD por punto</t>
  </si>
  <si>
    <t>RM120/-50PD</t>
  </si>
  <si>
    <t>RM160/-100PD</t>
  </si>
  <si>
    <t>RM200/-150PD</t>
  </si>
  <si>
    <t>RM240/-200PD</t>
  </si>
  <si>
    <t>Drenar Almas</t>
  </si>
  <si>
    <t>Pierde /2 presencia del fallo, cada 5 -1 nivel, presencia = 0 muere. Cada 10 mago aumenta +1 Todas Car, +10PD; Se van -1 o 20PD al día</t>
  </si>
  <si>
    <t>Señor de los Sueños</t>
  </si>
  <si>
    <t>Como el introducirse en los sueño, puedes modificar como si tuvieras Gn:45;en pesadillas GN:30</t>
  </si>
  <si>
    <t>RM150;GN40/30Neutro Vigilia</t>
  </si>
  <si>
    <t>RM160:GN35Neutro</t>
  </si>
  <si>
    <t>RM180/Sin limite</t>
  </si>
  <si>
    <t>Rey de las Pesadillas</t>
  </si>
  <si>
    <t>Como el introducirse en las pesadillas, puedes modificar como si tuvieras Gn:45;en sueños GN:30</t>
  </si>
  <si>
    <t>Quimera</t>
  </si>
  <si>
    <t>Cambia a un ser, otrogandole PD y PD máximos en desventajas. Modifica el nivel. Gnosis 25; Solo a criaturas naturales</t>
  </si>
  <si>
    <t>100PD; 100PD Des</t>
  </si>
  <si>
    <t>200PD; 100PD Des</t>
  </si>
  <si>
    <t>300PD; 200PD Des</t>
  </si>
  <si>
    <t>400PD; 200PD Des</t>
  </si>
  <si>
    <t>Sesgar la Existencia</t>
  </si>
  <si>
    <t>Destruye lo que sea tocado fisica y anímicamente. Puede ser una linea o un punto (+20 a la dificultad)</t>
  </si>
  <si>
    <t>RM120/10m linea</t>
  </si>
  <si>
    <t>RM160/100m linea</t>
  </si>
  <si>
    <t>RM200/250m linea</t>
  </si>
  <si>
    <t>RM240/1Km linea</t>
  </si>
  <si>
    <t>Superar la Muerte</t>
  </si>
  <si>
    <t>Justo antes de morir, se convierte en no muerto, -100PD para espectro</t>
  </si>
  <si>
    <t>100PD/100PD Desventajas</t>
  </si>
  <si>
    <t>200PD/100PD Des</t>
  </si>
  <si>
    <t>300PD/200PD Des</t>
  </si>
  <si>
    <t>400PD/200PD Des</t>
  </si>
  <si>
    <t>Creación de Luz</t>
  </si>
  <si>
    <t>Mantenimiento diario; Creas un ser entre mundos</t>
  </si>
  <si>
    <t>Creación Oscura</t>
  </si>
  <si>
    <t>Zona de Salvaguardia</t>
  </si>
  <si>
    <t>Mantenimiento Diario; Crea un área estática donde no se puede hacer ningún daño</t>
  </si>
  <si>
    <t>RM220/1Km</t>
  </si>
  <si>
    <t>RM250/5Km</t>
  </si>
  <si>
    <t>Lluvia de Destrucción</t>
  </si>
  <si>
    <t>Descargas selectivas en area en TA ENE, si no se supera una RM daño = fracaso</t>
  </si>
  <si>
    <t>RM140/D200/50m</t>
  </si>
  <si>
    <t>RM180/D250/150m</t>
  </si>
  <si>
    <t>RM220/D300/500m</t>
  </si>
  <si>
    <t>Rm260/D400/1Km</t>
  </si>
  <si>
    <t>Alzamiento</t>
  </si>
  <si>
    <t>Alza un ser de nivel máximo, no controlado por el hechicero. Si fue levantado no puedes volver a hacerlo</t>
  </si>
  <si>
    <t>Prisma Reflectante</t>
  </si>
  <si>
    <t>Mantenimiento Diario,Refleja hechizos, ki y matrices, no hechizos anímicos, atacas con tu proyeción</t>
  </si>
  <si>
    <t>100 Contra Choque / 800PV</t>
  </si>
  <si>
    <t>120CC;1.500PV</t>
  </si>
  <si>
    <t>140CC;3.000PV</t>
  </si>
  <si>
    <t>180CC;6.000PV</t>
  </si>
  <si>
    <t>Ocultarse ante la magia</t>
  </si>
  <si>
    <t>Mantenimiento Diario;Hace que los hechizos de efecto automático deban alcanzarle con proyección mágica</t>
  </si>
  <si>
    <t>Añade puntos de Zeon al mantenimiento de otro conjuro</t>
  </si>
  <si>
    <t>500 Zeon</t>
  </si>
  <si>
    <t>2.000 Zeon</t>
  </si>
  <si>
    <t>10.000 Zeon</t>
  </si>
  <si>
    <t>Destrucción de Zeon</t>
  </si>
  <si>
    <t>Quita zeon a un hechizo y lo baja de grado</t>
  </si>
  <si>
    <t>50-Zeon; Solo grado base</t>
  </si>
  <si>
    <t>150-Zeon; Hasta Inter</t>
  </si>
  <si>
    <t>250-Zeon; Hasta Avanz</t>
  </si>
  <si>
    <t>350-Zeon;Hasta Arc</t>
  </si>
  <si>
    <t>Pozo de Vida</t>
  </si>
  <si>
    <t>El nigromante se alimenta de los PV perdidos por los demás en su rango de acción</t>
  </si>
  <si>
    <t>Omnisciencia Radial</t>
  </si>
  <si>
    <t>Conoce todo en el área, no si tienen más Gnosis o más Presencia</t>
  </si>
  <si>
    <t>500m;Presesncia 60</t>
  </si>
  <si>
    <t>2Km;Presencia 80</t>
  </si>
  <si>
    <t>10Km;Presencia 100</t>
  </si>
  <si>
    <t>50Km;Presencia 120</t>
  </si>
  <si>
    <t>Reino de Tinieblas</t>
  </si>
  <si>
    <t>Crea área alrededor del hechicero. +20ACT OSC;+40RES para no ser detectado; Adv(320),Bus(280)Det,Ki(440). En el area pierden 10 Zeon y 1Ki</t>
  </si>
  <si>
    <t>50m.</t>
  </si>
  <si>
    <t>500m.</t>
  </si>
  <si>
    <t>1Km;+30ACT</t>
  </si>
  <si>
    <t>Otorgar Alma</t>
  </si>
  <si>
    <t>Da alma a un ser, si está creado mágicamente se desliga de su creador y no cuesta puntos mantenerlo</t>
  </si>
  <si>
    <t>Arrojar de los Cielos</t>
  </si>
  <si>
    <t>Mantenimiento Diario;Reduce la Gnosis, 1 sola tirada para siempre</t>
  </si>
  <si>
    <t>Rm120/-5Gnosis</t>
  </si>
  <si>
    <t>RM160/-10Gnosis</t>
  </si>
  <si>
    <t>RM200/-15Gnosis</t>
  </si>
  <si>
    <t>RM260/-20Gnosis</t>
  </si>
  <si>
    <t>Tierra Maldita</t>
  </si>
  <si>
    <t>Crea un área donde los que mueran se levantan, si su gnosis es mayor que su natura como espectros. Solo pueden estar en el área</t>
  </si>
  <si>
    <t>Predecir</t>
  </si>
  <si>
    <t>Futuro de algo/alguien; Solo muestra lo más probable</t>
  </si>
  <si>
    <t>1año</t>
  </si>
  <si>
    <t>5años</t>
  </si>
  <si>
    <t>50años/&gt;5dias exacto</t>
  </si>
  <si>
    <t>1Siglo/&gt;2años exacta</t>
  </si>
  <si>
    <t>Indetección</t>
  </si>
  <si>
    <t>Mantenimiento diario;Hace indetectable al que lo reciba a detecciones sobrenaturales</t>
  </si>
  <si>
    <t>Conjuros y psiquicos</t>
  </si>
  <si>
    <t>Habilidades de Ki</t>
  </si>
  <si>
    <t>Detecciones sobrenaturales</t>
  </si>
  <si>
    <t>Todo menos Adv,Bus</t>
  </si>
  <si>
    <t>Creación Mayor</t>
  </si>
  <si>
    <t>Mantenimiento Diario; Premite repartir puntos de presencia en distintos objetos hasta una presencia máxima</t>
  </si>
  <si>
    <t>500Puntos, Max100</t>
  </si>
  <si>
    <t>1.000Puntos, Max 120</t>
  </si>
  <si>
    <t>2.000Puntos, Max 140</t>
  </si>
  <si>
    <t>3.000Puntos, Max180</t>
  </si>
  <si>
    <t>Vacío</t>
  </si>
  <si>
    <t>Área estática, Control enfrentado de F(14);10m por 1fallo; RM zeonX2fracaso,sin zeon -1Pod 100Zeon (Pod=0Muerte); RF VidaX2fracaso</t>
  </si>
  <si>
    <t>RMyRF120/5m/50m succión</t>
  </si>
  <si>
    <t>RMyRF160/15m/500m succ</t>
  </si>
  <si>
    <t>RMyRF200/25m/1Km succ</t>
  </si>
  <si>
    <t>RMyRF240/50m/3Km succ</t>
  </si>
  <si>
    <t>Sostenimiento</t>
  </si>
  <si>
    <t>Mantiene gratuitamente a tantos no muertos como permita sus suma de presencias</t>
  </si>
  <si>
    <t>P240</t>
  </si>
  <si>
    <t>P480</t>
  </si>
  <si>
    <t>Prisión de Luz</t>
  </si>
  <si>
    <t>Regeneración:19; Se duplica el daño desde fuera; No puede lanzarse sobre uno mismo</t>
  </si>
  <si>
    <t>RM:140/10.000PV</t>
  </si>
  <si>
    <t>RM:180/250.000PV</t>
  </si>
  <si>
    <t>RM:220/500.000PV</t>
  </si>
  <si>
    <t>RM:240;500K:PV/no daño interno</t>
  </si>
  <si>
    <t>Prisión de Oscuridad</t>
  </si>
  <si>
    <t>Magia eterna</t>
  </si>
  <si>
    <t>Afecta a hechizos por debajo de 80, Mantenimiento por asalto pasa a diario, y este a nada</t>
  </si>
  <si>
    <t>Grado Base</t>
  </si>
  <si>
    <t>Destrucción Mayor</t>
  </si>
  <si>
    <t>Desintegra lo que quiera inorgánico que no superen presencia máxima</t>
  </si>
  <si>
    <t>Pres:100</t>
  </si>
  <si>
    <t>Pres:160</t>
  </si>
  <si>
    <t>Pres:200</t>
  </si>
  <si>
    <t>Pres:240</t>
  </si>
  <si>
    <t>Materia Prima</t>
  </si>
  <si>
    <t>Obtiene materia prima de muertos para levantar posteriormente, medida en cuerpos humanos</t>
  </si>
  <si>
    <t>1.000 Cuerpos</t>
  </si>
  <si>
    <t>10.000 Cuerpos</t>
  </si>
  <si>
    <t>100.000 Cuerpos</t>
  </si>
  <si>
    <t>1.000.000 Cuerpos</t>
  </si>
  <si>
    <t>Esencia de Luz</t>
  </si>
  <si>
    <t>Entras en el flujo de almas, x10Regeneración de Zeon,Regeneración 16</t>
  </si>
  <si>
    <t>1Día</t>
  </si>
  <si>
    <t>1 semana</t>
  </si>
  <si>
    <t>1 mes</t>
  </si>
  <si>
    <t>1 año</t>
  </si>
  <si>
    <t>Esencia Oscura</t>
  </si>
  <si>
    <t>La Barrera</t>
  </si>
  <si>
    <t>Mantenimiento Diario, Crea una barrera impenetrable, para cruzar hay que saber que está y pasar una RM</t>
  </si>
  <si>
    <t>RM180/1,000Km</t>
  </si>
  <si>
    <t>RM240/100,000Km</t>
  </si>
  <si>
    <t>RM300/Sin limite</t>
  </si>
  <si>
    <t>Destrucción de Almas</t>
  </si>
  <si>
    <t>Todo lo que no superes la RM muere y su alma se destruye</t>
  </si>
  <si>
    <t>RM100/5Km</t>
  </si>
  <si>
    <t>RM180/250Km</t>
  </si>
  <si>
    <t>RM220/1.000Km</t>
  </si>
  <si>
    <t>Señor de los Muertos</t>
  </si>
  <si>
    <t>Mantenimiento Diario; Obtiene el control de todos los muertos en el área que no pasen la RM</t>
  </si>
  <si>
    <t>100.000Km/RM200</t>
  </si>
  <si>
    <t>Ascensión</t>
  </si>
  <si>
    <t>Incrementa la Gnosis de alguien</t>
  </si>
  <si>
    <t>Gn máximo: 30</t>
  </si>
  <si>
    <t>Gn M:35</t>
  </si>
  <si>
    <t>Gn M: 40</t>
  </si>
  <si>
    <t>Gn M: 45</t>
  </si>
  <si>
    <t>Ascensión Oscura</t>
  </si>
  <si>
    <t>El Don de la Vida</t>
  </si>
  <si>
    <t>Crea un ser nuevo, se elige todo, nivel inferior al del hechicero. Si es natural y con GN&lt;20 tiene puntos de monstruo</t>
  </si>
  <si>
    <t>N1/50PAdicionales</t>
  </si>
  <si>
    <t>N6/100PD A</t>
  </si>
  <si>
    <t>N11/150PD A</t>
  </si>
  <si>
    <t>N16/200PD A</t>
  </si>
  <si>
    <t>Mantenimiento Diario; Crea caos de todo y todos, puede intentar controlarlo. Afecta según gnosis.</t>
  </si>
  <si>
    <t>100Km/Gn10</t>
  </si>
  <si>
    <t>1.000Km/Gn20</t>
  </si>
  <si>
    <t>10.000Km/Gn30</t>
  </si>
  <si>
    <t>Todo/Gn40</t>
  </si>
  <si>
    <t>Regresar de Entre los Muertos</t>
  </si>
  <si>
    <t>Trae el mundo un ser destruido de cualquier forma, con límite de tiempo desde su muerte y nivel máximo</t>
  </si>
  <si>
    <t>Nivel 4/1 mes</t>
  </si>
  <si>
    <t>N8/1 Año</t>
  </si>
  <si>
    <t>N12/10 Años</t>
  </si>
  <si>
    <t>N16/1 Siglo</t>
  </si>
  <si>
    <t>Holocausto de luz</t>
  </si>
  <si>
    <t>TA:ENE; RM:160 (si no la pasa muere); No elección de blancos</t>
  </si>
  <si>
    <t>D:350;100m</t>
  </si>
  <si>
    <t>D:500;100Km</t>
  </si>
  <si>
    <t>D:800; 10.000Km</t>
  </si>
  <si>
    <t>D:1.000/1Billon Km</t>
  </si>
  <si>
    <t>Holocausto de oscuridad</t>
  </si>
  <si>
    <t>TA:ENE; RM:160 (si no la pasa muere alma); No elección de blancos</t>
  </si>
  <si>
    <t>Crear</t>
  </si>
  <si>
    <t>Crea todo lo que quiera y permite establecer Reglas existenciales. Escrito: Presencia, Presencia Máxima, Reglas Existenciales</t>
  </si>
  <si>
    <t>1.000P/180PM/1RE</t>
  </si>
  <si>
    <t>10.000P/220PM/5RE</t>
  </si>
  <si>
    <t>10.000P/260PM/10RE</t>
  </si>
  <si>
    <t>100.000P/320PM/Infinitas RE</t>
  </si>
  <si>
    <t>Descrear</t>
  </si>
  <si>
    <t>Descrea del presente afectando al pasado. La RM la tira el que la tenga mayor en el momento. Solo conscientes Gn&gt;40</t>
  </si>
  <si>
    <t>El Despertar</t>
  </si>
  <si>
    <t>Mantenimiento Diario; Afecta a niveles, si esperan el llamamiento espectros, sino cadáveres. Si Gn &gt; 15+natura no muerto perfecto</t>
  </si>
  <si>
    <t>N8</t>
  </si>
  <si>
    <t>NADA</t>
  </si>
  <si>
    <t>Numero</t>
  </si>
  <si>
    <t>Disciplina</t>
  </si>
  <si>
    <t>Telepatia</t>
  </si>
  <si>
    <t>Telequinesis</t>
  </si>
  <si>
    <t>Piroquinesis</t>
  </si>
  <si>
    <t>Crioquinesis</t>
  </si>
  <si>
    <t>Incremento Físico</t>
  </si>
  <si>
    <t>Energía</t>
  </si>
  <si>
    <t>Sentiente</t>
  </si>
  <si>
    <t>Poderes Matriciales</t>
  </si>
  <si>
    <t>Causalidad</t>
  </si>
  <si>
    <t>Electromagnetismo</t>
  </si>
  <si>
    <t>Hipersensibilidad</t>
  </si>
  <si>
    <t>Escaneo de zona</t>
  </si>
  <si>
    <t>Sí</t>
  </si>
  <si>
    <t>Detecta mentes, distingue animales de personas, pero no especifica</t>
  </si>
  <si>
    <t>Fatiga 2</t>
  </si>
  <si>
    <t>Fatiga 1</t>
  </si>
  <si>
    <t>100RP/10m Radio</t>
  </si>
  <si>
    <t>120RP/50mR</t>
  </si>
  <si>
    <t>140RP/100mR</t>
  </si>
  <si>
    <t>160RP/250mR</t>
  </si>
  <si>
    <t>180RP/500mR</t>
  </si>
  <si>
    <t>200RP/1KmR</t>
  </si>
  <si>
    <t>220RP/10KmR</t>
  </si>
  <si>
    <t>260RP/100KmR</t>
  </si>
  <si>
    <t>Lectura mental</t>
  </si>
  <si>
    <t>Lees los pensamientos, bono+30, RP cada 5 asaltos</t>
  </si>
  <si>
    <t>100RP</t>
  </si>
  <si>
    <t>120RP</t>
  </si>
  <si>
    <t>140RP</t>
  </si>
  <si>
    <t>160RP</t>
  </si>
  <si>
    <t>180RP</t>
  </si>
  <si>
    <t>200RP</t>
  </si>
  <si>
    <t>220RP</t>
  </si>
  <si>
    <t>240RP</t>
  </si>
  <si>
    <t>Ilusión psíquica</t>
  </si>
  <si>
    <t>Hace creer una ilusion, puede atacar, no hace daño, ataca con Proyec Psi</t>
  </si>
  <si>
    <t>80RP</t>
  </si>
  <si>
    <t>Escudo Psíquico</t>
  </si>
  <si>
    <t>Aumenta la RP, la mitad sobre otros</t>
  </si>
  <si>
    <t>RP+10</t>
  </si>
  <si>
    <t>RP+30</t>
  </si>
  <si>
    <t>RP+50</t>
  </si>
  <si>
    <t>RP+80</t>
  </si>
  <si>
    <t>RP+120</t>
  </si>
  <si>
    <t>RP+160</t>
  </si>
  <si>
    <t>RP+200</t>
  </si>
  <si>
    <t>RP+240</t>
  </si>
  <si>
    <t>Comunicación mental</t>
  </si>
  <si>
    <t>Permite mantener la comunicación con alguien a distancia</t>
  </si>
  <si>
    <t>10km</t>
  </si>
  <si>
    <t>100km</t>
  </si>
  <si>
    <t>1000km</t>
  </si>
  <si>
    <t>5000km</t>
  </si>
  <si>
    <t>Prohibición mental</t>
  </si>
  <si>
    <t>Impide realizar una acción activa, +20RP si es genérica</t>
  </si>
  <si>
    <t>Fatiga 4</t>
  </si>
  <si>
    <t>Análisis mental</t>
  </si>
  <si>
    <t>Permite penetrar en la mente, pero se tarda tiempo a discrecion del DJ. RP5As</t>
  </si>
  <si>
    <t>Fatiga 6</t>
  </si>
  <si>
    <t>Conexión psíquica</t>
  </si>
  <si>
    <t>Conecta tu mente con la de otro, permitiendo cambiar vuestro control libremente</t>
  </si>
  <si>
    <t>Modificación de recuerdos</t>
  </si>
  <si>
    <t>Modifica los recuerdos (1h por punto fallado)</t>
  </si>
  <si>
    <t>Fatiga 8</t>
  </si>
  <si>
    <t>Forma astral</t>
  </si>
  <si>
    <t>Crea forma astral, solo dañada por ene. Vuelo=voluntad. Si es dañada vuelve</t>
  </si>
  <si>
    <t>10KmR</t>
  </si>
  <si>
    <t>100KmR</t>
  </si>
  <si>
    <t>500KmR</t>
  </si>
  <si>
    <t>1000KmR</t>
  </si>
  <si>
    <t>5000KmR</t>
  </si>
  <si>
    <t>Asalto Psíquico</t>
  </si>
  <si>
    <t>Debilita la RP por lo que falle en este. Se recupera 5 por hora</t>
  </si>
  <si>
    <t>260RP</t>
  </si>
  <si>
    <t>Localización psíquica</t>
  </si>
  <si>
    <t>Encuentra una mente en área</t>
  </si>
  <si>
    <t>10KmR/140RP</t>
  </si>
  <si>
    <t>100KmR/160RP</t>
  </si>
  <si>
    <t>500KmR/180RP</t>
  </si>
  <si>
    <t>1000KmR/200RP</t>
  </si>
  <si>
    <t>5000KmR/220RP</t>
  </si>
  <si>
    <t>260RP/Todo</t>
  </si>
  <si>
    <t>Control Mental</t>
  </si>
  <si>
    <t>Controla a alguien, RP diaria, +20 si algo en contra de su vida</t>
  </si>
  <si>
    <t>Fatiga 12</t>
  </si>
  <si>
    <t>Muerte psíquica</t>
  </si>
  <si>
    <t>Quita 1 de Int y Vol por cada 10 fallo. Recupera 1 al dia. Muere si toca 0</t>
  </si>
  <si>
    <t>Fatiga 16</t>
  </si>
  <si>
    <t>Permite usar telepatía en área y designando blancos</t>
  </si>
  <si>
    <t>10mR</t>
  </si>
  <si>
    <t>100mR</t>
  </si>
  <si>
    <t>1KmR</t>
  </si>
  <si>
    <t>Telequinesis menor</t>
  </si>
  <si>
    <t>Coge y maneja objetos. Ataca con /2 proyeccion. Tabla permite control normal</t>
  </si>
  <si>
    <t>1Kg/Vuelo 4</t>
  </si>
  <si>
    <t>2Kg/V6</t>
  </si>
  <si>
    <t>5Kg/V8</t>
  </si>
  <si>
    <t>10Kg/V10</t>
  </si>
  <si>
    <t>20Kg/V12</t>
  </si>
  <si>
    <t>40Kg/V14</t>
  </si>
  <si>
    <t>100Kg/V16</t>
  </si>
  <si>
    <t>200Kg/V18</t>
  </si>
  <si>
    <t>500Kg/V20</t>
  </si>
  <si>
    <t>Impacto telequinético</t>
  </si>
  <si>
    <t>Empuja y causa daño igual al doble del bono de la fuerza</t>
  </si>
  <si>
    <t>F10</t>
  </si>
  <si>
    <t>F14</t>
  </si>
  <si>
    <t>F15</t>
  </si>
  <si>
    <t>F16</t>
  </si>
  <si>
    <t>F18</t>
  </si>
  <si>
    <t>F20</t>
  </si>
  <si>
    <t>Escudo telequinético</t>
  </si>
  <si>
    <t>Crea escudo, no para energia. Pierde 5 PV por asalto hasta llegar al natural</t>
  </si>
  <si>
    <t>700PV</t>
  </si>
  <si>
    <t>1000PV</t>
  </si>
  <si>
    <t>1500PV/BD60</t>
  </si>
  <si>
    <t>2000PV/BD80/ENE</t>
  </si>
  <si>
    <t>3000PV/BD120/ENE</t>
  </si>
  <si>
    <t>5000PV/BD160/ENE</t>
  </si>
  <si>
    <t>Armadura telequinética</t>
  </si>
  <si>
    <t>TA en todo menos en ENE</t>
  </si>
  <si>
    <t>TA1</t>
  </si>
  <si>
    <t>TA10</t>
  </si>
  <si>
    <t>TA12</t>
  </si>
  <si>
    <t>TA14</t>
  </si>
  <si>
    <t>Presa telequinética</t>
  </si>
  <si>
    <t>Presa sin penalizadores, indica fuerza, en área F-2</t>
  </si>
  <si>
    <t>F6</t>
  </si>
  <si>
    <t>F12/5m</t>
  </si>
  <si>
    <t>F14/10m</t>
  </si>
  <si>
    <t>F15/50m</t>
  </si>
  <si>
    <t>F16/100m</t>
  </si>
  <si>
    <t>F18/500m</t>
  </si>
  <si>
    <t>Balística</t>
  </si>
  <si>
    <t>Lanza objetos, 1 objeto aumenta proyeccion, varios aumenta el área de efecto</t>
  </si>
  <si>
    <t>Proy0/5m</t>
  </si>
  <si>
    <t>Proy10/10m</t>
  </si>
  <si>
    <t>Proy20/15m</t>
  </si>
  <si>
    <t>Proy30/25m</t>
  </si>
  <si>
    <t>Proy40/40</t>
  </si>
  <si>
    <t>Proy50/80m</t>
  </si>
  <si>
    <t>Proy60/150m</t>
  </si>
  <si>
    <t>Repulsión</t>
  </si>
  <si>
    <t>Repele físico, FUE o AGI para atravesar, forma deseada</t>
  </si>
  <si>
    <t>F6/2m</t>
  </si>
  <si>
    <t>F8/5m</t>
  </si>
  <si>
    <t>F10/10m</t>
  </si>
  <si>
    <t>F12/20m</t>
  </si>
  <si>
    <t>F14/50m</t>
  </si>
  <si>
    <t>F18/100m</t>
  </si>
  <si>
    <t>RF o perderá doble puntos de vida. Acumulacion x5. Fallo 50 -1 calidad</t>
  </si>
  <si>
    <t>RF100</t>
  </si>
  <si>
    <t>RF120</t>
  </si>
  <si>
    <t>RF140</t>
  </si>
  <si>
    <t>RF160</t>
  </si>
  <si>
    <t>RF180</t>
  </si>
  <si>
    <t>RF220</t>
  </si>
  <si>
    <t>Detección de movimiento</t>
  </si>
  <si>
    <t>Detecta cuerpos físicos en movimiento, dirección y tamaño, pero no forma</t>
  </si>
  <si>
    <t>RF120/10m</t>
  </si>
  <si>
    <t>RF160/50m</t>
  </si>
  <si>
    <t>RF200/100m</t>
  </si>
  <si>
    <t>RF240/500m</t>
  </si>
  <si>
    <t>RF280/1Km</t>
  </si>
  <si>
    <t>RF320/10Km</t>
  </si>
  <si>
    <t>RF400/100Km</t>
  </si>
  <si>
    <t>Vuelo telequinético</t>
  </si>
  <si>
    <t>Permite volar</t>
  </si>
  <si>
    <t>Vuelo 6</t>
  </si>
  <si>
    <t>Vuelo 8</t>
  </si>
  <si>
    <t>Vuelo 10</t>
  </si>
  <si>
    <t>Vuelo 12</t>
  </si>
  <si>
    <t>Vuelo 14</t>
  </si>
  <si>
    <t>Vuelo 16</t>
  </si>
  <si>
    <t>Vuelo 18</t>
  </si>
  <si>
    <t>Telequinesis orgánica</t>
  </si>
  <si>
    <t>Permite mover hasta orgánico si no pasa RF. Velocidad indicada</t>
  </si>
  <si>
    <t>100Kg/V4/RF100</t>
  </si>
  <si>
    <t>250Kg/V4/RF120</t>
  </si>
  <si>
    <t>500Kg/V8/RF140</t>
  </si>
  <si>
    <t>1000Kg/V10/RF160</t>
  </si>
  <si>
    <t>2500Kg/V12/RF180</t>
  </si>
  <si>
    <t>5000Kg/V14/RF200</t>
  </si>
  <si>
    <t>10000Kg/V16/RF220</t>
  </si>
  <si>
    <t>Telequinesis mayor</t>
  </si>
  <si>
    <t>Inorgánico en toneladas, indica velocidad</t>
  </si>
  <si>
    <t>Fatiga 24</t>
  </si>
  <si>
    <t>Fatiga 20</t>
  </si>
  <si>
    <t>500t/V4</t>
  </si>
  <si>
    <t>10.000t/V6</t>
  </si>
  <si>
    <t>100,000t/V8</t>
  </si>
  <si>
    <t>1,000,000t/V10</t>
  </si>
  <si>
    <t>Control del terreno</t>
  </si>
  <si>
    <t>Modifica el terreno en área, si afecta a edificios los controla de acuerdo a BD</t>
  </si>
  <si>
    <t>10m radio/BD40</t>
  </si>
  <si>
    <t>100m/BD60</t>
  </si>
  <si>
    <t>250m/BD80</t>
  </si>
  <si>
    <t>500m/BD100</t>
  </si>
  <si>
    <t>1Km/BD140</t>
  </si>
  <si>
    <t>Reestructuración atómica</t>
  </si>
  <si>
    <t>Tiradas de arte y forja (reduce en 2 dificultades). +-5 grados calidad</t>
  </si>
  <si>
    <t>RF140/100Kg</t>
  </si>
  <si>
    <t>RF160/10t</t>
  </si>
  <si>
    <t>RF200/100t</t>
  </si>
  <si>
    <t>Crear fuego</t>
  </si>
  <si>
    <t>1I</t>
  </si>
  <si>
    <t>5I</t>
  </si>
  <si>
    <t>7I</t>
  </si>
  <si>
    <t>10I</t>
  </si>
  <si>
    <t>13I</t>
  </si>
  <si>
    <t>16I</t>
  </si>
  <si>
    <t>20I</t>
  </si>
  <si>
    <t>25I</t>
  </si>
  <si>
    <t>Mitigar fuego</t>
  </si>
  <si>
    <t>Disminuye intesidades de fuego, Seres 5PV por intensidad</t>
  </si>
  <si>
    <t>80RF/-1I</t>
  </si>
  <si>
    <t>100RF/-3I</t>
  </si>
  <si>
    <t>120RF/-5I</t>
  </si>
  <si>
    <t>140RF/-7I</t>
  </si>
  <si>
    <t>160RF/-10I</t>
  </si>
  <si>
    <t>180RF/-15I</t>
  </si>
  <si>
    <t>200RF/-20I</t>
  </si>
  <si>
    <t>220RF/-30I</t>
  </si>
  <si>
    <t>260RF/-40I</t>
  </si>
  <si>
    <t>Controlar fuego</t>
  </si>
  <si>
    <t>Controla intensidades, en elementales sino superan RF</t>
  </si>
  <si>
    <t>4I/80RF</t>
  </si>
  <si>
    <t>6I/100RF</t>
  </si>
  <si>
    <t>8I/120RF</t>
  </si>
  <si>
    <t>12I/140RF</t>
  </si>
  <si>
    <t>16I/160RF</t>
  </si>
  <si>
    <t>20I/180RF</t>
  </si>
  <si>
    <t>25I/200RF</t>
  </si>
  <si>
    <t>30I/240RF</t>
  </si>
  <si>
    <t>Inmolar</t>
  </si>
  <si>
    <t>Ataque en CAL sin selección de objetivos en área visible, afecta al lanzador</t>
  </si>
  <si>
    <t>D60/5m radio</t>
  </si>
  <si>
    <t>D80/10m</t>
  </si>
  <si>
    <t>D100/20m</t>
  </si>
  <si>
    <t>D120/30m</t>
  </si>
  <si>
    <t>D150/50m</t>
  </si>
  <si>
    <t>D200/100m</t>
  </si>
  <si>
    <t>D250/200m</t>
  </si>
  <si>
    <t>Mantenimiento igneo</t>
  </si>
  <si>
    <t>Mantiene fuego imposible de apagar por medios naturales</t>
  </si>
  <si>
    <t>15I</t>
  </si>
  <si>
    <t>30I</t>
  </si>
  <si>
    <t>40I</t>
  </si>
  <si>
    <t>50I</t>
  </si>
  <si>
    <t>Inmunidad al fuego</t>
  </si>
  <si>
    <t>Otorga inmunidad a intensidades, reduce 5 de daño cada i, +5R por cada I</t>
  </si>
  <si>
    <t>Barrera ignea</t>
  </si>
  <si>
    <t>Crea barrera de fuego, ataca con proyección del psiquico si se atraviesa</t>
  </si>
  <si>
    <t>D60/5m</t>
  </si>
  <si>
    <t>D120/20m</t>
  </si>
  <si>
    <t>D160/30m</t>
  </si>
  <si>
    <t>D200/40m</t>
  </si>
  <si>
    <t>D240/50m</t>
  </si>
  <si>
    <t>Aumentar Tª ambiental</t>
  </si>
  <si>
    <t>Incrementa la temperatura en un área</t>
  </si>
  <si>
    <t>5º/1Km</t>
  </si>
  <si>
    <t>10º/5Km</t>
  </si>
  <si>
    <t>15º/10Km</t>
  </si>
  <si>
    <t>20º/25Km</t>
  </si>
  <si>
    <t>30º/50Km</t>
  </si>
  <si>
    <t>40º/100Km</t>
  </si>
  <si>
    <t>Consumir</t>
  </si>
  <si>
    <t>RF o sufre daño automático no reducido por TA, destruye objeto o -1 Calidad</t>
  </si>
  <si>
    <t>RF120/D80</t>
  </si>
  <si>
    <t>RF140/D120</t>
  </si>
  <si>
    <t>RF160/D160</t>
  </si>
  <si>
    <t>RF180/D200</t>
  </si>
  <si>
    <t>RF220/D250</t>
  </si>
  <si>
    <t>Nova</t>
  </si>
  <si>
    <t>Permite gastar PV, cada 1 otorga +2 a su potencial, limitado por nivel</t>
  </si>
  <si>
    <t>10PV</t>
  </si>
  <si>
    <t>20PV</t>
  </si>
  <si>
    <t>30PV</t>
  </si>
  <si>
    <t>60PV</t>
  </si>
  <si>
    <t>Fuego mayor</t>
  </si>
  <si>
    <t>Crear fuego a gran escala</t>
  </si>
  <si>
    <t>60I</t>
  </si>
  <si>
    <t>Percibir temperatura</t>
  </si>
  <si>
    <t>Detecta automáticamente las variaciones de temperatura en un área</t>
  </si>
  <si>
    <t>RF o negativo, fallo &gt;40 paralisis parcial. TA FRI</t>
  </si>
  <si>
    <t>80RF</t>
  </si>
  <si>
    <t>100RF</t>
  </si>
  <si>
    <t>120RF</t>
  </si>
  <si>
    <t>140RF</t>
  </si>
  <si>
    <t>160RF</t>
  </si>
  <si>
    <t>180RF</t>
  </si>
  <si>
    <t>220RF</t>
  </si>
  <si>
    <t>Crear frio</t>
  </si>
  <si>
    <t>Crea intensidades de frio, puede congelar</t>
  </si>
  <si>
    <t>Eliminar frio</t>
  </si>
  <si>
    <t>Reduce intensidades, RF o 5 daño por intensidad en elementales</t>
  </si>
  <si>
    <t>Control sobre el frio</t>
  </si>
  <si>
    <t>Esquirlas de hielo</t>
  </si>
  <si>
    <t>Ataca con hielo visible en FRI o PEN</t>
  </si>
  <si>
    <t>Daño 120</t>
  </si>
  <si>
    <t>Daño 160/5m</t>
  </si>
  <si>
    <t>Daño 200/25m</t>
  </si>
  <si>
    <t>Disminuir la temperatura ambiental</t>
  </si>
  <si>
    <t>Disminuye temperatura ambiental en un radio</t>
  </si>
  <si>
    <t>1KM/5º</t>
  </si>
  <si>
    <t>5Km/10º</t>
  </si>
  <si>
    <t>10Km/15º</t>
  </si>
  <si>
    <t>25Km/20º</t>
  </si>
  <si>
    <t>50Km/30º</t>
  </si>
  <si>
    <t>100Km/40º</t>
  </si>
  <si>
    <t>Escudo de hielo</t>
  </si>
  <si>
    <t>Escudo, no detiene sobrenatural, si luz y oscuridad. -5PV por asalto hasta natural</t>
  </si>
  <si>
    <t>600PV</t>
  </si>
  <si>
    <t>800PV</t>
  </si>
  <si>
    <t>1200PV</t>
  </si>
  <si>
    <t>1800PV</t>
  </si>
  <si>
    <t>2500PV</t>
  </si>
  <si>
    <t>4000PV</t>
  </si>
  <si>
    <t>6000PV</t>
  </si>
  <si>
    <t>Cristalizar</t>
  </si>
  <si>
    <t>Cristaliza, paralisis menor, -40RF, crítico automático, en acumulacion todo punto vulnerable</t>
  </si>
  <si>
    <t>Un instante eterno</t>
  </si>
  <si>
    <t>Automático, RF o negativo, &gt;40 paralisis total, no repetir tiradas, si se pasa cada 5 asaltos</t>
  </si>
  <si>
    <t>RF120/5m radio</t>
  </si>
  <si>
    <t>RF140/10m</t>
  </si>
  <si>
    <t>RF160/20m</t>
  </si>
  <si>
    <t>RF180/50m</t>
  </si>
  <si>
    <t>Cero absoluto</t>
  </si>
  <si>
    <t>RF 100 o destruccion. Automático en área. Cada turno</t>
  </si>
  <si>
    <t>Frio mayor</t>
  </si>
  <si>
    <t>Crea frio a gran escala</t>
  </si>
  <si>
    <t>Incrementar fuerza</t>
  </si>
  <si>
    <t>Incrementa FUE, por encima de 10 el bono se reduce a la mitad</t>
  </si>
  <si>
    <t>FUE+1</t>
  </si>
  <si>
    <t>FUE+2</t>
  </si>
  <si>
    <t>FUE+3</t>
  </si>
  <si>
    <t>FUE+4</t>
  </si>
  <si>
    <t>FUE+5</t>
  </si>
  <si>
    <t>FUE+6</t>
  </si>
  <si>
    <t>FUE+8</t>
  </si>
  <si>
    <t>FUE+10</t>
  </si>
  <si>
    <t>Patron mental</t>
  </si>
  <si>
    <t>primer coste</t>
  </si>
  <si>
    <t>segundo coste</t>
  </si>
  <si>
    <t>Incrementar desplazamiento</t>
  </si>
  <si>
    <t>Incrementa movimiento, por encima de 10 a la mitad</t>
  </si>
  <si>
    <t>MOV+1</t>
  </si>
  <si>
    <t>MOV+2</t>
  </si>
  <si>
    <t>MOV+3</t>
  </si>
  <si>
    <t>MOV+4</t>
  </si>
  <si>
    <t>MOV+5</t>
  </si>
  <si>
    <t>MOV+6</t>
  </si>
  <si>
    <t>MOV+8</t>
  </si>
  <si>
    <t>Valentía</t>
  </si>
  <si>
    <t>Incrementar habilidad</t>
  </si>
  <si>
    <t>Incrementa AGI o DES, por encima de 10 a la mitad</t>
  </si>
  <si>
    <t>DES o AGI +1</t>
  </si>
  <si>
    <t>DoA+2</t>
  </si>
  <si>
    <t>DoA+3</t>
  </si>
  <si>
    <t>DoA+4</t>
  </si>
  <si>
    <t>DoA+5</t>
  </si>
  <si>
    <t>DoA+6</t>
  </si>
  <si>
    <t>DoA+8</t>
  </si>
  <si>
    <t>DoA+10</t>
  </si>
  <si>
    <t>Cobardía cancelado</t>
  </si>
  <si>
    <t>Obtiene inhumanidad y bono en atléticas</t>
  </si>
  <si>
    <t>Habilidades +5</t>
  </si>
  <si>
    <t>H+10</t>
  </si>
  <si>
    <t>H+20</t>
  </si>
  <si>
    <t>Zen,H+30</t>
  </si>
  <si>
    <t>Zen,H+40</t>
  </si>
  <si>
    <t>Zen,H+60</t>
  </si>
  <si>
    <t>Zen,H+80</t>
  </si>
  <si>
    <t>Compasión</t>
  </si>
  <si>
    <t>Psicopatía</t>
  </si>
  <si>
    <t>Incrementar capacidad de salto</t>
  </si>
  <si>
    <t>Suma habillidad de salto</t>
  </si>
  <si>
    <t>Saltar +10</t>
  </si>
  <si>
    <t>S+0</t>
  </si>
  <si>
    <t>S+40</t>
  </si>
  <si>
    <t>S+80</t>
  </si>
  <si>
    <t>S+120/Inhumanidad</t>
  </si>
  <si>
    <t>S+180</t>
  </si>
  <si>
    <t>S+220</t>
  </si>
  <si>
    <t>S+280/Zen</t>
  </si>
  <si>
    <t>S+320/Zen</t>
  </si>
  <si>
    <t>Compasión cancelado</t>
  </si>
  <si>
    <t>Incrementar el sentido acrobático</t>
  </si>
  <si>
    <t>Incrementa habilidad de acrobacias</t>
  </si>
  <si>
    <t>Acrobacias +10</t>
  </si>
  <si>
    <t>A+20</t>
  </si>
  <si>
    <t>A+40</t>
  </si>
  <si>
    <t>A+80</t>
  </si>
  <si>
    <t>A+120/Inhumanidad</t>
  </si>
  <si>
    <t>A+180</t>
  </si>
  <si>
    <t>A+220</t>
  </si>
  <si>
    <t>A+280Zen</t>
  </si>
  <si>
    <t>A+320/Zen</t>
  </si>
  <si>
    <t>Extroversión</t>
  </si>
  <si>
    <t>Introversión</t>
  </si>
  <si>
    <t>Incremento de reacción</t>
  </si>
  <si>
    <t>Otorga un bono al turno</t>
  </si>
  <si>
    <t>Turno+20</t>
  </si>
  <si>
    <t>T+40</t>
  </si>
  <si>
    <t>T+60</t>
  </si>
  <si>
    <t>T+80</t>
  </si>
  <si>
    <t>T+120</t>
  </si>
  <si>
    <t>T+160</t>
  </si>
  <si>
    <t>T+200</t>
  </si>
  <si>
    <t>Extroversión cancelado</t>
  </si>
  <si>
    <t>Incremento de percepción</t>
  </si>
  <si>
    <t>Suma puntos a PER, por encima de 10 a la mitad</t>
  </si>
  <si>
    <t>PER+1</t>
  </si>
  <si>
    <t>PER+2</t>
  </si>
  <si>
    <t>PER+3</t>
  </si>
  <si>
    <t>PER+4</t>
  </si>
  <si>
    <t>PER+5</t>
  </si>
  <si>
    <t>PER+6</t>
  </si>
  <si>
    <t>PER+8</t>
  </si>
  <si>
    <t>Incrementar aguante</t>
  </si>
  <si>
    <t>Incrementa RF</t>
  </si>
  <si>
    <t>RF+10</t>
  </si>
  <si>
    <t>RF+20</t>
  </si>
  <si>
    <t>RF+40</t>
  </si>
  <si>
    <t>RF+80</t>
  </si>
  <si>
    <t>RF+120</t>
  </si>
  <si>
    <t>RF+160</t>
  </si>
  <si>
    <t>RF+200</t>
  </si>
  <si>
    <t>Introversión cancelado</t>
  </si>
  <si>
    <t>Incrementa el tipo de regeneración, no por encima de 18</t>
  </si>
  <si>
    <t>Regeneración +1</t>
  </si>
  <si>
    <t>R+2</t>
  </si>
  <si>
    <t>R+4</t>
  </si>
  <si>
    <t>R+6</t>
  </si>
  <si>
    <t>R+8</t>
  </si>
  <si>
    <t>R+10</t>
  </si>
  <si>
    <t>R+12</t>
  </si>
  <si>
    <t>Locura</t>
  </si>
  <si>
    <t>Incremento total</t>
  </si>
  <si>
    <t>Incrementa todos los atributos físicos y la percepcion, no se acumula con otros. Limite del 10</t>
  </si>
  <si>
    <t>C+2</t>
  </si>
  <si>
    <t>C+4</t>
  </si>
  <si>
    <t>C+6</t>
  </si>
  <si>
    <t>C+8</t>
  </si>
  <si>
    <t>Locura cancelado</t>
  </si>
  <si>
    <t>Eliminación de cansancio</t>
  </si>
  <si>
    <t>Recupera puntos de cansancio, no derivados de fatiga psíquica</t>
  </si>
  <si>
    <t>2 puntos</t>
  </si>
  <si>
    <t>4 puntos</t>
  </si>
  <si>
    <t>6 puntos</t>
  </si>
  <si>
    <t>10 puntos</t>
  </si>
  <si>
    <t>Imbuir</t>
  </si>
  <si>
    <t>Permite lanzar los poderes de esta disciplina en otros</t>
  </si>
  <si>
    <t>Hasta muy dificil</t>
  </si>
  <si>
    <t>Hasta absurdo</t>
  </si>
  <si>
    <t>Hasta casi imposible</t>
  </si>
  <si>
    <t>Hasta imposible</t>
  </si>
  <si>
    <t>Hasta inhumano</t>
  </si>
  <si>
    <t>Crear Energía</t>
  </si>
  <si>
    <t>Crea intensidades de alguna energia</t>
  </si>
  <si>
    <t>Psicopatía cancelado</t>
  </si>
  <si>
    <t>Percibir energía</t>
  </si>
  <si>
    <t>Detección automática en área</t>
  </si>
  <si>
    <t>Creación de energía</t>
  </si>
  <si>
    <t>Resistencia 25, daño 80-120, velocidad 10, ELE</t>
  </si>
  <si>
    <t>1m cúbico</t>
  </si>
  <si>
    <t>2m</t>
  </si>
  <si>
    <t>4m</t>
  </si>
  <si>
    <t>Valentía cancelado</t>
  </si>
  <si>
    <t>Descarga de energía</t>
  </si>
  <si>
    <t>TA ELE, visible</t>
  </si>
  <si>
    <t>D140/Afecta inmateriales</t>
  </si>
  <si>
    <t>D180/AI</t>
  </si>
  <si>
    <t>D220/AI</t>
  </si>
  <si>
    <t>Escudo de energía</t>
  </si>
  <si>
    <t>Escudo, para sobrenatural, -5PV hasta natural</t>
  </si>
  <si>
    <t>1400PV</t>
  </si>
  <si>
    <t>2000PV</t>
  </si>
  <si>
    <t>3000PV</t>
  </si>
  <si>
    <t>Deshacer energía</t>
  </si>
  <si>
    <t>RF100/1I</t>
  </si>
  <si>
    <t>RF120/3I</t>
  </si>
  <si>
    <t>RF140/5I</t>
  </si>
  <si>
    <t>RF160/8I</t>
  </si>
  <si>
    <t>RF180/12I</t>
  </si>
  <si>
    <t>RF200/18I</t>
  </si>
  <si>
    <t>RF240/24I</t>
  </si>
  <si>
    <t>Inmuniza sobre el que se lo lance de un tipo de energia, reduce en 5 el daño, y +5 a resistencias</t>
  </si>
  <si>
    <t>Controlar energía</t>
  </si>
  <si>
    <t>25I/220RF</t>
  </si>
  <si>
    <t>Modificar naturaleza</t>
  </si>
  <si>
    <t>Permite transformar intensidades de algo en otra cosa. RF para resistirlo</t>
  </si>
  <si>
    <t>Cúpula de energía</t>
  </si>
  <si>
    <t>Crea una cúpula, daña a todo lo que se ponga en contacto con ella en ELE</t>
  </si>
  <si>
    <t>D100/25m radio</t>
  </si>
  <si>
    <t>D120/50m</t>
  </si>
  <si>
    <t>D140/100m</t>
  </si>
  <si>
    <t>D160/200m daña inmateriales</t>
  </si>
  <si>
    <t>D200/500m</t>
  </si>
  <si>
    <t>Energía mayor</t>
  </si>
  <si>
    <t>Crea energía a gran escala</t>
  </si>
  <si>
    <t>35I</t>
  </si>
  <si>
    <t>45I</t>
  </si>
  <si>
    <t>55I</t>
  </si>
  <si>
    <t>Percibir residuos</t>
  </si>
  <si>
    <t>Percibe residuos de sentimientos</t>
  </si>
  <si>
    <t>1 hora</t>
  </si>
  <si>
    <t>6 horas</t>
  </si>
  <si>
    <t>3 días</t>
  </si>
  <si>
    <t>1 decada</t>
  </si>
  <si>
    <t>1 siglo</t>
  </si>
  <si>
    <t>Leer el pasado</t>
  </si>
  <si>
    <t>Permite sentir lo que sucedió en un lugar u objeto</t>
  </si>
  <si>
    <t>Erudicción humana</t>
  </si>
  <si>
    <t>Analiza el pasado de un individuo, RP para resistirse</t>
  </si>
  <si>
    <t>80RP/1día</t>
  </si>
  <si>
    <t>100RP/1semana</t>
  </si>
  <si>
    <t>120RP/1mes</t>
  </si>
  <si>
    <t>140RP/1año</t>
  </si>
  <si>
    <t>160RP/10años</t>
  </si>
  <si>
    <t>180RP/50años</t>
  </si>
  <si>
    <t>200RP/toda su vida</t>
  </si>
  <si>
    <t>Ver en la historia</t>
  </si>
  <si>
    <t>Permite presenciar lo que sucedió en el tiempo indicado</t>
  </si>
  <si>
    <t>10 años</t>
  </si>
  <si>
    <t>1 milenio</t>
  </si>
  <si>
    <t>Cualquier tiempo</t>
  </si>
  <si>
    <t>Percibir sentimientos</t>
  </si>
  <si>
    <t>Percibe lo que siente un individuo</t>
  </si>
  <si>
    <t>RP100</t>
  </si>
  <si>
    <t>RP120</t>
  </si>
  <si>
    <t>RP140</t>
  </si>
  <si>
    <t>RP160</t>
  </si>
  <si>
    <t>RP180</t>
  </si>
  <si>
    <t>RP200</t>
  </si>
  <si>
    <t>RP220</t>
  </si>
  <si>
    <t>RP240</t>
  </si>
  <si>
    <t>Detectar sentimientos</t>
  </si>
  <si>
    <t>Detecta un sentimiento concreto en área</t>
  </si>
  <si>
    <t>10m/80RP</t>
  </si>
  <si>
    <t>50m/100TP</t>
  </si>
  <si>
    <t>100m/120RP</t>
  </si>
  <si>
    <t>250m/140RP</t>
  </si>
  <si>
    <t>500m/160RP</t>
  </si>
  <si>
    <t>1Km/180RP</t>
  </si>
  <si>
    <t>10Km/200RP</t>
  </si>
  <si>
    <t>100Km/220RP</t>
  </si>
  <si>
    <t>Conectar sentidos</t>
  </si>
  <si>
    <t>Conecta los sentidos con otro individuo permitiendo intercambiarlos</t>
  </si>
  <si>
    <t>80RP/10m</t>
  </si>
  <si>
    <t>100RP/50m</t>
  </si>
  <si>
    <t>120RP/100m</t>
  </si>
  <si>
    <t>140RP/250m</t>
  </si>
  <si>
    <t>160RP/500</t>
  </si>
  <si>
    <t>180RP/1Km</t>
  </si>
  <si>
    <t>200RP/10Km</t>
  </si>
  <si>
    <t>220RP/100Km</t>
  </si>
  <si>
    <t>Intensificar sentimientos</t>
  </si>
  <si>
    <t>Incrementa una emoción que este sintiendo</t>
  </si>
  <si>
    <t>Eliminar sentidos</t>
  </si>
  <si>
    <t>Elimina un sentido, mas uno por cada 20 que se falle</t>
  </si>
  <si>
    <t>Crear sentimientos</t>
  </si>
  <si>
    <t>Crea sentimientos nuevos en alguien,+20RP si son contrarios</t>
  </si>
  <si>
    <t>Cargar con sentimientos</t>
  </si>
  <si>
    <t>Carga un objeto o lugar con un fuerte sentimiento</t>
  </si>
  <si>
    <t>100RP/5m</t>
  </si>
  <si>
    <t>120RP/10m</t>
  </si>
  <si>
    <t>140RP/25m</t>
  </si>
  <si>
    <t>160RP/50m</t>
  </si>
  <si>
    <t>180RP/100m</t>
  </si>
  <si>
    <t>220RP/500m</t>
  </si>
  <si>
    <t>Trasladar los sentidos</t>
  </si>
  <si>
    <t>Permite proyectar uno de sus sentidos a distancia</t>
  </si>
  <si>
    <t>500Km</t>
  </si>
  <si>
    <t>Cualquier distancia</t>
  </si>
  <si>
    <t>Permite aplicar las habilidades en área</t>
  </si>
  <si>
    <t>Destruir sentimientos</t>
  </si>
  <si>
    <t>Elimina sentimientos, por cada 20 otro, por mas de 80 todos</t>
  </si>
  <si>
    <t>Sentir matrices</t>
  </si>
  <si>
    <t>Permite detectar matrices psiquicas</t>
  </si>
  <si>
    <t>10m/Ver matrices</t>
  </si>
  <si>
    <t>25m/Detectar poderes latentes</t>
  </si>
  <si>
    <t>50m/Reconocer el poder</t>
  </si>
  <si>
    <t>250m/Disciplinas afines</t>
  </si>
  <si>
    <t>500m/Mide el potencial</t>
  </si>
  <si>
    <t>1Km/Detecta CVs libres</t>
  </si>
  <si>
    <t>5Km/Los poderes que posee</t>
  </si>
  <si>
    <t>Destruir matrices</t>
  </si>
  <si>
    <t>Destruye matrices psiquicas</t>
  </si>
  <si>
    <t>Nivel medio</t>
  </si>
  <si>
    <t>Nivel dificil</t>
  </si>
  <si>
    <t>Nivel muy dificil</t>
  </si>
  <si>
    <t>Nivel absurdo</t>
  </si>
  <si>
    <t>Nivel casi imposible</t>
  </si>
  <si>
    <t>Nivel imposible</t>
  </si>
  <si>
    <t>Nivel inhumano</t>
  </si>
  <si>
    <t>Ocultar matrices</t>
  </si>
  <si>
    <t>Reduce la tirada de oro de sentir matrices contra uno mismo</t>
  </si>
  <si>
    <t>2 grados</t>
  </si>
  <si>
    <t>3 grados</t>
  </si>
  <si>
    <t>4 grados</t>
  </si>
  <si>
    <t>5 grados</t>
  </si>
  <si>
    <t>6 grados</t>
  </si>
  <si>
    <t>7 grados</t>
  </si>
  <si>
    <t>8 grados</t>
  </si>
  <si>
    <t>9 grados</t>
  </si>
  <si>
    <t>Conectar matrices</t>
  </si>
  <si>
    <t>Permite añadir Voluntad de otros psiquicos como añadido</t>
  </si>
  <si>
    <t>2 Individuos</t>
  </si>
  <si>
    <t>3 Individuos</t>
  </si>
  <si>
    <t>4 Individuos</t>
  </si>
  <si>
    <t>6 Individuos</t>
  </si>
  <si>
    <t>8 Individuos</t>
  </si>
  <si>
    <t>10 Individuos</t>
  </si>
  <si>
    <t>20 Individuos</t>
  </si>
  <si>
    <t>Crear caos</t>
  </si>
  <si>
    <t>Aumenta posibilidades de todo</t>
  </si>
  <si>
    <t>Eliminar la ley de la causalidad</t>
  </si>
  <si>
    <t>Otorga tirada propia para habilidad y chequeo</t>
  </si>
  <si>
    <t>H30/C3</t>
  </si>
  <si>
    <t>H40/C4</t>
  </si>
  <si>
    <t>H50/C5</t>
  </si>
  <si>
    <t>H60/C6</t>
  </si>
  <si>
    <t>H80/C8</t>
  </si>
  <si>
    <t>Alterar el clima</t>
  </si>
  <si>
    <t>Cambia el clima, tarda un tiempo</t>
  </si>
  <si>
    <t>Menor/1Km</t>
  </si>
  <si>
    <t>Menor raro/2Km</t>
  </si>
  <si>
    <t>Medio/5Km</t>
  </si>
  <si>
    <t>Mayor/10Km</t>
  </si>
  <si>
    <t>Radical/15Km</t>
  </si>
  <si>
    <t>Completo/20Km</t>
  </si>
  <si>
    <t>Crear orden</t>
  </si>
  <si>
    <t>Inverso a crear caos, reduce act y convocatoria C</t>
  </si>
  <si>
    <t>1Km/act-10/C-20</t>
  </si>
  <si>
    <t>2Km/act-20/C-40</t>
  </si>
  <si>
    <t>5Km/act-40/C-80</t>
  </si>
  <si>
    <t>Controlar la causalidad</t>
  </si>
  <si>
    <t>Control de la causalidad, no imposibles</t>
  </si>
  <si>
    <t>Sucesos menores</t>
  </si>
  <si>
    <t>Intermedios</t>
  </si>
  <si>
    <t>Mayores</t>
  </si>
  <si>
    <t>Increibles</t>
  </si>
  <si>
    <t>Percibir electricidad</t>
  </si>
  <si>
    <t>Siente la electricidad y seres vivos con pulsos eléctricos</t>
  </si>
  <si>
    <t>500m/RF140</t>
  </si>
  <si>
    <t>1Km/RF160</t>
  </si>
  <si>
    <t>5Km/RF180</t>
  </si>
  <si>
    <t>Crear electricidad</t>
  </si>
  <si>
    <t>Crea intensidades de electricidad</t>
  </si>
  <si>
    <t>Controlar electricidad</t>
  </si>
  <si>
    <t>Controla la electricidad y elementales</t>
  </si>
  <si>
    <t>Manipulación magnética</t>
  </si>
  <si>
    <t>Mueve cosas, mitad de peso si tiene que volar</t>
  </si>
  <si>
    <t>1Kg</t>
  </si>
  <si>
    <t>5Kg</t>
  </si>
  <si>
    <t>25Kg</t>
  </si>
  <si>
    <t>500Kg</t>
  </si>
  <si>
    <t>Escudo magnético</t>
  </si>
  <si>
    <t>Escudo electrico, -20 al atacarlo con armas metalicas, solo metal</t>
  </si>
  <si>
    <t>1800PV/cualquier fisico</t>
  </si>
  <si>
    <t>Leer impulsos eléctricos</t>
  </si>
  <si>
    <t>Ventaja +30 acciones fisicas enfrentadas, +60 contra seres eléctricos</t>
  </si>
  <si>
    <t>100RF/10m</t>
  </si>
  <si>
    <t>120RF/25m</t>
  </si>
  <si>
    <t>140RF/50m</t>
  </si>
  <si>
    <t>160RF/100m</t>
  </si>
  <si>
    <t>180RF/150m</t>
  </si>
  <si>
    <t>200RF/250m</t>
  </si>
  <si>
    <t>220RF/1Km</t>
  </si>
  <si>
    <t>Arco eléctrico</t>
  </si>
  <si>
    <t>Ataque eléctrico visible de daño base indicado</t>
  </si>
  <si>
    <t>Daño 60</t>
  </si>
  <si>
    <t>Daño 140</t>
  </si>
  <si>
    <t>Daño 160</t>
  </si>
  <si>
    <t>Daño 180</t>
  </si>
  <si>
    <t>Ataque de aceleracion magnética</t>
  </si>
  <si>
    <t>Lanza objeto lineal que atraviesa, rotura o obeto roto, -2TA, PEN o CAL</t>
  </si>
  <si>
    <t>Fatiga 10</t>
  </si>
  <si>
    <t>daño+20/rot14/50m/500gr</t>
  </si>
  <si>
    <t>D+40/R18/100m/1Kg</t>
  </si>
  <si>
    <t>D+80/R26/150m/10Kg</t>
  </si>
  <si>
    <t>D+120/R30/300m/100Kg</t>
  </si>
  <si>
    <t>Controlar impulsos eléctricos</t>
  </si>
  <si>
    <t>Paraliza a enemigos, control en altos grados</t>
  </si>
  <si>
    <t>RF120/-40</t>
  </si>
  <si>
    <t>RF140/-80</t>
  </si>
  <si>
    <t>RF160/Control parcial</t>
  </si>
  <si>
    <t>RF180/Control total</t>
  </si>
  <si>
    <t>Recolocar objeto</t>
  </si>
  <si>
    <t>Mover algo a otro sitio, si se quiere sujetar RF</t>
  </si>
  <si>
    <t>1Kg/1m/RF60</t>
  </si>
  <si>
    <t>2Kg/5m/RF80</t>
  </si>
  <si>
    <t>5Kg/100m/RF100</t>
  </si>
  <si>
    <t>10Kg/500m/RF120</t>
  </si>
  <si>
    <t>25Kg/1Km/RF140</t>
  </si>
  <si>
    <t>50Kg/2Km/RF160</t>
  </si>
  <si>
    <t>100Kg/5Km/RF180</t>
  </si>
  <si>
    <t>500Kg/10Km/RF200</t>
  </si>
  <si>
    <t>Autorrecolocación</t>
  </si>
  <si>
    <t>Se teletransporta el psiquico, si se choca insconsciente</t>
  </si>
  <si>
    <t>Transporte defensivo</t>
  </si>
  <si>
    <t>Proyección psiquica como defensa, esquivas varias, area de movimiento</t>
  </si>
  <si>
    <t>1Esq/5m</t>
  </si>
  <si>
    <t>2Esq/10m</t>
  </si>
  <si>
    <t>3Esq/15m</t>
  </si>
  <si>
    <t>4Esq/25m</t>
  </si>
  <si>
    <t>6Esq/50m</t>
  </si>
  <si>
    <t>8Esq/100m</t>
  </si>
  <si>
    <t>Ilimitado</t>
  </si>
  <si>
    <t>Autorrecolocación mayor</t>
  </si>
  <si>
    <t>Aleph</t>
  </si>
  <si>
    <t>Encuentra algo si pasa control, mantenido pasa RP o negativo (shock)</t>
  </si>
  <si>
    <t>10Km/Per20/RP140 Shock -2</t>
  </si>
  <si>
    <t>100Km/P18/RP160 shock-4</t>
  </si>
  <si>
    <t>1000Km/P16/RP180/ Shock -6</t>
  </si>
  <si>
    <t>10000Km/P14/RP200 Shock -10</t>
  </si>
  <si>
    <t>P12/RP240 Shock -14</t>
  </si>
  <si>
    <t>Recolocar objeto mayor</t>
  </si>
  <si>
    <t>1000T/1Km/RF140</t>
  </si>
  <si>
    <t>10000T/10Km/RF160</t>
  </si>
  <si>
    <t>100000T/100Km/RF180</t>
  </si>
  <si>
    <t>1000000T/RF200</t>
  </si>
  <si>
    <t>Mueve algo o alguien a algun sitio</t>
  </si>
  <si>
    <t>1Km/RF120/100Kg</t>
  </si>
  <si>
    <t>10Km/RF140/500Kg</t>
  </si>
  <si>
    <t>100Km/RF160/1T</t>
  </si>
  <si>
    <t>1000Km/RF180/10T</t>
  </si>
  <si>
    <t>10000Km/RF200/100T</t>
  </si>
  <si>
    <t>Manipular la luz</t>
  </si>
  <si>
    <t>Control y manipulacion de la luz y elementales</t>
  </si>
  <si>
    <t>1m radio/100RF</t>
  </si>
  <si>
    <t>5m/120RF</t>
  </si>
  <si>
    <t>10m/140RF</t>
  </si>
  <si>
    <t>25m/160RF</t>
  </si>
  <si>
    <t>50m/180RF</t>
  </si>
  <si>
    <t>250m/200RF</t>
  </si>
  <si>
    <t>500m/240RF</t>
  </si>
  <si>
    <t>Crear luz</t>
  </si>
  <si>
    <t>Crea luz en un radio</t>
  </si>
  <si>
    <t>Flash de luz</t>
  </si>
  <si>
    <t>Resplandor en área sin selección de objetivos, 1 turno por cada 10 en fallo</t>
  </si>
  <si>
    <t>5m/80RF</t>
  </si>
  <si>
    <t>10m/100RF</t>
  </si>
  <si>
    <t>15m/120RF</t>
  </si>
  <si>
    <t>25m/140RF</t>
  </si>
  <si>
    <t>50m/160RF</t>
  </si>
  <si>
    <t>75m/180RF</t>
  </si>
  <si>
    <t>100m/200RF</t>
  </si>
  <si>
    <t>150m/220RF</t>
  </si>
  <si>
    <t>Pantalla de luz</t>
  </si>
  <si>
    <t>Escudo, -0PV contra luz, x2 daño de oscuridad</t>
  </si>
  <si>
    <t>1500PV</t>
  </si>
  <si>
    <t>Crea imagen falsa Adv 240, Bus 140, en movimiento dos grados menos</t>
  </si>
  <si>
    <t>1m cuadrado</t>
  </si>
  <si>
    <t>Laser</t>
  </si>
  <si>
    <t>Ataca en Cal, movida 5m reduce a la mitad su daño y reduccion de TA</t>
  </si>
  <si>
    <t>Daño 160/ -2TA</t>
  </si>
  <si>
    <t>D 180/-4TA</t>
  </si>
  <si>
    <t>D200/-6TA</t>
  </si>
  <si>
    <t>D220/-8TA</t>
  </si>
  <si>
    <t>D240/-10TA</t>
  </si>
  <si>
    <t>Filtrar sentidos</t>
  </si>
  <si>
    <t>Elimina negativos de uno o mas sentidos</t>
  </si>
  <si>
    <t>1Sentido/-10</t>
  </si>
  <si>
    <t>1/-20</t>
  </si>
  <si>
    <t>1/-30</t>
  </si>
  <si>
    <t>2/-40</t>
  </si>
  <si>
    <t>2/-50</t>
  </si>
  <si>
    <t>3/-60</t>
  </si>
  <si>
    <t>3/-70</t>
  </si>
  <si>
    <t>4/-80</t>
  </si>
  <si>
    <t>Todos/-100</t>
  </si>
  <si>
    <t>Desplazar sentidos</t>
  </si>
  <si>
    <t>Desplaza una entrada sensorial (oido…) una distancia</t>
  </si>
  <si>
    <t>Sentidos superiores</t>
  </si>
  <si>
    <t>Crea un nuevo sentido</t>
  </si>
  <si>
    <t>Matrices</t>
  </si>
  <si>
    <t>luz</t>
  </si>
  <si>
    <t>oscuridad</t>
  </si>
  <si>
    <t>Idea</t>
  </si>
  <si>
    <t>Limite de PDs invertidos</t>
  </si>
  <si>
    <t>Razas</t>
  </si>
  <si>
    <t>Humano</t>
  </si>
  <si>
    <t>Nephilim Sylvain</t>
  </si>
  <si>
    <t>Nephilim Jayán</t>
  </si>
  <si>
    <t>Nephilim D'Anjayni</t>
  </si>
  <si>
    <t>Nephilim Ebudan</t>
  </si>
  <si>
    <t>Nephilim Daimah</t>
  </si>
  <si>
    <t>Nephilim Duk'Zarist</t>
  </si>
  <si>
    <t>Sylvain</t>
  </si>
  <si>
    <t>Jayán</t>
  </si>
  <si>
    <t>D'Anjayni</t>
  </si>
  <si>
    <t>Ebudan</t>
  </si>
  <si>
    <t>Daimah</t>
  </si>
  <si>
    <t>Duk'Zarist</t>
  </si>
  <si>
    <t>NEPHILIM</t>
  </si>
  <si>
    <t>RAZAS PERDIDAS</t>
  </si>
  <si>
    <t>Devah</t>
  </si>
  <si>
    <t>Nephilim Devah</t>
  </si>
  <si>
    <t>Nephilim Vetala</t>
  </si>
  <si>
    <t>Vetala</t>
  </si>
  <si>
    <t>Tuan Dalyr</t>
  </si>
  <si>
    <t>RAZAS</t>
  </si>
  <si>
    <t>cordura</t>
  </si>
  <si>
    <t>suma</t>
  </si>
  <si>
    <t>salud</t>
  </si>
  <si>
    <t>umbral</t>
  </si>
  <si>
    <t>Por asalto</t>
  </si>
  <si>
    <t>Requiere</t>
  </si>
  <si>
    <t>movimiento</t>
  </si>
  <si>
    <t>tipo</t>
  </si>
  <si>
    <t>velocidad</t>
  </si>
  <si>
    <t>requiere</t>
  </si>
  <si>
    <t>8m</t>
  </si>
  <si>
    <t>22m</t>
  </si>
  <si>
    <t>28m</t>
  </si>
  <si>
    <t>32m</t>
  </si>
  <si>
    <t>35m</t>
  </si>
  <si>
    <t>40m</t>
  </si>
  <si>
    <t>80m</t>
  </si>
  <si>
    <t>salto</t>
  </si>
  <si>
    <t>especial</t>
  </si>
  <si>
    <t>inhumanidad</t>
  </si>
  <si>
    <t>zen</t>
  </si>
  <si>
    <t>nada</t>
  </si>
  <si>
    <t>0,2m</t>
  </si>
  <si>
    <t>salto calculo</t>
  </si>
  <si>
    <t>velocidad numero</t>
  </si>
  <si>
    <t>0,8m</t>
  </si>
  <si>
    <t>1,6m</t>
  </si>
  <si>
    <t>4,4m</t>
  </si>
  <si>
    <t>5,6m</t>
  </si>
  <si>
    <t>6,4m</t>
  </si>
  <si>
    <t>7m</t>
  </si>
  <si>
    <t>16m</t>
  </si>
  <si>
    <t>Salto</t>
  </si>
  <si>
    <t>Peso natural</t>
  </si>
  <si>
    <t>Carga max</t>
  </si>
  <si>
    <t>peso</t>
  </si>
  <si>
    <t>indice</t>
  </si>
  <si>
    <t>natural</t>
  </si>
  <si>
    <t>maximo</t>
  </si>
  <si>
    <t>1 Kg</t>
  </si>
  <si>
    <t>5 Kg</t>
  </si>
  <si>
    <t>10 Kg</t>
  </si>
  <si>
    <t>15 Kg</t>
  </si>
  <si>
    <t>25 Kg</t>
  </si>
  <si>
    <t>40 Kg</t>
  </si>
  <si>
    <t>60 Kg</t>
  </si>
  <si>
    <t>80 Kg</t>
  </si>
  <si>
    <t>100 Kg</t>
  </si>
  <si>
    <t>150 Kg</t>
  </si>
  <si>
    <t>200 Kg</t>
  </si>
  <si>
    <t>300 Kg</t>
  </si>
  <si>
    <t>1 Ton.</t>
  </si>
  <si>
    <t>5 Ton.</t>
  </si>
  <si>
    <t>15 Ton.</t>
  </si>
  <si>
    <t>100 Ton.</t>
  </si>
  <si>
    <t>500 Ton.</t>
  </si>
  <si>
    <t>10.000 Ton.</t>
  </si>
  <si>
    <t>1.000 Ton.</t>
  </si>
  <si>
    <t>20 Kg</t>
  </si>
  <si>
    <t>120 Kg</t>
  </si>
  <si>
    <t>180 Kg</t>
  </si>
  <si>
    <t>260 Kg</t>
  </si>
  <si>
    <t>350 Kg</t>
  </si>
  <si>
    <t>420 Kg</t>
  </si>
  <si>
    <t>600 Kg</t>
  </si>
  <si>
    <t>3 Ton.</t>
  </si>
  <si>
    <t>25 Ton.</t>
  </si>
  <si>
    <t>150.000 Ton.</t>
  </si>
  <si>
    <t>2.500 Ton.</t>
  </si>
  <si>
    <t>Descansando</t>
  </si>
  <si>
    <t>Indice de peso</t>
  </si>
  <si>
    <t>Necesidades</t>
  </si>
  <si>
    <t>Normales</t>
  </si>
  <si>
    <t>necesidades</t>
  </si>
  <si>
    <t>Reducidas</t>
  </si>
  <si>
    <t>Sin necesidades</t>
  </si>
  <si>
    <t>Negativo</t>
  </si>
  <si>
    <t>cansancio</t>
  </si>
  <si>
    <t>-10</t>
  </si>
  <si>
    <t>-20</t>
  </si>
  <si>
    <t>-40</t>
  </si>
  <si>
    <t>-80</t>
  </si>
  <si>
    <t>-120</t>
  </si>
  <si>
    <t>Descripcion</t>
  </si>
  <si>
    <t>Proyección Psíquica</t>
  </si>
  <si>
    <t>LA 1-10</t>
  </si>
  <si>
    <t>LA 10-20</t>
  </si>
  <si>
    <t>LA 20-30</t>
  </si>
  <si>
    <t>LA 30-40</t>
  </si>
  <si>
    <t>LA 40-50</t>
  </si>
  <si>
    <t>LA 50-60</t>
  </si>
  <si>
    <t>LA 60-70</t>
  </si>
  <si>
    <t>LA 70-80</t>
  </si>
  <si>
    <t>LA 80-90</t>
  </si>
  <si>
    <t>LA 90-100</t>
  </si>
  <si>
    <t>m.33</t>
  </si>
  <si>
    <t>m.1</t>
  </si>
  <si>
    <t>m.2</t>
  </si>
  <si>
    <t>m.3</t>
  </si>
  <si>
    <t>m.4</t>
  </si>
  <si>
    <t>m.5</t>
  </si>
  <si>
    <t>m.6</t>
  </si>
  <si>
    <t>m.7</t>
  </si>
  <si>
    <t>m.8</t>
  </si>
  <si>
    <t>m.9</t>
  </si>
  <si>
    <t>m.10</t>
  </si>
  <si>
    <t>m.11</t>
  </si>
  <si>
    <t>m.12</t>
  </si>
  <si>
    <t>m.13</t>
  </si>
  <si>
    <t>m.14</t>
  </si>
  <si>
    <t>m.15</t>
  </si>
  <si>
    <t>m.16</t>
  </si>
  <si>
    <t>m.17</t>
  </si>
  <si>
    <t>m.18</t>
  </si>
  <si>
    <t>m.19</t>
  </si>
  <si>
    <t>m.20</t>
  </si>
  <si>
    <t>m.21</t>
  </si>
  <si>
    <t>m.22</t>
  </si>
  <si>
    <t>m.23</t>
  </si>
  <si>
    <t>m.24</t>
  </si>
  <si>
    <t>m.25</t>
  </si>
  <si>
    <t>m.26</t>
  </si>
  <si>
    <t>m.27</t>
  </si>
  <si>
    <t>m.28</t>
  </si>
  <si>
    <t>m.29</t>
  </si>
  <si>
    <t>m.30</t>
  </si>
  <si>
    <t>m.31</t>
  </si>
  <si>
    <t>m.32</t>
  </si>
  <si>
    <t>m.34</t>
  </si>
  <si>
    <t>m.35</t>
  </si>
  <si>
    <t>Vía</t>
  </si>
  <si>
    <t>Tablas</t>
  </si>
  <si>
    <t>Hechicería</t>
  </si>
  <si>
    <t>Convocatoria</t>
  </si>
  <si>
    <t>Atq y Def</t>
  </si>
  <si>
    <t>CM y Ki</t>
  </si>
  <si>
    <t>Máximo Atq</t>
  </si>
  <si>
    <t>Máximo Def</t>
  </si>
  <si>
    <t>Máximo Esq</t>
  </si>
  <si>
    <t>Límite Atq y Def</t>
  </si>
  <si>
    <t>=ELEGIR((BUSCAR(E89;HM!$A$91:$B$125));m.22;m.27;m.5;m.6;m.8;m.1;m.33;m.2;m.7;m.10;m.25;m.3;m.9;m.21;m.23;m.24;m.26;m.28;m.29;m.4;m.30;m.31;m.32;m.34;m.35;m.12;m.11;m.13;m.14;m.15;m.16;m.17;m.18;m.19;m.20)</t>
  </si>
  <si>
    <t>p.1</t>
  </si>
  <si>
    <t>p.2</t>
  </si>
  <si>
    <t>p.3</t>
  </si>
  <si>
    <t>p.4</t>
  </si>
  <si>
    <t>p.5</t>
  </si>
  <si>
    <t>p.6</t>
  </si>
  <si>
    <t>p.7</t>
  </si>
  <si>
    <t>p.8</t>
  </si>
  <si>
    <t>p.9</t>
  </si>
  <si>
    <t>p.10</t>
  </si>
  <si>
    <t>p.11</t>
  </si>
  <si>
    <t>p.12</t>
  </si>
  <si>
    <t>p.13</t>
  </si>
  <si>
    <t>p.14</t>
  </si>
  <si>
    <t>=ELEGIR((BUSCAR(A21;HP!$A$50:$B$63));p.1;p.2;p.3;p.4;p.5;p.6;p.7;p.8;p.9;p.10;p.11;p.12;p.13;p.14)</t>
  </si>
  <si>
    <t>40</t>
  </si>
  <si>
    <t>80</t>
  </si>
  <si>
    <t>120</t>
  </si>
  <si>
    <t>140</t>
  </si>
  <si>
    <t>180</t>
  </si>
  <si>
    <t>240</t>
  </si>
  <si>
    <t>280</t>
  </si>
  <si>
    <t>320</t>
  </si>
  <si>
    <t>440</t>
  </si>
  <si>
    <t>Tierra / Madera</t>
  </si>
  <si>
    <t>Atlatl</t>
  </si>
  <si>
    <t>Jabalina +2 Fuerza</t>
  </si>
  <si>
    <t>Bastón de combate</t>
  </si>
  <si>
    <t>Bec de Corbin</t>
  </si>
  <si>
    <t>Asta/Maza</t>
  </si>
  <si>
    <t>Berdiche</t>
  </si>
  <si>
    <t>Bracamarte</t>
  </si>
  <si>
    <t>Brandistock</t>
  </si>
  <si>
    <t>Ver, A2M</t>
  </si>
  <si>
    <t>Turno 1 60 daño PEN</t>
  </si>
  <si>
    <t>Chui</t>
  </si>
  <si>
    <t>Cinquedea</t>
  </si>
  <si>
    <t>Claymore</t>
  </si>
  <si>
    <t>Dirk</t>
  </si>
  <si>
    <t>Escramasajón</t>
  </si>
  <si>
    <t>Falcata</t>
  </si>
  <si>
    <t>Espada/Hacha</t>
  </si>
  <si>
    <t>Glavius</t>
  </si>
  <si>
    <t>Goedendag</t>
  </si>
  <si>
    <t>A1o2M, Ver</t>
  </si>
  <si>
    <t>Gosse Messer</t>
  </si>
  <si>
    <t>6/9</t>
  </si>
  <si>
    <t>Guandao</t>
  </si>
  <si>
    <t>7/11</t>
  </si>
  <si>
    <t>Hu Die Dao</t>
  </si>
  <si>
    <t>Precisa, Ver</t>
  </si>
  <si>
    <t>Katbalger</t>
  </si>
  <si>
    <t>Kerambit</t>
  </si>
  <si>
    <t>Koncerz</t>
  </si>
  <si>
    <t>Kukri</t>
  </si>
  <si>
    <t>Liu Xing Chui</t>
  </si>
  <si>
    <t>A2M, presa 8, Compleja</t>
  </si>
  <si>
    <t>Lujiaodao</t>
  </si>
  <si>
    <t>Trabarma</t>
  </si>
  <si>
    <t>Maza Barra</t>
  </si>
  <si>
    <t>Montante</t>
  </si>
  <si>
    <t>8/11</t>
  </si>
  <si>
    <t>Pata</t>
  </si>
  <si>
    <t>Pica</t>
  </si>
  <si>
    <t>A2M, Ver</t>
  </si>
  <si>
    <t>Turno 20 fuera de combata</t>
  </si>
  <si>
    <t>Pudao</t>
  </si>
  <si>
    <t>Shang Gou</t>
  </si>
  <si>
    <t>Compleja, Trabarma, Ver</t>
  </si>
  <si>
    <t>Spatha</t>
  </si>
  <si>
    <t>Urumi</t>
  </si>
  <si>
    <t>Compleja, Ver</t>
  </si>
  <si>
    <t>Valaska</t>
  </si>
  <si>
    <t>Asta/Hacha</t>
  </si>
  <si>
    <t>Boku-te</t>
  </si>
  <si>
    <t>Jutte</t>
  </si>
  <si>
    <t>Kama</t>
  </si>
  <si>
    <t>Kau Sin Ke</t>
  </si>
  <si>
    <t>Kiseru</t>
  </si>
  <si>
    <t>Kris</t>
  </si>
  <si>
    <t>Kumade</t>
  </si>
  <si>
    <t>Kunai</t>
  </si>
  <si>
    <t>Kyoketsu-Shogui</t>
  </si>
  <si>
    <t>Corta/Cuerda</t>
  </si>
  <si>
    <t>Presa 7, Ver</t>
  </si>
  <si>
    <t>Lajatang</t>
  </si>
  <si>
    <t>Nagimaki</t>
  </si>
  <si>
    <t>Naginata</t>
  </si>
  <si>
    <t>6/8</t>
  </si>
  <si>
    <t>Ninja-to</t>
  </si>
  <si>
    <t>Ram Dao</t>
  </si>
  <si>
    <t>Sode Garami</t>
  </si>
  <si>
    <t>A2M, Presa 7, Ver</t>
  </si>
  <si>
    <t>Tetsubo</t>
  </si>
  <si>
    <t>Uchi-ne</t>
  </si>
  <si>
    <t>Sang Kauw</t>
  </si>
  <si>
    <t>Wakizasi</t>
  </si>
  <si>
    <t>Arco de balas</t>
  </si>
  <si>
    <t>Piedra</t>
  </si>
  <si>
    <t>Balas</t>
  </si>
  <si>
    <t>Daikyu</t>
  </si>
  <si>
    <t>COMUN</t>
  </si>
  <si>
    <t>NUEVA</t>
  </si>
  <si>
    <t>EXOTICA</t>
  </si>
  <si>
    <t>IMPROVISADA</t>
  </si>
  <si>
    <t>PROYECTILES</t>
  </si>
  <si>
    <t>ASEDIO</t>
  </si>
  <si>
    <t>MUNICION</t>
  </si>
  <si>
    <t>ESCUDO</t>
  </si>
  <si>
    <t>Piedra de arco de balas</t>
  </si>
  <si>
    <t>Balas de arco de balas</t>
  </si>
  <si>
    <t>Improvisada</t>
  </si>
  <si>
    <t>Nueva</t>
  </si>
  <si>
    <t>Exótica</t>
  </si>
  <si>
    <t>Asedio</t>
  </si>
  <si>
    <t>Común</t>
  </si>
  <si>
    <t>Perpunte</t>
  </si>
  <si>
    <t>Laminar</t>
  </si>
  <si>
    <t>Brigantina</t>
  </si>
  <si>
    <t>Kozan-do</t>
  </si>
  <si>
    <t>Keiko</t>
  </si>
  <si>
    <t>O-Yoroi</t>
  </si>
  <si>
    <t>Segmentada</t>
  </si>
  <si>
    <t>Tanko</t>
  </si>
  <si>
    <t>19</t>
  </si>
  <si>
    <t>Pen. Nat.</t>
  </si>
  <si>
    <t>Bon</t>
  </si>
  <si>
    <t>SUMA</t>
  </si>
  <si>
    <t>Coste en CM gastado en técnicas</t>
  </si>
  <si>
    <t>Mantenida</t>
  </si>
  <si>
    <t>Acumulaciones de ki</t>
  </si>
  <si>
    <t>Coste de ki</t>
  </si>
  <si>
    <t>Incremento</t>
  </si>
  <si>
    <t>Menor (30 CM)</t>
  </si>
  <si>
    <t>Mayor (60 CM)</t>
  </si>
  <si>
    <t>Sello Mayor</t>
  </si>
  <si>
    <t>Sello Menor</t>
  </si>
  <si>
    <t>Diferencia</t>
  </si>
  <si>
    <t>Base promedio</t>
  </si>
  <si>
    <t>Bono Esp</t>
  </si>
  <si>
    <t>Acumulación T.</t>
  </si>
  <si>
    <t>Retrato</t>
  </si>
  <si>
    <t>KO</t>
  </si>
  <si>
    <t>Gastado</t>
  </si>
  <si>
    <t>Leorio</t>
  </si>
  <si>
    <t>Bonachon peligroso protector</t>
  </si>
  <si>
    <t>Hombre</t>
  </si>
  <si>
    <t>Ojos de la Muerte - 2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</si>
</sst>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0"/>
      <name val="Arial"/>
      <family val="2"/>
    </font>
    <font>
      <sz val="6"/>
      <color indexed="9"/>
      <name val="Arial"/>
      <family val="2"/>
    </font>
    <font>
      <sz val="6"/>
      <name val="Arial"/>
      <family val="2"/>
    </font>
    <font>
      <b/>
      <sz val="10"/>
      <name val="Arial"/>
      <family val="2"/>
    </font>
    <font>
      <sz val="6"/>
      <color indexed="9"/>
      <name val="Arial Black"/>
      <family val="2"/>
    </font>
    <font>
      <sz val="6"/>
      <name val="Arial Black"/>
      <family val="2"/>
    </font>
    <font>
      <b/>
      <sz val="9"/>
      <color indexed="8"/>
      <name val="Tahoma"/>
      <family val="2"/>
    </font>
    <font>
      <sz val="6"/>
      <color indexed="8"/>
      <name val="Arial"/>
      <family val="2"/>
    </font>
    <font>
      <b/>
      <sz val="6"/>
      <color indexed="9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b/>
      <sz val="6"/>
      <color indexed="9"/>
      <name val="Arial Black"/>
      <family val="2"/>
    </font>
    <font>
      <sz val="10"/>
      <name val="Arial"/>
      <family val="2"/>
    </font>
    <font>
      <sz val="6"/>
      <color theme="0"/>
      <name val="Arial"/>
      <family val="2"/>
    </font>
    <font>
      <sz val="6"/>
      <color theme="1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58"/>
        <bgColor indexed="8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4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/>
      <right style="thin">
        <color indexed="64"/>
      </right>
      <top/>
      <bottom/>
      <diagonal/>
    </border>
  </borders>
  <cellStyleXfs count="10">
    <xf numFmtId="0" fontId="0" fillId="0" borderId="0"/>
    <xf numFmtId="0" fontId="12" fillId="0" borderId="0" applyNumberFormat="0" applyFill="0" applyBorder="0" applyProtection="0">
      <alignment horizontal="left"/>
    </xf>
    <xf numFmtId="0" fontId="1" fillId="2" borderId="0" applyBorder="0">
      <alignment horizontal="center" vertical="center"/>
    </xf>
    <xf numFmtId="0" fontId="2" fillId="0" borderId="0" applyBorder="0">
      <alignment horizontal="center" vertical="center"/>
    </xf>
    <xf numFmtId="0" fontId="1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Protection="0">
      <alignment horizontal="left"/>
    </xf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4" fillId="2" borderId="1">
      <alignment horizontal="center" vertical="center"/>
    </xf>
  </cellStyleXfs>
  <cellXfs count="23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shrinkToFit="1"/>
    </xf>
    <xf numFmtId="0" fontId="2" fillId="0" borderId="0" xfId="0" applyFont="1" applyFill="1" applyBorder="1" applyAlignment="1">
      <alignment horizontal="center" vertical="center" shrinkToFit="1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shrinkToFit="1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/>
    </xf>
    <xf numFmtId="0" fontId="1" fillId="2" borderId="1" xfId="2" applyFont="1" applyBorder="1">
      <alignment horizontal="center" vertical="center"/>
    </xf>
    <xf numFmtId="0" fontId="2" fillId="0" borderId="0" xfId="0" applyFont="1" applyFill="1" applyBorder="1" applyAlignment="1">
      <alignment vertical="center"/>
    </xf>
    <xf numFmtId="0" fontId="1" fillId="0" borderId="10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2" xfId="0" applyFont="1" applyBorder="1" applyAlignment="1">
      <alignment horizontal="center" vertical="center"/>
    </xf>
    <xf numFmtId="0" fontId="4" fillId="2" borderId="1" xfId="9" applyFont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49" fontId="0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4" xfId="2" applyFont="1" applyBorder="1" applyAlignment="1">
      <alignment vertical="center"/>
    </xf>
    <xf numFmtId="0" fontId="2" fillId="0" borderId="0" xfId="0" applyFont="1"/>
    <xf numFmtId="0" fontId="1" fillId="0" borderId="7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Border="1"/>
    <xf numFmtId="0" fontId="2" fillId="0" borderId="13" xfId="0" applyFont="1" applyBorder="1"/>
    <xf numFmtId="0" fontId="2" fillId="0" borderId="2" xfId="0" applyFont="1" applyBorder="1"/>
    <xf numFmtId="0" fontId="2" fillId="0" borderId="9" xfId="0" applyFont="1" applyBorder="1"/>
    <xf numFmtId="0" fontId="2" fillId="0" borderId="5" xfId="0" applyFont="1" applyBorder="1"/>
    <xf numFmtId="0" fontId="2" fillId="0" borderId="14" xfId="0" applyFont="1" applyBorder="1"/>
    <xf numFmtId="0" fontId="11" fillId="0" borderId="0" xfId="0" applyFont="1" applyFill="1" applyBorder="1" applyAlignment="1">
      <alignment vertical="center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1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quotePrefix="1" applyAlignment="1">
      <alignment horizontal="center"/>
    </xf>
    <xf numFmtId="0" fontId="13" fillId="4" borderId="15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4" fillId="0" borderId="0" xfId="0" applyFont="1" applyFill="1" applyBorder="1" applyAlignment="1">
      <alignment vertical="center"/>
    </xf>
    <xf numFmtId="0" fontId="2" fillId="0" borderId="15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 shrinkToFit="1"/>
    </xf>
    <xf numFmtId="0" fontId="1" fillId="2" borderId="6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2" borderId="1" xfId="9" applyFont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2" fillId="0" borderId="0" xfId="0" quotePrefix="1" applyFont="1"/>
    <xf numFmtId="0" fontId="0" fillId="5" borderId="0" xfId="0" applyFill="1"/>
    <xf numFmtId="0" fontId="0" fillId="0" borderId="0" xfId="0" quotePrefix="1"/>
    <xf numFmtId="0" fontId="2" fillId="0" borderId="15" xfId="0" applyFont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 shrinkToFit="1"/>
    </xf>
    <xf numFmtId="0" fontId="2" fillId="0" borderId="19" xfId="0" applyFont="1" applyBorder="1" applyAlignment="1">
      <alignment horizontal="center" vertical="center" shrinkToFit="1"/>
    </xf>
    <xf numFmtId="1" fontId="2" fillId="0" borderId="20" xfId="0" applyNumberFormat="1" applyFont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 shrinkToFit="1"/>
    </xf>
    <xf numFmtId="0" fontId="2" fillId="0" borderId="17" xfId="0" applyFont="1" applyBorder="1" applyAlignment="1">
      <alignment horizontal="center" vertical="center" shrinkToFit="1"/>
    </xf>
    <xf numFmtId="0" fontId="2" fillId="0" borderId="18" xfId="0" applyFont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shrinkToFit="1"/>
    </xf>
    <xf numFmtId="0" fontId="4" fillId="2" borderId="2" xfId="0" applyFont="1" applyFill="1" applyBorder="1" applyAlignment="1" applyProtection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0" borderId="27" xfId="0" applyFont="1" applyBorder="1" applyAlignment="1">
      <alignment horizontal="center" vertical="center" shrinkToFit="1"/>
    </xf>
    <xf numFmtId="0" fontId="2" fillId="0" borderId="28" xfId="0" applyFont="1" applyBorder="1" applyAlignment="1">
      <alignment horizontal="center" vertical="center" shrinkToFit="1"/>
    </xf>
    <xf numFmtId="0" fontId="2" fillId="0" borderId="29" xfId="0" applyFont="1" applyBorder="1" applyAlignment="1">
      <alignment horizontal="center" vertical="center" shrinkToFit="1"/>
    </xf>
    <xf numFmtId="1" fontId="2" fillId="0" borderId="26" xfId="0" applyNumberFormat="1" applyFont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 shrinkToFit="1"/>
    </xf>
    <xf numFmtId="0" fontId="1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 shrinkToFit="1"/>
    </xf>
    <xf numFmtId="0" fontId="2" fillId="0" borderId="15" xfId="3" applyFont="1" applyBorder="1" applyAlignment="1">
      <alignment horizontal="center" vertical="center"/>
    </xf>
    <xf numFmtId="0" fontId="1" fillId="2" borderId="1" xfId="2" applyFont="1" applyBorder="1" applyAlignment="1">
      <alignment horizontal="center" vertical="center"/>
    </xf>
    <xf numFmtId="0" fontId="1" fillId="2" borderId="5" xfId="2" applyFont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/>
    </xf>
    <xf numFmtId="0" fontId="2" fillId="0" borderId="0" xfId="2" applyFont="1" applyFill="1" applyBorder="1" applyAlignment="1">
      <alignment vertical="center"/>
    </xf>
    <xf numFmtId="0" fontId="2" fillId="0" borderId="0" xfId="3" applyFont="1" applyFill="1" applyBorder="1" applyAlignment="1">
      <alignment vertical="center"/>
    </xf>
    <xf numFmtId="0" fontId="1" fillId="2" borderId="47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shrinkToFit="1"/>
    </xf>
    <xf numFmtId="0" fontId="2" fillId="0" borderId="0" xfId="0" quotePrefix="1" applyFont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2" borderId="5" xfId="9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 applyProtection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2" borderId="1" xfId="9" applyFont="1" applyBorder="1" applyAlignment="1">
      <alignment horizontal="center" vertical="center"/>
    </xf>
    <xf numFmtId="0" fontId="4" fillId="2" borderId="15" xfId="9" applyFont="1" applyBorder="1" applyAlignment="1">
      <alignment horizontal="center" vertical="center"/>
    </xf>
    <xf numFmtId="0" fontId="1" fillId="2" borderId="1" xfId="2" applyFont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4" fillId="2" borderId="5" xfId="9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1" xfId="9" applyFont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5" xfId="3" applyFont="1" applyBorder="1" applyAlignment="1">
      <alignment horizontal="center" vertical="center" wrapText="1" shrinkToFit="1"/>
    </xf>
    <xf numFmtId="0" fontId="2" fillId="0" borderId="1" xfId="3" applyFont="1" applyBorder="1" applyAlignment="1">
      <alignment horizontal="center" vertical="center" wrapText="1" shrinkToFit="1"/>
    </xf>
    <xf numFmtId="0" fontId="2" fillId="0" borderId="1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" fillId="2" borderId="4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4" fillId="2" borderId="1" xfId="9" applyFont="1" applyAlignment="1">
      <alignment horizontal="center" vertical="center"/>
    </xf>
    <xf numFmtId="0" fontId="1" fillId="2" borderId="2" xfId="2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shrinkToFit="1"/>
    </xf>
    <xf numFmtId="0" fontId="1" fillId="2" borderId="4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0" fontId="1" fillId="0" borderId="0" xfId="0" applyFont="1" applyFill="1" applyBorder="1" applyAlignment="1">
      <alignment horizontal="center" vertical="center"/>
    </xf>
    <xf numFmtId="0" fontId="1" fillId="2" borderId="15" xfId="2" applyBorder="1">
      <alignment horizontal="center" vertical="center"/>
    </xf>
    <xf numFmtId="0" fontId="1" fillId="2" borderId="1" xfId="0" applyFont="1" applyFill="1" applyBorder="1" applyAlignment="1">
      <alignment horizontal="center" vertical="center" shrinkToFit="1"/>
    </xf>
    <xf numFmtId="0" fontId="8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wrapText="1" shrinkToFit="1"/>
    </xf>
    <xf numFmtId="0" fontId="2" fillId="0" borderId="4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2" borderId="1" xfId="9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 shrinkToFit="1"/>
    </xf>
    <xf numFmtId="0" fontId="2" fillId="0" borderId="16" xfId="0" applyFont="1" applyBorder="1" applyAlignment="1">
      <alignment horizontal="center" vertical="center" shrinkToFit="1"/>
    </xf>
    <xf numFmtId="0" fontId="2" fillId="0" borderId="17" xfId="0" applyFont="1" applyBorder="1" applyAlignment="1">
      <alignment horizontal="center" vertical="center" shrinkToFit="1"/>
    </xf>
    <xf numFmtId="0" fontId="2" fillId="0" borderId="19" xfId="0" applyFont="1" applyBorder="1" applyAlignment="1">
      <alignment horizontal="center" vertical="center" shrinkToFit="1"/>
    </xf>
    <xf numFmtId="0" fontId="1" fillId="2" borderId="2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1" fillId="2" borderId="15" xfId="2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15" xfId="3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2" xfId="2" applyBorder="1">
      <alignment horizontal="center" vertical="center"/>
    </xf>
    <xf numFmtId="0" fontId="4" fillId="2" borderId="40" xfId="9" applyFont="1" applyBorder="1" applyAlignment="1">
      <alignment horizontal="center" vertical="center"/>
    </xf>
    <xf numFmtId="0" fontId="4" fillId="2" borderId="41" xfId="9" applyFont="1" applyBorder="1" applyAlignment="1">
      <alignment horizontal="center" vertical="center"/>
    </xf>
    <xf numFmtId="0" fontId="4" fillId="2" borderId="42" xfId="9" applyFont="1" applyBorder="1" applyAlignment="1">
      <alignment horizontal="center" vertical="center"/>
    </xf>
    <xf numFmtId="0" fontId="14" fillId="0" borderId="38" xfId="0" applyFont="1" applyFill="1" applyBorder="1" applyAlignment="1">
      <alignment horizontal="center" vertical="center"/>
    </xf>
    <xf numFmtId="0" fontId="14" fillId="0" borderId="15" xfId="0" applyFont="1" applyFill="1" applyBorder="1" applyAlignment="1">
      <alignment horizontal="center" vertical="center"/>
    </xf>
    <xf numFmtId="0" fontId="14" fillId="0" borderId="35" xfId="0" applyFont="1" applyFill="1" applyBorder="1" applyAlignment="1">
      <alignment horizontal="center" vertical="center"/>
    </xf>
    <xf numFmtId="0" fontId="1" fillId="2" borderId="38" xfId="2" applyFont="1" applyBorder="1" applyAlignment="1">
      <alignment horizontal="center" vertical="center"/>
    </xf>
    <xf numFmtId="0" fontId="1" fillId="2" borderId="35" xfId="2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 shrinkToFit="1"/>
    </xf>
    <xf numFmtId="0" fontId="1" fillId="2" borderId="10" xfId="0" applyFont="1" applyFill="1" applyBorder="1" applyAlignment="1">
      <alignment horizontal="center" vertical="center"/>
    </xf>
    <xf numFmtId="0" fontId="11" fillId="2" borderId="1" xfId="9" applyFont="1">
      <alignment horizontal="center" vertical="center"/>
    </xf>
    <xf numFmtId="0" fontId="11" fillId="2" borderId="4" xfId="9" applyFont="1" applyBorder="1">
      <alignment horizontal="center" vertical="center"/>
    </xf>
    <xf numFmtId="0" fontId="4" fillId="2" borderId="15" xfId="9" applyBorder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5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</cellXfs>
  <cellStyles count="10">
    <cellStyle name="Categoría del Piloto de Datos" xfId="1"/>
    <cellStyle name="Detalles" xfId="2"/>
    <cellStyle name="Normal" xfId="0" builtinId="0"/>
    <cellStyle name="Normal Alf" xfId="3"/>
    <cellStyle name="Piloto de Datos Ángulo" xfId="8"/>
    <cellStyle name="Piloto de Datos Campo" xfId="4"/>
    <cellStyle name="Piloto de Datos Resultado" xfId="5"/>
    <cellStyle name="Piloto de Datos Título" xfId="6"/>
    <cellStyle name="Piloto de Datos Valor" xfId="7"/>
    <cellStyle name="Títulos" xfId="9"/>
  </cellStyles>
  <dxfs count="84"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D0D0D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3" name="Tabla11" displayName="Tabla11" ref="AX3:BI160" totalsRowShown="0" headerRowDxfId="74" dataDxfId="73">
  <autoFilter ref="AX3:BI160"/>
  <sortState ref="AX4:BI160">
    <sortCondition ref="AX3:AX160"/>
  </sortState>
  <tableColumns count="12">
    <tableColumn id="1" name="Nombre" dataDxfId="72"/>
    <tableColumn id="2" name="Daño" dataDxfId="71"/>
    <tableColumn id="3" name="Turno" dataDxfId="70"/>
    <tableColumn id="4" name="Fuerza requerida" dataDxfId="69"/>
    <tableColumn id="5" name="Crítico 1" dataDxfId="68"/>
    <tableColumn id="6" name="Ctrítico 2" dataDxfId="67"/>
    <tableColumn id="7" name="Tipo de arma" dataDxfId="66"/>
    <tableColumn id="8" name="Especial" dataDxfId="65"/>
    <tableColumn id="9" name="Entereza" dataDxfId="64"/>
    <tableColumn id="10" name="Rotura" dataDxfId="63"/>
    <tableColumn id="11" name="Presencia" dataDxfId="62"/>
    <tableColumn id="12" name="Otros" dataDxfId="6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Tabla12" displayName="Tabla12" ref="BY4:CM30" totalsRowShown="0" headerRowDxfId="60" dataDxfId="59">
  <autoFilter ref="BY4:CM30"/>
  <sortState ref="BY5:CM30">
    <sortCondition ref="BY4:BY30"/>
  </sortState>
  <tableColumns count="15">
    <tableColumn id="1" name="Nombre" dataDxfId="58"/>
    <tableColumn id="2" name="Requerimiento de armadura" dataDxfId="57"/>
    <tableColumn id="3" name="Penalizador natural" dataDxfId="56"/>
    <tableColumn id="4" name="Restricción del movimiento" dataDxfId="55"/>
    <tableColumn id="5" name="Entereza" dataDxfId="54"/>
    <tableColumn id="6" name="Presencia" dataDxfId="53"/>
    <tableColumn id="7" name="Localizacion" dataDxfId="52"/>
    <tableColumn id="8" name="Clase" dataDxfId="51"/>
    <tableColumn id="9" name="Fil" dataDxfId="50"/>
    <tableColumn id="10" name="Con" dataDxfId="49"/>
    <tableColumn id="11" name="Pen" dataDxfId="48"/>
    <tableColumn id="12" name="Cal" dataDxfId="47"/>
    <tableColumn id="13" name="Ele" dataDxfId="46"/>
    <tableColumn id="14" name="Fri" dataDxfId="45"/>
    <tableColumn id="15" name="Ener" dataDxfId="4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5" name="Tabla13" displayName="Tabla13" ref="CQ4:DF12" totalsRowShown="0" headerRowDxfId="43" dataDxfId="42">
  <autoFilter ref="CQ4:DF12"/>
  <sortState ref="CQ5:DF12">
    <sortCondition ref="CQ4:CQ12"/>
  </sortState>
  <tableColumns count="16">
    <tableColumn id="1" name="Nombre" dataDxfId="41"/>
    <tableColumn id="2" name="Requerimiento de armadura" dataDxfId="40"/>
    <tableColumn id="3" name="Penalizador natural" dataDxfId="39"/>
    <tableColumn id="4" name="Penalizador percepcion" dataDxfId="38"/>
    <tableColumn id="5" name="Entereza" dataDxfId="37"/>
    <tableColumn id="6" name="Presencia" dataDxfId="36"/>
    <tableColumn id="7" name="Localizacion" dataDxfId="35"/>
    <tableColumn id="8" name="Clase" dataDxfId="34"/>
    <tableColumn id="9" name="Fil" dataDxfId="33"/>
    <tableColumn id="10" name="Con" dataDxfId="32"/>
    <tableColumn id="11" name="Pen" dataDxfId="31"/>
    <tableColumn id="12" name="Cal" dataDxfId="30"/>
    <tableColumn id="13" name="Ele" dataDxfId="29"/>
    <tableColumn id="14" name="Fri" dataDxfId="28"/>
    <tableColumn id="15" name="Ener" dataDxfId="27"/>
    <tableColumn id="16" name="19" dataDxfId="26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2" name="Tabla9" displayName="Tabla9" ref="T14:AQ655" totalsRowShown="0" headerRowDxfId="25" dataDxfId="24">
  <autoFilter ref="T14:AQ655"/>
  <sortState ref="T15:AQ655">
    <sortCondition ref="V14:V655"/>
  </sortState>
  <tableColumns count="24">
    <tableColumn id="1" name="Via" dataDxfId="23"/>
    <tableColumn id="2" name="Número" dataDxfId="22"/>
    <tableColumn id="3" name="Nombre" dataDxfId="21"/>
    <tableColumn id="4" name="Efecto" dataDxfId="20"/>
    <tableColumn id="5" name="Nivel" dataDxfId="19"/>
    <tableColumn id="6" name="Tipo" dataDxfId="18"/>
    <tableColumn id="7" name="Acción" dataDxfId="17"/>
    <tableColumn id="8" name="EfGB" dataDxfId="16"/>
    <tableColumn id="9" name="CostGB" dataDxfId="15"/>
    <tableColumn id="10" name="MantGB" dataDxfId="14"/>
    <tableColumn id="11" name="IreqGB" dataDxfId="13"/>
    <tableColumn id="12" name="EfGI" dataDxfId="12"/>
    <tableColumn id="13" name="CostGI" dataDxfId="11"/>
    <tableColumn id="14" name="MantGI" dataDxfId="10"/>
    <tableColumn id="15" name="IreqGI" dataDxfId="9"/>
    <tableColumn id="16" name="EfGAv" dataDxfId="8"/>
    <tableColumn id="17" name="CostGAv" dataDxfId="7"/>
    <tableColumn id="18" name="MantGAv" dataDxfId="6"/>
    <tableColumn id="19" name="IreqGAv" dataDxfId="5"/>
    <tableColumn id="20" name="EfGAr" dataDxfId="4"/>
    <tableColumn id="21" name="CostGAr" dataDxfId="3"/>
    <tableColumn id="22" name="MantGAr" dataDxfId="2"/>
    <tableColumn id="23" name="IreqGAr" dataDxfId="1"/>
    <tableColumn id="24" name="Vias cerradas" dataDxfId="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" name="Tabla10" displayName="Tabla10" ref="H16:W141" totalsRowShown="0">
  <autoFilter ref="H16:W141"/>
  <sortState ref="H17:W141">
    <sortCondition ref="I16:I141"/>
  </sortState>
  <tableColumns count="16">
    <tableColumn id="1" name="Número"/>
    <tableColumn id="2" name="Nombre"/>
    <tableColumn id="3" name="Nivel"/>
    <tableColumn id="4" name="Acción"/>
    <tableColumn id="5" name="Mantenimiento"/>
    <tableColumn id="6" name="Descripción"/>
    <tableColumn id="7" name="20"/>
    <tableColumn id="8" name="40"/>
    <tableColumn id="9" name="80"/>
    <tableColumn id="10" name="120"/>
    <tableColumn id="11" name="140"/>
    <tableColumn id="12" name="180"/>
    <tableColumn id="13" name="240"/>
    <tableColumn id="14" name="280"/>
    <tableColumn id="15" name="320"/>
    <tableColumn id="16" name="44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I198"/>
  <sheetViews>
    <sheetView showGridLines="0" tabSelected="1" topLeftCell="B1" zoomScale="140" zoomScaleNormal="140" zoomScaleSheetLayoutView="115" zoomScalePageLayoutView="115" workbookViewId="0">
      <selection activeCell="W4" sqref="W4"/>
    </sheetView>
  </sheetViews>
  <sheetFormatPr baseColWidth="10" defaultColWidth="11.5703125" defaultRowHeight="7.35" customHeight="1" x14ac:dyDescent="0.2"/>
  <cols>
    <col min="1" max="1" width="2.42578125" style="1" hidden="1" customWidth="1"/>
    <col min="2" max="2" width="6.42578125" style="1" bestFit="1" customWidth="1"/>
    <col min="3" max="3" width="5.28515625" style="1" bestFit="1" customWidth="1"/>
    <col min="4" max="4" width="5" style="1" bestFit="1" customWidth="1"/>
    <col min="5" max="5" width="4.7109375" style="1" bestFit="1" customWidth="1"/>
    <col min="6" max="7" width="5.42578125" style="1" bestFit="1" customWidth="1"/>
    <col min="8" max="8" width="5.140625" style="1" bestFit="1" customWidth="1"/>
    <col min="9" max="9" width="4.5703125" style="1" customWidth="1"/>
    <col min="10" max="10" width="5" style="1" customWidth="1"/>
    <col min="11" max="11" width="0.42578125" style="1" customWidth="1"/>
    <col min="12" max="12" width="2" style="1" customWidth="1"/>
    <col min="13" max="13" width="4.140625" style="1" customWidth="1"/>
    <col min="14" max="14" width="1" style="1" customWidth="1"/>
    <col min="15" max="15" width="3.28515625" style="1" bestFit="1" customWidth="1"/>
    <col min="16" max="16" width="4.28515625" style="1" customWidth="1"/>
    <col min="17" max="17" width="4.140625" style="1" customWidth="1"/>
    <col min="18" max="18" width="3.7109375" style="1" bestFit="1" customWidth="1"/>
    <col min="19" max="19" width="4" style="1" bestFit="1" customWidth="1"/>
    <col min="20" max="20" width="5.42578125" style="1" customWidth="1"/>
    <col min="21" max="21" width="3.5703125" style="1" customWidth="1"/>
    <col min="22" max="22" width="3" style="1" customWidth="1"/>
    <col min="23" max="23" width="3.140625" style="1" customWidth="1"/>
    <col min="24" max="24" width="0.5703125" style="2" customWidth="1"/>
    <col min="25" max="25" width="6" style="1" bestFit="1" customWidth="1"/>
    <col min="26" max="26" width="7.42578125" style="1" bestFit="1" customWidth="1"/>
    <col min="27" max="27" width="3.42578125" style="1" bestFit="1" customWidth="1"/>
    <col min="28" max="28" width="4.7109375" style="1" bestFit="1" customWidth="1"/>
    <col min="29" max="29" width="5" style="1" customWidth="1"/>
    <col min="30" max="30" width="3.7109375" style="1" customWidth="1"/>
    <col min="31" max="31" width="4" style="1" customWidth="1"/>
    <col min="32" max="32" width="5.140625" style="1" bestFit="1" customWidth="1"/>
    <col min="33" max="33" width="3.42578125" style="1" customWidth="1"/>
    <col min="34" max="34" width="4.28515625" style="1" customWidth="1"/>
    <col min="35" max="35" width="3.7109375" style="1" customWidth="1"/>
    <col min="36" max="36" width="4.5703125" style="1" bestFit="1" customWidth="1"/>
    <col min="37" max="37" width="4.42578125" style="1" customWidth="1"/>
    <col min="38" max="38" width="5" style="1" customWidth="1"/>
    <col min="39" max="40" width="8.42578125" style="1" customWidth="1"/>
    <col min="41" max="41" width="5.140625" style="1" customWidth="1"/>
    <col min="42" max="42" width="0.42578125" style="2" customWidth="1"/>
    <col min="43" max="43" width="6.85546875" style="1" customWidth="1"/>
    <col min="44" max="44" width="11.140625" style="1" customWidth="1"/>
    <col min="45" max="45" width="9" style="1" customWidth="1"/>
    <col min="46" max="46" width="1.140625" style="1" customWidth="1"/>
    <col min="47" max="47" width="6.28515625" style="1" customWidth="1"/>
    <col min="48" max="48" width="3.7109375" style="1" customWidth="1"/>
    <col min="49" max="49" width="4" style="1" customWidth="1"/>
    <col min="50" max="50" width="5.85546875" style="1" customWidth="1"/>
    <col min="51" max="51" width="4.42578125" style="1" customWidth="1"/>
    <col min="52" max="53" width="9.85546875" style="1" customWidth="1"/>
    <col min="54" max="54" width="2" style="1" customWidth="1"/>
    <col min="55" max="55" width="4.140625" style="1" bestFit="1" customWidth="1"/>
    <col min="56" max="56" width="3.7109375" style="1" bestFit="1" customWidth="1"/>
    <col min="57" max="57" width="5.140625" style="1" bestFit="1" customWidth="1"/>
    <col min="58" max="58" width="3.140625" style="2" hidden="1" customWidth="1"/>
    <col min="59" max="59" width="10.140625" style="1" customWidth="1"/>
    <col min="60" max="60" width="7.7109375" style="1" customWidth="1"/>
    <col min="61" max="61" width="11.42578125" style="1" customWidth="1"/>
    <col min="62" max="62" width="1.5703125" style="1" customWidth="1"/>
    <col min="63" max="63" width="7.140625" style="1" customWidth="1"/>
    <col min="64" max="64" width="4.7109375" style="1" bestFit="1" customWidth="1"/>
    <col min="65" max="65" width="11.85546875" style="1" customWidth="1"/>
    <col min="66" max="67" width="1.42578125" style="1" customWidth="1"/>
    <col min="68" max="68" width="7.28515625" style="1" bestFit="1" customWidth="1"/>
    <col min="69" max="69" width="7.42578125" style="1" customWidth="1"/>
    <col min="70" max="70" width="14.140625" style="2" customWidth="1"/>
    <col min="71" max="71" width="0.7109375" style="2" hidden="1" customWidth="1"/>
    <col min="72" max="72" width="3.5703125" style="1" bestFit="1" customWidth="1"/>
    <col min="73" max="73" width="27.140625" style="1" customWidth="1"/>
    <col min="74" max="74" width="11.5703125" style="1"/>
    <col min="75" max="75" width="9.5703125" style="1" customWidth="1"/>
    <col min="76" max="76" width="15.5703125" style="1" customWidth="1"/>
    <col min="77" max="77" width="9.140625" style="1" customWidth="1"/>
    <col min="78" max="78" width="10" style="1" customWidth="1"/>
    <col min="79" max="79" width="0.85546875" style="1" hidden="1" customWidth="1"/>
    <col min="80" max="80" width="0" style="1" hidden="1" customWidth="1"/>
    <col min="81" max="81" width="0.85546875" style="1" customWidth="1"/>
    <col min="82" max="82" width="13.28515625" style="1" bestFit="1" customWidth="1"/>
    <col min="83" max="83" width="10.28515625" style="1" bestFit="1" customWidth="1"/>
    <col min="84" max="84" width="10.42578125" style="1" bestFit="1" customWidth="1"/>
    <col min="85" max="85" width="5.28515625" style="1" customWidth="1"/>
    <col min="86" max="86" width="2" style="1" customWidth="1"/>
    <col min="87" max="87" width="4.28515625" style="1" bestFit="1" customWidth="1"/>
    <col min="88" max="88" width="5" style="1" customWidth="1"/>
    <col min="89" max="89" width="5.85546875" style="1" bestFit="1" customWidth="1"/>
    <col min="90" max="90" width="8" style="1" customWidth="1"/>
    <col min="91" max="91" width="2.5703125" style="1" customWidth="1"/>
    <col min="92" max="92" width="18" style="1" customWidth="1"/>
    <col min="93" max="93" width="5.140625" style="1" bestFit="1" customWidth="1"/>
    <col min="94" max="94" width="4.7109375" style="1" customWidth="1"/>
    <col min="95" max="95" width="5.7109375" style="1" customWidth="1"/>
    <col min="96" max="96" width="5.42578125" style="1" customWidth="1"/>
    <col min="97" max="97" width="5" style="1" customWidth="1"/>
    <col min="98" max="98" width="3.140625" style="1" customWidth="1"/>
    <col min="99" max="99" width="4.85546875" style="1" customWidth="1"/>
    <col min="100" max="100" width="4.42578125" style="1" customWidth="1"/>
    <col min="101" max="101" width="3.7109375" style="1" customWidth="1"/>
    <col min="102" max="103" width="2.42578125" style="1" customWidth="1"/>
    <col min="104" max="104" width="2.85546875" style="1" customWidth="1"/>
    <col min="105" max="105" width="0.85546875" style="1" customWidth="1"/>
    <col min="106" max="106" width="1.5703125" style="1" customWidth="1"/>
    <col min="107" max="107" width="3.42578125" style="1" customWidth="1"/>
    <col min="108" max="108" width="6.28515625" style="1" customWidth="1"/>
    <col min="109" max="109" width="4.28515625" style="1" customWidth="1"/>
    <col min="110" max="110" width="4.42578125" style="1" customWidth="1"/>
    <col min="111" max="111" width="3.85546875" style="1" customWidth="1"/>
    <col min="112" max="112" width="9.7109375" style="1" customWidth="1"/>
    <col min="113" max="113" width="5" style="1" customWidth="1"/>
    <col min="114" max="16384" width="11.5703125" style="1"/>
  </cols>
  <sheetData>
    <row r="1" spans="2:113" ht="7.35" customHeight="1" x14ac:dyDescent="0.2">
      <c r="B1" s="82" t="s">
        <v>0</v>
      </c>
      <c r="C1" s="158" t="s">
        <v>5607</v>
      </c>
      <c r="D1" s="158"/>
      <c r="E1" s="158"/>
      <c r="F1" s="158"/>
      <c r="G1" s="158"/>
      <c r="H1" s="158"/>
      <c r="I1" s="158"/>
      <c r="L1" s="171" t="s">
        <v>1</v>
      </c>
      <c r="M1" s="171"/>
      <c r="N1" s="158" t="s">
        <v>2</v>
      </c>
      <c r="O1" s="158"/>
      <c r="P1" s="78">
        <v>1</v>
      </c>
      <c r="Q1" s="78">
        <v>2</v>
      </c>
      <c r="R1" s="78">
        <v>3</v>
      </c>
      <c r="S1" s="78">
        <v>4</v>
      </c>
      <c r="T1" s="85"/>
      <c r="U1" s="155" t="s">
        <v>3</v>
      </c>
      <c r="V1" s="155"/>
      <c r="W1" s="155"/>
      <c r="X1" s="5"/>
      <c r="Y1" s="207" t="s">
        <v>291</v>
      </c>
      <c r="Z1" s="207"/>
      <c r="AA1" s="207"/>
      <c r="AB1" s="207"/>
      <c r="AE1" s="76"/>
      <c r="AF1" s="76" t="s">
        <v>7</v>
      </c>
      <c r="AG1" s="76" t="s">
        <v>8</v>
      </c>
      <c r="AH1" s="111"/>
      <c r="AI1" s="150"/>
      <c r="AJ1" s="157" t="s">
        <v>290</v>
      </c>
      <c r="AK1" s="157"/>
      <c r="AL1" s="157"/>
      <c r="AM1" s="157"/>
      <c r="AN1" s="157"/>
      <c r="AO1" s="157"/>
      <c r="AQ1" s="171" t="s">
        <v>9</v>
      </c>
      <c r="AR1" s="171"/>
      <c r="AS1" s="171"/>
      <c r="AT1" s="6"/>
      <c r="AU1" s="171" t="s">
        <v>10</v>
      </c>
      <c r="AV1" s="171"/>
      <c r="AW1" s="5"/>
      <c r="AX1" s="168" t="s">
        <v>11</v>
      </c>
      <c r="AY1" s="168"/>
      <c r="AZ1" s="168"/>
      <c r="BA1" s="168"/>
      <c r="BC1" s="168" t="s">
        <v>12</v>
      </c>
      <c r="BD1" s="168"/>
      <c r="BE1" s="168"/>
      <c r="BF1" s="7"/>
      <c r="BG1" s="168" t="s">
        <v>13</v>
      </c>
      <c r="BH1" s="168"/>
      <c r="BI1" s="168"/>
      <c r="BK1" s="206" t="s">
        <v>14</v>
      </c>
      <c r="BL1" s="206"/>
      <c r="BM1" s="206"/>
      <c r="BO1" s="205" t="s">
        <v>15</v>
      </c>
      <c r="BP1" s="205"/>
      <c r="BQ1" s="205"/>
      <c r="BR1" s="76" t="s">
        <v>16</v>
      </c>
      <c r="BS1" s="7"/>
      <c r="BT1" s="76" t="s">
        <v>17</v>
      </c>
      <c r="BU1" s="76" t="s">
        <v>0</v>
      </c>
      <c r="BV1" s="168" t="s">
        <v>18</v>
      </c>
      <c r="BW1" s="168"/>
      <c r="BX1" s="76" t="s">
        <v>19</v>
      </c>
      <c r="BY1" s="76" t="s">
        <v>20</v>
      </c>
      <c r="BZ1" s="76" t="s">
        <v>21</v>
      </c>
      <c r="CD1" s="77" t="s">
        <v>22</v>
      </c>
      <c r="CE1" s="86" t="s">
        <v>23</v>
      </c>
      <c r="CF1" s="77" t="s">
        <v>24</v>
      </c>
      <c r="CG1" s="77" t="s">
        <v>25</v>
      </c>
      <c r="CI1" s="171" t="s">
        <v>26</v>
      </c>
      <c r="CJ1" s="171"/>
      <c r="CK1" s="171"/>
      <c r="CM1" s="226" t="s">
        <v>5604</v>
      </c>
      <c r="CN1" s="226"/>
      <c r="CO1" s="148" t="s">
        <v>0</v>
      </c>
      <c r="CP1" s="162"/>
      <c r="CQ1" s="162"/>
      <c r="CR1" s="162"/>
      <c r="CS1" s="94" t="s">
        <v>168</v>
      </c>
      <c r="CT1" s="158"/>
      <c r="CU1" s="158"/>
      <c r="CV1" s="163" t="s">
        <v>17</v>
      </c>
      <c r="CW1" s="163"/>
      <c r="CX1" s="162">
        <v>1</v>
      </c>
      <c r="CY1" s="162"/>
      <c r="CZ1" s="33" t="s">
        <v>299</v>
      </c>
      <c r="DA1" s="162"/>
      <c r="DB1" s="162"/>
      <c r="DC1" s="162"/>
      <c r="DD1" s="17"/>
      <c r="DE1" s="171" t="s">
        <v>3</v>
      </c>
      <c r="DF1" s="171"/>
      <c r="DG1" s="171"/>
      <c r="DH1" s="169" t="s">
        <v>300</v>
      </c>
      <c r="DI1" s="17"/>
    </row>
    <row r="2" spans="2:113" ht="7.35" customHeight="1" x14ac:dyDescent="0.2">
      <c r="B2" s="82" t="s">
        <v>27</v>
      </c>
      <c r="C2" s="158" t="s">
        <v>565</v>
      </c>
      <c r="D2" s="158"/>
      <c r="E2" s="158"/>
      <c r="F2" s="82" t="s">
        <v>5298</v>
      </c>
      <c r="G2" s="159" t="s">
        <v>5608</v>
      </c>
      <c r="H2" s="161"/>
      <c r="I2" s="160"/>
      <c r="L2" s="158" t="s">
        <v>29</v>
      </c>
      <c r="M2" s="158"/>
      <c r="N2" s="158">
        <v>20</v>
      </c>
      <c r="O2" s="158"/>
      <c r="P2" s="78">
        <f>$N$2</f>
        <v>20</v>
      </c>
      <c r="Q2" s="78">
        <f t="shared" ref="Q2:S2" si="0">$N$2</f>
        <v>20</v>
      </c>
      <c r="R2" s="78">
        <f t="shared" si="0"/>
        <v>20</v>
      </c>
      <c r="S2" s="78">
        <f t="shared" si="0"/>
        <v>20</v>
      </c>
      <c r="T2" s="85"/>
      <c r="U2" s="156" t="s">
        <v>30</v>
      </c>
      <c r="V2" s="156"/>
      <c r="W2" s="139">
        <f>LOOKUP($C$2,Sheet3!$C$100:$V$100,Sheet3!$C$170:$V$170)</f>
        <v>10</v>
      </c>
      <c r="Y2" s="158" t="s">
        <v>293</v>
      </c>
      <c r="Z2" s="158"/>
      <c r="AA2" s="158"/>
      <c r="AB2" s="78">
        <f>LOOKUP($C$2,Sheet3!$C$100:$V$100,Sheet3!$C$157:$V$157)</f>
        <v>10</v>
      </c>
      <c r="AE2" s="92" t="s">
        <v>32</v>
      </c>
      <c r="AF2" s="78">
        <f>LOOKUP($C$2,Sheet3!$C$100:$V$100,Sheet3!$C$168:$V$168)</f>
        <v>30</v>
      </c>
      <c r="AG2" s="78">
        <f>LOOKUP($C$2,Sheet3!$C$100:$V$100,Sheet3!$C$169:$V$169)</f>
        <v>3</v>
      </c>
      <c r="AJ2" s="156" t="s">
        <v>292</v>
      </c>
      <c r="AK2" s="156"/>
      <c r="AL2" s="156"/>
      <c r="AM2" s="156"/>
      <c r="AN2" s="156"/>
      <c r="AO2" s="74" t="s">
        <v>32</v>
      </c>
      <c r="AQ2" s="158">
        <f>LOOKUP($C$2,Sheet3!$C$100:$V$100,Sheet3!$C$158:$V$158)</f>
        <v>70</v>
      </c>
      <c r="AR2" s="158"/>
      <c r="AS2" s="76" t="s">
        <v>33</v>
      </c>
      <c r="AT2" s="8"/>
      <c r="AU2" s="78" t="s">
        <v>2</v>
      </c>
      <c r="AV2" s="78" t="e">
        <f>LOOKUP(AS6,HM!D14:E54)</f>
        <v>#N/A</v>
      </c>
      <c r="AW2" s="2"/>
      <c r="AX2" s="158" t="s">
        <v>34</v>
      </c>
      <c r="AY2" s="158"/>
      <c r="AZ2" s="158">
        <v>0</v>
      </c>
      <c r="BA2" s="158"/>
      <c r="BC2" s="158">
        <f>LOOKUP(D14,HM!A2:B21)</f>
        <v>10</v>
      </c>
      <c r="BD2" s="158"/>
      <c r="BE2" s="158"/>
      <c r="BG2" s="168"/>
      <c r="BH2" s="168"/>
      <c r="BI2" s="168"/>
      <c r="BK2" s="158"/>
      <c r="BL2" s="158"/>
      <c r="BM2" s="158"/>
      <c r="BO2" s="159"/>
      <c r="BP2" s="159"/>
      <c r="BQ2" s="159"/>
      <c r="BR2" s="84"/>
      <c r="BT2" s="78"/>
      <c r="BU2" s="78"/>
      <c r="BV2" s="158"/>
      <c r="BW2" s="158"/>
      <c r="BX2" s="78"/>
      <c r="BY2" s="78"/>
      <c r="BZ2" s="78"/>
      <c r="CD2" s="78"/>
      <c r="CE2" s="80"/>
      <c r="CF2" s="78"/>
      <c r="CG2" s="78"/>
      <c r="CI2" s="78" t="s">
        <v>35</v>
      </c>
      <c r="CJ2" s="158"/>
      <c r="CK2" s="158"/>
      <c r="CM2" s="156"/>
      <c r="CN2" s="156"/>
      <c r="CO2" s="148" t="s">
        <v>301</v>
      </c>
      <c r="CP2" s="162"/>
      <c r="CQ2" s="162"/>
      <c r="CR2" s="162"/>
      <c r="CS2" s="94" t="s">
        <v>302</v>
      </c>
      <c r="CT2" s="158"/>
      <c r="CU2" s="158"/>
      <c r="CV2" s="163" t="s">
        <v>27</v>
      </c>
      <c r="CW2" s="163"/>
      <c r="CX2" s="170" t="s">
        <v>28</v>
      </c>
      <c r="CY2" s="170"/>
      <c r="CZ2" s="170"/>
      <c r="DA2" s="170"/>
      <c r="DB2" s="170"/>
      <c r="DC2" s="170"/>
      <c r="DD2" s="17"/>
      <c r="DE2" s="158" t="s">
        <v>30</v>
      </c>
      <c r="DF2" s="158"/>
      <c r="DG2" s="78">
        <f>LOOKUP(CX2,Sheet3!$C$100:$V$100,Sheet3!$C$170:$V$170)</f>
        <v>20</v>
      </c>
      <c r="DH2" s="169"/>
      <c r="DI2" s="17"/>
    </row>
    <row r="3" spans="2:113" ht="7.35" customHeight="1" x14ac:dyDescent="0.2">
      <c r="B3" s="82" t="s">
        <v>17</v>
      </c>
      <c r="C3" s="78">
        <v>3</v>
      </c>
      <c r="D3" s="82" t="s">
        <v>36</v>
      </c>
      <c r="E3" s="78">
        <v>36</v>
      </c>
      <c r="F3" s="82" t="s">
        <v>37</v>
      </c>
      <c r="G3" s="158">
        <f>(LOOKUP($C$3,Sheet3!$E$234:$T$235))-$I$19</f>
        <v>0</v>
      </c>
      <c r="H3" s="158"/>
      <c r="I3" s="158"/>
      <c r="L3" s="158" t="s">
        <v>38</v>
      </c>
      <c r="M3" s="158"/>
      <c r="N3" s="201">
        <f>-(($G$24+$G$25-$F$24-$F$25-$K$27)*IF((G24-F24+G25-F25-K27)&gt;0,1,0))-(IF(B25=0,0,1)*(20))</f>
        <v>-20</v>
      </c>
      <c r="O3" s="201"/>
      <c r="P3" s="81">
        <f>$N$3</f>
        <v>-20</v>
      </c>
      <c r="Q3" s="81">
        <f t="shared" ref="Q3:S3" si="1">$N$3</f>
        <v>-20</v>
      </c>
      <c r="R3" s="81">
        <f t="shared" si="1"/>
        <v>-20</v>
      </c>
      <c r="S3" s="81">
        <f t="shared" si="1"/>
        <v>-20</v>
      </c>
      <c r="T3" s="85"/>
      <c r="U3" s="156" t="s">
        <v>39</v>
      </c>
      <c r="V3" s="156"/>
      <c r="W3" s="139">
        <v>0</v>
      </c>
      <c r="Y3" s="204" t="s">
        <v>295</v>
      </c>
      <c r="Z3" s="204"/>
      <c r="AA3" s="204"/>
      <c r="AB3" s="93">
        <f>SUM($AO$3:$AO$31)+(SUM(AM36:AM40)*30)+(SUM(AN36:AN40)*60)</f>
        <v>0</v>
      </c>
      <c r="AE3" s="76" t="s">
        <v>41</v>
      </c>
      <c r="AF3" s="78">
        <f>LOOKUP(D13,Sheet3!$G$21:$H$40)</f>
        <v>2</v>
      </c>
      <c r="AG3" s="78">
        <f>LOOKUP(D13,Sheet3!$J$21:$K$40)</f>
        <v>12</v>
      </c>
      <c r="AJ3" s="156" t="s">
        <v>248</v>
      </c>
      <c r="AK3" s="156"/>
      <c r="AL3" s="156"/>
      <c r="AM3" s="156"/>
      <c r="AN3" s="156"/>
      <c r="AO3" s="74">
        <f>LOOKUP(AJ3,Sheet2!$C$92:$D$191)</f>
        <v>0</v>
      </c>
      <c r="AQ3" s="158" t="s">
        <v>42</v>
      </c>
      <c r="AR3" s="158"/>
      <c r="AS3" s="78">
        <f>LOOKUP($D$16,Sheet3!$D$21:$E$40)</f>
        <v>0</v>
      </c>
      <c r="AT3" s="10"/>
      <c r="AU3" s="78" t="s">
        <v>43</v>
      </c>
      <c r="AV3" s="78">
        <v>0</v>
      </c>
      <c r="AW3" s="2"/>
      <c r="AX3" s="158" t="s">
        <v>44</v>
      </c>
      <c r="AY3" s="158"/>
      <c r="AZ3" s="158">
        <v>0</v>
      </c>
      <c r="BA3" s="158"/>
      <c r="BE3" s="11"/>
      <c r="BG3" s="158" t="s">
        <v>2</v>
      </c>
      <c r="BH3" s="158"/>
      <c r="BI3" s="78">
        <f>LOOKUP($D$17,Sheet3!$G$1:$H$20)</f>
        <v>20</v>
      </c>
      <c r="BK3" s="158"/>
      <c r="BL3" s="158"/>
      <c r="BM3" s="158"/>
      <c r="BO3" s="159"/>
      <c r="BP3" s="159"/>
      <c r="BQ3" s="159"/>
      <c r="BR3" s="84"/>
      <c r="BT3" s="168" t="s">
        <v>24</v>
      </c>
      <c r="BU3" s="168"/>
      <c r="BV3" s="168"/>
      <c r="BW3" s="168"/>
      <c r="BX3" s="168"/>
      <c r="BY3" s="168"/>
      <c r="BZ3" s="168"/>
      <c r="CD3" s="78"/>
      <c r="CE3" s="80"/>
      <c r="CF3" s="78"/>
      <c r="CG3" s="78"/>
      <c r="CI3" s="78" t="s">
        <v>45</v>
      </c>
      <c r="CJ3" s="158"/>
      <c r="CK3" s="158"/>
      <c r="CM3" s="156"/>
      <c r="CN3" s="156"/>
      <c r="CO3" s="167" t="s">
        <v>303</v>
      </c>
      <c r="CP3" s="163"/>
      <c r="CQ3" s="163"/>
      <c r="CR3" s="163"/>
      <c r="CS3" s="163"/>
      <c r="CT3" s="163"/>
      <c r="CU3" s="163"/>
      <c r="CV3" s="163"/>
      <c r="CW3" s="163"/>
      <c r="CX3" s="163"/>
      <c r="CY3" s="163"/>
      <c r="CZ3" s="163"/>
      <c r="DA3" s="163"/>
      <c r="DB3" s="163"/>
      <c r="DC3" s="163"/>
      <c r="DD3" s="17"/>
      <c r="DE3" s="158" t="s">
        <v>39</v>
      </c>
      <c r="DF3" s="158"/>
      <c r="DG3" s="78">
        <v>0</v>
      </c>
      <c r="DH3" s="169"/>
      <c r="DI3" s="17"/>
    </row>
    <row r="4" spans="2:113" ht="7.35" customHeight="1" x14ac:dyDescent="0.2">
      <c r="B4" s="82" t="s">
        <v>46</v>
      </c>
      <c r="C4" s="158" t="s">
        <v>5609</v>
      </c>
      <c r="D4" s="158"/>
      <c r="E4" s="158"/>
      <c r="F4" s="82" t="s">
        <v>47</v>
      </c>
      <c r="G4" s="78" t="str">
        <f>LOOKUP(I5,Sheet3!A224:B247)</f>
        <v>2,5+</v>
      </c>
      <c r="H4" s="82" t="s">
        <v>48</v>
      </c>
      <c r="I4" s="78" t="str">
        <f>LOOKUP(I5,Sheet3!A224:A247,Sheet3!C224:C247)</f>
        <v>400+</v>
      </c>
      <c r="L4" s="158" t="s">
        <v>49</v>
      </c>
      <c r="M4" s="158"/>
      <c r="N4" s="158">
        <f>E10</f>
        <v>10</v>
      </c>
      <c r="O4" s="158"/>
      <c r="P4" s="78">
        <f>$N$4</f>
        <v>10</v>
      </c>
      <c r="Q4" s="78">
        <f t="shared" ref="Q4:S4" si="2">$N$4</f>
        <v>10</v>
      </c>
      <c r="R4" s="78">
        <f t="shared" si="2"/>
        <v>10</v>
      </c>
      <c r="S4" s="78">
        <f t="shared" si="2"/>
        <v>10</v>
      </c>
      <c r="T4" s="85"/>
      <c r="U4" s="156" t="s">
        <v>2</v>
      </c>
      <c r="V4" s="156"/>
      <c r="W4" s="139">
        <f>LOOKUP(D11,Sheet3!D1:E20)</f>
        <v>150</v>
      </c>
      <c r="Y4" s="190" t="s">
        <v>141</v>
      </c>
      <c r="Z4" s="190"/>
      <c r="AA4" s="190"/>
      <c r="AB4" s="91">
        <f>(AB2*$C$3)-AB3+AB5+$AB$19+$AB$29+$AB$39+$AB$49+$AB$59</f>
        <v>30</v>
      </c>
      <c r="AE4" s="90" t="s">
        <v>51</v>
      </c>
      <c r="AF4" s="78">
        <f>LOOKUP(D10,Sheet3!$G$21:$H$40)</f>
        <v>1</v>
      </c>
      <c r="AG4" s="78">
        <f>LOOKUP(D10,Sheet3!$J$21:$K$40)</f>
        <v>9</v>
      </c>
      <c r="AJ4" s="156" t="s">
        <v>248</v>
      </c>
      <c r="AK4" s="156"/>
      <c r="AL4" s="156"/>
      <c r="AM4" s="156"/>
      <c r="AN4" s="156"/>
      <c r="AO4" s="74">
        <f>LOOKUP(AJ4,Sheet2!$C$92:$D$191)</f>
        <v>0</v>
      </c>
      <c r="AQ4" s="158" t="s">
        <v>52</v>
      </c>
      <c r="AR4" s="158"/>
      <c r="AS4" s="78">
        <v>0</v>
      </c>
      <c r="AT4" s="10"/>
      <c r="AU4" s="78" t="s">
        <v>53</v>
      </c>
      <c r="AV4" s="78" t="e">
        <f>SUM(AV2:AV3)</f>
        <v>#N/A</v>
      </c>
      <c r="AW4" s="2"/>
      <c r="AX4" s="158" t="s">
        <v>54</v>
      </c>
      <c r="AY4" s="158"/>
      <c r="AZ4" s="158">
        <v>0</v>
      </c>
      <c r="BA4" s="158"/>
      <c r="BC4" s="158" t="str">
        <f>LOOKUP($C$2,Sheet3!$C$100:$V$100,Sheet3!$C$159:$V$159)</f>
        <v>3x5</v>
      </c>
      <c r="BD4" s="158"/>
      <c r="BE4" s="76" t="s">
        <v>55</v>
      </c>
      <c r="BF4" s="7"/>
      <c r="BG4" s="158" t="s">
        <v>56</v>
      </c>
      <c r="BH4" s="158"/>
      <c r="BI4" s="78">
        <f>LOOKUP(BI13,HP!D1:E67)</f>
        <v>0</v>
      </c>
      <c r="BK4" s="158"/>
      <c r="BL4" s="158"/>
      <c r="BM4" s="158"/>
      <c r="BO4" s="159"/>
      <c r="BP4" s="159"/>
      <c r="BQ4" s="159"/>
      <c r="BR4" s="84"/>
      <c r="BT4" s="158"/>
      <c r="BU4" s="158"/>
      <c r="BV4" s="158"/>
      <c r="BW4" s="158"/>
      <c r="BX4" s="158"/>
      <c r="BY4" s="158"/>
      <c r="BZ4" s="158"/>
      <c r="CD4" s="78"/>
      <c r="CE4" s="80"/>
      <c r="CF4" s="78"/>
      <c r="CG4" s="78"/>
      <c r="CI4" s="78" t="s">
        <v>57</v>
      </c>
      <c r="CJ4" s="158"/>
      <c r="CK4" s="158"/>
      <c r="CM4" s="156"/>
      <c r="CN4" s="156"/>
      <c r="CO4" s="172"/>
      <c r="CP4" s="173"/>
      <c r="CQ4" s="173"/>
      <c r="CR4" s="173"/>
      <c r="CS4" s="173"/>
      <c r="CT4" s="173"/>
      <c r="CU4" s="173"/>
      <c r="CV4" s="173"/>
      <c r="CW4" s="173"/>
      <c r="CX4" s="173"/>
      <c r="CY4" s="173"/>
      <c r="CZ4" s="173"/>
      <c r="DA4" s="173"/>
      <c r="DB4" s="173"/>
      <c r="DC4" s="173"/>
      <c r="DD4" s="17"/>
      <c r="DE4" s="158" t="s">
        <v>2</v>
      </c>
      <c r="DF4" s="158"/>
      <c r="DG4" s="78">
        <f>LOOKUP(CP14,Sheet3!D1:E20)</f>
        <v>70</v>
      </c>
      <c r="DH4" s="174" t="s">
        <v>304</v>
      </c>
      <c r="DI4" s="17"/>
    </row>
    <row r="5" spans="2:113" ht="7.35" customHeight="1" x14ac:dyDescent="0.2">
      <c r="B5" s="82" t="s">
        <v>58</v>
      </c>
      <c r="C5" s="158" t="s">
        <v>5303</v>
      </c>
      <c r="D5" s="158"/>
      <c r="E5" s="158"/>
      <c r="F5" s="82" t="s">
        <v>59</v>
      </c>
      <c r="G5" s="78">
        <v>10</v>
      </c>
      <c r="H5" s="82" t="s">
        <v>60</v>
      </c>
      <c r="I5" s="78">
        <f>C13+C11</f>
        <v>22</v>
      </c>
      <c r="L5" s="158" t="s">
        <v>61</v>
      </c>
      <c r="M5" s="158"/>
      <c r="N5" s="158">
        <f>E12</f>
        <v>10</v>
      </c>
      <c r="O5" s="158"/>
      <c r="P5" s="78">
        <f>$N$5</f>
        <v>10</v>
      </c>
      <c r="Q5" s="78">
        <f t="shared" ref="Q5:S5" si="3">$N$5</f>
        <v>10</v>
      </c>
      <c r="R5" s="78">
        <f t="shared" si="3"/>
        <v>10</v>
      </c>
      <c r="S5" s="78">
        <f t="shared" si="3"/>
        <v>10</v>
      </c>
      <c r="T5" s="85"/>
      <c r="U5" s="156" t="s">
        <v>27</v>
      </c>
      <c r="V5" s="156"/>
      <c r="W5" s="139">
        <f>(LOOKUP(C2,Sheet3!C100:V100,Sheet3!C155:V155))*C3</f>
        <v>60</v>
      </c>
      <c r="Y5" s="190" t="s">
        <v>82</v>
      </c>
      <c r="Z5" s="190"/>
      <c r="AA5" s="190"/>
      <c r="AB5" s="91">
        <v>0</v>
      </c>
      <c r="AE5" s="76" t="s">
        <v>62</v>
      </c>
      <c r="AF5" s="78">
        <f>LOOKUP(D12,Sheet3!$G$21:$H$40)</f>
        <v>1</v>
      </c>
      <c r="AG5" s="78">
        <f>LOOKUP(D12,Sheet3!$J$21:$K$40)</f>
        <v>9</v>
      </c>
      <c r="AJ5" s="156" t="s">
        <v>248</v>
      </c>
      <c r="AK5" s="156"/>
      <c r="AL5" s="156"/>
      <c r="AM5" s="156"/>
      <c r="AN5" s="156"/>
      <c r="AO5" s="74">
        <f>LOOKUP(AJ5,Sheet2!$C$92:$D$191)</f>
        <v>0</v>
      </c>
      <c r="AQ5" s="158" t="s">
        <v>43</v>
      </c>
      <c r="AR5" s="158"/>
      <c r="AS5" s="78">
        <v>0</v>
      </c>
      <c r="AT5" s="10"/>
      <c r="AW5" s="2"/>
      <c r="AX5" s="158" t="s">
        <v>67</v>
      </c>
      <c r="AY5" s="158"/>
      <c r="AZ5" s="158">
        <v>0</v>
      </c>
      <c r="BA5" s="158"/>
      <c r="BC5" s="158" t="s">
        <v>68</v>
      </c>
      <c r="BD5" s="158"/>
      <c r="BE5" s="78">
        <f>LOOKUP($D$16,Sheet3!$A$21:$B$40)</f>
        <v>20</v>
      </c>
      <c r="BG5" s="158" t="s">
        <v>43</v>
      </c>
      <c r="BH5" s="158"/>
      <c r="BI5" s="78"/>
      <c r="BK5" s="158"/>
      <c r="BL5" s="158"/>
      <c r="BM5" s="158"/>
      <c r="BO5" s="159"/>
      <c r="BP5" s="159"/>
      <c r="BQ5" s="159"/>
      <c r="BR5" s="84"/>
      <c r="BT5" s="158"/>
      <c r="BU5" s="158"/>
      <c r="BV5" s="158"/>
      <c r="BW5" s="158"/>
      <c r="BX5" s="158"/>
      <c r="BY5" s="158"/>
      <c r="BZ5" s="158"/>
      <c r="CD5" s="78"/>
      <c r="CE5" s="80"/>
      <c r="CF5" s="78"/>
      <c r="CG5" s="78"/>
      <c r="CM5" s="156"/>
      <c r="CN5" s="156"/>
      <c r="CO5" s="172"/>
      <c r="CP5" s="173"/>
      <c r="CQ5" s="173"/>
      <c r="CR5" s="173"/>
      <c r="CS5" s="173"/>
      <c r="CT5" s="173"/>
      <c r="CU5" s="173"/>
      <c r="CV5" s="173"/>
      <c r="CW5" s="173"/>
      <c r="CX5" s="173"/>
      <c r="CY5" s="173"/>
      <c r="CZ5" s="173"/>
      <c r="DA5" s="173"/>
      <c r="DB5" s="173"/>
      <c r="DC5" s="173"/>
      <c r="DD5" s="17"/>
      <c r="DE5" s="158" t="s">
        <v>27</v>
      </c>
      <c r="DF5" s="158"/>
      <c r="DG5" s="78">
        <f>(LOOKUP(CX2,Sheet3!C100:V100,Sheet3!C155:V155))*C3</f>
        <v>15</v>
      </c>
      <c r="DH5" s="174"/>
      <c r="DI5" s="17"/>
    </row>
    <row r="6" spans="2:113" ht="7.35" customHeight="1" x14ac:dyDescent="0.2">
      <c r="B6" s="203" t="s">
        <v>69</v>
      </c>
      <c r="C6" s="203"/>
      <c r="D6" s="203"/>
      <c r="E6" s="203"/>
      <c r="F6" s="203"/>
      <c r="G6" s="203"/>
      <c r="H6" s="203"/>
      <c r="I6" s="203"/>
      <c r="L6" s="158" t="s">
        <v>70</v>
      </c>
      <c r="M6" s="158"/>
      <c r="N6" s="158">
        <v>20</v>
      </c>
      <c r="O6" s="158"/>
      <c r="P6" s="78">
        <f>B49</f>
        <v>-60</v>
      </c>
      <c r="Q6" s="78">
        <f>B55</f>
        <v>-30</v>
      </c>
      <c r="R6" s="78">
        <f>B61</f>
        <v>-40</v>
      </c>
      <c r="S6" s="78">
        <f>B67</f>
        <v>20</v>
      </c>
      <c r="T6" s="85"/>
      <c r="U6" s="156" t="s">
        <v>52</v>
      </c>
      <c r="V6" s="156"/>
      <c r="W6" s="139">
        <f>W3*E11</f>
        <v>0</v>
      </c>
      <c r="Y6" s="156" t="s">
        <v>5299</v>
      </c>
      <c r="Z6" s="156"/>
      <c r="AA6" s="156"/>
      <c r="AB6" s="74">
        <f>0.1*(LOOKUP($C$3,Sheet3!$E$234:$T$235))</f>
        <v>80</v>
      </c>
      <c r="AE6" s="76" t="s">
        <v>72</v>
      </c>
      <c r="AF6" s="78">
        <f>LOOKUP(D11,Sheet3!$G$21:$H$40)</f>
        <v>2</v>
      </c>
      <c r="AG6" s="78">
        <f>LOOKUP(D11,Sheet3!$J$21:$K$40)</f>
        <v>12</v>
      </c>
      <c r="AJ6" s="156" t="s">
        <v>248</v>
      </c>
      <c r="AK6" s="156"/>
      <c r="AL6" s="156"/>
      <c r="AM6" s="156"/>
      <c r="AN6" s="156"/>
      <c r="AO6" s="74">
        <f>LOOKUP(AJ6,Sheet2!$C$92:$D$191)</f>
        <v>0</v>
      </c>
      <c r="AQ6" s="168" t="s">
        <v>73</v>
      </c>
      <c r="AR6" s="168"/>
      <c r="AS6" s="78">
        <f>(AS3)+(AS3*AS4)+AS5</f>
        <v>0</v>
      </c>
      <c r="AT6" s="10"/>
      <c r="AU6" s="77" t="s">
        <v>74</v>
      </c>
      <c r="AV6" s="76" t="s">
        <v>75</v>
      </c>
      <c r="AW6" s="5"/>
      <c r="AX6" s="158" t="s">
        <v>76</v>
      </c>
      <c r="AY6" s="158"/>
      <c r="AZ6" s="158">
        <v>0</v>
      </c>
      <c r="BA6" s="158"/>
      <c r="BC6" s="158" t="s">
        <v>27</v>
      </c>
      <c r="BD6" s="158"/>
      <c r="BE6" s="78">
        <f>(LOOKUP($C$2,Sheet3!$C$100:$V$100,Sheet3!$C$154:$V$154))*$C$3</f>
        <v>0</v>
      </c>
      <c r="BG6" s="158" t="s">
        <v>77</v>
      </c>
      <c r="BH6" s="158"/>
      <c r="BI6" s="78">
        <f>SUM(BI3:BI5)</f>
        <v>20</v>
      </c>
      <c r="BK6" s="2"/>
      <c r="BL6" s="2"/>
      <c r="BM6" s="2"/>
      <c r="BO6" s="159"/>
      <c r="BP6" s="159"/>
      <c r="BQ6" s="159"/>
      <c r="BR6" s="84"/>
      <c r="BT6" s="158"/>
      <c r="BU6" s="158"/>
      <c r="BV6" s="158"/>
      <c r="BW6" s="158"/>
      <c r="BX6" s="158"/>
      <c r="BY6" s="158"/>
      <c r="BZ6" s="158"/>
      <c r="CD6" s="78"/>
      <c r="CE6" s="80"/>
      <c r="CF6" s="78"/>
      <c r="CG6" s="78"/>
      <c r="CI6" s="171" t="s">
        <v>78</v>
      </c>
      <c r="CJ6" s="171"/>
      <c r="CK6" s="171"/>
      <c r="CM6" s="156"/>
      <c r="CN6" s="156"/>
      <c r="CO6" s="172"/>
      <c r="CP6" s="173"/>
      <c r="CQ6" s="173"/>
      <c r="CR6" s="173"/>
      <c r="CS6" s="173"/>
      <c r="CT6" s="173"/>
      <c r="CU6" s="173"/>
      <c r="CV6" s="173"/>
      <c r="CW6" s="173"/>
      <c r="CX6" s="173"/>
      <c r="CY6" s="173"/>
      <c r="CZ6" s="173"/>
      <c r="DA6" s="173"/>
      <c r="DB6" s="173"/>
      <c r="DC6" s="173"/>
      <c r="DD6" s="17"/>
      <c r="DE6" s="158" t="s">
        <v>52</v>
      </c>
      <c r="DF6" s="158"/>
      <c r="DG6" s="78">
        <f>DG3*CQ14</f>
        <v>0</v>
      </c>
      <c r="DH6" s="174"/>
      <c r="DI6" s="17"/>
    </row>
    <row r="7" spans="2:113" ht="7.35" customHeight="1" x14ac:dyDescent="0.2">
      <c r="B7" s="202" t="s">
        <v>79</v>
      </c>
      <c r="C7" s="202"/>
      <c r="D7" s="158">
        <v>0</v>
      </c>
      <c r="E7" s="158"/>
      <c r="F7" s="202" t="s">
        <v>80</v>
      </c>
      <c r="G7" s="202"/>
      <c r="H7" s="158">
        <f>LOOKUP(C3,Sheet3!E234:T234,Sheet3!E236:T236)</f>
        <v>375</v>
      </c>
      <c r="I7" s="158"/>
      <c r="L7" s="158" t="s">
        <v>27</v>
      </c>
      <c r="M7" s="158"/>
      <c r="N7" s="158">
        <f>(LOOKUP(C2,Sheet3!$C$100:$V$100,Sheet3!$C$156:$V$156))*C3</f>
        <v>15</v>
      </c>
      <c r="O7" s="158"/>
      <c r="P7" s="78">
        <f>$N$7</f>
        <v>15</v>
      </c>
      <c r="Q7" s="78">
        <f>$N$7</f>
        <v>15</v>
      </c>
      <c r="R7" s="78">
        <f>$N$7</f>
        <v>15</v>
      </c>
      <c r="S7" s="78">
        <f>$N$7</f>
        <v>15</v>
      </c>
      <c r="T7" s="85"/>
      <c r="U7" s="156" t="s">
        <v>81</v>
      </c>
      <c r="V7" s="156"/>
      <c r="W7" s="139">
        <f>SUM(W4:W6)</f>
        <v>210</v>
      </c>
      <c r="AE7" s="76" t="s">
        <v>64</v>
      </c>
      <c r="AF7" s="78">
        <f>LOOKUP(D17,Sheet3!$G$21:$H$40)</f>
        <v>1</v>
      </c>
      <c r="AG7" s="78">
        <f>LOOKUP(D17,Sheet3!$J$21:$K$40)</f>
        <v>6</v>
      </c>
      <c r="AJ7" s="156" t="s">
        <v>248</v>
      </c>
      <c r="AK7" s="156"/>
      <c r="AL7" s="156"/>
      <c r="AM7" s="156"/>
      <c r="AN7" s="156"/>
      <c r="AO7" s="74">
        <f>LOOKUP(AJ7,Sheet2!$C$92:$D$191)</f>
        <v>0</v>
      </c>
      <c r="AT7" s="7"/>
      <c r="AU7" s="78"/>
      <c r="AV7" s="78"/>
      <c r="AW7" s="2"/>
      <c r="AX7" s="158" t="s">
        <v>71</v>
      </c>
      <c r="AY7" s="158"/>
      <c r="AZ7" s="158">
        <v>0</v>
      </c>
      <c r="BA7" s="158"/>
      <c r="BC7" s="158" t="s">
        <v>82</v>
      </c>
      <c r="BD7" s="158"/>
      <c r="BE7" s="78">
        <v>0</v>
      </c>
      <c r="BK7" s="199" t="s">
        <v>83</v>
      </c>
      <c r="BL7" s="199"/>
      <c r="BM7" s="199"/>
      <c r="BO7" s="159"/>
      <c r="BP7" s="159"/>
      <c r="BQ7" s="159"/>
      <c r="BR7" s="84"/>
      <c r="BT7" s="158"/>
      <c r="BU7" s="158"/>
      <c r="BV7" s="158"/>
      <c r="BW7" s="158"/>
      <c r="BX7" s="158"/>
      <c r="BY7" s="158"/>
      <c r="BZ7" s="158"/>
      <c r="CD7" s="78"/>
      <c r="CE7" s="80"/>
      <c r="CF7" s="78"/>
      <c r="CG7" s="78"/>
      <c r="CI7" s="78" t="s">
        <v>84</v>
      </c>
      <c r="CJ7" s="78" t="s">
        <v>85</v>
      </c>
      <c r="CK7" s="78" t="s">
        <v>86</v>
      </c>
      <c r="CM7" s="156"/>
      <c r="CN7" s="156"/>
      <c r="CO7" s="172"/>
      <c r="CP7" s="173"/>
      <c r="CQ7" s="173"/>
      <c r="CR7" s="173"/>
      <c r="CS7" s="173"/>
      <c r="CT7" s="173"/>
      <c r="CU7" s="173"/>
      <c r="CV7" s="173"/>
      <c r="CW7" s="173"/>
      <c r="CX7" s="173"/>
      <c r="CY7" s="173"/>
      <c r="CZ7" s="173"/>
      <c r="DA7" s="173"/>
      <c r="DB7" s="173"/>
      <c r="DC7" s="173"/>
      <c r="DD7" s="17"/>
      <c r="DE7" s="158" t="s">
        <v>81</v>
      </c>
      <c r="DF7" s="158"/>
      <c r="DG7" s="78">
        <f>SUM(DG3:DG6)</f>
        <v>85</v>
      </c>
      <c r="DH7" s="78">
        <v>0</v>
      </c>
      <c r="DI7" s="17"/>
    </row>
    <row r="8" spans="2:113" ht="7.35" customHeight="1" x14ac:dyDescent="0.2">
      <c r="L8" s="158" t="s">
        <v>43</v>
      </c>
      <c r="M8" s="158"/>
      <c r="N8" s="158">
        <v>0</v>
      </c>
      <c r="O8" s="158"/>
      <c r="P8" s="78">
        <f>$N$8</f>
        <v>0</v>
      </c>
      <c r="Q8" s="78">
        <f>$N$8</f>
        <v>0</v>
      </c>
      <c r="R8" s="78">
        <f>$N$8</f>
        <v>0</v>
      </c>
      <c r="S8" s="78">
        <f>$N$8</f>
        <v>0</v>
      </c>
      <c r="T8" s="85"/>
      <c r="U8" s="156" t="s">
        <v>79</v>
      </c>
      <c r="V8" s="156"/>
      <c r="W8" s="156"/>
      <c r="Y8" s="164" t="s">
        <v>252</v>
      </c>
      <c r="Z8" s="164"/>
      <c r="AA8" s="164"/>
      <c r="AB8" s="164"/>
      <c r="AE8" s="76" t="s">
        <v>63</v>
      </c>
      <c r="AF8" s="78">
        <f>LOOKUP(D16,Sheet3!$G$21:$H$40)</f>
        <v>1</v>
      </c>
      <c r="AG8" s="78">
        <f>LOOKUP(D16,Sheet3!$J$21:$K$40)</f>
        <v>2</v>
      </c>
      <c r="AJ8" s="156" t="s">
        <v>248</v>
      </c>
      <c r="AK8" s="156"/>
      <c r="AL8" s="156"/>
      <c r="AM8" s="156"/>
      <c r="AN8" s="156"/>
      <c r="AO8" s="74">
        <f>LOOKUP(AJ8,Sheet2!$C$92:$D$191)</f>
        <v>0</v>
      </c>
      <c r="AQ8" s="158">
        <f>LOOKUP($C$2,Sheet3!$C$100:$V$100,Sheet3!$C$160:$V$160)</f>
        <v>3</v>
      </c>
      <c r="AR8" s="158"/>
      <c r="AS8" s="76" t="s">
        <v>87</v>
      </c>
      <c r="AT8" s="10"/>
      <c r="AU8" s="78"/>
      <c r="AV8" s="78"/>
      <c r="AW8" s="12"/>
      <c r="AX8" s="158" t="s">
        <v>40</v>
      </c>
      <c r="AY8" s="158"/>
      <c r="AZ8" s="158">
        <v>0</v>
      </c>
      <c r="BA8" s="158"/>
      <c r="BC8" s="158" t="s">
        <v>43</v>
      </c>
      <c r="BD8" s="158"/>
      <c r="BE8" s="78">
        <v>0</v>
      </c>
      <c r="BG8" s="13" t="s">
        <v>88</v>
      </c>
      <c r="BH8" s="78" t="str">
        <f>LOOKUP($C$2,Sheet3!$C$100:$V$100,Sheet3!$C$165:$V$165)</f>
        <v>1/3</v>
      </c>
      <c r="BI8" s="78">
        <f>LOOKUP($C$2,Sheet3!$C$100:$V$100,Sheet3!$C$166:$V$166)</f>
        <v>20</v>
      </c>
      <c r="BK8" s="76" t="s">
        <v>31</v>
      </c>
      <c r="BL8" s="75" t="s">
        <v>32</v>
      </c>
      <c r="BM8" s="96" t="s">
        <v>89</v>
      </c>
      <c r="BO8" s="159"/>
      <c r="BP8" s="159"/>
      <c r="BQ8" s="159"/>
      <c r="BR8" s="84"/>
      <c r="CD8" s="78"/>
      <c r="CE8" s="80"/>
      <c r="CF8" s="78"/>
      <c r="CG8" s="78"/>
      <c r="CI8" s="14"/>
      <c r="CJ8" s="78" t="s">
        <v>90</v>
      </c>
      <c r="CK8" s="78" t="s">
        <v>91</v>
      </c>
      <c r="CM8" s="156"/>
      <c r="CN8" s="156"/>
      <c r="CO8" s="172"/>
      <c r="CP8" s="173"/>
      <c r="CQ8" s="173"/>
      <c r="CR8" s="173"/>
      <c r="CS8" s="173"/>
      <c r="CT8" s="173"/>
      <c r="CU8" s="173"/>
      <c r="CV8" s="173"/>
      <c r="CW8" s="173"/>
      <c r="CX8" s="173"/>
      <c r="CY8" s="173"/>
      <c r="CZ8" s="173"/>
      <c r="DA8" s="173"/>
      <c r="DB8" s="173"/>
      <c r="DC8" s="173"/>
      <c r="DD8" s="17"/>
      <c r="DE8" s="158" t="s">
        <v>79</v>
      </c>
      <c r="DF8" s="158"/>
      <c r="DG8" s="158"/>
      <c r="DH8" s="89" t="s">
        <v>33</v>
      </c>
      <c r="DI8" s="17"/>
    </row>
    <row r="9" spans="2:113" ht="7.35" customHeight="1" x14ac:dyDescent="0.2">
      <c r="B9" s="15"/>
      <c r="C9" s="16" t="s">
        <v>2</v>
      </c>
      <c r="D9" s="16" t="s">
        <v>92</v>
      </c>
      <c r="E9" s="16" t="s">
        <v>16</v>
      </c>
      <c r="G9" s="178" t="s">
        <v>294</v>
      </c>
      <c r="H9" s="178"/>
      <c r="I9" s="178"/>
      <c r="L9" s="158" t="s">
        <v>93</v>
      </c>
      <c r="M9" s="158"/>
      <c r="N9" s="158">
        <f>SUM(N2:N8)</f>
        <v>55</v>
      </c>
      <c r="O9" s="158"/>
      <c r="P9" s="78">
        <f>SUM(P2:P8)</f>
        <v>-25</v>
      </c>
      <c r="Q9" s="78">
        <f>SUM(Q2:Q8)</f>
        <v>5</v>
      </c>
      <c r="R9" s="78">
        <f>SUM(R2:R8)</f>
        <v>-5</v>
      </c>
      <c r="S9" s="78">
        <f>SUM(S2:S8)</f>
        <v>55</v>
      </c>
      <c r="T9" s="85"/>
      <c r="U9" s="156">
        <v>210</v>
      </c>
      <c r="V9" s="156"/>
      <c r="W9" s="156"/>
      <c r="Y9" s="200" t="s">
        <v>248</v>
      </c>
      <c r="Z9" s="200"/>
      <c r="AA9" s="200"/>
      <c r="AB9" s="200"/>
      <c r="AE9" s="205" t="s">
        <v>94</v>
      </c>
      <c r="AF9" s="209"/>
      <c r="AG9" s="78">
        <v>0</v>
      </c>
      <c r="AJ9" s="156" t="s">
        <v>248</v>
      </c>
      <c r="AK9" s="156"/>
      <c r="AL9" s="156"/>
      <c r="AM9" s="156"/>
      <c r="AN9" s="156"/>
      <c r="AO9" s="74">
        <f>LOOKUP(AJ9,Sheet2!$C$92:$D$191)</f>
        <v>0</v>
      </c>
      <c r="AQ9" s="158" t="s">
        <v>2</v>
      </c>
      <c r="AR9" s="158"/>
      <c r="AS9" s="78">
        <v>0</v>
      </c>
      <c r="AT9" s="10"/>
      <c r="AU9" s="78"/>
      <c r="AV9" s="78"/>
      <c r="AW9" s="12"/>
      <c r="AX9" s="158" t="s">
        <v>66</v>
      </c>
      <c r="AY9" s="158"/>
      <c r="AZ9" s="158">
        <v>0</v>
      </c>
      <c r="BA9" s="158"/>
      <c r="BC9" s="168" t="s">
        <v>77</v>
      </c>
      <c r="BD9" s="168"/>
      <c r="BE9" s="78">
        <f>SUM(BE5:BE8)</f>
        <v>20</v>
      </c>
      <c r="BF9" s="7"/>
      <c r="BG9" s="168" t="s">
        <v>95</v>
      </c>
      <c r="BH9" s="168"/>
      <c r="BI9" s="78">
        <f>ROUNDDOWN(1+(LOOKUP(C2,Sheet3!C42:V42,Sheet3!C88:V88)*C3)-LOOKUP(C2,Sheet3!C42:V42,Sheet3!C88:V88),0)</f>
        <v>1</v>
      </c>
      <c r="BK9" s="87" t="s">
        <v>96</v>
      </c>
      <c r="BL9" s="79">
        <f>LOOKUP(BK9,patrones1,HP!$B$72:$B$86)</f>
        <v>0</v>
      </c>
      <c r="BM9" s="93" t="str">
        <f>LOOKUP(BK9,patrones1,HP!$D$72:$D$86)</f>
        <v>Nada</v>
      </c>
      <c r="BO9" s="159"/>
      <c r="BP9" s="159"/>
      <c r="BQ9" s="159"/>
      <c r="BR9" s="84"/>
      <c r="BT9" s="76" t="s">
        <v>17</v>
      </c>
      <c r="BU9" s="76" t="s">
        <v>0</v>
      </c>
      <c r="BV9" s="168" t="s">
        <v>18</v>
      </c>
      <c r="BW9" s="168"/>
      <c r="BX9" s="76" t="s">
        <v>19</v>
      </c>
      <c r="BY9" s="76" t="s">
        <v>20</v>
      </c>
      <c r="BZ9" s="76" t="s">
        <v>21</v>
      </c>
      <c r="CD9" s="78"/>
      <c r="CE9" s="80"/>
      <c r="CF9" s="78"/>
      <c r="CG9" s="78"/>
      <c r="CI9" s="14"/>
      <c r="CJ9" s="14"/>
      <c r="CK9" s="78" t="s">
        <v>97</v>
      </c>
      <c r="CM9" s="156"/>
      <c r="CN9" s="156"/>
      <c r="CO9" s="172"/>
      <c r="CP9" s="173"/>
      <c r="CQ9" s="173"/>
      <c r="CR9" s="173"/>
      <c r="CS9" s="173"/>
      <c r="CT9" s="173"/>
      <c r="CU9" s="173"/>
      <c r="CV9" s="173"/>
      <c r="CW9" s="173"/>
      <c r="CX9" s="173"/>
      <c r="CY9" s="173"/>
      <c r="CZ9" s="173"/>
      <c r="DA9" s="173"/>
      <c r="DB9" s="173"/>
      <c r="DC9" s="173"/>
      <c r="DD9" s="17"/>
      <c r="DE9" s="158"/>
      <c r="DF9" s="158"/>
      <c r="DG9" s="158"/>
      <c r="DH9" s="162">
        <f>((DG4+DG5)*CY31)+(DH7*CY31)</f>
        <v>425</v>
      </c>
      <c r="DI9" s="17"/>
    </row>
    <row r="10" spans="2:113" ht="7.35" customHeight="1" x14ac:dyDescent="0.2">
      <c r="B10" s="83" t="s">
        <v>51</v>
      </c>
      <c r="C10" s="78">
        <v>9</v>
      </c>
      <c r="D10" s="78">
        <v>9</v>
      </c>
      <c r="E10" s="82">
        <f>LOOKUP(D10,Sheet3!$A$1:$B$20)</f>
        <v>10</v>
      </c>
      <c r="G10" s="165" t="s">
        <v>296</v>
      </c>
      <c r="H10" s="165"/>
      <c r="I10" s="78">
        <f>SUMPRODUCT($O$13:$O$63,$R$13:$R$63)</f>
        <v>320</v>
      </c>
      <c r="T10" s="85"/>
      <c r="U10" s="156"/>
      <c r="V10" s="156"/>
      <c r="W10" s="156"/>
      <c r="Y10" s="156">
        <f>LOOKUP(Y9,Sheet2!$AP$7:$AP$116,Sheet2!$AX$7:$AX$116)</f>
        <v>0</v>
      </c>
      <c r="Z10" s="156"/>
      <c r="AA10" s="156"/>
      <c r="AB10" s="156"/>
      <c r="AE10" s="205" t="s">
        <v>98</v>
      </c>
      <c r="AF10" s="209"/>
      <c r="AG10" s="144">
        <f>SUM(AG3:AG9)</f>
        <v>50</v>
      </c>
      <c r="AH10" s="130"/>
      <c r="AJ10" s="156" t="s">
        <v>248</v>
      </c>
      <c r="AK10" s="156"/>
      <c r="AL10" s="156"/>
      <c r="AM10" s="156"/>
      <c r="AN10" s="156"/>
      <c r="AO10" s="74">
        <f>LOOKUP(AJ10,Sheet2!$C$92:$D$191)</f>
        <v>0</v>
      </c>
      <c r="AQ10" s="158" t="s">
        <v>99</v>
      </c>
      <c r="AR10" s="158"/>
      <c r="AS10" s="78">
        <f>$E$12</f>
        <v>10</v>
      </c>
      <c r="AT10" s="10"/>
      <c r="AU10" s="78"/>
      <c r="AV10" s="78"/>
      <c r="AW10" s="2"/>
      <c r="AX10" s="158" t="s">
        <v>100</v>
      </c>
      <c r="AY10" s="158"/>
      <c r="AZ10" s="158">
        <v>0</v>
      </c>
      <c r="BA10" s="158"/>
      <c r="BC10" s="168" t="s">
        <v>92</v>
      </c>
      <c r="BD10" s="168"/>
      <c r="BE10" s="168"/>
      <c r="BF10" s="7"/>
      <c r="BG10" s="168" t="s">
        <v>101</v>
      </c>
      <c r="BH10" s="168"/>
      <c r="BI10" s="78">
        <v>0</v>
      </c>
      <c r="BK10" s="87" t="s">
        <v>96</v>
      </c>
      <c r="BL10" s="79">
        <f>LOOKUP(BK10,patrones1,HP!$C$72:$C$86)</f>
        <v>0</v>
      </c>
      <c r="BM10" s="78" t="str">
        <f>LOOKUP(BK10,patrones1,HP!$D$72:$D$86)</f>
        <v>Nada</v>
      </c>
      <c r="BO10" s="159"/>
      <c r="BP10" s="159"/>
      <c r="BQ10" s="159"/>
      <c r="BR10" s="84"/>
      <c r="BT10" s="78"/>
      <c r="BU10" s="78"/>
      <c r="BV10" s="158"/>
      <c r="BW10" s="158"/>
      <c r="BX10" s="78"/>
      <c r="BY10" s="78"/>
      <c r="BZ10" s="78"/>
      <c r="CD10" s="78"/>
      <c r="CE10" s="80"/>
      <c r="CF10" s="78"/>
      <c r="CG10" s="78"/>
      <c r="CM10" s="156"/>
      <c r="CN10" s="156"/>
      <c r="CO10" s="172"/>
      <c r="CP10" s="173"/>
      <c r="CQ10" s="173"/>
      <c r="CR10" s="173"/>
      <c r="CS10" s="173"/>
      <c r="CT10" s="173"/>
      <c r="CU10" s="173"/>
      <c r="CV10" s="173"/>
      <c r="CW10" s="173"/>
      <c r="CX10" s="173"/>
      <c r="CY10" s="173"/>
      <c r="CZ10" s="173"/>
      <c r="DA10" s="173"/>
      <c r="DB10" s="173"/>
      <c r="DC10" s="173"/>
      <c r="DD10" s="17"/>
      <c r="DE10" s="158"/>
      <c r="DF10" s="158"/>
      <c r="DG10" s="158"/>
      <c r="DH10" s="162"/>
      <c r="DI10" s="17"/>
    </row>
    <row r="11" spans="2:113" ht="7.35" customHeight="1" x14ac:dyDescent="0.2">
      <c r="B11" s="83" t="s">
        <v>72</v>
      </c>
      <c r="C11" s="78">
        <v>11</v>
      </c>
      <c r="D11" s="78">
        <f>C11</f>
        <v>11</v>
      </c>
      <c r="E11" s="82">
        <f>LOOKUP(D11,Sheet3!$A$1:$B$20)</f>
        <v>20</v>
      </c>
      <c r="G11" s="179" t="s">
        <v>297</v>
      </c>
      <c r="H11" s="179"/>
      <c r="I11" s="91">
        <f>I12+I13+I14</f>
        <v>480</v>
      </c>
      <c r="J11" s="138"/>
      <c r="K11" s="85"/>
      <c r="X11" s="7"/>
      <c r="AE11" s="210" t="s">
        <v>5603</v>
      </c>
      <c r="AF11" s="210"/>
      <c r="AG11" s="143">
        <f>SUM(AF3:AF8)</f>
        <v>8</v>
      </c>
      <c r="AH11" s="130"/>
      <c r="AI11" s="130"/>
      <c r="AJ11" s="156" t="s">
        <v>248</v>
      </c>
      <c r="AK11" s="156"/>
      <c r="AL11" s="156"/>
      <c r="AM11" s="156"/>
      <c r="AN11" s="156"/>
      <c r="AO11" s="74">
        <f>LOOKUP(AJ11,Sheet2!$C$92:$D$191)</f>
        <v>0</v>
      </c>
      <c r="AQ11" s="158" t="s">
        <v>103</v>
      </c>
      <c r="AR11" s="158"/>
      <c r="AS11" s="78"/>
      <c r="AT11" s="10"/>
      <c r="AW11" s="5"/>
      <c r="AX11" s="158" t="s">
        <v>104</v>
      </c>
      <c r="AY11" s="158"/>
      <c r="AZ11" s="158">
        <v>0</v>
      </c>
      <c r="BA11" s="158"/>
      <c r="BC11" s="158"/>
      <c r="BD11" s="158"/>
      <c r="BE11" s="158"/>
      <c r="BF11" s="7"/>
      <c r="BG11" s="168" t="s">
        <v>105</v>
      </c>
      <c r="BH11" s="168"/>
      <c r="BI11" s="80">
        <f>SUM(BI12:BI15)</f>
        <v>0</v>
      </c>
      <c r="BK11" s="87" t="s">
        <v>96</v>
      </c>
      <c r="BL11" s="79">
        <f>LOOKUP(BK11,patrones1,HP!$C$72:$C$86)</f>
        <v>0</v>
      </c>
      <c r="BM11" s="78" t="str">
        <f>LOOKUP(BK11,patrones1,HP!$D$72:$D$86)</f>
        <v>Nada</v>
      </c>
      <c r="BO11" s="159"/>
      <c r="BP11" s="159"/>
      <c r="BQ11" s="159"/>
      <c r="BR11" s="84"/>
      <c r="BT11" s="168" t="s">
        <v>24</v>
      </c>
      <c r="BU11" s="168"/>
      <c r="BV11" s="168"/>
      <c r="BW11" s="168"/>
      <c r="BX11" s="168"/>
      <c r="BY11" s="168"/>
      <c r="BZ11" s="168"/>
      <c r="CD11" s="78"/>
      <c r="CE11" s="80"/>
      <c r="CF11" s="78"/>
      <c r="CG11" s="78"/>
      <c r="CI11" s="171" t="s">
        <v>106</v>
      </c>
      <c r="CJ11" s="171"/>
      <c r="CK11" s="171"/>
      <c r="CM11" s="156"/>
      <c r="CN11" s="156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</row>
    <row r="12" spans="2:113" ht="7.35" customHeight="1" x14ac:dyDescent="0.2">
      <c r="B12" s="83" t="s">
        <v>62</v>
      </c>
      <c r="C12" s="78">
        <v>9</v>
      </c>
      <c r="D12" s="78">
        <f t="shared" ref="D11:D17" si="4">C12</f>
        <v>9</v>
      </c>
      <c r="E12" s="82">
        <f>LOOKUP(D12,Sheet3!$A$1:$B$20)</f>
        <v>10</v>
      </c>
      <c r="G12" s="208" t="s">
        <v>5456</v>
      </c>
      <c r="H12" s="208"/>
      <c r="I12" s="127">
        <f>C37*C42+E37*E42+G37*G42</f>
        <v>390</v>
      </c>
      <c r="J12" s="138"/>
      <c r="K12" s="85"/>
      <c r="O12" s="171" t="s">
        <v>109</v>
      </c>
      <c r="P12" s="171" t="s">
        <v>110</v>
      </c>
      <c r="Q12" s="171"/>
      <c r="R12" s="171"/>
      <c r="S12" s="171"/>
      <c r="T12" s="171"/>
      <c r="U12" s="171"/>
      <c r="V12" s="171"/>
      <c r="W12" s="171"/>
      <c r="Y12" s="128" t="s">
        <v>243</v>
      </c>
      <c r="Z12" s="167" t="s">
        <v>244</v>
      </c>
      <c r="AA12" s="167"/>
      <c r="AB12" s="167"/>
      <c r="AC12" s="167"/>
      <c r="AI12" s="130"/>
      <c r="AJ12" s="156" t="s">
        <v>248</v>
      </c>
      <c r="AK12" s="156"/>
      <c r="AL12" s="156"/>
      <c r="AM12" s="156"/>
      <c r="AN12" s="156"/>
      <c r="AO12" s="74">
        <f>LOOKUP(AJ12,Sheet2!$C$92:$D$191)</f>
        <v>0</v>
      </c>
      <c r="AQ12" s="168" t="s">
        <v>77</v>
      </c>
      <c r="AR12" s="168"/>
      <c r="AS12" s="78">
        <f>SUM(AS9:AS11)</f>
        <v>10</v>
      </c>
      <c r="AT12" s="8"/>
      <c r="AU12" s="168" t="s">
        <v>111</v>
      </c>
      <c r="AV12" s="168"/>
      <c r="AW12" s="2"/>
      <c r="AX12" s="158" t="s">
        <v>112</v>
      </c>
      <c r="AY12" s="158"/>
      <c r="AZ12" s="158">
        <v>0</v>
      </c>
      <c r="BA12" s="158"/>
      <c r="BC12" s="158"/>
      <c r="BD12" s="158"/>
      <c r="BE12" s="158"/>
      <c r="BF12" s="7"/>
      <c r="BG12" s="158" t="s">
        <v>113</v>
      </c>
      <c r="BH12" s="158"/>
      <c r="BI12" s="78">
        <v>0</v>
      </c>
      <c r="BK12" s="87" t="s">
        <v>96</v>
      </c>
      <c r="BL12" s="79">
        <f>LOOKUP(BK12,patrones1,HP!$C$72:$C$86)</f>
        <v>0</v>
      </c>
      <c r="BM12" s="78" t="str">
        <f>LOOKUP(BK12,patrones1,HP!$D$72:$D$86)</f>
        <v>Nada</v>
      </c>
      <c r="BO12" s="159"/>
      <c r="BP12" s="159"/>
      <c r="BQ12" s="159"/>
      <c r="BR12" s="84"/>
      <c r="BT12" s="158"/>
      <c r="BU12" s="158"/>
      <c r="BV12" s="158"/>
      <c r="BW12" s="158"/>
      <c r="BX12" s="158"/>
      <c r="BY12" s="158"/>
      <c r="BZ12" s="158"/>
      <c r="CD12" s="78"/>
      <c r="CE12" s="80"/>
      <c r="CF12" s="78"/>
      <c r="CG12" s="78"/>
      <c r="CI12" s="158" t="s">
        <v>114</v>
      </c>
      <c r="CJ12" s="158"/>
      <c r="CK12" s="78" t="s">
        <v>115</v>
      </c>
      <c r="CM12" s="156"/>
      <c r="CN12" s="156"/>
      <c r="CO12" s="151"/>
      <c r="CP12" s="16" t="s">
        <v>2</v>
      </c>
      <c r="CQ12" s="16" t="s">
        <v>16</v>
      </c>
      <c r="CR12" s="16" t="s">
        <v>32</v>
      </c>
      <c r="CT12" s="168" t="s">
        <v>257</v>
      </c>
      <c r="CU12" s="168"/>
      <c r="CV12" s="76" t="s">
        <v>2</v>
      </c>
      <c r="CW12" s="76" t="s">
        <v>258</v>
      </c>
      <c r="CX12" s="168" t="s">
        <v>5589</v>
      </c>
      <c r="CY12" s="168"/>
      <c r="CZ12" s="76" t="s">
        <v>103</v>
      </c>
      <c r="DA12" s="168" t="s">
        <v>77</v>
      </c>
      <c r="DB12" s="168"/>
      <c r="DC12" s="168"/>
      <c r="DD12" s="17"/>
      <c r="DE12" s="171" t="s">
        <v>1</v>
      </c>
      <c r="DF12" s="171"/>
      <c r="DG12" s="78" t="s">
        <v>2</v>
      </c>
      <c r="DH12" s="78">
        <v>1</v>
      </c>
      <c r="DI12" s="17"/>
    </row>
    <row r="13" spans="2:113" ht="7.35" customHeight="1" x14ac:dyDescent="0.2">
      <c r="B13" s="83" t="s">
        <v>41</v>
      </c>
      <c r="C13" s="78">
        <v>11</v>
      </c>
      <c r="D13" s="78">
        <f t="shared" si="4"/>
        <v>11</v>
      </c>
      <c r="E13" s="82">
        <f>LOOKUP(D13,Sheet3!$A$1:$B$20)</f>
        <v>20</v>
      </c>
      <c r="G13" s="208" t="s">
        <v>5453</v>
      </c>
      <c r="H13" s="208"/>
      <c r="I13" s="127">
        <f>D82+D83+D84+D85+D87+D88+D90+D92+D93+D94+AC15+AC25+AC35+AC45+AC55+AF22+AF32+AF42+AF52+AF62+(K24*M22)</f>
        <v>90</v>
      </c>
      <c r="J13" s="138"/>
      <c r="K13" s="85"/>
      <c r="O13" s="76">
        <f>LOOKUP($C$2,Sheet3!$C$42:$V$42,Sheet3!C43:V43)</f>
        <v>2</v>
      </c>
      <c r="P13" s="168" t="s">
        <v>116</v>
      </c>
      <c r="Q13" s="168"/>
      <c r="R13" s="75" t="s">
        <v>2</v>
      </c>
      <c r="S13" s="76" t="s">
        <v>16</v>
      </c>
      <c r="T13" s="76" t="s">
        <v>5602</v>
      </c>
      <c r="U13" s="142" t="s">
        <v>117</v>
      </c>
      <c r="V13" s="76" t="s">
        <v>118</v>
      </c>
      <c r="W13" s="76" t="s">
        <v>119</v>
      </c>
      <c r="Y13" s="78" t="s">
        <v>185</v>
      </c>
      <c r="Z13" s="129" t="s">
        <v>246</v>
      </c>
      <c r="AA13" s="78">
        <f>ROUNDDOWN((($C$41+$E$41)/40),0)</f>
        <v>6</v>
      </c>
      <c r="AB13" s="128" t="s">
        <v>197</v>
      </c>
      <c r="AC13" s="87">
        <f>ROUNDDOWN((($C$41+$G$41)/40),0)</f>
        <v>3</v>
      </c>
      <c r="AI13" s="130"/>
      <c r="AJ13" s="156" t="s">
        <v>248</v>
      </c>
      <c r="AK13" s="156"/>
      <c r="AL13" s="156"/>
      <c r="AM13" s="156"/>
      <c r="AN13" s="156"/>
      <c r="AO13" s="74">
        <f>LOOKUP(AJ13,Sheet2!$C$92:$D$191)</f>
        <v>0</v>
      </c>
      <c r="AQ13" s="168" t="s">
        <v>120</v>
      </c>
      <c r="AR13" s="168"/>
      <c r="AS13" s="168"/>
      <c r="AT13" s="8"/>
      <c r="AU13" s="84" t="s">
        <v>2</v>
      </c>
      <c r="AV13" s="84">
        <f>AS6</f>
        <v>0</v>
      </c>
      <c r="AW13" s="2"/>
      <c r="AX13" s="158" t="s">
        <v>121</v>
      </c>
      <c r="AY13" s="158"/>
      <c r="AZ13" s="158">
        <v>0</v>
      </c>
      <c r="BA13" s="158"/>
      <c r="BC13" s="158"/>
      <c r="BD13" s="158"/>
      <c r="BE13" s="158"/>
      <c r="BF13" s="7"/>
      <c r="BG13" s="158" t="s">
        <v>122</v>
      </c>
      <c r="BH13" s="158"/>
      <c r="BI13" s="78">
        <v>0</v>
      </c>
      <c r="BK13" s="85"/>
      <c r="BL13" s="85"/>
      <c r="BM13" s="85"/>
      <c r="BO13" s="159"/>
      <c r="BP13" s="159"/>
      <c r="BQ13" s="159"/>
      <c r="BR13" s="84"/>
      <c r="BT13" s="158"/>
      <c r="BU13" s="158"/>
      <c r="BV13" s="158"/>
      <c r="BW13" s="158"/>
      <c r="BX13" s="158"/>
      <c r="BY13" s="158"/>
      <c r="BZ13" s="158"/>
      <c r="CD13" s="78"/>
      <c r="CE13" s="80"/>
      <c r="CF13" s="78"/>
      <c r="CG13" s="78"/>
      <c r="CI13" s="158" t="s">
        <v>123</v>
      </c>
      <c r="CJ13" s="158"/>
      <c r="CK13" s="78" t="s">
        <v>124</v>
      </c>
      <c r="CM13" s="156"/>
      <c r="CN13" s="156"/>
      <c r="CO13" s="152" t="s">
        <v>51</v>
      </c>
      <c r="CP13" s="78">
        <v>5</v>
      </c>
      <c r="CQ13" s="82">
        <f>LOOKUP(CP13,Sheet3!$A$1:$B$20)</f>
        <v>0</v>
      </c>
      <c r="CR13" s="78">
        <f>LOOKUP(CP13,Sheet2!$T$7:$T$21,Sheet2!$U$7:$U$21)</f>
        <v>5</v>
      </c>
      <c r="CT13" s="168" t="s">
        <v>20</v>
      </c>
      <c r="CU13" s="168"/>
      <c r="CV13" s="78">
        <f>25+(CX1*5)</f>
        <v>30</v>
      </c>
      <c r="CW13" s="76"/>
      <c r="CX13" s="168"/>
      <c r="CY13" s="168"/>
      <c r="CZ13" s="78"/>
      <c r="DA13" s="158">
        <f t="shared" ref="DA13:DA18" si="5">SUM(CV13:CZ13)</f>
        <v>30</v>
      </c>
      <c r="DB13" s="158"/>
      <c r="DC13" s="158"/>
      <c r="DD13" s="17"/>
      <c r="DE13" s="158" t="s">
        <v>29</v>
      </c>
      <c r="DF13" s="158"/>
      <c r="DG13" s="78">
        <f>CT31</f>
        <v>20</v>
      </c>
      <c r="DH13" s="78">
        <f>DG13</f>
        <v>20</v>
      </c>
      <c r="DI13" s="17"/>
    </row>
    <row r="14" spans="2:113" ht="7.35" customHeight="1" x14ac:dyDescent="0.2">
      <c r="B14" s="83" t="s">
        <v>125</v>
      </c>
      <c r="C14" s="78">
        <v>6</v>
      </c>
      <c r="D14" s="78">
        <f t="shared" si="4"/>
        <v>6</v>
      </c>
      <c r="E14" s="82">
        <f>LOOKUP(D14,Sheet3!$A$1:$B$20)</f>
        <v>5</v>
      </c>
      <c r="G14" s="208" t="s">
        <v>5457</v>
      </c>
      <c r="H14" s="208"/>
      <c r="I14" s="127">
        <f>AB5+($AF$3-Sheet3!$G$251)*$AF$2+($AF$4-Sheet3!$G$252)*$AF$2+($AF$5-Sheet3!$G$253)*$AF$2+($AF$6-Sheet3!$G$254)*$AF$2+($AF$7-Sheet3!$G$255)*$AF$2+($AF$8-Sheet3!$G$256)*$AF$2+((AG3-LOOKUP(D13,Sheet3!$J$21:$K$40))*AG2)+((AG4-LOOKUP(D10,Sheet3!$J$21:$K$40))*AG2)+((AG5-LOOKUP(D12,Sheet3!$J$21:$K$40))*AG2)+((AG6-LOOKUP(D11,Sheet3!$J$21:$K$40))*AG2)+((AG7-LOOKUP(D17,Sheet3!$J$21:$K$40))*AG2)+((AG8-LOOKUP(D16,Sheet3!$J$21:$K$40))*AG2)+(AG9*AG2)</f>
        <v>0</v>
      </c>
      <c r="J14" s="138"/>
      <c r="K14" s="85"/>
      <c r="O14" s="84">
        <f>LOOKUP($C$2,Sheet3!$C$42:$V$42,Sheet3!C44:V44)</f>
        <v>2</v>
      </c>
      <c r="P14" s="158" t="s">
        <v>127</v>
      </c>
      <c r="Q14" s="158"/>
      <c r="R14" s="79">
        <v>5</v>
      </c>
      <c r="S14" s="78">
        <f>E10+(E10*T14)</f>
        <v>10</v>
      </c>
      <c r="T14" s="78">
        <v>0</v>
      </c>
      <c r="U14" s="141">
        <v>0</v>
      </c>
      <c r="V14" s="84">
        <f>(LOOKUP($C$2,Sheet3!$C$100:$V$100,Sheet3!C102:V102))*$C$3</f>
        <v>0</v>
      </c>
      <c r="W14" s="78">
        <f>((SUM(R14:V14)-T14)*IF(R14=0,0,1))-IF(R14=0,30,0)</f>
        <v>15</v>
      </c>
      <c r="AI14" s="130"/>
      <c r="AJ14" s="156" t="s">
        <v>248</v>
      </c>
      <c r="AK14" s="156"/>
      <c r="AL14" s="156"/>
      <c r="AM14" s="156"/>
      <c r="AN14" s="156"/>
      <c r="AO14" s="74">
        <f>LOOKUP(AJ14,Sheet2!$C$92:$D$191)</f>
        <v>0</v>
      </c>
      <c r="AQ14" s="158" t="s">
        <v>128</v>
      </c>
      <c r="AR14" s="158"/>
      <c r="AS14" s="78" t="s">
        <v>129</v>
      </c>
      <c r="AT14" s="8"/>
      <c r="AU14" s="84" t="s">
        <v>117</v>
      </c>
      <c r="AV14" s="84">
        <v>0</v>
      </c>
      <c r="AW14" s="2"/>
      <c r="AX14" s="158" t="s">
        <v>130</v>
      </c>
      <c r="AY14" s="158"/>
      <c r="AZ14" s="158"/>
      <c r="BA14" s="158"/>
      <c r="BC14" s="158"/>
      <c r="BD14" s="158"/>
      <c r="BE14" s="158"/>
      <c r="BF14" s="7"/>
      <c r="BG14" s="158" t="s">
        <v>131</v>
      </c>
      <c r="BH14" s="158"/>
      <c r="BI14" s="78">
        <v>0</v>
      </c>
      <c r="BK14" s="168" t="s">
        <v>132</v>
      </c>
      <c r="BL14" s="168"/>
      <c r="BM14" s="168"/>
      <c r="BN14" s="2"/>
      <c r="BO14" s="159"/>
      <c r="BP14" s="159"/>
      <c r="BQ14" s="159"/>
      <c r="BR14" s="84"/>
      <c r="BT14" s="158"/>
      <c r="BU14" s="158"/>
      <c r="BV14" s="158"/>
      <c r="BW14" s="158"/>
      <c r="BX14" s="158"/>
      <c r="BY14" s="158"/>
      <c r="BZ14" s="158"/>
      <c r="CD14" s="78"/>
      <c r="CE14" s="80"/>
      <c r="CF14" s="78"/>
      <c r="CG14" s="78"/>
      <c r="CI14" s="158" t="s">
        <v>133</v>
      </c>
      <c r="CJ14" s="158"/>
      <c r="CK14" s="78" t="s">
        <v>134</v>
      </c>
      <c r="CM14" s="156"/>
      <c r="CN14" s="156"/>
      <c r="CO14" s="152" t="s">
        <v>72</v>
      </c>
      <c r="CP14" s="78">
        <v>5</v>
      </c>
      <c r="CQ14" s="82">
        <f>LOOKUP(CP14,Sheet3!$A$1:$B$20)</f>
        <v>0</v>
      </c>
      <c r="CR14" s="78">
        <f>LOOKUP(CP14,Sheet2!$T$7:$T$21,Sheet2!$U$7:$U$21)</f>
        <v>5</v>
      </c>
      <c r="CT14" s="168" t="s">
        <v>260</v>
      </c>
      <c r="CU14" s="168"/>
      <c r="CV14" s="78">
        <f>CV13</f>
        <v>30</v>
      </c>
      <c r="CW14" s="78" t="s">
        <v>72</v>
      </c>
      <c r="CX14" s="158">
        <f>F80</f>
        <v>0</v>
      </c>
      <c r="CY14" s="158"/>
      <c r="CZ14" s="78"/>
      <c r="DA14" s="158">
        <f t="shared" si="5"/>
        <v>30</v>
      </c>
      <c r="DB14" s="158"/>
      <c r="DC14" s="158"/>
      <c r="DD14" s="17"/>
      <c r="DE14" s="158" t="s">
        <v>49</v>
      </c>
      <c r="DF14" s="158"/>
      <c r="DG14" s="78">
        <f>CQ13</f>
        <v>0</v>
      </c>
      <c r="DH14" s="78">
        <f>DG14</f>
        <v>0</v>
      </c>
      <c r="DI14" s="17"/>
    </row>
    <row r="15" spans="2:113" ht="7.35" customHeight="1" x14ac:dyDescent="0.2">
      <c r="B15" s="83" t="s">
        <v>135</v>
      </c>
      <c r="C15" s="78">
        <v>7</v>
      </c>
      <c r="D15" s="78">
        <f t="shared" si="4"/>
        <v>7</v>
      </c>
      <c r="E15" s="82">
        <f>LOOKUP(D15,Sheet3!$A$1:$B$20)</f>
        <v>5</v>
      </c>
      <c r="G15" s="200" t="s">
        <v>9</v>
      </c>
      <c r="H15" s="200"/>
      <c r="I15" s="127">
        <f>I16+I17</f>
        <v>0</v>
      </c>
      <c r="K15" s="85"/>
      <c r="O15" s="84">
        <f>LOOKUP($C$2,Sheet3!$C$42:$V$42,Sheet3!C45:V45)</f>
        <v>2</v>
      </c>
      <c r="P15" s="158" t="s">
        <v>137</v>
      </c>
      <c r="Q15" s="158"/>
      <c r="R15" s="79">
        <v>5</v>
      </c>
      <c r="S15" s="141">
        <f>E10+(E10*T15)</f>
        <v>10</v>
      </c>
      <c r="T15" s="78">
        <v>0</v>
      </c>
      <c r="U15" s="141">
        <v>0</v>
      </c>
      <c r="V15" s="84">
        <f>(LOOKUP($C$2,Sheet3!$C$100:$V$100,Sheet3!C103:V103))*$C$3</f>
        <v>0</v>
      </c>
      <c r="W15" s="145">
        <f t="shared" ref="W15:W63" si="6">((SUM(R15:V15)-T15)*IF(R15=0,0,1))-IF(R15=0,30,0)</f>
        <v>15</v>
      </c>
      <c r="Y15" s="157" t="s">
        <v>242</v>
      </c>
      <c r="Z15" s="157"/>
      <c r="AA15" s="157"/>
      <c r="AB15" s="96" t="s">
        <v>168</v>
      </c>
      <c r="AC15" s="95">
        <f>ROUNDDOWN(IF($C$2="Tao",LOOKUP(Y17,Sheet2!$AP$7:$AP$116,Sheet2!$AV$7:$AV$116),LOOKUP(Y17,Sheet2!$AP$7:$AP$116,Sheet2!$AU$7:$AU$116))/IF(Y13="Si",2,1),0)-IF(Y17="0 Nada",0,IF(Y15="Artes Marciales LB",IF($C$2="Tao",IF(Y13="si",2,0),0),0))</f>
        <v>0</v>
      </c>
      <c r="AE15" s="205" t="s">
        <v>149</v>
      </c>
      <c r="AF15" s="223"/>
      <c r="AG15" s="223"/>
      <c r="AH15" s="209"/>
      <c r="AI15" s="130"/>
      <c r="AJ15" s="156" t="s">
        <v>248</v>
      </c>
      <c r="AK15" s="156"/>
      <c r="AL15" s="156"/>
      <c r="AM15" s="156"/>
      <c r="AN15" s="156"/>
      <c r="AO15" s="74">
        <f>LOOKUP(AJ15,Sheet2!$C$92:$D$191)</f>
        <v>0</v>
      </c>
      <c r="AQ15" s="158"/>
      <c r="AR15" s="158"/>
      <c r="AS15" s="78"/>
      <c r="AT15" s="8"/>
      <c r="AU15" s="76" t="s">
        <v>77</v>
      </c>
      <c r="AV15" s="84">
        <f>AV13+(AS3*AV14)</f>
        <v>0</v>
      </c>
      <c r="AW15" s="2"/>
      <c r="AX15" s="162"/>
      <c r="AY15" s="162"/>
      <c r="AZ15" s="162"/>
      <c r="BA15" s="162"/>
      <c r="BC15" s="158"/>
      <c r="BD15" s="158"/>
      <c r="BE15" s="158"/>
      <c r="BF15" s="7"/>
      <c r="BG15" s="158" t="s">
        <v>138</v>
      </c>
      <c r="BH15" s="158"/>
      <c r="BI15" s="78">
        <v>0</v>
      </c>
      <c r="BK15" s="158">
        <f>LOOKUP(BI14,HP!A1:B31)</f>
        <v>0</v>
      </c>
      <c r="BL15" s="158"/>
      <c r="BM15" s="158"/>
      <c r="BN15" s="2"/>
      <c r="BO15" s="159"/>
      <c r="BP15" s="159"/>
      <c r="BQ15" s="159"/>
      <c r="BR15" s="84"/>
      <c r="BT15" s="158"/>
      <c r="BU15" s="158"/>
      <c r="BV15" s="158"/>
      <c r="BW15" s="158"/>
      <c r="BX15" s="158"/>
      <c r="BY15" s="158"/>
      <c r="BZ15" s="158"/>
      <c r="CD15" s="78"/>
      <c r="CE15" s="80"/>
      <c r="CF15" s="78"/>
      <c r="CG15" s="78"/>
      <c r="CI15" s="158" t="s">
        <v>139</v>
      </c>
      <c r="CJ15" s="158"/>
      <c r="CK15" s="78" t="s">
        <v>84</v>
      </c>
      <c r="CM15" s="156"/>
      <c r="CN15" s="156"/>
      <c r="CO15" s="152" t="s">
        <v>62</v>
      </c>
      <c r="CP15" s="78">
        <v>5</v>
      </c>
      <c r="CQ15" s="82">
        <f>LOOKUP(CP15,Sheet3!$A$1:$B$20)</f>
        <v>0</v>
      </c>
      <c r="CR15" s="78">
        <f>LOOKUP(CP15,Sheet2!$T$7:$T$21,Sheet2!$U$7:$U$21)</f>
        <v>5</v>
      </c>
      <c r="CT15" s="168" t="s">
        <v>261</v>
      </c>
      <c r="CU15" s="168"/>
      <c r="CV15" s="78">
        <f>CV13</f>
        <v>30</v>
      </c>
      <c r="CW15" s="78" t="s">
        <v>72</v>
      </c>
      <c r="CX15" s="158">
        <f>F80</f>
        <v>0</v>
      </c>
      <c r="CY15" s="158"/>
      <c r="CZ15" s="78"/>
      <c r="DA15" s="158">
        <f t="shared" si="5"/>
        <v>30</v>
      </c>
      <c r="DB15" s="158"/>
      <c r="DC15" s="158"/>
      <c r="DD15" s="17"/>
      <c r="DE15" s="158" t="s">
        <v>61</v>
      </c>
      <c r="DF15" s="158"/>
      <c r="DG15" s="78">
        <f>CQ15</f>
        <v>0</v>
      </c>
      <c r="DH15" s="78">
        <f>DG15</f>
        <v>0</v>
      </c>
      <c r="DI15" s="17"/>
    </row>
    <row r="16" spans="2:113" ht="7.35" customHeight="1" x14ac:dyDescent="0.2">
      <c r="B16" s="83" t="s">
        <v>63</v>
      </c>
      <c r="C16" s="78">
        <v>2</v>
      </c>
      <c r="D16" s="78">
        <f t="shared" si="4"/>
        <v>2</v>
      </c>
      <c r="E16" s="82">
        <f>LOOKUP(D16,Sheet3!$A$1:$B$20)</f>
        <v>-20</v>
      </c>
      <c r="G16" s="208" t="s">
        <v>5454</v>
      </c>
      <c r="H16" s="208"/>
      <c r="I16" s="127">
        <f>($AS$4)*$AQ$2+$AS$9*$AQ$8+(($AV$14)*($AQ$2/2))+(($BE$7/Sheet3!$E$252)*Sheet3!$D$252)+($AZ$2+$AZ$3+$AZ$4+$AZ$5+$AZ$6+$AZ$7+$AZ$8+$AZ$9+$AZ$10+$AZ$11+$AZ$12+$AZ$13+$AZ$16-$BC$2)</f>
        <v>0</v>
      </c>
      <c r="K16" s="85"/>
      <c r="O16" s="84">
        <f>LOOKUP($C$2,Sheet3!$C$42:$V$42,Sheet3!C46:V46)</f>
        <v>2</v>
      </c>
      <c r="P16" s="158" t="s">
        <v>140</v>
      </c>
      <c r="Q16" s="158"/>
      <c r="R16" s="79">
        <v>5</v>
      </c>
      <c r="S16" s="141">
        <f>E10+(E10*T16)</f>
        <v>10</v>
      </c>
      <c r="T16" s="78">
        <v>0</v>
      </c>
      <c r="U16" s="141">
        <v>0</v>
      </c>
      <c r="V16" s="84">
        <f>(LOOKUP($C$2,Sheet3!$C$100:$V$100,Sheet3!C104:V104))*$C$3</f>
        <v>0</v>
      </c>
      <c r="W16" s="145">
        <f t="shared" si="6"/>
        <v>15</v>
      </c>
      <c r="Y16" s="157" t="s">
        <v>0</v>
      </c>
      <c r="Z16" s="157"/>
      <c r="AA16" s="157" t="s">
        <v>16</v>
      </c>
      <c r="AB16" s="157"/>
      <c r="AC16" s="157"/>
      <c r="AE16" s="190"/>
      <c r="AF16" s="190"/>
      <c r="AG16" s="190"/>
      <c r="AH16" s="190"/>
      <c r="AI16" s="130"/>
      <c r="AJ16" s="156" t="s">
        <v>248</v>
      </c>
      <c r="AK16" s="156"/>
      <c r="AL16" s="156"/>
      <c r="AM16" s="156"/>
      <c r="AN16" s="156"/>
      <c r="AO16" s="74">
        <f>LOOKUP(AJ16,Sheet2!$C$92:$D$191)</f>
        <v>0</v>
      </c>
      <c r="AQ16" s="17"/>
      <c r="AX16" s="158" t="s">
        <v>141</v>
      </c>
      <c r="AY16" s="158"/>
      <c r="AZ16" s="158">
        <f>IF((BC2-(SUM(AZ2:BA13)))&gt;0,BC2-(SUM(AZ2:BA13)),0)</f>
        <v>10</v>
      </c>
      <c r="BA16" s="158"/>
      <c r="BC16" s="158"/>
      <c r="BD16" s="158"/>
      <c r="BE16" s="158"/>
      <c r="BG16" s="168" t="s">
        <v>142</v>
      </c>
      <c r="BH16" s="168"/>
      <c r="BI16" s="78">
        <f>(BI10+BI9)-BI11</f>
        <v>1</v>
      </c>
      <c r="BN16" s="2"/>
      <c r="BO16" s="18"/>
      <c r="BP16" s="18"/>
      <c r="BQ16" s="85"/>
      <c r="CD16" s="78"/>
      <c r="CE16" s="80"/>
      <c r="CF16" s="78"/>
      <c r="CG16" s="78"/>
      <c r="CI16" s="158" t="s">
        <v>143</v>
      </c>
      <c r="CJ16" s="158"/>
      <c r="CK16" s="78" t="s">
        <v>144</v>
      </c>
      <c r="CM16" s="156"/>
      <c r="CN16" s="156"/>
      <c r="CO16" s="152" t="s">
        <v>41</v>
      </c>
      <c r="CP16" s="78">
        <v>5</v>
      </c>
      <c r="CQ16" s="82">
        <f>LOOKUP(CP16,Sheet3!$A$1:$B$20)</f>
        <v>0</v>
      </c>
      <c r="CR16" s="78">
        <f>LOOKUP(CP16,Sheet2!$T$7:$T$21,Sheet2!$U$7:$U$21)</f>
        <v>5</v>
      </c>
      <c r="CT16" s="168" t="s">
        <v>262</v>
      </c>
      <c r="CU16" s="168"/>
      <c r="CV16" s="78">
        <f>CV13</f>
        <v>30</v>
      </c>
      <c r="CW16" s="78" t="s">
        <v>72</v>
      </c>
      <c r="CX16" s="158">
        <f>F80</f>
        <v>0</v>
      </c>
      <c r="CY16" s="158"/>
      <c r="CZ16" s="78"/>
      <c r="DA16" s="158">
        <f t="shared" si="5"/>
        <v>30</v>
      </c>
      <c r="DB16" s="158"/>
      <c r="DC16" s="158"/>
      <c r="DD16" s="17"/>
      <c r="DE16" s="158" t="s">
        <v>70</v>
      </c>
      <c r="DF16" s="158"/>
      <c r="DG16" s="78">
        <v>20</v>
      </c>
      <c r="DH16" s="78">
        <v>20</v>
      </c>
      <c r="DI16" s="17"/>
    </row>
    <row r="17" spans="1:113" ht="7.35" customHeight="1" x14ac:dyDescent="0.2">
      <c r="B17" s="113" t="s">
        <v>64</v>
      </c>
      <c r="C17" s="91">
        <v>6</v>
      </c>
      <c r="D17" s="78">
        <f t="shared" si="4"/>
        <v>6</v>
      </c>
      <c r="E17" s="82">
        <f>LOOKUP(D17,Sheet3!$A$1:$B$20)</f>
        <v>5</v>
      </c>
      <c r="G17" s="208" t="s">
        <v>5455</v>
      </c>
      <c r="H17" s="208"/>
      <c r="I17" s="127">
        <f>$T$77*$Q$77+$T$78*$Q$78+$T$79*$Q$79+$T$80*$Q$80</f>
        <v>0</v>
      </c>
      <c r="O17" s="84">
        <f>LOOKUP($C$2,Sheet3!$C$42:$V$42,Sheet3!C47:V47)</f>
        <v>2</v>
      </c>
      <c r="P17" s="158" t="s">
        <v>145</v>
      </c>
      <c r="Q17" s="158"/>
      <c r="R17" s="79">
        <v>5</v>
      </c>
      <c r="S17" s="141">
        <f>E10+(E10*T17)</f>
        <v>10</v>
      </c>
      <c r="T17" s="78">
        <v>0</v>
      </c>
      <c r="U17" s="141">
        <v>0</v>
      </c>
      <c r="V17" s="84">
        <f>(LOOKUP($C$2,Sheet3!$C$100:$V$100,Sheet3!C105:V105))*$C$3</f>
        <v>0</v>
      </c>
      <c r="W17" s="145">
        <f t="shared" si="6"/>
        <v>15</v>
      </c>
      <c r="Y17" s="156" t="s">
        <v>248</v>
      </c>
      <c r="Z17" s="156"/>
      <c r="AA17" s="156" t="str">
        <f>LOOKUP(Y17,Sheet2!$AP$7:$AP$116,Sheet2!$AR$7:$AR$116)</f>
        <v>Nada</v>
      </c>
      <c r="AB17" s="156"/>
      <c r="AC17" s="156"/>
      <c r="AE17" s="156"/>
      <c r="AF17" s="156"/>
      <c r="AG17" s="156"/>
      <c r="AH17" s="156"/>
      <c r="AI17" s="130"/>
      <c r="AJ17" s="156" t="s">
        <v>248</v>
      </c>
      <c r="AK17" s="156"/>
      <c r="AL17" s="156"/>
      <c r="AM17" s="156"/>
      <c r="AN17" s="156"/>
      <c r="AO17" s="74">
        <f>LOOKUP(AJ17,Sheet2!$C$92:$D$191)</f>
        <v>0</v>
      </c>
      <c r="AQ17" s="17"/>
      <c r="BR17" s="1"/>
      <c r="BS17" s="7"/>
      <c r="BT17" s="76" t="s">
        <v>17</v>
      </c>
      <c r="BU17" s="76" t="s">
        <v>0</v>
      </c>
      <c r="BV17" s="168" t="s">
        <v>18</v>
      </c>
      <c r="BW17" s="168"/>
      <c r="BX17" s="76" t="s">
        <v>19</v>
      </c>
      <c r="BY17" s="76" t="s">
        <v>20</v>
      </c>
      <c r="BZ17" s="76" t="s">
        <v>21</v>
      </c>
      <c r="CD17" s="85"/>
      <c r="CI17" s="158" t="s">
        <v>146</v>
      </c>
      <c r="CJ17" s="158"/>
      <c r="CK17" s="78" t="s">
        <v>147</v>
      </c>
      <c r="CM17" s="156"/>
      <c r="CN17" s="156"/>
      <c r="CO17" s="152" t="s">
        <v>125</v>
      </c>
      <c r="CP17" s="78">
        <v>5</v>
      </c>
      <c r="CQ17" s="82">
        <f>LOOKUP(CP17,Sheet3!$A$1:$B$20)</f>
        <v>0</v>
      </c>
      <c r="CR17" s="78">
        <f>LOOKUP(CP17,Sheet2!$T$7:$T$21,Sheet2!$U$7:$U$21)</f>
        <v>5</v>
      </c>
      <c r="CT17" s="168" t="s">
        <v>263</v>
      </c>
      <c r="CU17" s="168"/>
      <c r="CV17" s="78">
        <f>CV13</f>
        <v>30</v>
      </c>
      <c r="CW17" s="78" t="s">
        <v>63</v>
      </c>
      <c r="CX17" s="158">
        <f>F85</f>
        <v>0</v>
      </c>
      <c r="CY17" s="158"/>
      <c r="CZ17" s="78"/>
      <c r="DA17" s="158">
        <f t="shared" si="5"/>
        <v>30</v>
      </c>
      <c r="DB17" s="158"/>
      <c r="DC17" s="158"/>
      <c r="DD17" s="17"/>
      <c r="DE17" s="158" t="s">
        <v>27</v>
      </c>
      <c r="DF17" s="158"/>
      <c r="DG17" s="78">
        <f>(LOOKUP(CX2,Sheet3!$C$100:$V$100,Sheet3!$C$156:$V$156))*CX1</f>
        <v>5</v>
      </c>
      <c r="DH17" s="78">
        <f>DG17</f>
        <v>5</v>
      </c>
      <c r="DI17" s="17"/>
    </row>
    <row r="18" spans="1:113" ht="7.35" customHeight="1" x14ac:dyDescent="0.2">
      <c r="B18" s="33" t="s">
        <v>5590</v>
      </c>
      <c r="C18" s="74">
        <f>SUM(C10:C17)</f>
        <v>61</v>
      </c>
      <c r="D18" s="114"/>
      <c r="E18" s="114"/>
      <c r="G18" s="200" t="s">
        <v>298</v>
      </c>
      <c r="H18" s="200"/>
      <c r="I18" s="127">
        <f>($BR$19*$BP$18)+$BL$9+$BL$10+$BL$11+$BL$12+(BI10*$BI$8)</f>
        <v>0</v>
      </c>
      <c r="O18" s="84">
        <f>LOOKUP($C$2,Sheet3!$C$42:$V$42,Sheet3!C48:V48)</f>
        <v>2</v>
      </c>
      <c r="P18" s="158" t="s">
        <v>148</v>
      </c>
      <c r="Q18" s="158"/>
      <c r="R18" s="79">
        <v>5</v>
      </c>
      <c r="S18" s="141">
        <f>E10+(E10*T18)</f>
        <v>10</v>
      </c>
      <c r="T18" s="78">
        <v>0</v>
      </c>
      <c r="U18" s="141">
        <v>0</v>
      </c>
      <c r="V18" s="84">
        <f>(LOOKUP($C$2,Sheet3!$C$100:$V$100,Sheet3!C106:V106))*$C$3</f>
        <v>0</v>
      </c>
      <c r="W18" s="145">
        <f t="shared" si="6"/>
        <v>15</v>
      </c>
      <c r="Y18" s="157" t="s">
        <v>250</v>
      </c>
      <c r="Z18" s="157"/>
      <c r="AA18" s="157"/>
      <c r="AB18" s="96" t="s">
        <v>5</v>
      </c>
      <c r="AC18" s="96" t="s">
        <v>251</v>
      </c>
      <c r="AE18" s="156"/>
      <c r="AF18" s="156"/>
      <c r="AG18" s="156"/>
      <c r="AH18" s="156"/>
      <c r="AI18" s="130"/>
      <c r="AJ18" s="156" t="s">
        <v>248</v>
      </c>
      <c r="AK18" s="156"/>
      <c r="AL18" s="156"/>
      <c r="AM18" s="156"/>
      <c r="AN18" s="156"/>
      <c r="AO18" s="74">
        <f>LOOKUP(AJ18,Sheet2!$C$92:$D$191)</f>
        <v>0</v>
      </c>
      <c r="AQ18" s="163" t="s">
        <v>150</v>
      </c>
      <c r="AR18" s="163"/>
      <c r="AS18" s="163"/>
      <c r="AT18" s="163"/>
      <c r="AU18" s="163"/>
      <c r="AV18" s="163"/>
      <c r="AW18" s="163"/>
      <c r="AX18" s="163"/>
      <c r="AY18" s="163"/>
      <c r="AZ18" s="163"/>
      <c r="BA18" s="163"/>
      <c r="BB18" s="163"/>
      <c r="BC18" s="163"/>
      <c r="BD18" s="163"/>
      <c r="BE18" s="163"/>
      <c r="BF18" s="19"/>
      <c r="BG18" s="186" t="s">
        <v>151</v>
      </c>
      <c r="BH18" s="186"/>
      <c r="BI18" s="186"/>
      <c r="BJ18" s="186"/>
      <c r="BK18" s="186"/>
      <c r="BL18" s="186"/>
      <c r="BM18" s="186"/>
      <c r="BN18" s="186"/>
      <c r="BO18" s="18"/>
      <c r="BP18" s="78">
        <f>LOOKUP($C$2,Sheet3!$C$100:$V$100,Sheet3!$C$167:$V$167)</f>
        <v>3</v>
      </c>
      <c r="BQ18" s="168" t="s">
        <v>5406</v>
      </c>
      <c r="BR18" s="168"/>
      <c r="BT18" s="78"/>
      <c r="BU18" s="78"/>
      <c r="BV18" s="158"/>
      <c r="BW18" s="158"/>
      <c r="BX18" s="78"/>
      <c r="BY18" s="78"/>
      <c r="BZ18" s="78"/>
      <c r="CD18" s="77" t="s">
        <v>152</v>
      </c>
      <c r="CE18" s="193" t="s">
        <v>153</v>
      </c>
      <c r="CF18" s="193"/>
      <c r="CO18" s="83" t="s">
        <v>135</v>
      </c>
      <c r="CP18" s="78">
        <v>5</v>
      </c>
      <c r="CQ18" s="82">
        <f>LOOKUP(CP18,Sheet3!$A$1:$B$20)</f>
        <v>0</v>
      </c>
      <c r="CR18" s="78">
        <f>LOOKUP(CP18,Sheet2!$T$7:$T$21,Sheet2!$U$7:$U$21)</f>
        <v>5</v>
      </c>
      <c r="CT18" s="168" t="s">
        <v>265</v>
      </c>
      <c r="CU18" s="168"/>
      <c r="CV18" s="78">
        <f>CV13</f>
        <v>30</v>
      </c>
      <c r="CW18" s="78" t="s">
        <v>64</v>
      </c>
      <c r="CX18" s="158">
        <f>F86</f>
        <v>0</v>
      </c>
      <c r="CY18" s="158"/>
      <c r="CZ18" s="78"/>
      <c r="DA18" s="158">
        <f t="shared" si="5"/>
        <v>30</v>
      </c>
      <c r="DB18" s="158"/>
      <c r="DC18" s="158"/>
      <c r="DD18" s="17"/>
      <c r="DE18" s="158" t="s">
        <v>43</v>
      </c>
      <c r="DF18" s="158"/>
      <c r="DG18" s="78">
        <v>0</v>
      </c>
      <c r="DH18" s="78">
        <f>DG18</f>
        <v>0</v>
      </c>
      <c r="DI18" s="17"/>
    </row>
    <row r="19" spans="1:113" ht="7.35" customHeight="1" x14ac:dyDescent="0.2">
      <c r="G19" s="178" t="s">
        <v>93</v>
      </c>
      <c r="H19" s="178"/>
      <c r="I19" s="33">
        <f>I10+I11+I15+I18</f>
        <v>800</v>
      </c>
      <c r="O19" s="84">
        <f>LOOKUP($C$2,Sheet3!$C$42:$V$42,Sheet3!C49:V49)</f>
        <v>2</v>
      </c>
      <c r="P19" s="158" t="s">
        <v>155</v>
      </c>
      <c r="Q19" s="158"/>
      <c r="R19" s="79">
        <v>5</v>
      </c>
      <c r="S19" s="141">
        <f>E13+(E13*T19)</f>
        <v>20</v>
      </c>
      <c r="T19" s="78">
        <v>0</v>
      </c>
      <c r="U19" s="141">
        <v>0</v>
      </c>
      <c r="V19" s="84">
        <f>(LOOKUP($C$2,Sheet3!$C$100:$V$100,Sheet3!C107:V107))*$C$3</f>
        <v>0</v>
      </c>
      <c r="W19" s="145">
        <f t="shared" si="6"/>
        <v>25</v>
      </c>
      <c r="Y19" s="156" t="str">
        <f>LOOKUP(Y17,Sheet2!$AP$7:$AP$116,Sheet2!$AQ$7:$AQ$116)</f>
        <v>Nada</v>
      </c>
      <c r="Z19" s="156"/>
      <c r="AA19" s="156"/>
      <c r="AB19" s="74">
        <f>LOOKUP(Y17,Sheet2!$AP$7:$AP$116,Sheet2!$AS$7:$AS$116)</f>
        <v>0</v>
      </c>
      <c r="AC19" s="74" t="str">
        <f>LOOKUP(Y17,Sheet2!$AP$7:$AP$116,Sheet2!$AW$7:$AW$116)</f>
        <v>Nada</v>
      </c>
      <c r="AE19" s="156"/>
      <c r="AF19" s="156"/>
      <c r="AG19" s="156"/>
      <c r="AH19" s="156"/>
      <c r="AI19" s="130"/>
      <c r="AJ19" s="156" t="s">
        <v>248</v>
      </c>
      <c r="AK19" s="156"/>
      <c r="AL19" s="156"/>
      <c r="AM19" s="156"/>
      <c r="AN19" s="156"/>
      <c r="AO19" s="74">
        <f>LOOKUP(AJ19,Sheet2!$C$92:$D$191)</f>
        <v>0</v>
      </c>
      <c r="AQ19" s="194"/>
      <c r="AR19" s="194"/>
      <c r="AS19" s="194"/>
      <c r="AT19" s="194"/>
      <c r="AU19" s="194"/>
      <c r="AV19" s="194"/>
      <c r="AW19" s="194"/>
      <c r="AX19" s="194"/>
      <c r="AY19" s="194"/>
      <c r="AZ19" s="194"/>
      <c r="BA19" s="194"/>
      <c r="BB19" s="194"/>
      <c r="BC19" s="194"/>
      <c r="BD19" s="194"/>
      <c r="BE19" s="194"/>
      <c r="BF19" s="20"/>
      <c r="BG19" s="168" t="s">
        <v>156</v>
      </c>
      <c r="BH19" s="168"/>
      <c r="BI19" s="76" t="s">
        <v>157</v>
      </c>
      <c r="BJ19" s="76"/>
      <c r="BK19" s="168" t="s">
        <v>156</v>
      </c>
      <c r="BL19" s="168"/>
      <c r="BM19" s="168" t="s">
        <v>157</v>
      </c>
      <c r="BN19" s="168"/>
      <c r="BO19" s="18"/>
      <c r="BP19" s="158" t="s">
        <v>2</v>
      </c>
      <c r="BQ19" s="158"/>
      <c r="BR19" s="84">
        <v>0</v>
      </c>
      <c r="BT19" s="168" t="s">
        <v>24</v>
      </c>
      <c r="BU19" s="168"/>
      <c r="BV19" s="168"/>
      <c r="BW19" s="168"/>
      <c r="BX19" s="168"/>
      <c r="BY19" s="168"/>
      <c r="BZ19" s="168"/>
      <c r="CD19" s="78"/>
      <c r="CE19" s="160"/>
      <c r="CF19" s="160"/>
      <c r="CI19" s="171" t="s">
        <v>158</v>
      </c>
      <c r="CJ19" s="171"/>
      <c r="CK19" s="171"/>
      <c r="CO19" s="83" t="s">
        <v>63</v>
      </c>
      <c r="CP19" s="78">
        <v>5</v>
      </c>
      <c r="CQ19" s="82">
        <f>LOOKUP(CP19,Sheet3!$A$1:$B$20)</f>
        <v>0</v>
      </c>
      <c r="CR19" s="78">
        <f>LOOKUP(CP19,Sheet2!$T$7:$T$21,Sheet2!$U$7:$U$21)</f>
        <v>5</v>
      </c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58" t="s">
        <v>93</v>
      </c>
      <c r="DF19" s="158"/>
      <c r="DG19" s="78">
        <f>SUM(DG13:DG18)</f>
        <v>45</v>
      </c>
      <c r="DH19" s="78">
        <f>SUM(DH13:DH18)</f>
        <v>45</v>
      </c>
      <c r="DI19" s="17"/>
    </row>
    <row r="20" spans="1:113" ht="7.35" customHeight="1" x14ac:dyDescent="0.2">
      <c r="O20" s="76">
        <f>LOOKUP($C$2,Sheet3!$C$42:$V$42,Sheet3!C50:V50)</f>
        <v>1</v>
      </c>
      <c r="P20" s="168" t="s">
        <v>162</v>
      </c>
      <c r="Q20" s="168"/>
      <c r="R20" s="75" t="s">
        <v>2</v>
      </c>
      <c r="S20" s="142" t="s">
        <v>16</v>
      </c>
      <c r="T20" s="142" t="s">
        <v>5602</v>
      </c>
      <c r="U20" s="142" t="s">
        <v>117</v>
      </c>
      <c r="V20" s="76" t="s">
        <v>118</v>
      </c>
      <c r="W20" s="146" t="s">
        <v>119</v>
      </c>
      <c r="Y20" s="157" t="s">
        <v>255</v>
      </c>
      <c r="Z20" s="157"/>
      <c r="AA20" s="157"/>
      <c r="AB20" s="157"/>
      <c r="AC20" s="157"/>
      <c r="AE20" s="156"/>
      <c r="AF20" s="156"/>
      <c r="AG20" s="156"/>
      <c r="AH20" s="156"/>
      <c r="AI20" s="130"/>
      <c r="AJ20" s="156" t="s">
        <v>248</v>
      </c>
      <c r="AK20" s="156"/>
      <c r="AL20" s="156"/>
      <c r="AM20" s="156"/>
      <c r="AN20" s="156"/>
      <c r="AO20" s="74">
        <f>LOOKUP(AJ20,Sheet2!$C$92:$D$191)</f>
        <v>0</v>
      </c>
      <c r="AQ20" s="194"/>
      <c r="AR20" s="194"/>
      <c r="AS20" s="194"/>
      <c r="AT20" s="194"/>
      <c r="AU20" s="194"/>
      <c r="AV20" s="194"/>
      <c r="AW20" s="194"/>
      <c r="AX20" s="194"/>
      <c r="AY20" s="194"/>
      <c r="AZ20" s="194"/>
      <c r="BA20" s="194"/>
      <c r="BB20" s="194"/>
      <c r="BC20" s="194"/>
      <c r="BD20" s="194"/>
      <c r="BE20" s="194"/>
      <c r="BF20" s="20"/>
      <c r="BG20" s="158"/>
      <c r="BH20" s="158"/>
      <c r="BI20" s="78"/>
      <c r="BJ20" s="15"/>
      <c r="BK20" s="158"/>
      <c r="BL20" s="158"/>
      <c r="BM20" s="158"/>
      <c r="BN20" s="158"/>
      <c r="BO20" s="18"/>
      <c r="BP20" s="158" t="s">
        <v>99</v>
      </c>
      <c r="BQ20" s="158"/>
      <c r="BR20" s="84">
        <f>$E$12</f>
        <v>10</v>
      </c>
      <c r="BT20" s="158"/>
      <c r="BU20" s="158"/>
      <c r="BV20" s="158"/>
      <c r="BW20" s="158"/>
      <c r="BX20" s="158"/>
      <c r="BY20" s="158"/>
      <c r="BZ20" s="158"/>
      <c r="CD20" s="78"/>
      <c r="CE20" s="160"/>
      <c r="CF20" s="160"/>
      <c r="CI20" s="158" t="s">
        <v>163</v>
      </c>
      <c r="CJ20" s="158"/>
      <c r="CK20" s="78"/>
      <c r="CO20" s="83" t="s">
        <v>64</v>
      </c>
      <c r="CP20" s="78">
        <v>5</v>
      </c>
      <c r="CQ20" s="82">
        <f>LOOKUP(CP20,Sheet3!$A$1:$B$20)</f>
        <v>0</v>
      </c>
      <c r="CR20" s="78">
        <f>LOOKUP(CP20,Sheet2!$T$7:$T$21,Sheet2!$U$7:$U$21)</f>
        <v>5</v>
      </c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</row>
    <row r="21" spans="1:113" ht="7.35" customHeight="1" x14ac:dyDescent="0.2">
      <c r="A21" s="21"/>
      <c r="O21" s="84">
        <f>LOOKUP($C$2,Sheet3!$C$42:$V$42,Sheet3!C51:V51)</f>
        <v>1</v>
      </c>
      <c r="P21" s="158" t="s">
        <v>165</v>
      </c>
      <c r="Q21" s="158"/>
      <c r="R21" s="79">
        <v>10</v>
      </c>
      <c r="S21" s="141">
        <f>E17+(E17*T21)</f>
        <v>5</v>
      </c>
      <c r="T21" s="78">
        <v>0</v>
      </c>
      <c r="U21" s="141">
        <v>0</v>
      </c>
      <c r="V21" s="84">
        <f>(LOOKUP($C$2,Sheet3!$C$100:$V$100,Sheet3!C109:V109))*$C$3</f>
        <v>0</v>
      </c>
      <c r="W21" s="145">
        <f t="shared" si="6"/>
        <v>15</v>
      </c>
      <c r="Y21" s="175" t="str">
        <f>LOOKUP(Y17,Sheet2!$AP$7:$AP$116,Sheet2!$AT$7:$AT$116)</f>
        <v>Nada</v>
      </c>
      <c r="Z21" s="175"/>
      <c r="AA21" s="175"/>
      <c r="AB21" s="175"/>
      <c r="AC21" s="175"/>
      <c r="AE21" s="156"/>
      <c r="AF21" s="156"/>
      <c r="AG21" s="156"/>
      <c r="AH21" s="156"/>
      <c r="AI21" s="130"/>
      <c r="AJ21" s="156" t="s">
        <v>248</v>
      </c>
      <c r="AK21" s="156"/>
      <c r="AL21" s="156"/>
      <c r="AM21" s="156"/>
      <c r="AN21" s="156"/>
      <c r="AO21" s="74">
        <f>LOOKUP(AJ21,Sheet2!$C$92:$D$191)</f>
        <v>0</v>
      </c>
      <c r="AQ21" s="194"/>
      <c r="AR21" s="194"/>
      <c r="AS21" s="194"/>
      <c r="AT21" s="194"/>
      <c r="AU21" s="194"/>
      <c r="AV21" s="194"/>
      <c r="AW21" s="194"/>
      <c r="AX21" s="194"/>
      <c r="AY21" s="194"/>
      <c r="AZ21" s="194"/>
      <c r="BA21" s="194"/>
      <c r="BB21" s="194"/>
      <c r="BC21" s="194"/>
      <c r="BD21" s="194"/>
      <c r="BE21" s="194"/>
      <c r="BF21" s="20"/>
      <c r="BG21" s="158"/>
      <c r="BH21" s="158"/>
      <c r="BI21" s="78"/>
      <c r="BJ21" s="15"/>
      <c r="BK21" s="158"/>
      <c r="BL21" s="158"/>
      <c r="BM21" s="158"/>
      <c r="BN21" s="158"/>
      <c r="BO21" s="18"/>
      <c r="BP21" s="158" t="s">
        <v>103</v>
      </c>
      <c r="BQ21" s="158"/>
      <c r="BR21" s="84">
        <v>0</v>
      </c>
      <c r="BT21" s="158"/>
      <c r="BU21" s="158"/>
      <c r="BV21" s="158"/>
      <c r="BW21" s="158"/>
      <c r="BX21" s="158"/>
      <c r="BY21" s="158"/>
      <c r="BZ21" s="158"/>
      <c r="CD21" s="78"/>
      <c r="CE21" s="160"/>
      <c r="CF21" s="160"/>
      <c r="CI21" s="158" t="s">
        <v>166</v>
      </c>
      <c r="CJ21" s="158"/>
      <c r="CK21" s="78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</row>
    <row r="22" spans="1:113" ht="7.35" customHeight="1" x14ac:dyDescent="0.2">
      <c r="A22" s="21"/>
      <c r="B22" s="155" t="s">
        <v>38</v>
      </c>
      <c r="C22" s="155"/>
      <c r="D22" s="155"/>
      <c r="E22" s="155"/>
      <c r="F22" s="155"/>
      <c r="G22" s="155"/>
      <c r="H22" s="155"/>
      <c r="I22" s="155" t="s">
        <v>154</v>
      </c>
      <c r="J22" s="155"/>
      <c r="K22" s="155"/>
      <c r="L22" s="155"/>
      <c r="M22" s="156">
        <f>LOOKUP(C2,Sheet3!C100:V100,Sheet3!C99:V99)</f>
        <v>1</v>
      </c>
      <c r="O22" s="84">
        <f>LOOKUP($C$2,Sheet3!$C$42:$V$42,Sheet3!C52:V52)</f>
        <v>1</v>
      </c>
      <c r="P22" s="158" t="s">
        <v>167</v>
      </c>
      <c r="Q22" s="158"/>
      <c r="R22" s="79">
        <v>150</v>
      </c>
      <c r="S22" s="141">
        <f>E13+(E13*T22)</f>
        <v>20</v>
      </c>
      <c r="T22" s="78">
        <v>0</v>
      </c>
      <c r="U22" s="141">
        <v>0</v>
      </c>
      <c r="V22" s="84">
        <f>(LOOKUP($C$2,Sheet3!$C$100:$V$100,Sheet3!C110:V110))*$C$3</f>
        <v>30</v>
      </c>
      <c r="W22" s="145">
        <f t="shared" si="6"/>
        <v>200</v>
      </c>
      <c r="Y22" s="175"/>
      <c r="Z22" s="175"/>
      <c r="AA22" s="175"/>
      <c r="AB22" s="175"/>
      <c r="AC22" s="175"/>
      <c r="AE22" s="93" t="s">
        <v>168</v>
      </c>
      <c r="AF22" s="93"/>
      <c r="AG22" s="93" t="s">
        <v>5</v>
      </c>
      <c r="AH22" s="93"/>
      <c r="AI22" s="130"/>
      <c r="AJ22" s="156" t="s">
        <v>248</v>
      </c>
      <c r="AK22" s="156"/>
      <c r="AL22" s="156"/>
      <c r="AM22" s="156"/>
      <c r="AN22" s="156"/>
      <c r="AO22" s="74">
        <f>LOOKUP(AJ22,Sheet2!$C$92:$D$191)</f>
        <v>0</v>
      </c>
      <c r="AQ22" s="194"/>
      <c r="AR22" s="194"/>
      <c r="AS22" s="194"/>
      <c r="AT22" s="194"/>
      <c r="AU22" s="194"/>
      <c r="AV22" s="194"/>
      <c r="AW22" s="194"/>
      <c r="AX22" s="194"/>
      <c r="AY22" s="194"/>
      <c r="AZ22" s="194"/>
      <c r="BA22" s="194"/>
      <c r="BB22" s="194"/>
      <c r="BC22" s="194"/>
      <c r="BD22" s="194"/>
      <c r="BE22" s="194"/>
      <c r="BF22" s="20"/>
      <c r="BG22" s="158"/>
      <c r="BH22" s="158"/>
      <c r="BI22" s="78"/>
      <c r="BJ22" s="15"/>
      <c r="BK22" s="158"/>
      <c r="BL22" s="158"/>
      <c r="BM22" s="158"/>
      <c r="BN22" s="158"/>
      <c r="BP22" s="158" t="s">
        <v>77</v>
      </c>
      <c r="BQ22" s="158"/>
      <c r="BR22" s="84">
        <f>SUM(BR19:BR21)</f>
        <v>10</v>
      </c>
      <c r="BT22" s="158"/>
      <c r="BU22" s="158"/>
      <c r="BV22" s="158"/>
      <c r="BW22" s="158"/>
      <c r="BX22" s="158"/>
      <c r="BY22" s="158"/>
      <c r="BZ22" s="158"/>
      <c r="CD22" s="78"/>
      <c r="CE22" s="160"/>
      <c r="CF22" s="160"/>
      <c r="CI22" s="158" t="s">
        <v>169</v>
      </c>
      <c r="CJ22" s="158"/>
      <c r="CK22" s="78"/>
      <c r="CO22" s="177" t="s">
        <v>128</v>
      </c>
      <c r="CP22" s="177"/>
      <c r="CQ22" s="177" t="s">
        <v>129</v>
      </c>
      <c r="CR22" s="177"/>
      <c r="CS22" s="177" t="s">
        <v>197</v>
      </c>
      <c r="CT22" s="177"/>
      <c r="CU22" s="17"/>
      <c r="CV22" s="164" t="s">
        <v>305</v>
      </c>
      <c r="CW22" s="164"/>
      <c r="CX22" s="164"/>
      <c r="CY22" s="164"/>
      <c r="CZ22" s="164"/>
      <c r="DA22" s="164"/>
      <c r="DB22" s="164"/>
      <c r="DC22" s="164"/>
      <c r="DD22" s="164"/>
      <c r="DE22" s="164"/>
      <c r="DF22" s="164"/>
      <c r="DG22" s="164"/>
      <c r="DH22" s="164"/>
      <c r="DI22" s="164"/>
    </row>
    <row r="23" spans="1:113" ht="7.35" customHeight="1" thickBot="1" x14ac:dyDescent="0.25">
      <c r="A23" s="21"/>
      <c r="B23" s="198" t="s">
        <v>38</v>
      </c>
      <c r="C23" s="198"/>
      <c r="D23" s="107" t="s">
        <v>159</v>
      </c>
      <c r="E23" s="107" t="s">
        <v>160</v>
      </c>
      <c r="F23" s="107" t="s">
        <v>5588</v>
      </c>
      <c r="G23" s="107" t="s">
        <v>161</v>
      </c>
      <c r="H23" s="136" t="s">
        <v>117</v>
      </c>
      <c r="I23" s="155"/>
      <c r="J23" s="155"/>
      <c r="K23" s="155"/>
      <c r="L23" s="155"/>
      <c r="M23" s="156"/>
      <c r="O23" s="84">
        <f>LOOKUP($C$2,Sheet3!$C$42:$V$42,Sheet3!C53:V53)</f>
        <v>1</v>
      </c>
      <c r="P23" s="158" t="s">
        <v>170</v>
      </c>
      <c r="Q23" s="158"/>
      <c r="R23" s="79">
        <v>20</v>
      </c>
      <c r="S23" s="141">
        <f>E17+(E17*T23)</f>
        <v>5</v>
      </c>
      <c r="T23" s="78">
        <v>0</v>
      </c>
      <c r="U23" s="141">
        <v>0</v>
      </c>
      <c r="V23" s="84">
        <f>(LOOKUP($C$2,Sheet3!$C$100:$V$100,Sheet3!C111:V111))*$C$3</f>
        <v>0</v>
      </c>
      <c r="W23" s="145">
        <f t="shared" si="6"/>
        <v>25</v>
      </c>
      <c r="Y23" s="175"/>
      <c r="Z23" s="175"/>
      <c r="AA23" s="175"/>
      <c r="AB23" s="175"/>
      <c r="AC23" s="175"/>
      <c r="AI23" s="130"/>
      <c r="AJ23" s="156" t="s">
        <v>248</v>
      </c>
      <c r="AK23" s="156"/>
      <c r="AL23" s="156"/>
      <c r="AM23" s="156"/>
      <c r="AN23" s="156"/>
      <c r="AO23" s="74">
        <f>LOOKUP(AJ23,Sheet2!$C$92:$D$191)</f>
        <v>0</v>
      </c>
      <c r="AQ23" s="22"/>
      <c r="AR23" s="22"/>
      <c r="AS23" s="22"/>
      <c r="AT23" s="22"/>
      <c r="AU23" s="22"/>
      <c r="AV23" s="22"/>
      <c r="AW23" s="22"/>
      <c r="AX23" s="22"/>
      <c r="AZ23" s="2"/>
      <c r="BA23" s="2"/>
      <c r="BB23" s="2"/>
      <c r="BC23" s="2"/>
      <c r="BD23" s="2"/>
      <c r="BE23" s="2"/>
      <c r="BG23" s="158"/>
      <c r="BH23" s="158"/>
      <c r="BI23" s="78"/>
      <c r="BJ23" s="15"/>
      <c r="BK23" s="158"/>
      <c r="BL23" s="158"/>
      <c r="BM23" s="158"/>
      <c r="BN23" s="158"/>
      <c r="BP23" s="2"/>
      <c r="BQ23" s="2"/>
      <c r="BT23" s="158"/>
      <c r="BU23" s="158"/>
      <c r="BV23" s="158"/>
      <c r="BW23" s="158"/>
      <c r="BX23" s="158"/>
      <c r="BY23" s="158"/>
      <c r="BZ23" s="158"/>
      <c r="CD23" s="78"/>
      <c r="CE23" s="160"/>
      <c r="CF23" s="160"/>
      <c r="CO23" s="78" t="s">
        <v>2</v>
      </c>
      <c r="CP23" s="78">
        <v>0</v>
      </c>
      <c r="CQ23" s="78" t="s">
        <v>2</v>
      </c>
      <c r="CR23" s="78">
        <v>0</v>
      </c>
      <c r="CS23" s="78" t="s">
        <v>2</v>
      </c>
      <c r="CT23" s="78">
        <v>0</v>
      </c>
      <c r="CU23" s="17"/>
      <c r="CV23" s="166" t="s">
        <v>0</v>
      </c>
      <c r="CW23" s="166"/>
      <c r="CX23" s="166" t="s">
        <v>168</v>
      </c>
      <c r="CY23" s="166"/>
      <c r="CZ23" s="166"/>
      <c r="DA23" s="166" t="s">
        <v>153</v>
      </c>
      <c r="DB23" s="166"/>
      <c r="DC23" s="166"/>
      <c r="DD23" s="166"/>
      <c r="DE23" s="166" t="s">
        <v>0</v>
      </c>
      <c r="DF23" s="166"/>
      <c r="DG23" s="100" t="s">
        <v>168</v>
      </c>
      <c r="DH23" s="156" t="s">
        <v>5405</v>
      </c>
      <c r="DI23" s="156"/>
    </row>
    <row r="24" spans="1:113" ht="7.35" customHeight="1" x14ac:dyDescent="0.2">
      <c r="B24" s="197" t="s">
        <v>794</v>
      </c>
      <c r="C24" s="197"/>
      <c r="D24" s="104">
        <f>LOOKUP(B24,Tabla12[Nombre],Tabla12[Entereza])+(5*LOOKUP(H24,Sheet3!$L$2:$M$6))</f>
        <v>16</v>
      </c>
      <c r="E24" s="104">
        <f>LOOKUP(B24,Tabla12[Nombre],Tabla12[Presencia])+(50*LOOKUP(H24,Sheet3!$L$2:$M$6))</f>
        <v>35</v>
      </c>
      <c r="F24" s="104">
        <f>LOOKUP(B24,Tabla12[Nombre],Tabla12[Penalizador natural])+(5*LOOKUP(H24,Sheet3!$L$2:$M$6))</f>
        <v>-20</v>
      </c>
      <c r="G24" s="104">
        <f>LOOKUP(B24,Tabla12[Nombre],Tabla12[Requerimiento de armadura])-(5*LOOKUP(H24,Sheet3!$L$2:$M$6))</f>
        <v>70</v>
      </c>
      <c r="H24" s="111">
        <v>0</v>
      </c>
      <c r="I24" s="157" t="s">
        <v>2</v>
      </c>
      <c r="J24" s="157"/>
      <c r="K24" s="156">
        <v>90</v>
      </c>
      <c r="L24" s="156"/>
      <c r="M24" s="156"/>
      <c r="O24" s="76">
        <f>LOOKUP($C$2,Sheet3!$C$42:$V$42,Sheet3!C54:V54)</f>
        <v>2</v>
      </c>
      <c r="P24" s="168" t="s">
        <v>180</v>
      </c>
      <c r="Q24" s="168"/>
      <c r="R24" s="75" t="s">
        <v>2</v>
      </c>
      <c r="S24" s="142" t="s">
        <v>16</v>
      </c>
      <c r="T24" s="142" t="s">
        <v>5602</v>
      </c>
      <c r="U24" s="142" t="s">
        <v>117</v>
      </c>
      <c r="V24" s="76" t="s">
        <v>118</v>
      </c>
      <c r="W24" s="146" t="s">
        <v>119</v>
      </c>
      <c r="AE24" s="130"/>
      <c r="AF24" s="130"/>
      <c r="AH24" s="130"/>
      <c r="AI24" s="130"/>
      <c r="AJ24" s="156" t="s">
        <v>248</v>
      </c>
      <c r="AK24" s="156"/>
      <c r="AL24" s="156"/>
      <c r="AM24" s="156"/>
      <c r="AN24" s="156"/>
      <c r="AO24" s="74">
        <f>LOOKUP(AJ24,Sheet2!$C$92:$D$191)</f>
        <v>0</v>
      </c>
      <c r="AQ24" s="88" t="s">
        <v>5452</v>
      </c>
      <c r="AR24" s="185" t="s">
        <v>0</v>
      </c>
      <c r="AS24" s="185"/>
      <c r="AT24" s="168" t="s">
        <v>181</v>
      </c>
      <c r="AU24" s="168"/>
      <c r="AV24" s="168"/>
      <c r="AW24" s="185" t="s">
        <v>182</v>
      </c>
      <c r="AX24" s="185"/>
      <c r="AY24" s="185" t="s">
        <v>181</v>
      </c>
      <c r="AZ24" s="185"/>
      <c r="BA24" s="185"/>
      <c r="BB24" s="185"/>
      <c r="BC24" s="88" t="s">
        <v>32</v>
      </c>
      <c r="BD24" s="88" t="s">
        <v>75</v>
      </c>
      <c r="BE24" s="88" t="s">
        <v>183</v>
      </c>
      <c r="BF24" s="19"/>
      <c r="BS24" s="7"/>
      <c r="CD24" s="78"/>
      <c r="CE24" s="160"/>
      <c r="CF24" s="160"/>
      <c r="CI24" s="155" t="s">
        <v>187</v>
      </c>
      <c r="CJ24" s="155"/>
      <c r="CK24" s="155"/>
      <c r="CL24" s="155" t="s">
        <v>188</v>
      </c>
      <c r="CM24" s="155"/>
      <c r="CN24" s="155"/>
      <c r="CO24" s="147" t="s">
        <v>62</v>
      </c>
      <c r="CP24" s="78">
        <f>CQ15</f>
        <v>0</v>
      </c>
      <c r="CQ24" s="78" t="s">
        <v>62</v>
      </c>
      <c r="CR24" s="78">
        <f>CQ15</f>
        <v>0</v>
      </c>
      <c r="CS24" s="78" t="s">
        <v>51</v>
      </c>
      <c r="CT24" s="78">
        <f>CQ13</f>
        <v>0</v>
      </c>
      <c r="CU24" s="17"/>
      <c r="CV24" s="166"/>
      <c r="CW24" s="166"/>
      <c r="CX24" s="166"/>
      <c r="CY24" s="166"/>
      <c r="CZ24" s="166"/>
      <c r="DA24" s="166"/>
      <c r="DB24" s="166"/>
      <c r="DC24" s="166"/>
      <c r="DD24" s="166"/>
      <c r="DE24" s="166"/>
      <c r="DF24" s="166"/>
      <c r="DG24" s="102"/>
      <c r="DH24" s="156"/>
      <c r="DI24" s="156"/>
    </row>
    <row r="25" spans="1:113" ht="7.35" customHeight="1" x14ac:dyDescent="0.2">
      <c r="B25" s="180" t="s">
        <v>780</v>
      </c>
      <c r="C25" s="180"/>
      <c r="D25" s="112">
        <f>LOOKUP(B25,Tabla12[Nombre],Tabla12[Entereza])+(5*LOOKUP(H25,Sheet3!$L$2:$M$6))</f>
        <v>12</v>
      </c>
      <c r="E25" s="112">
        <f>LOOKUP(B25,Tabla12[Nombre],Tabla12[Presencia])+(50*LOOKUP(H25,Sheet3!$L$2:$M$6))</f>
        <v>25</v>
      </c>
      <c r="F25" s="112">
        <f>LOOKUP(B25,Tabla12[Nombre],Tabla12[Penalizador natural])+(5*LOOKUP(H25,Sheet3!$L$2:$M$6))</f>
        <v>0</v>
      </c>
      <c r="G25" s="112">
        <f>LOOKUP(B25,Tabla12[Nombre],Tabla12[Requerimiento de armadura])-(5*LOOKUP(H25,Sheet3!$L$2:$M$6))</f>
        <v>10</v>
      </c>
      <c r="H25" s="121">
        <v>0</v>
      </c>
      <c r="I25" s="157" t="s">
        <v>16</v>
      </c>
      <c r="J25" s="157"/>
      <c r="K25" s="156">
        <f>$E$13</f>
        <v>20</v>
      </c>
      <c r="L25" s="156"/>
      <c r="M25" s="156"/>
      <c r="O25" s="84">
        <f>LOOKUP($C$2,Sheet3!$C$42:$V$42,Sheet3!C55:V55)</f>
        <v>2</v>
      </c>
      <c r="P25" s="158" t="s">
        <v>184</v>
      </c>
      <c r="Q25" s="158"/>
      <c r="R25" s="79">
        <v>10</v>
      </c>
      <c r="S25" s="141">
        <f>E15+(E15*T25)</f>
        <v>5</v>
      </c>
      <c r="T25" s="78">
        <v>0</v>
      </c>
      <c r="U25" s="141">
        <v>0</v>
      </c>
      <c r="V25" s="84">
        <f>(LOOKUP($C$2,Sheet3!$C$100:$V$100,Sheet3!C113:V113))*$C$3</f>
        <v>0</v>
      </c>
      <c r="W25" s="145">
        <f t="shared" si="6"/>
        <v>15</v>
      </c>
      <c r="Y25" s="157" t="s">
        <v>242</v>
      </c>
      <c r="Z25" s="157"/>
      <c r="AA25" s="157"/>
      <c r="AB25" s="96" t="s">
        <v>168</v>
      </c>
      <c r="AC25" s="95">
        <f>IF($C$2="Tao",LOOKUP(Y27,Sheet2!$AP$7:$AP$116,Sheet2!$AV$7:$AV$116),LOOKUP(Y27,Sheet2!$AP$7:$AP$116,Sheet2!$AU$7:$AU$116))</f>
        <v>0</v>
      </c>
      <c r="AE25" s="205" t="s">
        <v>149</v>
      </c>
      <c r="AF25" s="223"/>
      <c r="AG25" s="223"/>
      <c r="AH25" s="209"/>
      <c r="AI25" s="130"/>
      <c r="AJ25" s="156" t="s">
        <v>248</v>
      </c>
      <c r="AK25" s="156"/>
      <c r="AL25" s="156"/>
      <c r="AM25" s="156"/>
      <c r="AN25" s="156"/>
      <c r="AO25" s="74">
        <f>LOOKUP(AJ25,Sheet2!$C$92:$D$191)</f>
        <v>0</v>
      </c>
      <c r="AQ25" s="187"/>
      <c r="AR25" s="182" t="s">
        <v>266</v>
      </c>
      <c r="AS25" s="182"/>
      <c r="AT25" s="188" t="str">
        <f>LOOKUP(AR25,HM!$V$15:$V$655,HM!$W$15:$W$655)</f>
        <v>No</v>
      </c>
      <c r="AU25" s="188"/>
      <c r="AV25" s="188"/>
      <c r="AW25" s="185" t="s">
        <v>2</v>
      </c>
      <c r="AX25" s="185"/>
      <c r="AY25" s="182" t="str">
        <f>LOOKUP(AR25,HM!$V$15:$V$655,HM!$AA$15:$AA$655)</f>
        <v>Nada</v>
      </c>
      <c r="AZ25" s="182"/>
      <c r="BA25" s="182"/>
      <c r="BB25" s="182"/>
      <c r="BC25" s="87">
        <f>LOOKUP(AR25,HM!$V$15:$V$655,HM!$AB$15:$AB$655)</f>
        <v>0</v>
      </c>
      <c r="BD25" s="87">
        <f>LOOKUP(AR25,HM!$V$15:$V$655,HM!$AC$15:$AC$655)</f>
        <v>0</v>
      </c>
      <c r="BE25" s="87">
        <f>LOOKUP(AR25,HM!$V$15:$V$655,HM!$AD$15:$AD$655)</f>
        <v>0</v>
      </c>
      <c r="BF25" s="20"/>
      <c r="BG25" s="96" t="s">
        <v>4517</v>
      </c>
      <c r="BH25" s="157" t="s">
        <v>0</v>
      </c>
      <c r="BI25" s="157"/>
      <c r="BK25" s="96" t="s">
        <v>4517</v>
      </c>
      <c r="BL25" s="157" t="s">
        <v>0</v>
      </c>
      <c r="BM25" s="157"/>
      <c r="BN25" s="157"/>
      <c r="BP25" s="96" t="s">
        <v>4517</v>
      </c>
      <c r="BQ25" s="157" t="s">
        <v>0</v>
      </c>
      <c r="BR25" s="157"/>
      <c r="BT25" s="76" t="s">
        <v>17</v>
      </c>
      <c r="BU25" s="76" t="s">
        <v>0</v>
      </c>
      <c r="BV25" s="168" t="s">
        <v>18</v>
      </c>
      <c r="BW25" s="168"/>
      <c r="BX25" s="76" t="s">
        <v>19</v>
      </c>
      <c r="BY25" s="76" t="s">
        <v>20</v>
      </c>
      <c r="BZ25" s="76" t="s">
        <v>21</v>
      </c>
      <c r="CD25" s="78"/>
      <c r="CE25" s="160"/>
      <c r="CF25" s="160"/>
      <c r="CI25" s="156"/>
      <c r="CJ25" s="156"/>
      <c r="CK25" s="156"/>
      <c r="CL25" s="156"/>
      <c r="CM25" s="156"/>
      <c r="CN25" s="156"/>
      <c r="CO25" s="147" t="s">
        <v>103</v>
      </c>
      <c r="CP25" s="78"/>
      <c r="CQ25" s="78" t="s">
        <v>103</v>
      </c>
      <c r="CR25" s="78"/>
      <c r="CS25" s="78" t="s">
        <v>103</v>
      </c>
      <c r="CT25" s="78"/>
      <c r="CU25" s="17"/>
      <c r="CV25" s="166"/>
      <c r="CW25" s="166"/>
      <c r="CX25" s="166"/>
      <c r="CY25" s="166"/>
      <c r="CZ25" s="166"/>
      <c r="DA25" s="166"/>
      <c r="DB25" s="166"/>
      <c r="DC25" s="166"/>
      <c r="DD25" s="166"/>
      <c r="DE25" s="166"/>
      <c r="DF25" s="166"/>
      <c r="DG25" s="102"/>
      <c r="DH25" s="156"/>
      <c r="DI25" s="156"/>
    </row>
    <row r="26" spans="1:113" ht="7.35" customHeight="1" thickBot="1" x14ac:dyDescent="0.25">
      <c r="B26" s="222"/>
      <c r="C26" s="222"/>
      <c r="D26" s="115">
        <f>LOOKUP(B26,Tabla12[Nombre],Tabla12[Entereza])+(5*LOOKUP(H26,Sheet3!$L$2:$M$6))</f>
        <v>0</v>
      </c>
      <c r="E26" s="115">
        <f>LOOKUP(B26,Tabla12[Nombre],Tabla12[Presencia])+(50*LOOKUP(H26,Sheet3!$L$2:$M$6))</f>
        <v>0</v>
      </c>
      <c r="F26" s="115">
        <f>LOOKUP(B26,Tabla12[Nombre],Tabla12[Penalizador natural])+(5*LOOKUP(H26,Sheet3!$L$2:$M$6))</f>
        <v>0</v>
      </c>
      <c r="G26" s="115">
        <f>LOOKUP(B26,Tabla12[Nombre],Tabla12[Requerimiento de armadura])-(5*LOOKUP(H26,Sheet3!$L$2:$M$6))</f>
        <v>0</v>
      </c>
      <c r="H26" s="122">
        <v>0</v>
      </c>
      <c r="I26" s="157" t="s">
        <v>117</v>
      </c>
      <c r="J26" s="157"/>
      <c r="K26" s="156">
        <f>(LOOKUP($C$2,Sheet3!$C$100:$V$100,Sheet3!$C$149:$V$149))*$C$3</f>
        <v>30</v>
      </c>
      <c r="L26" s="156"/>
      <c r="M26" s="156"/>
      <c r="O26" s="84">
        <f>LOOKUP($C$2,Sheet3!$C$42:$V$42,Sheet3!C56:V56)</f>
        <v>2</v>
      </c>
      <c r="P26" s="158" t="s">
        <v>189</v>
      </c>
      <c r="Q26" s="158"/>
      <c r="R26" s="79">
        <v>10</v>
      </c>
      <c r="S26" s="141">
        <f>E15+(E15*T26)</f>
        <v>5</v>
      </c>
      <c r="T26" s="78">
        <v>0</v>
      </c>
      <c r="U26" s="141">
        <v>0</v>
      </c>
      <c r="V26" s="84">
        <f>(LOOKUP($C$2,Sheet3!$C$100:$V$100,Sheet3!C114:V114))*$C$3</f>
        <v>0</v>
      </c>
      <c r="W26" s="145">
        <f t="shared" si="6"/>
        <v>15</v>
      </c>
      <c r="X26" s="7"/>
      <c r="Y26" s="157" t="s">
        <v>0</v>
      </c>
      <c r="Z26" s="157"/>
      <c r="AA26" s="157" t="s">
        <v>16</v>
      </c>
      <c r="AB26" s="157"/>
      <c r="AC26" s="157"/>
      <c r="AE26" s="190"/>
      <c r="AF26" s="190"/>
      <c r="AG26" s="190"/>
      <c r="AH26" s="190"/>
      <c r="AI26" s="130"/>
      <c r="AJ26" s="156" t="s">
        <v>248</v>
      </c>
      <c r="AK26" s="156"/>
      <c r="AL26" s="156"/>
      <c r="AM26" s="156"/>
      <c r="AN26" s="156"/>
      <c r="AO26" s="74">
        <f>LOOKUP(AJ26,Sheet2!$C$92:$D$191)</f>
        <v>0</v>
      </c>
      <c r="AQ26" s="187"/>
      <c r="AR26" s="182"/>
      <c r="AS26" s="182"/>
      <c r="AT26" s="188"/>
      <c r="AU26" s="188"/>
      <c r="AV26" s="188"/>
      <c r="AW26" s="185" t="s">
        <v>190</v>
      </c>
      <c r="AX26" s="185"/>
      <c r="AY26" s="182" t="str">
        <f>LOOKUP(AR25,HM!$V$15:$V$655,HM!$AE$15:$AE$655)</f>
        <v>Nada</v>
      </c>
      <c r="AZ26" s="182"/>
      <c r="BA26" s="182"/>
      <c r="BB26" s="182"/>
      <c r="BC26" s="87">
        <f>LOOKUP(AR25,HM!$V$15:$V$655,HM!$AF$15:$AF$655)</f>
        <v>0</v>
      </c>
      <c r="BD26" s="87">
        <f>LOOKUP(AR25,HM!$V$15:$V$655,HM!$AG$15:$AG$655)</f>
        <v>0</v>
      </c>
      <c r="BE26" s="87">
        <f>LOOKUP(AR25,HM!$V$15:$V$655,HM!$AH$15:$AH$655)</f>
        <v>0</v>
      </c>
      <c r="BF26" s="20"/>
      <c r="BG26" s="74"/>
      <c r="BH26" s="156"/>
      <c r="BI26" s="156"/>
      <c r="BK26" s="74"/>
      <c r="BL26" s="156"/>
      <c r="BM26" s="156"/>
      <c r="BN26" s="156"/>
      <c r="BP26" s="74"/>
      <c r="BQ26" s="156"/>
      <c r="BR26" s="156"/>
      <c r="BS26" s="7"/>
      <c r="BT26" s="78"/>
      <c r="BU26" s="78"/>
      <c r="BV26" s="158"/>
      <c r="BW26" s="158"/>
      <c r="BX26" s="78"/>
      <c r="BY26" s="78"/>
      <c r="BZ26" s="78"/>
      <c r="CD26" s="78"/>
      <c r="CE26" s="160"/>
      <c r="CF26" s="160"/>
      <c r="CI26" s="156"/>
      <c r="CJ26" s="156"/>
      <c r="CK26" s="156"/>
      <c r="CL26" s="156"/>
      <c r="CM26" s="156"/>
      <c r="CN26" s="156"/>
      <c r="CO26" s="147" t="s">
        <v>208</v>
      </c>
      <c r="CP26" s="78">
        <f>SUM(CP23:CP25)</f>
        <v>0</v>
      </c>
      <c r="CQ26" s="78" t="s">
        <v>208</v>
      </c>
      <c r="CR26" s="78">
        <f>SUM(CR23:CR25)</f>
        <v>0</v>
      </c>
      <c r="CS26" s="78" t="s">
        <v>208</v>
      </c>
      <c r="CT26" s="78">
        <f>SUM(CT23:CT25)</f>
        <v>0</v>
      </c>
      <c r="CU26" s="17"/>
      <c r="CV26" s="166"/>
      <c r="CW26" s="166"/>
      <c r="CX26" s="166"/>
      <c r="CY26" s="166"/>
      <c r="CZ26" s="166"/>
      <c r="DA26" s="166"/>
      <c r="DB26" s="166"/>
      <c r="DC26" s="166"/>
      <c r="DD26" s="166"/>
      <c r="DE26" s="166"/>
      <c r="DF26" s="166"/>
      <c r="DG26" s="102"/>
      <c r="DH26" s="156"/>
      <c r="DI26" s="156"/>
    </row>
    <row r="27" spans="1:113" ht="7.35" customHeight="1" thickBot="1" x14ac:dyDescent="0.25">
      <c r="B27" s="195" t="s">
        <v>803</v>
      </c>
      <c r="C27" s="196"/>
      <c r="D27" s="109">
        <f>LOOKUP(B27,Tabla13[Nombre],Tabla13[Entereza])+(5*LOOKUP(H27,Sheet3!$L$2:$M$6))</f>
        <v>12</v>
      </c>
      <c r="E27" s="109">
        <f>LOOKUP(B27,Tabla13[Nombre],Tabla13[Presencia])+(50*LOOKUP(H27,Sheet3!$L$2:$M$6))</f>
        <v>15</v>
      </c>
      <c r="F27" s="109">
        <f>LOOKUP(B27,Tabla13[Nombre],Tabla13[Penalizador percepcion])+(5*LOOKUP(H27,Sheet3!$L$2:$M$6))</f>
        <v>0</v>
      </c>
      <c r="G27" s="109">
        <f>LOOKUP(B27,Tabla13[Nombre],Tabla13[Requerimiento de armadura])-(5*LOOKUP(H27,Sheet3!$L$2:$M$6))</f>
        <v>0</v>
      </c>
      <c r="H27" s="123">
        <v>0</v>
      </c>
      <c r="I27" s="157" t="s">
        <v>77</v>
      </c>
      <c r="J27" s="157"/>
      <c r="K27" s="156">
        <f>SUM($K$24:$K$26)</f>
        <v>140</v>
      </c>
      <c r="L27" s="156"/>
      <c r="M27" s="156"/>
      <c r="O27" s="84">
        <f>LOOKUP($C$2,Sheet3!$C$42:$V$42,Sheet3!C57:V57)</f>
        <v>2</v>
      </c>
      <c r="P27" s="158" t="s">
        <v>191</v>
      </c>
      <c r="Q27" s="158"/>
      <c r="R27" s="79">
        <v>0</v>
      </c>
      <c r="S27" s="141">
        <f>E15+(E15*T27)</f>
        <v>5</v>
      </c>
      <c r="T27" s="78">
        <v>0</v>
      </c>
      <c r="U27" s="141">
        <v>0</v>
      </c>
      <c r="V27" s="84">
        <f>(LOOKUP($C$2,Sheet3!$C$100:$V$100,Sheet3!C115:V115))*$C$3</f>
        <v>0</v>
      </c>
      <c r="W27" s="145">
        <f t="shared" si="6"/>
        <v>-30</v>
      </c>
      <c r="Y27" s="156" t="s">
        <v>248</v>
      </c>
      <c r="Z27" s="156"/>
      <c r="AA27" s="156" t="str">
        <f>LOOKUP(Y27,Sheet2!$AP$7:$AP$116,Sheet2!$AR$7:$AR$116)</f>
        <v>Nada</v>
      </c>
      <c r="AB27" s="156"/>
      <c r="AC27" s="156"/>
      <c r="AE27" s="156"/>
      <c r="AF27" s="156"/>
      <c r="AG27" s="156"/>
      <c r="AH27" s="156"/>
      <c r="AI27" s="130"/>
      <c r="AJ27" s="156" t="s">
        <v>248</v>
      </c>
      <c r="AK27" s="156"/>
      <c r="AL27" s="156"/>
      <c r="AM27" s="156"/>
      <c r="AN27" s="156"/>
      <c r="AO27" s="74">
        <f>LOOKUP(AJ27,Sheet2!$C$92:$D$191)</f>
        <v>0</v>
      </c>
      <c r="AQ27" s="88" t="s">
        <v>17</v>
      </c>
      <c r="AR27" s="88" t="s">
        <v>31</v>
      </c>
      <c r="AS27" s="88" t="s">
        <v>192</v>
      </c>
      <c r="AT27" s="188"/>
      <c r="AU27" s="188"/>
      <c r="AV27" s="188"/>
      <c r="AW27" s="185" t="s">
        <v>193</v>
      </c>
      <c r="AX27" s="185"/>
      <c r="AY27" s="182" t="str">
        <f>LOOKUP(AR25,HM!$V$15:$V$655,HM!$AI$15:$AI$655)</f>
        <v>Nada</v>
      </c>
      <c r="AZ27" s="182"/>
      <c r="BA27" s="182"/>
      <c r="BB27" s="182"/>
      <c r="BC27" s="87">
        <f>LOOKUP(AR25,HM!$V$15:$V$655,HM!$AJ$15:$AJ$655)</f>
        <v>0</v>
      </c>
      <c r="BD27" s="87">
        <f>LOOKUP(AR25,HM!$V$15:$V$655,HM!$AK$15:$AK$655)</f>
        <v>0</v>
      </c>
      <c r="BE27" s="87">
        <f>LOOKUP(AR25,HM!$V$15:$V$655,HM!$AL$15:$AL$655)</f>
        <v>0</v>
      </c>
      <c r="BF27" s="20"/>
      <c r="BG27" s="96" t="s">
        <v>17</v>
      </c>
      <c r="BH27" s="96" t="s">
        <v>192</v>
      </c>
      <c r="BI27" s="96" t="s">
        <v>194</v>
      </c>
      <c r="BK27" s="96" t="s">
        <v>17</v>
      </c>
      <c r="BL27" s="96" t="s">
        <v>192</v>
      </c>
      <c r="BM27" s="157" t="s">
        <v>194</v>
      </c>
      <c r="BN27" s="157"/>
      <c r="BP27" s="96" t="s">
        <v>17</v>
      </c>
      <c r="BQ27" s="96" t="s">
        <v>192</v>
      </c>
      <c r="BR27" s="96" t="s">
        <v>194</v>
      </c>
      <c r="BT27" s="168" t="s">
        <v>24</v>
      </c>
      <c r="BU27" s="168"/>
      <c r="BV27" s="168"/>
      <c r="BW27" s="168"/>
      <c r="BX27" s="168"/>
      <c r="BY27" s="168"/>
      <c r="BZ27" s="168"/>
      <c r="CD27" s="78"/>
      <c r="CE27" s="160"/>
      <c r="CF27" s="160"/>
      <c r="CI27" s="156"/>
      <c r="CJ27" s="156"/>
      <c r="CK27" s="156"/>
      <c r="CL27" s="156"/>
      <c r="CM27" s="156"/>
      <c r="CN27" s="156"/>
      <c r="CO27" s="1" t="s">
        <v>32</v>
      </c>
      <c r="CP27" s="1">
        <f>LOOKUP(CX2,Sheet3!$G$224:$Z$224,Sheet3!$G$225:$Z$225)</f>
        <v>2</v>
      </c>
      <c r="CR27" s="1">
        <f>LOOKUP(CX2,Sheet3!$G$224:$Z$224,Sheet3!$G$226:$Z$226)</f>
        <v>2</v>
      </c>
      <c r="CT27" s="1">
        <f>LOOKUP(CX2,Sheet3!$G$224:$Z$224,Sheet3!$G$227:$Z$227)</f>
        <v>2</v>
      </c>
      <c r="CU27" s="17"/>
      <c r="CV27" s="166"/>
      <c r="CW27" s="166"/>
      <c r="CX27" s="166"/>
      <c r="CY27" s="166"/>
      <c r="CZ27" s="166"/>
      <c r="DA27" s="166"/>
      <c r="DB27" s="166"/>
      <c r="DC27" s="166"/>
      <c r="DD27" s="166"/>
      <c r="DE27" s="166"/>
      <c r="DF27" s="166"/>
      <c r="DG27" s="102"/>
      <c r="DH27" s="156"/>
      <c r="DI27" s="156"/>
    </row>
    <row r="28" spans="1:113" ht="7.35" customHeight="1" thickBot="1" x14ac:dyDescent="0.25">
      <c r="A28" s="23"/>
      <c r="B28" s="119" t="s">
        <v>171</v>
      </c>
      <c r="C28" s="107" t="s">
        <v>172</v>
      </c>
      <c r="D28" s="107" t="s">
        <v>173</v>
      </c>
      <c r="E28" s="107" t="s">
        <v>174</v>
      </c>
      <c r="F28" s="107" t="s">
        <v>175</v>
      </c>
      <c r="G28" s="107" t="s">
        <v>176</v>
      </c>
      <c r="H28" s="107" t="s">
        <v>177</v>
      </c>
      <c r="I28" s="136" t="s">
        <v>178</v>
      </c>
      <c r="J28" s="96" t="s">
        <v>179</v>
      </c>
      <c r="O28" s="76">
        <f>LOOKUP($C$2,Sheet3!$C$42:$V$42,Sheet3!C58:V58)</f>
        <v>3</v>
      </c>
      <c r="P28" s="168" t="s">
        <v>195</v>
      </c>
      <c r="Q28" s="168"/>
      <c r="R28" s="75" t="s">
        <v>2</v>
      </c>
      <c r="S28" s="142" t="s">
        <v>16</v>
      </c>
      <c r="T28" s="142" t="s">
        <v>5602</v>
      </c>
      <c r="U28" s="142" t="s">
        <v>117</v>
      </c>
      <c r="V28" s="76" t="s">
        <v>118</v>
      </c>
      <c r="W28" s="146" t="s">
        <v>119</v>
      </c>
      <c r="Y28" s="157" t="s">
        <v>250</v>
      </c>
      <c r="Z28" s="157"/>
      <c r="AA28" s="157"/>
      <c r="AB28" s="96" t="s">
        <v>5</v>
      </c>
      <c r="AC28" s="96" t="s">
        <v>251</v>
      </c>
      <c r="AE28" s="156"/>
      <c r="AF28" s="156"/>
      <c r="AG28" s="156"/>
      <c r="AH28" s="156"/>
      <c r="AI28" s="130"/>
      <c r="AJ28" s="156" t="s">
        <v>248</v>
      </c>
      <c r="AK28" s="156"/>
      <c r="AL28" s="156"/>
      <c r="AM28" s="156"/>
      <c r="AN28" s="156"/>
      <c r="AO28" s="74">
        <f>LOOKUP(AJ28,Sheet2!$C$92:$D$191)</f>
        <v>0</v>
      </c>
      <c r="AQ28" s="87">
        <f>LOOKUP(AR25,HM!$V$15:$V$655,HM!$X$15:$X$655)</f>
        <v>0</v>
      </c>
      <c r="AR28" s="87" t="str">
        <f>LOOKUP(AR25,HM!$V$15:$V$655,HM!$Y$15:$Y$655)</f>
        <v>Nada</v>
      </c>
      <c r="AS28" s="87" t="str">
        <f>LOOKUP(AR25,HM!$V$15:$V$655,HM!$Z$15:$Z$655)</f>
        <v>Nada</v>
      </c>
      <c r="AT28" s="188"/>
      <c r="AU28" s="188"/>
      <c r="AV28" s="188"/>
      <c r="AW28" s="185" t="s">
        <v>196</v>
      </c>
      <c r="AX28" s="185"/>
      <c r="AY28" s="182" t="str">
        <f>LOOKUP(AR25,HM!$V$15:$V$655,HM!$AM$15:$AM$655)</f>
        <v>Nada</v>
      </c>
      <c r="AZ28" s="182"/>
      <c r="BA28" s="182"/>
      <c r="BB28" s="182"/>
      <c r="BC28" s="87">
        <f>LOOKUP(AR25,HM!$V$15:$V$655,HM!$AN$15:$AN$655)</f>
        <v>0</v>
      </c>
      <c r="BD28" s="87">
        <f>LOOKUP(AR25,HM!$V$15:$V$655,HM!$AO$15:$AO$655)</f>
        <v>0</v>
      </c>
      <c r="BE28" s="87">
        <f>LOOKUP(AR25,HM!$V$15:$V$655,HM!$AP$15:$AP$655)</f>
        <v>0</v>
      </c>
      <c r="BF28" s="20"/>
      <c r="BG28" s="74" t="str">
        <f>LOOKUP(BH26,HP!$I$17:$I$141,HP!$J$17:$J$141)</f>
        <v>NA</v>
      </c>
      <c r="BH28" s="74" t="str">
        <f>LOOKUP(BH26,HP!$I$17:$I$141,HP!$K$17:$K$141)</f>
        <v>NA</v>
      </c>
      <c r="BI28" s="74" t="str">
        <f>LOOKUP(BH26,HP!$I$17:$I$141,HP!$L$17:$L$141)</f>
        <v>No</v>
      </c>
      <c r="BK28" s="74" t="str">
        <f>LOOKUP(BL26,HP!$I$17:$I$141,HP!$J$17:$J$141)</f>
        <v>NA</v>
      </c>
      <c r="BL28" s="74" t="str">
        <f>LOOKUP(BL26,HP!$I$17:$I$141,HP!$K$17:$K$141)</f>
        <v>NA</v>
      </c>
      <c r="BM28" s="156" t="str">
        <f>LOOKUP(BL26,HP!$I$17:$I$141,HP!$L$17:$L$141)</f>
        <v>No</v>
      </c>
      <c r="BN28" s="156"/>
      <c r="BP28" s="74" t="str">
        <f>LOOKUP(BQ26,HP!$I$17:$I$141,HP!$J$17:$J$141)</f>
        <v>NA</v>
      </c>
      <c r="BQ28" s="74" t="str">
        <f>LOOKUP(BQ26,HP!$I$17:$I$141,HP!$K$17:$K$141)</f>
        <v>NA</v>
      </c>
      <c r="BR28" s="74" t="str">
        <f>LOOKUP(BQ26,HP!$I$17:$I$141,HP!$L$17:$L$141)</f>
        <v>No</v>
      </c>
      <c r="BS28" s="24"/>
      <c r="BT28" s="158"/>
      <c r="BU28" s="158"/>
      <c r="BV28" s="158"/>
      <c r="BW28" s="158"/>
      <c r="BX28" s="158"/>
      <c r="BY28" s="158"/>
      <c r="BZ28" s="158"/>
      <c r="CD28" s="78"/>
      <c r="CE28" s="160"/>
      <c r="CF28" s="160"/>
      <c r="CI28" s="156"/>
      <c r="CJ28" s="156"/>
      <c r="CK28" s="156"/>
      <c r="CL28" s="156"/>
      <c r="CM28" s="156"/>
      <c r="CN28" s="156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</row>
    <row r="29" spans="1:113" ht="7.35" customHeight="1" x14ac:dyDescent="0.2">
      <c r="B29" s="112" t="str">
        <f>LOOKUP(B24,Tabla12[Nombre],Tabla12[Clase])</f>
        <v>Dura</v>
      </c>
      <c r="C29" s="103">
        <f>LOOKUP(B24,Tabla12[Nombre],Tabla12[Fil])+(1*LOOKUP(H24,Sheet3!$L$2:$M$6))</f>
        <v>4</v>
      </c>
      <c r="D29" s="104">
        <f>LOOKUP(B24,Tabla12[Nombre],Tabla12[Con])+(1*LOOKUP(H24,Sheet3!$L$2:$M$6))</f>
        <v>4</v>
      </c>
      <c r="E29" s="104">
        <f>LOOKUP(B24,Tabla12[Nombre],Tabla12[Pen])+(1*LOOKUP(H24,Sheet3!$L$2:$M$6))</f>
        <v>4</v>
      </c>
      <c r="F29" s="104">
        <f>LOOKUP(B24,Tabla12[Nombre],Tabla12[Cal])+(1*LOOKUP(H24,Sheet3!$L$2:$M$6))</f>
        <v>2</v>
      </c>
      <c r="G29" s="104">
        <f>LOOKUP(B24,Tabla12[Nombre],Tabla12[Ele])+(1*LOOKUP(H24,Sheet3!$L$2:$M$6))</f>
        <v>0</v>
      </c>
      <c r="H29" s="104">
        <f>LOOKUP(B24,Tabla12[Nombre],Tabla12[Fri])+(1*LOOKUP(H24,Sheet3!$L$2:$M$6))</f>
        <v>1</v>
      </c>
      <c r="I29" s="137">
        <f>LOOKUP(B24,Tabla12[Nombre],Tabla12[Ener])+(1*LOOKUP(H24,Sheet3!$L$2:$M$6))</f>
        <v>1</v>
      </c>
      <c r="J29" s="112" t="str">
        <f>LOOKUP(B24,Tabla12[Nombre],Tabla12[Localizacion])</f>
        <v>Completa</v>
      </c>
      <c r="O29" s="84">
        <f>LOOKUP($C$2,Sheet3!$C$42:$V$42,Sheet3!C59:V59)</f>
        <v>3</v>
      </c>
      <c r="P29" s="158" t="s">
        <v>198</v>
      </c>
      <c r="Q29" s="158"/>
      <c r="R29" s="79">
        <v>0</v>
      </c>
      <c r="S29" s="141">
        <f>E14+(E14*T29)</f>
        <v>5</v>
      </c>
      <c r="T29" s="78">
        <v>0</v>
      </c>
      <c r="U29" s="141">
        <v>0</v>
      </c>
      <c r="V29" s="84">
        <f>(LOOKUP($C$2,Sheet3!$C$100:$V$100,Sheet3!C117:V117))*$C$3</f>
        <v>0</v>
      </c>
      <c r="W29" s="145">
        <f t="shared" si="6"/>
        <v>-30</v>
      </c>
      <c r="Y29" s="156" t="str">
        <f>LOOKUP(Y27,Sheet2!$AP$7:$AP$116,Sheet2!$AQ$7:$AQ$116)</f>
        <v>Nada</v>
      </c>
      <c r="Z29" s="156"/>
      <c r="AA29" s="156"/>
      <c r="AB29" s="74">
        <f>LOOKUP(Y27,Sheet2!$AP$7:$AP$116,Sheet2!$AS$7:$AS$116)</f>
        <v>0</v>
      </c>
      <c r="AC29" s="74" t="str">
        <f>LOOKUP(Y27,Sheet2!$AP$7:$AP$116,Sheet2!$AW$7:$AW$116)</f>
        <v>Nada</v>
      </c>
      <c r="AE29" s="156"/>
      <c r="AF29" s="156"/>
      <c r="AG29" s="156"/>
      <c r="AH29" s="156"/>
      <c r="AI29" s="130"/>
      <c r="AJ29" s="156" t="s">
        <v>248</v>
      </c>
      <c r="AK29" s="156"/>
      <c r="AL29" s="156"/>
      <c r="AM29" s="156"/>
      <c r="AN29" s="156"/>
      <c r="AO29" s="74">
        <f>LOOKUP(AJ29,Sheet2!$C$92:$D$191)</f>
        <v>0</v>
      </c>
      <c r="AQ29" s="20"/>
      <c r="AR29" s="20"/>
      <c r="AS29" s="20"/>
      <c r="AT29" s="20"/>
      <c r="AU29" s="20"/>
      <c r="AV29" s="20"/>
      <c r="AW29" s="20"/>
      <c r="AX29" s="20"/>
      <c r="AY29" s="2"/>
      <c r="AZ29" s="2"/>
      <c r="BA29" s="2"/>
      <c r="BB29" s="2"/>
      <c r="BC29" s="2"/>
      <c r="BD29" s="24"/>
      <c r="BE29" s="24"/>
      <c r="BF29" s="24"/>
      <c r="BG29" s="157" t="s">
        <v>153</v>
      </c>
      <c r="BH29" s="175" t="str">
        <f>LOOKUP(BH26,HP!$I$17:$I$141,HP!$M$17:$M$141)</f>
        <v>NA</v>
      </c>
      <c r="BI29" s="175"/>
      <c r="BK29" s="157" t="s">
        <v>153</v>
      </c>
      <c r="BL29" s="175" t="str">
        <f>LOOKUP(BL26,HP!$I$17:$I$141,HP!$M$17:$M$141)</f>
        <v>NA</v>
      </c>
      <c r="BM29" s="175"/>
      <c r="BN29" s="175"/>
      <c r="BP29" s="157" t="s">
        <v>153</v>
      </c>
      <c r="BQ29" s="175" t="str">
        <f>LOOKUP(BQ26,HP!$I$17:$I$141,HP!$M$17:$M$141)</f>
        <v>NA</v>
      </c>
      <c r="BR29" s="175"/>
      <c r="BS29" s="24"/>
      <c r="BT29" s="158"/>
      <c r="BU29" s="158"/>
      <c r="BV29" s="158"/>
      <c r="BW29" s="158"/>
      <c r="BX29" s="158"/>
      <c r="BY29" s="158"/>
      <c r="BZ29" s="158"/>
      <c r="CD29" s="85"/>
      <c r="CI29" s="156"/>
      <c r="CJ29" s="156"/>
      <c r="CK29" s="156"/>
      <c r="CL29" s="156"/>
      <c r="CM29" s="156"/>
      <c r="CN29" s="156"/>
      <c r="CO29" s="167" t="s">
        <v>306</v>
      </c>
      <c r="CP29" s="163"/>
      <c r="CQ29" s="163"/>
      <c r="CR29" s="163"/>
      <c r="CS29" s="163"/>
      <c r="CT29" s="163"/>
      <c r="CU29" s="163"/>
      <c r="CV29" s="163"/>
      <c r="CW29" s="163"/>
      <c r="CX29" s="163"/>
      <c r="CY29" s="163"/>
      <c r="CZ29" s="163"/>
      <c r="DA29" s="163"/>
      <c r="DB29" s="163"/>
      <c r="DC29" s="163"/>
      <c r="DD29" s="163"/>
      <c r="DE29" s="163"/>
      <c r="DF29" s="17"/>
      <c r="DI29" s="17"/>
    </row>
    <row r="30" spans="1:113" ht="7.35" customHeight="1" x14ac:dyDescent="0.2">
      <c r="B30" s="112" t="str">
        <f>LOOKUP(B25,Tabla12[Nombre],Tabla12[Clase])</f>
        <v>Blanda</v>
      </c>
      <c r="C30" s="116">
        <f>LOOKUP(B25,Tabla12[Nombre],Tabla12[Fil])+(1*LOOKUP(H25,Sheet3!$L$2:$M$6))</f>
        <v>1</v>
      </c>
      <c r="D30" s="112">
        <f>LOOKUP(B25,Tabla12[Nombre],Tabla12[Con])+(1*LOOKUP(H25,Sheet3!$L$2:$M$6))</f>
        <v>0</v>
      </c>
      <c r="E30" s="112">
        <f>LOOKUP(B25,Tabla12[Nombre],Tabla12[Pen])+(1*LOOKUP(H25,Sheet3!$L$2:$M$6))</f>
        <v>2</v>
      </c>
      <c r="F30" s="112">
        <f>LOOKUP(B25,Tabla12[Nombre],Tabla12[Cal])+(1*LOOKUP(H25,Sheet3!$L$2:$M$6))</f>
        <v>1</v>
      </c>
      <c r="G30" s="112">
        <f>LOOKUP(B25,Tabla12[Nombre],Tabla12[Ele])+(1*LOOKUP(H25,Sheet3!$L$2:$M$6))</f>
        <v>2</v>
      </c>
      <c r="H30" s="112">
        <f>LOOKUP(B25,Tabla12[Nombre],Tabla12[Fri])+(1*LOOKUP(H25,Sheet3!$L$2:$M$6))</f>
        <v>1</v>
      </c>
      <c r="I30" s="112">
        <f>LOOKUP(B25,Tabla12[Nombre],Tabla12[Ener])+(1*LOOKUP(H25,Sheet3!$L$2:$M$6))</f>
        <v>0</v>
      </c>
      <c r="J30" s="112" t="str">
        <f>LOOKUP(B25,Tabla12[Nombre],Tabla12[Localizacion])</f>
        <v>Completa</v>
      </c>
      <c r="O30" s="84">
        <f>LOOKUP($C$2,Sheet3!$C$42:$V$42,Sheet3!C60:V60)</f>
        <v>3</v>
      </c>
      <c r="P30" s="158" t="s">
        <v>199</v>
      </c>
      <c r="Q30" s="158"/>
      <c r="R30" s="79">
        <v>0</v>
      </c>
      <c r="S30" s="141">
        <f>E14+(E14*T30)</f>
        <v>5</v>
      </c>
      <c r="T30" s="78">
        <v>0</v>
      </c>
      <c r="U30" s="141">
        <v>0</v>
      </c>
      <c r="V30" s="84">
        <f>(LOOKUP($C$2,Sheet3!$C$100:$V$100,Sheet3!C118:V118))*$C$3</f>
        <v>0</v>
      </c>
      <c r="W30" s="145">
        <f t="shared" si="6"/>
        <v>-30</v>
      </c>
      <c r="Y30" s="157" t="s">
        <v>255</v>
      </c>
      <c r="Z30" s="157"/>
      <c r="AA30" s="157"/>
      <c r="AB30" s="157"/>
      <c r="AC30" s="157"/>
      <c r="AE30" s="156"/>
      <c r="AF30" s="156"/>
      <c r="AG30" s="156"/>
      <c r="AH30" s="156"/>
      <c r="AI30" s="130"/>
      <c r="AJ30" s="156" t="s">
        <v>248</v>
      </c>
      <c r="AK30" s="156"/>
      <c r="AL30" s="156"/>
      <c r="AM30" s="156"/>
      <c r="AN30" s="156"/>
      <c r="AO30" s="74">
        <f>LOOKUP(AJ30,Sheet2!$C$92:$D$191)</f>
        <v>0</v>
      </c>
      <c r="AQ30" s="88" t="s">
        <v>5452</v>
      </c>
      <c r="AR30" s="185" t="s">
        <v>0</v>
      </c>
      <c r="AS30" s="185"/>
      <c r="AT30" s="168" t="s">
        <v>181</v>
      </c>
      <c r="AU30" s="168"/>
      <c r="AV30" s="168"/>
      <c r="AW30" s="185" t="s">
        <v>182</v>
      </c>
      <c r="AX30" s="185"/>
      <c r="AY30" s="185" t="s">
        <v>181</v>
      </c>
      <c r="AZ30" s="185"/>
      <c r="BA30" s="185"/>
      <c r="BB30" s="185"/>
      <c r="BC30" s="88" t="s">
        <v>32</v>
      </c>
      <c r="BD30" s="88" t="s">
        <v>75</v>
      </c>
      <c r="BE30" s="88" t="s">
        <v>183</v>
      </c>
      <c r="BF30" s="19"/>
      <c r="BG30" s="157"/>
      <c r="BH30" s="175"/>
      <c r="BI30" s="175"/>
      <c r="BK30" s="157"/>
      <c r="BL30" s="175"/>
      <c r="BM30" s="175"/>
      <c r="BN30" s="175"/>
      <c r="BP30" s="157"/>
      <c r="BQ30" s="175"/>
      <c r="BR30" s="175"/>
      <c r="BT30" s="158"/>
      <c r="BU30" s="158"/>
      <c r="BV30" s="158"/>
      <c r="BW30" s="158"/>
      <c r="BX30" s="158"/>
      <c r="BY30" s="158"/>
      <c r="BZ30" s="158"/>
      <c r="CD30" s="77" t="s">
        <v>200</v>
      </c>
      <c r="CF30" s="77" t="s">
        <v>201</v>
      </c>
      <c r="CI30" s="156"/>
      <c r="CJ30" s="156"/>
      <c r="CK30" s="156"/>
      <c r="CL30" s="156"/>
      <c r="CM30" s="156"/>
      <c r="CN30" s="156"/>
      <c r="CO30" s="129" t="s">
        <v>60</v>
      </c>
      <c r="CP30" s="165" t="s">
        <v>307</v>
      </c>
      <c r="CQ30" s="165"/>
      <c r="CR30" s="165" t="s">
        <v>306</v>
      </c>
      <c r="CS30" s="165"/>
      <c r="CT30" s="165" t="s">
        <v>308</v>
      </c>
      <c r="CU30" s="165"/>
      <c r="CV30" s="128" t="s">
        <v>309</v>
      </c>
      <c r="CW30" s="165" t="s">
        <v>108</v>
      </c>
      <c r="CX30" s="165"/>
      <c r="CY30" s="165" t="s">
        <v>310</v>
      </c>
      <c r="CZ30" s="165"/>
      <c r="DA30" s="165"/>
      <c r="DB30" s="165"/>
      <c r="DC30" s="165"/>
      <c r="DD30" s="165" t="s">
        <v>38</v>
      </c>
      <c r="DE30" s="165"/>
      <c r="DF30" s="17"/>
      <c r="DI30" s="17"/>
    </row>
    <row r="31" spans="1:113" ht="7.35" customHeight="1" thickBot="1" x14ac:dyDescent="0.25">
      <c r="B31" s="115" t="str">
        <f>LOOKUP(B26,Tabla12[Nombre],Tabla12[Clase])</f>
        <v>NO</v>
      </c>
      <c r="C31" s="117">
        <f>LOOKUP(B26,Tabla12[Nombre],Tabla12[Fil])+(1*LOOKUP(H26,Sheet3!$L$2:$M$6))</f>
        <v>0</v>
      </c>
      <c r="D31" s="115">
        <f>LOOKUP(B26,Tabla12[Nombre],Tabla12[Con])+(1*LOOKUP(H26,Sheet3!$L$2:$M$6))</f>
        <v>0</v>
      </c>
      <c r="E31" s="115">
        <f>LOOKUP(B26,Tabla12[Nombre],Tabla12[Pen])+(1*LOOKUP(H26,Sheet3!$L$2:$M$6))</f>
        <v>0</v>
      </c>
      <c r="F31" s="115">
        <f>LOOKUP(B26,Tabla12[Nombre],Tabla12[Cal])+(1*LOOKUP(H26,Sheet3!$L$2:$M$6))</f>
        <v>0</v>
      </c>
      <c r="G31" s="115">
        <f>LOOKUP(B26,Tabla12[Nombre],Tabla12[Ele])+(1*LOOKUP(H26,Sheet3!$L$2:$M$6))</f>
        <v>0</v>
      </c>
      <c r="H31" s="115">
        <f>LOOKUP(B26,Tabla12[Nombre],Tabla12[Fri])+(1*LOOKUP(H26,Sheet3!$L$2:$M$6))</f>
        <v>0</v>
      </c>
      <c r="I31" s="115">
        <f>LOOKUP(B26,Tabla12[Nombre],Tabla12[Ener])+(1*LOOKUP(H26,Sheet3!$L$2:$M$6))</f>
        <v>0</v>
      </c>
      <c r="J31" s="115" t="str">
        <f>LOOKUP(B26,Tabla12[Nombre],Tabla12[Localizacion])</f>
        <v>NO</v>
      </c>
      <c r="O31" s="84">
        <f>LOOKUP($C$2,Sheet3!$C$42:$V$42,Sheet3!C61:V61)</f>
        <v>3</v>
      </c>
      <c r="P31" s="158" t="s">
        <v>202</v>
      </c>
      <c r="Q31" s="158"/>
      <c r="R31" s="79">
        <v>0</v>
      </c>
      <c r="S31" s="141">
        <f>E14+(E14*T31)</f>
        <v>5</v>
      </c>
      <c r="T31" s="78">
        <v>0</v>
      </c>
      <c r="U31" s="141">
        <v>0</v>
      </c>
      <c r="V31" s="84">
        <f>(LOOKUP($C$2,Sheet3!$C$100:$V$100,Sheet3!C119:V119))*$C$3</f>
        <v>0</v>
      </c>
      <c r="W31" s="145">
        <f t="shared" si="6"/>
        <v>-30</v>
      </c>
      <c r="X31" s="7"/>
      <c r="Y31" s="175" t="str">
        <f>LOOKUP(Y27,Sheet2!$AP$7:$AP$116,Sheet2!$AT$7:$AT$116)</f>
        <v>Nada</v>
      </c>
      <c r="Z31" s="175"/>
      <c r="AA31" s="175"/>
      <c r="AB31" s="175"/>
      <c r="AC31" s="175"/>
      <c r="AE31" s="156"/>
      <c r="AF31" s="156"/>
      <c r="AG31" s="156"/>
      <c r="AH31" s="156"/>
      <c r="AI31" s="130"/>
      <c r="AJ31" s="156" t="s">
        <v>248</v>
      </c>
      <c r="AK31" s="156"/>
      <c r="AL31" s="156"/>
      <c r="AM31" s="156"/>
      <c r="AN31" s="156"/>
      <c r="AO31" s="74">
        <f>LOOKUP(AJ31,Sheet2!$C$92:$D$191)</f>
        <v>0</v>
      </c>
      <c r="AQ31" s="187"/>
      <c r="AR31" s="182" t="s">
        <v>266</v>
      </c>
      <c r="AS31" s="182"/>
      <c r="AT31" s="188" t="str">
        <f>LOOKUP(AR31,HM!$V$15:$V$655,HM!$W$15:$W$655)</f>
        <v>No</v>
      </c>
      <c r="AU31" s="188"/>
      <c r="AV31" s="188"/>
      <c r="AW31" s="185" t="s">
        <v>2</v>
      </c>
      <c r="AX31" s="185"/>
      <c r="AY31" s="182" t="str">
        <f>LOOKUP(AR31,HM!$V$15:$V$655,HM!$AA$15:$AA$655)</f>
        <v>Nada</v>
      </c>
      <c r="AZ31" s="182"/>
      <c r="BA31" s="182"/>
      <c r="BB31" s="182"/>
      <c r="BC31" s="87">
        <f>LOOKUP(AR31,HM!$V$15:$V$655,HM!$AB$15:$AB$655)</f>
        <v>0</v>
      </c>
      <c r="BD31" s="87">
        <f>LOOKUP(AR31,HM!$V$15:$V$655,HM!$AC$15:$AC$655)</f>
        <v>0</v>
      </c>
      <c r="BE31" s="87">
        <f>LOOKUP(AR31,HM!$V$15:$V$655,HM!$AD$15:$AD$655)</f>
        <v>0</v>
      </c>
      <c r="BF31" s="20"/>
      <c r="BG31" s="157"/>
      <c r="BH31" s="175"/>
      <c r="BI31" s="175"/>
      <c r="BK31" s="157"/>
      <c r="BL31" s="175"/>
      <c r="BM31" s="175"/>
      <c r="BN31" s="175"/>
      <c r="BP31" s="157"/>
      <c r="BQ31" s="175"/>
      <c r="BR31" s="175"/>
      <c r="BT31" s="158"/>
      <c r="BU31" s="158"/>
      <c r="BV31" s="158"/>
      <c r="BW31" s="158"/>
      <c r="BX31" s="158"/>
      <c r="BY31" s="158"/>
      <c r="BZ31" s="158"/>
      <c r="CD31" s="78"/>
      <c r="CF31" s="78"/>
      <c r="CI31" s="156"/>
      <c r="CJ31" s="156"/>
      <c r="CK31" s="156"/>
      <c r="CL31" s="156"/>
      <c r="CM31" s="156"/>
      <c r="CN31" s="156"/>
      <c r="CO31" s="149">
        <f>CP14+CP16</f>
        <v>10</v>
      </c>
      <c r="CP31" s="162">
        <f>LOOKUP(CO31,Sheet2!$I$7:$J$46)</f>
        <v>10</v>
      </c>
      <c r="CQ31" s="162"/>
      <c r="CR31" s="162">
        <f>LOOKUP(CO31,Sheet2!$I$7:$I$46,Sheet2!$K$7:$K$46)</f>
        <v>40</v>
      </c>
      <c r="CS31" s="162"/>
      <c r="CT31" s="162">
        <f>LOOKUP(CO31,Sheet2!$I$7:$I$46,Sheet2!$L$7:$L$46)</f>
        <v>20</v>
      </c>
      <c r="CU31" s="162"/>
      <c r="CV31" s="84" t="str">
        <f>LOOKUP(CO31,Sheet2!$I$7:$I$46,Sheet2!$M$7:$M$46)</f>
        <v>NA</v>
      </c>
      <c r="CW31" s="162" t="str">
        <f>LOOKUP(CO31,Sheet2!$I$7:$I$46,Sheet2!$N$7:$N$46)</f>
        <v>NA</v>
      </c>
      <c r="CX31" s="162"/>
      <c r="CY31" s="162">
        <f>LOOKUP(CO31,Sheet2!$I$7:$I$46,Sheet2!$O$7:$O$46)</f>
        <v>5</v>
      </c>
      <c r="CZ31" s="162"/>
      <c r="DA31" s="162"/>
      <c r="DB31" s="162"/>
      <c r="DC31" s="162"/>
      <c r="DD31" s="162">
        <f>LOOKUP(CO31,Sheet2!$I$7:$I$46,Sheet2!$P$7:$P$46)</f>
        <v>3</v>
      </c>
      <c r="DE31" s="162"/>
      <c r="DF31" s="17"/>
      <c r="DI31" s="17"/>
    </row>
    <row r="32" spans="1:113" ht="7.35" customHeight="1" thickBot="1" x14ac:dyDescent="0.25">
      <c r="B32" s="124" t="str">
        <f>LOOKUP(B27,Tabla13[Nombre],Tabla13[Localizacion])</f>
        <v>Cabeza</v>
      </c>
      <c r="C32" s="108">
        <f>LOOKUP(B27,Tabla13[Nombre],Tabla13[Fil])+(1*LOOKUP(H27,Sheet3!$L$2:$M$6))</f>
        <v>3</v>
      </c>
      <c r="D32" s="109">
        <f>LOOKUP(B27,Tabla13[Nombre],Tabla13[Con])+(1*LOOKUP(H27,Sheet3!$L$2:$M$6))</f>
        <v>3</v>
      </c>
      <c r="E32" s="109">
        <f>LOOKUP(B27,Tabla13[Nombre],Tabla13[Pen])+(1*LOOKUP(H27,Sheet3!$L$2:$M$6))</f>
        <v>3</v>
      </c>
      <c r="F32" s="109">
        <f>LOOKUP(B27,Tabla13[Nombre],Tabla13[Cal])+(1*LOOKUP(H27,Sheet3!$L$2:$M$6))</f>
        <v>1</v>
      </c>
      <c r="G32" s="109">
        <f>LOOKUP(B27,Tabla13[Nombre],Tabla13[Ele])+(1*LOOKUP(H27,Sheet3!$L$2:$M$6))</f>
        <v>1</v>
      </c>
      <c r="H32" s="109">
        <f>LOOKUP(B27,Tabla13[Nombre],Tabla13[Fri])+(1*LOOKUP(H27,Sheet3!$L$2:$M$6))</f>
        <v>2</v>
      </c>
      <c r="I32" s="109">
        <f>LOOKUP(B27,Tabla13[Nombre],Tabla13[Ener])+(1*LOOKUP(H27,Sheet3!$L$2:$M$6))</f>
        <v>0</v>
      </c>
      <c r="J32" s="110" t="str">
        <f>LOOKUP(B27,Tabla13[Nombre],Tabla13[Localizacion])</f>
        <v>Cabeza</v>
      </c>
      <c r="O32" s="84">
        <f>LOOKUP($C$2,Sheet3!$C$42:$V$42,Sheet3!C62:V62)</f>
        <v>3</v>
      </c>
      <c r="P32" s="158" t="s">
        <v>204</v>
      </c>
      <c r="Q32" s="158"/>
      <c r="R32" s="79">
        <v>0</v>
      </c>
      <c r="S32" s="141">
        <f>E14+(E14*T32)</f>
        <v>5</v>
      </c>
      <c r="T32" s="78">
        <v>0</v>
      </c>
      <c r="U32" s="141">
        <v>0</v>
      </c>
      <c r="V32" s="84">
        <f>(LOOKUP($C$2,Sheet3!$C$100:$V$100,Sheet3!C120:V120))*$C$3</f>
        <v>0</v>
      </c>
      <c r="W32" s="145">
        <f t="shared" si="6"/>
        <v>-30</v>
      </c>
      <c r="Y32" s="175"/>
      <c r="Z32" s="175"/>
      <c r="AA32" s="175"/>
      <c r="AB32" s="175"/>
      <c r="AC32" s="175"/>
      <c r="AE32" s="93" t="s">
        <v>168</v>
      </c>
      <c r="AF32" s="93"/>
      <c r="AG32" s="93" t="s">
        <v>5</v>
      </c>
      <c r="AH32" s="93"/>
      <c r="AI32" s="130"/>
      <c r="AJ32" s="130"/>
      <c r="AK32" s="130"/>
      <c r="AQ32" s="187"/>
      <c r="AR32" s="182"/>
      <c r="AS32" s="182"/>
      <c r="AT32" s="188"/>
      <c r="AU32" s="188"/>
      <c r="AV32" s="188"/>
      <c r="AW32" s="185" t="s">
        <v>190</v>
      </c>
      <c r="AX32" s="185"/>
      <c r="AY32" s="182" t="str">
        <f>LOOKUP(AR31,HM!$V$15:$V$655,HM!$AE$15:$AE$655)</f>
        <v>Nada</v>
      </c>
      <c r="AZ32" s="182"/>
      <c r="BA32" s="182"/>
      <c r="BB32" s="182"/>
      <c r="BC32" s="87">
        <f>LOOKUP(AR31,HM!$V$15:$V$655,HM!$AF$15:$AF$655)</f>
        <v>0</v>
      </c>
      <c r="BD32" s="87">
        <f>LOOKUP(AR31,HM!$V$15:$V$655,HM!$AG$15:$AG$655)</f>
        <v>0</v>
      </c>
      <c r="BE32" s="87">
        <f>LOOKUP(AR31,HM!$V$15:$V$655,HM!$AH$15:$AH$655)</f>
        <v>0</v>
      </c>
      <c r="BF32" s="20"/>
      <c r="BG32" s="74">
        <v>20</v>
      </c>
      <c r="BH32" s="156" t="str">
        <f>LOOKUP(BH26,HP!$I$17:$I$141,HP!$N$17:$N$141)</f>
        <v>NA</v>
      </c>
      <c r="BI32" s="156"/>
      <c r="BK32" s="74">
        <v>20</v>
      </c>
      <c r="BL32" s="156" t="str">
        <f>LOOKUP(BL26,HP!$I$17:$I$141,HP!$N$17:$N$141)</f>
        <v>NA</v>
      </c>
      <c r="BM32" s="156"/>
      <c r="BN32" s="156"/>
      <c r="BP32" s="74">
        <v>20</v>
      </c>
      <c r="BQ32" s="156" t="str">
        <f>LOOKUP(BQ26,HP!$I$17:$I$141,HP!$N$17:$N$141)</f>
        <v>NA</v>
      </c>
      <c r="BR32" s="156"/>
      <c r="CD32" s="78"/>
      <c r="CF32" s="78"/>
      <c r="CI32" s="156"/>
      <c r="CJ32" s="156"/>
      <c r="CK32" s="156"/>
      <c r="CL32" s="156"/>
      <c r="CM32" s="156"/>
      <c r="CN32" s="156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I32" s="17"/>
    </row>
    <row r="33" spans="1:113" ht="7.35" customHeight="1" thickBot="1" x14ac:dyDescent="0.25">
      <c r="B33" s="120" t="s">
        <v>77</v>
      </c>
      <c r="C33" s="118">
        <f t="shared" ref="C33:I33" si="7">ROUNDDOWN(C29+C30,0)</f>
        <v>5</v>
      </c>
      <c r="D33" s="105">
        <f t="shared" si="7"/>
        <v>4</v>
      </c>
      <c r="E33" s="105">
        <f t="shared" si="7"/>
        <v>6</v>
      </c>
      <c r="F33" s="105">
        <f t="shared" si="7"/>
        <v>3</v>
      </c>
      <c r="G33" s="105">
        <f t="shared" si="7"/>
        <v>2</v>
      </c>
      <c r="H33" s="105">
        <f t="shared" si="7"/>
        <v>2</v>
      </c>
      <c r="I33" s="105">
        <f t="shared" si="7"/>
        <v>1</v>
      </c>
      <c r="J33" s="106"/>
      <c r="O33" s="84">
        <f>LOOKUP($C$2,Sheet3!$C$42:$V$42,Sheet3!C63:V63)</f>
        <v>3</v>
      </c>
      <c r="P33" s="158" t="s">
        <v>207</v>
      </c>
      <c r="Q33" s="158"/>
      <c r="R33" s="79">
        <v>0</v>
      </c>
      <c r="S33" s="141">
        <f>E14+(E14*T33)</f>
        <v>5</v>
      </c>
      <c r="T33" s="78">
        <v>0</v>
      </c>
      <c r="U33" s="141">
        <v>0</v>
      </c>
      <c r="V33" s="84">
        <f>(LOOKUP($C$2,Sheet3!$C$100:$V$100,Sheet3!C121:V121))*$C$3</f>
        <v>0</v>
      </c>
      <c r="W33" s="145">
        <f t="shared" si="6"/>
        <v>-30</v>
      </c>
      <c r="Y33" s="175"/>
      <c r="Z33" s="175"/>
      <c r="AA33" s="175"/>
      <c r="AB33" s="175"/>
      <c r="AC33" s="175"/>
      <c r="AH33" s="130"/>
      <c r="AI33" s="130"/>
      <c r="AJ33" s="130"/>
      <c r="AK33" s="130"/>
      <c r="AQ33" s="88" t="s">
        <v>17</v>
      </c>
      <c r="AR33" s="88" t="s">
        <v>31</v>
      </c>
      <c r="AS33" s="88" t="s">
        <v>192</v>
      </c>
      <c r="AT33" s="188"/>
      <c r="AU33" s="188"/>
      <c r="AV33" s="188"/>
      <c r="AW33" s="185" t="s">
        <v>193</v>
      </c>
      <c r="AX33" s="185"/>
      <c r="AY33" s="182" t="str">
        <f>LOOKUP(AR31,HM!$V$15:$V$655,HM!$AI$15:$AI$655)</f>
        <v>Nada</v>
      </c>
      <c r="AZ33" s="182"/>
      <c r="BA33" s="182"/>
      <c r="BB33" s="182"/>
      <c r="BC33" s="87">
        <f>LOOKUP(AR31,HM!$V$15:$V$655,HM!$AJ$15:$AJ$655)</f>
        <v>0</v>
      </c>
      <c r="BD33" s="87">
        <f>LOOKUP(AR31,HM!$V$15:$V$655,HM!$AK$15:$AK$655)</f>
        <v>0</v>
      </c>
      <c r="BE33" s="87">
        <f>LOOKUP(AR31,HM!$V$15:$V$655,HM!$AL$15:$AL$655)</f>
        <v>0</v>
      </c>
      <c r="BF33" s="20"/>
      <c r="BG33" s="74">
        <v>40</v>
      </c>
      <c r="BH33" s="156" t="str">
        <f>LOOKUP(BH26,HP!$I$17:$I$141,HP!$O$17:$O$141)</f>
        <v>NA</v>
      </c>
      <c r="BI33" s="156"/>
      <c r="BK33" s="74">
        <v>40</v>
      </c>
      <c r="BL33" s="156" t="str">
        <f>LOOKUP(BL26,HP!$I$17:$I$141,HP!$O$17:$O$141)</f>
        <v>NA</v>
      </c>
      <c r="BM33" s="156"/>
      <c r="BN33" s="156"/>
      <c r="BP33" s="74">
        <v>40</v>
      </c>
      <c r="BQ33" s="156" t="str">
        <f>LOOKUP(BQ26,HP!$I$17:$I$141,HP!$O$17:$O$141)</f>
        <v>NA</v>
      </c>
      <c r="BR33" s="156"/>
      <c r="CD33" s="78"/>
      <c r="CF33" s="78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</row>
    <row r="34" spans="1:113" ht="7.35" customHeight="1" x14ac:dyDescent="0.2">
      <c r="O34" s="84">
        <f>LOOKUP($C$2,Sheet3!$C$42:$V$42,Sheet3!C64:V64)</f>
        <v>3</v>
      </c>
      <c r="P34" s="158" t="s">
        <v>210</v>
      </c>
      <c r="Q34" s="158"/>
      <c r="R34" s="79">
        <v>0</v>
      </c>
      <c r="S34" s="141">
        <f>E14+(E14*T34)</f>
        <v>5</v>
      </c>
      <c r="T34" s="78">
        <v>0</v>
      </c>
      <c r="U34" s="141">
        <v>0</v>
      </c>
      <c r="V34" s="84">
        <f>(LOOKUP($C$2,Sheet3!$C$100:$V$100,Sheet3!C122:V122))*$C$3</f>
        <v>0</v>
      </c>
      <c r="W34" s="145">
        <f t="shared" si="6"/>
        <v>-30</v>
      </c>
      <c r="AH34" s="130"/>
      <c r="AI34" s="130"/>
      <c r="AJ34" s="155" t="s">
        <v>6</v>
      </c>
      <c r="AK34" s="155"/>
      <c r="AL34" s="155"/>
      <c r="AM34" s="155"/>
      <c r="AN34" s="155"/>
      <c r="AQ34" s="87">
        <f>LOOKUP(AR31,HM!$V$15:$V$655,HM!$X$15:$X$655)</f>
        <v>0</v>
      </c>
      <c r="AR34" s="87" t="str">
        <f>LOOKUP(AR31,HM!$V$15:$V$655,HM!$Y$15:$Y$655)</f>
        <v>Nada</v>
      </c>
      <c r="AS34" s="87" t="str">
        <f>LOOKUP(AR31,HM!$V$15:$V$655,HM!$Z$15:$Z$655)</f>
        <v>Nada</v>
      </c>
      <c r="AT34" s="188"/>
      <c r="AU34" s="188"/>
      <c r="AV34" s="188"/>
      <c r="AW34" s="185" t="s">
        <v>196</v>
      </c>
      <c r="AX34" s="185"/>
      <c r="AY34" s="182" t="str">
        <f>LOOKUP(AR31,HM!$V$15:$V$655,HM!$AM$15:$AM$655)</f>
        <v>Nada</v>
      </c>
      <c r="AZ34" s="182"/>
      <c r="BA34" s="182"/>
      <c r="BB34" s="182"/>
      <c r="BC34" s="87">
        <f>LOOKUP(AR31,HM!$V$15:$V$655,HM!$AN$15:$AN$655)</f>
        <v>0</v>
      </c>
      <c r="BD34" s="87">
        <f>LOOKUP(AR31,HM!$V$15:$V$655,HM!$AO$15:$AO$655)</f>
        <v>0</v>
      </c>
      <c r="BE34" s="87">
        <f>LOOKUP(AR31,HM!$V$15:$V$655,HM!$AP$15:$AP$655)</f>
        <v>0</v>
      </c>
      <c r="BF34" s="20"/>
      <c r="BG34" s="74">
        <v>80</v>
      </c>
      <c r="BH34" s="156" t="str">
        <f>LOOKUP(BH26,HP!$I$17:$I$141,HP!$P$17:$P$141)</f>
        <v>NA</v>
      </c>
      <c r="BI34" s="156"/>
      <c r="BK34" s="74">
        <v>80</v>
      </c>
      <c r="BL34" s="156" t="str">
        <f>LOOKUP(BL26,HP!$I$17:$I$141,HP!$P$17:$P$141)</f>
        <v>NA</v>
      </c>
      <c r="BM34" s="156"/>
      <c r="BN34" s="156"/>
      <c r="BP34" s="74">
        <v>80</v>
      </c>
      <c r="BQ34" s="156" t="str">
        <f>LOOKUP(BQ26,HP!$I$17:$I$141,HP!$P$17:$P$141)</f>
        <v>NA</v>
      </c>
      <c r="BR34" s="156"/>
      <c r="BT34" s="192" t="s">
        <v>211</v>
      </c>
      <c r="BU34" s="192"/>
      <c r="BV34" s="192" t="s">
        <v>211</v>
      </c>
      <c r="BW34" s="192"/>
      <c r="BX34" s="192" t="s">
        <v>211</v>
      </c>
      <c r="BY34" s="192"/>
      <c r="CD34" s="78"/>
      <c r="CF34" s="78"/>
      <c r="CH34" s="171" t="s">
        <v>278</v>
      </c>
      <c r="CI34" s="171"/>
      <c r="CJ34" s="171"/>
      <c r="CL34" s="155" t="s">
        <v>267</v>
      </c>
      <c r="CM34" s="155"/>
      <c r="CN34" s="155"/>
      <c r="CO34" s="163" t="s">
        <v>24</v>
      </c>
      <c r="CP34" s="163"/>
      <c r="CQ34" s="163"/>
      <c r="CR34" s="33" t="s">
        <v>32</v>
      </c>
      <c r="CS34" s="163" t="s">
        <v>311</v>
      </c>
      <c r="CT34" s="163"/>
      <c r="CU34" s="163"/>
      <c r="CV34" s="17"/>
      <c r="CX34" s="17"/>
      <c r="CY34" s="17"/>
      <c r="CZ34" s="17"/>
      <c r="DA34" s="17"/>
      <c r="DB34" s="164" t="s">
        <v>110</v>
      </c>
      <c r="DC34" s="164"/>
      <c r="DD34" s="164"/>
      <c r="DE34" s="164"/>
      <c r="DF34" s="164"/>
      <c r="DG34" s="164"/>
      <c r="DH34" s="164"/>
      <c r="DI34" s="164"/>
    </row>
    <row r="35" spans="1:113" ht="7.35" customHeight="1" x14ac:dyDescent="0.2">
      <c r="O35" s="84">
        <f>LOOKUP($C$2,Sheet3!$C$42:$V$42,Sheet3!C65:V65)</f>
        <v>3</v>
      </c>
      <c r="P35" s="158" t="s">
        <v>212</v>
      </c>
      <c r="Q35" s="158"/>
      <c r="R35" s="79">
        <v>0</v>
      </c>
      <c r="S35" s="141">
        <f>E14+(E14*T35)</f>
        <v>5</v>
      </c>
      <c r="T35" s="78">
        <v>0</v>
      </c>
      <c r="U35" s="141">
        <v>0</v>
      </c>
      <c r="V35" s="84">
        <f>(LOOKUP($C$2,Sheet3!$C$100:$V$100,Sheet3!C123:V123))*$C$3</f>
        <v>0</v>
      </c>
      <c r="W35" s="145">
        <f t="shared" si="6"/>
        <v>-30</v>
      </c>
      <c r="Y35" s="157" t="s">
        <v>242</v>
      </c>
      <c r="Z35" s="157"/>
      <c r="AA35" s="157"/>
      <c r="AB35" s="96" t="s">
        <v>168</v>
      </c>
      <c r="AC35" s="95">
        <f>IF($C$2="Tao",LOOKUP(Y37,Sheet2!$AP$7:$AP$116,Sheet2!$AV$7:$AV$116),LOOKUP(Y37,Sheet2!$AP$7:$AP$116,Sheet2!$AU$7:$AU$116))</f>
        <v>0</v>
      </c>
      <c r="AE35" s="205" t="s">
        <v>149</v>
      </c>
      <c r="AF35" s="223"/>
      <c r="AG35" s="223"/>
      <c r="AH35" s="209"/>
      <c r="AI35" s="130"/>
      <c r="AJ35" s="156" t="s">
        <v>31</v>
      </c>
      <c r="AK35" s="156"/>
      <c r="AL35" s="156"/>
      <c r="AM35" s="74" t="s">
        <v>5596</v>
      </c>
      <c r="AN35" s="74" t="s">
        <v>5597</v>
      </c>
      <c r="AQ35" s="20"/>
      <c r="AR35" s="20"/>
      <c r="AS35" s="20"/>
      <c r="AT35" s="20"/>
      <c r="AU35" s="20"/>
      <c r="AV35" s="20"/>
      <c r="AW35" s="20"/>
      <c r="AX35" s="20"/>
      <c r="AY35" s="2"/>
      <c r="AZ35" s="2"/>
      <c r="BA35" s="2"/>
      <c r="BB35" s="2"/>
      <c r="BC35" s="2"/>
      <c r="BD35" s="2"/>
      <c r="BE35" s="2"/>
      <c r="BG35" s="74">
        <v>120</v>
      </c>
      <c r="BH35" s="156" t="str">
        <f>LOOKUP(BH26,HP!$I$17:$I$141,HP!$Q$17:$Q$141)</f>
        <v>NA</v>
      </c>
      <c r="BI35" s="156"/>
      <c r="BK35" s="74">
        <v>120</v>
      </c>
      <c r="BL35" s="156" t="str">
        <f>LOOKUP(BL26,HP!$I$17:$I$141,HP!$Q$17:$Q$141)</f>
        <v>NA</v>
      </c>
      <c r="BM35" s="156"/>
      <c r="BN35" s="156"/>
      <c r="BP35" s="74">
        <v>120</v>
      </c>
      <c r="BQ35" s="156" t="str">
        <f>LOOKUP(BQ26,HP!$I$17:$I$141,HP!$Q$17:$Q$141)</f>
        <v>NA</v>
      </c>
      <c r="BR35" s="156"/>
      <c r="BT35" s="192"/>
      <c r="BU35" s="192"/>
      <c r="BV35" s="192"/>
      <c r="BW35" s="192"/>
      <c r="BX35" s="192"/>
      <c r="BY35" s="192"/>
      <c r="CD35" s="78"/>
      <c r="CF35" s="78"/>
      <c r="CH35" s="158" t="s">
        <v>279</v>
      </c>
      <c r="CI35" s="158"/>
      <c r="CJ35" s="158"/>
      <c r="CL35" s="156" t="s">
        <v>93</v>
      </c>
      <c r="CM35" s="156"/>
      <c r="CN35" s="156"/>
      <c r="CO35" s="162"/>
      <c r="CP35" s="162"/>
      <c r="CQ35" s="162"/>
      <c r="CR35" s="84"/>
      <c r="CS35" s="162"/>
      <c r="CT35" s="162"/>
      <c r="CU35" s="162"/>
      <c r="CV35" s="17"/>
      <c r="CW35" s="128" t="s">
        <v>312</v>
      </c>
      <c r="CX35" s="165" t="s">
        <v>313</v>
      </c>
      <c r="CY35" s="165"/>
      <c r="CZ35" s="165"/>
      <c r="DA35" s="17"/>
      <c r="DB35" s="101"/>
      <c r="DC35" s="157" t="s">
        <v>0</v>
      </c>
      <c r="DD35" s="157"/>
      <c r="DE35" s="101" t="s">
        <v>2</v>
      </c>
      <c r="DF35" s="101" t="s">
        <v>16</v>
      </c>
      <c r="DG35" s="101" t="s">
        <v>117</v>
      </c>
      <c r="DH35" s="101" t="s">
        <v>118</v>
      </c>
      <c r="DI35" s="101" t="s">
        <v>119</v>
      </c>
    </row>
    <row r="36" spans="1:113" ht="7.35" customHeight="1" thickBot="1" x14ac:dyDescent="0.25">
      <c r="A36" s="21"/>
      <c r="B36" s="177" t="s">
        <v>128</v>
      </c>
      <c r="C36" s="177"/>
      <c r="D36" s="177" t="s">
        <v>129</v>
      </c>
      <c r="E36" s="177"/>
      <c r="F36" s="177" t="s">
        <v>197</v>
      </c>
      <c r="G36" s="177"/>
      <c r="O36" s="84">
        <f>LOOKUP($C$2,Sheet3!$C$42:$V$42,Sheet3!C66:V66)</f>
        <v>3</v>
      </c>
      <c r="P36" s="158" t="s">
        <v>213</v>
      </c>
      <c r="Q36" s="158"/>
      <c r="R36" s="79">
        <v>0</v>
      </c>
      <c r="S36" s="141">
        <f>E14+(E14*T36)</f>
        <v>5</v>
      </c>
      <c r="T36" s="78">
        <v>0</v>
      </c>
      <c r="U36" s="141">
        <v>0</v>
      </c>
      <c r="V36" s="84">
        <f>(LOOKUP($C$2,Sheet3!$C$100:$V$100,Sheet3!C124:V124))*$C$3</f>
        <v>0</v>
      </c>
      <c r="W36" s="145">
        <f t="shared" si="6"/>
        <v>-30</v>
      </c>
      <c r="Y36" s="157" t="s">
        <v>0</v>
      </c>
      <c r="Z36" s="157"/>
      <c r="AA36" s="157" t="s">
        <v>16</v>
      </c>
      <c r="AB36" s="157"/>
      <c r="AC36" s="157"/>
      <c r="AE36" s="190"/>
      <c r="AF36" s="190"/>
      <c r="AG36" s="190"/>
      <c r="AH36" s="190"/>
      <c r="AI36" s="130"/>
      <c r="AJ36" s="156" t="s">
        <v>5487</v>
      </c>
      <c r="AK36" s="156"/>
      <c r="AL36" s="156"/>
      <c r="AM36" s="74">
        <v>0</v>
      </c>
      <c r="AN36" s="74">
        <v>0</v>
      </c>
      <c r="AQ36" s="88" t="s">
        <v>5452</v>
      </c>
      <c r="AR36" s="185" t="s">
        <v>0</v>
      </c>
      <c r="AS36" s="185"/>
      <c r="AT36" s="168" t="s">
        <v>181</v>
      </c>
      <c r="AU36" s="168"/>
      <c r="AV36" s="168"/>
      <c r="AW36" s="185" t="s">
        <v>182</v>
      </c>
      <c r="AX36" s="185"/>
      <c r="AY36" s="185" t="s">
        <v>181</v>
      </c>
      <c r="AZ36" s="185"/>
      <c r="BA36" s="185"/>
      <c r="BB36" s="185"/>
      <c r="BC36" s="88" t="s">
        <v>32</v>
      </c>
      <c r="BD36" s="88" t="s">
        <v>75</v>
      </c>
      <c r="BE36" s="88" t="s">
        <v>183</v>
      </c>
      <c r="BF36" s="19"/>
      <c r="BG36" s="74">
        <v>140</v>
      </c>
      <c r="BH36" s="156" t="str">
        <f>LOOKUP(BH26,HP!$I$17:$I$141,HP!$R$17:$R$141)</f>
        <v>NA</v>
      </c>
      <c r="BI36" s="156"/>
      <c r="BK36" s="74">
        <v>140</v>
      </c>
      <c r="BL36" s="156" t="str">
        <f>LOOKUP(BL26,HP!$I$17:$I$141,HP!$R$17:$R$141)</f>
        <v>NA</v>
      </c>
      <c r="BM36" s="156"/>
      <c r="BN36" s="156"/>
      <c r="BP36" s="74">
        <v>140</v>
      </c>
      <c r="BQ36" s="156" t="str">
        <f>LOOKUP(BQ26,HP!$I$17:$I$141,HP!$R$17:$R$141)</f>
        <v>NA</v>
      </c>
      <c r="BR36" s="156"/>
      <c r="BT36" s="174"/>
      <c r="BU36" s="174"/>
      <c r="BV36" s="174"/>
      <c r="BW36" s="174"/>
      <c r="BX36" s="174"/>
      <c r="BY36" s="174"/>
      <c r="CD36" s="85"/>
      <c r="CH36" s="158">
        <f>LOOKUP((SUM($C$14+$C$16+$C$17)),Sheet3!$U$6:$U$15,Sheet3!$V$6:$V$15)</f>
        <v>30</v>
      </c>
      <c r="CI36" s="158"/>
      <c r="CJ36" s="158"/>
      <c r="CL36" s="156"/>
      <c r="CM36" s="156"/>
      <c r="CN36" s="156"/>
      <c r="CO36" s="162"/>
      <c r="CP36" s="162"/>
      <c r="CQ36" s="162"/>
      <c r="CR36" s="84"/>
      <c r="CS36" s="162"/>
      <c r="CT36" s="162"/>
      <c r="CU36" s="162"/>
      <c r="CV36" s="17"/>
      <c r="CW36" s="84">
        <f>LOOKUP(CO31,Sheet2!$I$7:$I$46,Sheet2!$Q$7:$Q$46)</f>
        <v>0</v>
      </c>
      <c r="CX36" s="162">
        <f>LOOKUP(CO31,Sheet2!$I$7:$I$46,Sheet2!$R$7:$R$46)</f>
        <v>12</v>
      </c>
      <c r="CY36" s="162"/>
      <c r="CZ36" s="162"/>
      <c r="DA36" s="17"/>
      <c r="DB36" s="102">
        <v>2</v>
      </c>
      <c r="DC36" s="156"/>
      <c r="DD36" s="156"/>
      <c r="DE36" s="100">
        <v>0</v>
      </c>
      <c r="DF36" s="100">
        <v>0</v>
      </c>
      <c r="DG36" s="100">
        <v>0</v>
      </c>
      <c r="DH36" s="100">
        <v>0</v>
      </c>
      <c r="DI36" s="100">
        <f>(SUM(DE36:DH36)*LOOKUP(DE36,Sheet3!$O$2:$O$40,Sheet3!$P$2:$P$40))-(30*LOOKUP(DE36,Sheet3!$O$2:$O$40,Sheet3!$Q$2:$Q$40))</f>
        <v>-30</v>
      </c>
    </row>
    <row r="37" spans="1:113" ht="7.35" customHeight="1" x14ac:dyDescent="0.2">
      <c r="B37" s="78" t="s">
        <v>2</v>
      </c>
      <c r="C37" s="78">
        <v>100</v>
      </c>
      <c r="D37" s="78" t="s">
        <v>2</v>
      </c>
      <c r="E37" s="78">
        <v>95</v>
      </c>
      <c r="F37" s="78" t="s">
        <v>2</v>
      </c>
      <c r="G37" s="78">
        <v>0</v>
      </c>
      <c r="I37" s="211" t="s">
        <v>5461</v>
      </c>
      <c r="J37" s="212"/>
      <c r="K37" s="212"/>
      <c r="L37" s="213"/>
      <c r="O37" s="84">
        <f>LOOKUP($C$2,Sheet3!$C$42:$V$42,Sheet3!C67:V67)</f>
        <v>3</v>
      </c>
      <c r="P37" s="158" t="s">
        <v>217</v>
      </c>
      <c r="Q37" s="158"/>
      <c r="R37" s="79">
        <v>0</v>
      </c>
      <c r="S37" s="141">
        <f>E14+(E14*T37)</f>
        <v>5</v>
      </c>
      <c r="T37" s="78">
        <v>0</v>
      </c>
      <c r="U37" s="141">
        <v>0</v>
      </c>
      <c r="V37" s="84">
        <f>(LOOKUP($C$2,Sheet3!$C$100:$V$100,Sheet3!C125:V125))*$C$3</f>
        <v>0</v>
      </c>
      <c r="W37" s="145">
        <f t="shared" si="6"/>
        <v>-30</v>
      </c>
      <c r="Y37" s="156" t="s">
        <v>248</v>
      </c>
      <c r="Z37" s="156"/>
      <c r="AA37" s="156" t="str">
        <f>LOOKUP(Y37,Sheet2!$AP$7:$AP$116,Sheet2!$AR$7:$AR$116)</f>
        <v>Nada</v>
      </c>
      <c r="AB37" s="156"/>
      <c r="AC37" s="156"/>
      <c r="AE37" s="156"/>
      <c r="AF37" s="156"/>
      <c r="AG37" s="156"/>
      <c r="AH37" s="156"/>
      <c r="AI37" s="130"/>
      <c r="AJ37" s="156" t="s">
        <v>50</v>
      </c>
      <c r="AK37" s="156"/>
      <c r="AL37" s="156"/>
      <c r="AM37" s="74">
        <v>0</v>
      </c>
      <c r="AN37" s="74">
        <v>0</v>
      </c>
      <c r="AQ37" s="187"/>
      <c r="AR37" s="182" t="s">
        <v>266</v>
      </c>
      <c r="AS37" s="182"/>
      <c r="AT37" s="188" t="str">
        <f>LOOKUP(AR37,HM!$V$15:$V$655,HM!$W$15:$W$655)</f>
        <v>No</v>
      </c>
      <c r="AU37" s="188"/>
      <c r="AV37" s="188"/>
      <c r="AW37" s="185" t="s">
        <v>2</v>
      </c>
      <c r="AX37" s="185"/>
      <c r="AY37" s="182" t="str">
        <f>LOOKUP(AR37,HM!$V$15:$V$655,HM!$AA$15:$AA$655)</f>
        <v>Nada</v>
      </c>
      <c r="AZ37" s="182"/>
      <c r="BA37" s="182"/>
      <c r="BB37" s="182"/>
      <c r="BC37" s="87">
        <f>LOOKUP(AR37,HM!$V$15:$V$655,HM!$AB$15:$AB$655)</f>
        <v>0</v>
      </c>
      <c r="BD37" s="87">
        <f>LOOKUP(AR37,HM!$V$15:$V$655,HM!$AC$15:$AC$655)</f>
        <v>0</v>
      </c>
      <c r="BE37" s="87">
        <f>LOOKUP(AR37,HM!$V$15:$V$655,HM!$AD$15:$AD$655)</f>
        <v>0</v>
      </c>
      <c r="BF37" s="20"/>
      <c r="BG37" s="74">
        <v>180</v>
      </c>
      <c r="BH37" s="156" t="str">
        <f>LOOKUP(BH26,HP!$I$17:$I$141,HP!$S$17:$S$141)</f>
        <v>NA</v>
      </c>
      <c r="BI37" s="156"/>
      <c r="BK37" s="74">
        <v>180</v>
      </c>
      <c r="BL37" s="156" t="str">
        <f>LOOKUP(BL26,HP!$I$17:$I$141,HP!$S$17:$S$141)</f>
        <v>NA</v>
      </c>
      <c r="BM37" s="156"/>
      <c r="BN37" s="156"/>
      <c r="BP37" s="74">
        <v>180</v>
      </c>
      <c r="BQ37" s="156" t="str">
        <f>LOOKUP(BQ26,HP!$I$17:$I$141,HP!$S$17:$S$141)</f>
        <v>NA</v>
      </c>
      <c r="BR37" s="156"/>
      <c r="BT37" s="174"/>
      <c r="BU37" s="174"/>
      <c r="BV37" s="174"/>
      <c r="BW37" s="174"/>
      <c r="BX37" s="174"/>
      <c r="BY37" s="174"/>
      <c r="CD37" s="77" t="s">
        <v>218</v>
      </c>
      <c r="CF37" s="77" t="s">
        <v>219</v>
      </c>
      <c r="CH37" s="158" t="s">
        <v>282</v>
      </c>
      <c r="CI37" s="158"/>
      <c r="CJ37" s="158"/>
      <c r="CL37" s="156" t="s">
        <v>272</v>
      </c>
      <c r="CM37" s="156"/>
      <c r="CN37" s="100"/>
      <c r="CO37" s="162"/>
      <c r="CP37" s="162"/>
      <c r="CQ37" s="162"/>
      <c r="CR37" s="84"/>
      <c r="CS37" s="162"/>
      <c r="CT37" s="162"/>
      <c r="CU37" s="162"/>
      <c r="CV37" s="17"/>
      <c r="CW37" s="17"/>
      <c r="CX37" s="17"/>
      <c r="CY37" s="17"/>
      <c r="CZ37" s="17"/>
      <c r="DA37" s="17"/>
      <c r="DB37" s="102">
        <v>2</v>
      </c>
      <c r="DC37" s="156"/>
      <c r="DD37" s="156"/>
      <c r="DE37" s="100">
        <v>0</v>
      </c>
      <c r="DF37" s="100">
        <v>0</v>
      </c>
      <c r="DG37" s="100">
        <v>0</v>
      </c>
      <c r="DH37" s="100">
        <v>0</v>
      </c>
      <c r="DI37" s="100">
        <f>(SUM(DE37:DH37)*LOOKUP(DE37,Sheet3!$O$2:$O$40,Sheet3!$P$2:$P$40))-(30*LOOKUP(DE37,Sheet3!$O$2:$O$40,Sheet3!$Q$2:$Q$40))</f>
        <v>-30</v>
      </c>
    </row>
    <row r="38" spans="1:113" ht="7.35" customHeight="1" x14ac:dyDescent="0.2">
      <c r="B38" s="78" t="s">
        <v>62</v>
      </c>
      <c r="C38" s="78">
        <f>E12</f>
        <v>10</v>
      </c>
      <c r="D38" s="78" t="s">
        <v>62</v>
      </c>
      <c r="E38" s="78">
        <f>E12</f>
        <v>10</v>
      </c>
      <c r="F38" s="78" t="s">
        <v>51</v>
      </c>
      <c r="G38" s="78">
        <f>E10</f>
        <v>10</v>
      </c>
      <c r="I38" s="214">
        <f>LOOKUP(C3,Sheet3!E234:T235)/2</f>
        <v>400</v>
      </c>
      <c r="J38" s="215"/>
      <c r="K38" s="215"/>
      <c r="L38" s="216"/>
      <c r="O38" s="84">
        <f>LOOKUP($C$2,Sheet3!$C$42:$V$42,Sheet3!C68:V68)</f>
        <v>3</v>
      </c>
      <c r="P38" s="158" t="s">
        <v>220</v>
      </c>
      <c r="Q38" s="158"/>
      <c r="R38" s="79">
        <v>0</v>
      </c>
      <c r="S38" s="141">
        <f>E16+(E16*T38)</f>
        <v>-20</v>
      </c>
      <c r="T38" s="78">
        <v>0</v>
      </c>
      <c r="U38" s="141">
        <v>0</v>
      </c>
      <c r="V38" s="84">
        <f>(LOOKUP($C$2,Sheet3!$C$100:$V$100,Sheet3!C126:V126))*$C$3</f>
        <v>0</v>
      </c>
      <c r="W38" s="145">
        <f t="shared" si="6"/>
        <v>-30</v>
      </c>
      <c r="Y38" s="157" t="s">
        <v>250</v>
      </c>
      <c r="Z38" s="157"/>
      <c r="AA38" s="157"/>
      <c r="AB38" s="96" t="s">
        <v>5</v>
      </c>
      <c r="AC38" s="96" t="s">
        <v>251</v>
      </c>
      <c r="AE38" s="156"/>
      <c r="AF38" s="156"/>
      <c r="AG38" s="156"/>
      <c r="AH38" s="156"/>
      <c r="AI38" s="130"/>
      <c r="AJ38" s="156" t="s">
        <v>66</v>
      </c>
      <c r="AK38" s="156"/>
      <c r="AL38" s="156"/>
      <c r="AM38" s="74">
        <v>0</v>
      </c>
      <c r="AN38" s="74">
        <v>0</v>
      </c>
      <c r="AQ38" s="187"/>
      <c r="AR38" s="182"/>
      <c r="AS38" s="182"/>
      <c r="AT38" s="188"/>
      <c r="AU38" s="188"/>
      <c r="AV38" s="188"/>
      <c r="AW38" s="185" t="s">
        <v>190</v>
      </c>
      <c r="AX38" s="185"/>
      <c r="AY38" s="182" t="str">
        <f>LOOKUP(AR37,HM!$V$15:$V$655,HM!$AE$15:$AE$655)</f>
        <v>Nada</v>
      </c>
      <c r="AZ38" s="182"/>
      <c r="BA38" s="182"/>
      <c r="BB38" s="182"/>
      <c r="BC38" s="87">
        <f>LOOKUP(AR37,HM!$V$15:$V$655,HM!$AF$15:$AF$655)</f>
        <v>0</v>
      </c>
      <c r="BD38" s="87">
        <f>LOOKUP(AR37,HM!$V$15:$V$655,HM!$AG$15:$AG$655)</f>
        <v>0</v>
      </c>
      <c r="BE38" s="87">
        <f>LOOKUP(AR37,HM!$V$15:$V$655,HM!$AH$15:$AH$655)</f>
        <v>0</v>
      </c>
      <c r="BF38" s="20"/>
      <c r="BG38" s="74">
        <v>240</v>
      </c>
      <c r="BH38" s="156" t="str">
        <f>LOOKUP(BH26,HP!$I$17:$I$141,HP!$T$17:$T$141)</f>
        <v>NA</v>
      </c>
      <c r="BI38" s="156"/>
      <c r="BK38" s="74">
        <v>240</v>
      </c>
      <c r="BL38" s="156" t="str">
        <f>LOOKUP(BL26,HP!$I$17:$I$141,HP!$T$17:$T$141)</f>
        <v>NA</v>
      </c>
      <c r="BM38" s="156"/>
      <c r="BN38" s="156"/>
      <c r="BP38" s="74">
        <v>240</v>
      </c>
      <c r="BQ38" s="156" t="str">
        <f>LOOKUP(BQ26,HP!$I$17:$I$141,HP!$T$17:$T$141)</f>
        <v>NA</v>
      </c>
      <c r="BR38" s="156"/>
      <c r="BT38" s="174"/>
      <c r="BU38" s="174"/>
      <c r="BV38" s="174"/>
      <c r="BW38" s="174"/>
      <c r="BX38" s="174"/>
      <c r="BY38" s="174"/>
      <c r="CD38" s="78"/>
      <c r="CF38" s="78"/>
      <c r="CH38" s="158">
        <f>CH36</f>
        <v>30</v>
      </c>
      <c r="CI38" s="158"/>
      <c r="CJ38" s="158"/>
      <c r="CL38" s="156" t="s">
        <v>273</v>
      </c>
      <c r="CM38" s="156"/>
      <c r="CN38" s="100"/>
      <c r="CO38" s="162"/>
      <c r="CP38" s="162"/>
      <c r="CQ38" s="162"/>
      <c r="CR38" s="84"/>
      <c r="CS38" s="162"/>
      <c r="CT38" s="162"/>
      <c r="CU38" s="162"/>
      <c r="CV38" s="17"/>
      <c r="CW38" s="163" t="s">
        <v>314</v>
      </c>
      <c r="CX38" s="163"/>
      <c r="CY38" s="163"/>
      <c r="CZ38" s="163"/>
      <c r="DA38" s="17"/>
      <c r="DB38" s="102">
        <v>2</v>
      </c>
      <c r="DC38" s="156"/>
      <c r="DD38" s="156"/>
      <c r="DE38" s="100">
        <v>0</v>
      </c>
      <c r="DF38" s="100">
        <v>0</v>
      </c>
      <c r="DG38" s="100">
        <v>0</v>
      </c>
      <c r="DH38" s="100">
        <v>0</v>
      </c>
      <c r="DI38" s="100">
        <f>(SUM(DE38:DH38)*LOOKUP(DE38,Sheet3!$O$2:$O$40,Sheet3!$P$2:$P$40))-(30*LOOKUP(DE38,Sheet3!$O$2:$O$40,Sheet3!$Q$2:$Q$40))</f>
        <v>-30</v>
      </c>
    </row>
    <row r="39" spans="1:113" ht="7.35" customHeight="1" x14ac:dyDescent="0.2">
      <c r="B39" s="78" t="s">
        <v>103</v>
      </c>
      <c r="C39" s="78">
        <v>0</v>
      </c>
      <c r="D39" s="78" t="s">
        <v>103</v>
      </c>
      <c r="E39" s="78">
        <v>30</v>
      </c>
      <c r="F39" s="78" t="s">
        <v>103</v>
      </c>
      <c r="G39" s="78">
        <v>0</v>
      </c>
      <c r="I39" s="217" t="s">
        <v>5600</v>
      </c>
      <c r="J39" s="200"/>
      <c r="K39" s="200"/>
      <c r="L39" s="218"/>
      <c r="O39" s="76">
        <f>LOOKUP($C$2,Sheet3!$C$42:$V$42,Sheet3!C69:V69)</f>
        <v>2</v>
      </c>
      <c r="P39" s="168" t="s">
        <v>227</v>
      </c>
      <c r="Q39" s="168"/>
      <c r="R39" s="75" t="s">
        <v>2</v>
      </c>
      <c r="S39" s="142" t="s">
        <v>16</v>
      </c>
      <c r="T39" s="142" t="s">
        <v>5602</v>
      </c>
      <c r="U39" s="142" t="s">
        <v>117</v>
      </c>
      <c r="V39" s="76" t="s">
        <v>118</v>
      </c>
      <c r="W39" s="146" t="s">
        <v>119</v>
      </c>
      <c r="Y39" s="156" t="str">
        <f>LOOKUP(Y37,Sheet2!$AP$7:$AP$116,Sheet2!$AQ$7:$AQ$116)</f>
        <v>Nada</v>
      </c>
      <c r="Z39" s="156"/>
      <c r="AA39" s="156"/>
      <c r="AB39" s="74">
        <f>LOOKUP(Y37,Sheet2!$AP$7:$AP$116,Sheet2!$AS$7:$AS$116)</f>
        <v>0</v>
      </c>
      <c r="AC39" s="74" t="str">
        <f>LOOKUP(Y37,Sheet2!$AP$7:$AP$116,Sheet2!$AW$7:$AW$116)</f>
        <v>Nada</v>
      </c>
      <c r="AE39" s="156"/>
      <c r="AF39" s="156"/>
      <c r="AG39" s="156"/>
      <c r="AH39" s="156"/>
      <c r="AI39" s="130"/>
      <c r="AJ39" s="156" t="s">
        <v>71</v>
      </c>
      <c r="AK39" s="156"/>
      <c r="AL39" s="156"/>
      <c r="AM39" s="74">
        <v>0</v>
      </c>
      <c r="AN39" s="74">
        <v>0</v>
      </c>
      <c r="AQ39" s="88" t="s">
        <v>17</v>
      </c>
      <c r="AR39" s="88" t="s">
        <v>31</v>
      </c>
      <c r="AS39" s="88" t="s">
        <v>192</v>
      </c>
      <c r="AT39" s="188"/>
      <c r="AU39" s="188"/>
      <c r="AV39" s="188"/>
      <c r="AW39" s="185" t="s">
        <v>193</v>
      </c>
      <c r="AX39" s="185"/>
      <c r="AY39" s="182" t="str">
        <f>LOOKUP(AR37,HM!$V$15:$V$655,HM!$AI$15:$AI$655)</f>
        <v>Nada</v>
      </c>
      <c r="AZ39" s="182"/>
      <c r="BA39" s="182"/>
      <c r="BB39" s="182"/>
      <c r="BC39" s="87">
        <f>LOOKUP(AR37,HM!$V$15:$V$655,HM!$AJ$15:$AJ$655)</f>
        <v>0</v>
      </c>
      <c r="BD39" s="87">
        <f>LOOKUP(AR37,HM!$V$15:$V$655,HM!$AK$15:$AK$655)</f>
        <v>0</v>
      </c>
      <c r="BE39" s="87">
        <f>LOOKUP(AR37,HM!$V$15:$V$655,HM!$AL$15:$AL$655)</f>
        <v>0</v>
      </c>
      <c r="BF39" s="20"/>
      <c r="BG39" s="74">
        <v>280</v>
      </c>
      <c r="BH39" s="156" t="str">
        <f>LOOKUP(BH26,HP!$I$17:$I$141,HP!$U$17:$U$141)</f>
        <v>NA</v>
      </c>
      <c r="BI39" s="156"/>
      <c r="BK39" s="74">
        <v>280</v>
      </c>
      <c r="BL39" s="156" t="str">
        <f>LOOKUP(BL26,HP!$I$17:$I$141,HP!$U$17:$U$141)</f>
        <v>NA</v>
      </c>
      <c r="BM39" s="156"/>
      <c r="BN39" s="156"/>
      <c r="BP39" s="74">
        <v>280</v>
      </c>
      <c r="BQ39" s="156" t="str">
        <f>LOOKUP(BQ26,HP!$I$17:$I$141,HP!$U$17:$U$141)</f>
        <v>NA</v>
      </c>
      <c r="BR39" s="156"/>
      <c r="BT39" s="174"/>
      <c r="BU39" s="174"/>
      <c r="BV39" s="174"/>
      <c r="BW39" s="174"/>
      <c r="BX39" s="174"/>
      <c r="BY39" s="174"/>
      <c r="CD39" s="78"/>
      <c r="CF39" s="78"/>
      <c r="CH39" s="158" t="s">
        <v>286</v>
      </c>
      <c r="CI39" s="158"/>
      <c r="CJ39" s="158"/>
      <c r="CL39" s="156" t="s">
        <v>274</v>
      </c>
      <c r="CM39" s="156"/>
      <c r="CN39" s="100"/>
      <c r="CO39" s="162"/>
      <c r="CP39" s="162"/>
      <c r="CQ39" s="162"/>
      <c r="CR39" s="84"/>
      <c r="CS39" s="162"/>
      <c r="CT39" s="162"/>
      <c r="CU39" s="162"/>
      <c r="CV39" s="17"/>
      <c r="CW39" s="162" t="s">
        <v>315</v>
      </c>
      <c r="CX39" s="162"/>
      <c r="CY39" s="162"/>
      <c r="CZ39" s="84">
        <f>SUM(CR13:CR20)</f>
        <v>40</v>
      </c>
      <c r="DA39" s="17"/>
      <c r="DB39" s="102">
        <v>2</v>
      </c>
      <c r="DC39" s="156"/>
      <c r="DD39" s="156"/>
      <c r="DE39" s="100">
        <v>0</v>
      </c>
      <c r="DF39" s="100">
        <v>0</v>
      </c>
      <c r="DG39" s="100">
        <v>0</v>
      </c>
      <c r="DH39" s="100">
        <v>0</v>
      </c>
      <c r="DI39" s="100">
        <f>(SUM(DE39:DH39)*LOOKUP(DE39,Sheet3!$O$2:$O$40,Sheet3!$P$2:$P$40))-(30*LOOKUP(DE39,Sheet3!$O$2:$O$40,Sheet3!$Q$2:$Q$40))</f>
        <v>-30</v>
      </c>
    </row>
    <row r="40" spans="1:113" ht="7.35" customHeight="1" thickBot="1" x14ac:dyDescent="0.25">
      <c r="B40" s="78" t="s">
        <v>205</v>
      </c>
      <c r="C40" s="78">
        <f>(LOOKUP($C$2,Sheet3!$C$100:$V$100,Sheet3!$C$146:$V$146))*$C$3</f>
        <v>15</v>
      </c>
      <c r="D40" s="78" t="s">
        <v>205</v>
      </c>
      <c r="E40" s="78">
        <f>(LOOKUP($C$2,Sheet3!$C$100:$V$100,Sheet3!$C$147:$V$147))*$C$3</f>
        <v>15</v>
      </c>
      <c r="F40" s="78" t="s">
        <v>205</v>
      </c>
      <c r="G40" s="78">
        <f>(LOOKUP($C$2,Sheet3!$C$100:$V$100,Sheet3!$C$148:$V$148))*$C$3</f>
        <v>0</v>
      </c>
      <c r="I40" s="219">
        <f>ABS(MIN((C41-E41),(C41-G41)))</f>
        <v>25</v>
      </c>
      <c r="J40" s="220"/>
      <c r="K40" s="220"/>
      <c r="L40" s="221"/>
      <c r="O40" s="84">
        <f>LOOKUP($C$2,Sheet3!$C$42:$V$42,Sheet3!C70:V70)</f>
        <v>2</v>
      </c>
      <c r="P40" s="158" t="s">
        <v>228</v>
      </c>
      <c r="Q40" s="158"/>
      <c r="R40" s="79">
        <v>0</v>
      </c>
      <c r="S40" s="141">
        <f>E16+(E16*T40)</f>
        <v>-20</v>
      </c>
      <c r="T40" s="78">
        <v>0</v>
      </c>
      <c r="U40" s="141">
        <v>0</v>
      </c>
      <c r="V40" s="84">
        <f>(LOOKUP($C$2,Sheet3!$C$100:$V$100,Sheet3!C128:V128))*$C$3</f>
        <v>0</v>
      </c>
      <c r="W40" s="145">
        <f t="shared" si="6"/>
        <v>-30</v>
      </c>
      <c r="Y40" s="157" t="s">
        <v>255</v>
      </c>
      <c r="Z40" s="157"/>
      <c r="AA40" s="157"/>
      <c r="AB40" s="157"/>
      <c r="AC40" s="157"/>
      <c r="AE40" s="156"/>
      <c r="AF40" s="156"/>
      <c r="AG40" s="156"/>
      <c r="AH40" s="156"/>
      <c r="AI40" s="130"/>
      <c r="AJ40" s="156" t="s">
        <v>76</v>
      </c>
      <c r="AK40" s="156"/>
      <c r="AL40" s="156"/>
      <c r="AM40" s="74">
        <v>0</v>
      </c>
      <c r="AN40" s="74">
        <v>0</v>
      </c>
      <c r="AQ40" s="87">
        <f>LOOKUP(AR37,HM!$V$15:$V$655,HM!$X$15:$X$655)</f>
        <v>0</v>
      </c>
      <c r="AR40" s="87" t="str">
        <f>LOOKUP(AR37,HM!$V$15:$V$655,HM!$Y$15:$Y$655)</f>
        <v>Nada</v>
      </c>
      <c r="AS40" s="87" t="str">
        <f>LOOKUP(AR37,HM!$V$15:$V$655,HM!$Z$15:$Z$655)</f>
        <v>Nada</v>
      </c>
      <c r="AT40" s="188"/>
      <c r="AU40" s="188"/>
      <c r="AV40" s="188"/>
      <c r="AW40" s="185" t="s">
        <v>196</v>
      </c>
      <c r="AX40" s="185"/>
      <c r="AY40" s="182" t="str">
        <f>LOOKUP(AR37,HM!$V$15:$V$655,HM!$AM$15:$AM$655)</f>
        <v>Nada</v>
      </c>
      <c r="AZ40" s="182"/>
      <c r="BA40" s="182"/>
      <c r="BB40" s="182"/>
      <c r="BC40" s="87">
        <f>LOOKUP(AR37,HM!$V$15:$V$655,HM!$AN$15:$AN$655)</f>
        <v>0</v>
      </c>
      <c r="BD40" s="87">
        <f>LOOKUP(AR37,HM!$V$15:$V$655,HM!$AO$15:$AO$655)</f>
        <v>0</v>
      </c>
      <c r="BE40" s="87">
        <f>LOOKUP(AR37,HM!$V$15:$V$655,HM!$AP$15:$AP$655)</f>
        <v>0</v>
      </c>
      <c r="BF40" s="20"/>
      <c r="BG40" s="74">
        <v>320</v>
      </c>
      <c r="BH40" s="156" t="str">
        <f>LOOKUP(BH26,HP!$I$17:$I$141,HP!$V$17:$V$141)</f>
        <v>NA</v>
      </c>
      <c r="BI40" s="156"/>
      <c r="BK40" s="74">
        <v>320</v>
      </c>
      <c r="BL40" s="156" t="str">
        <f>LOOKUP(BL26,HP!$I$17:$I$141,HP!$V$17:$V$141)</f>
        <v>NA</v>
      </c>
      <c r="BM40" s="156"/>
      <c r="BN40" s="156"/>
      <c r="BP40" s="74">
        <v>320</v>
      </c>
      <c r="BQ40" s="156" t="str">
        <f>LOOKUP(BQ26,HP!$I$17:$I$141,HP!$V$17:$V$141)</f>
        <v>NA</v>
      </c>
      <c r="BR40" s="156"/>
      <c r="BT40" s="174"/>
      <c r="BU40" s="174"/>
      <c r="BV40" s="174"/>
      <c r="BW40" s="174"/>
      <c r="BX40" s="174"/>
      <c r="BY40" s="174"/>
      <c r="CD40" s="78"/>
      <c r="CF40" s="78"/>
      <c r="CH40" s="158">
        <f>LOOKUP((SUM($C$14+$C$16+$C$17)),Sheet3!$U$6:$U$15,Sheet3!$W$6:$W$15)</f>
        <v>10</v>
      </c>
      <c r="CI40" s="158"/>
      <c r="CJ40" s="158"/>
      <c r="CL40" s="156" t="s">
        <v>275</v>
      </c>
      <c r="CM40" s="156"/>
      <c r="CN40" s="100"/>
      <c r="CO40" s="162"/>
      <c r="CP40" s="162"/>
      <c r="CQ40" s="162"/>
      <c r="CR40" s="84"/>
      <c r="CS40" s="162"/>
      <c r="CT40" s="162"/>
      <c r="CU40" s="162"/>
      <c r="CV40" s="17"/>
      <c r="CW40" s="162" t="s">
        <v>24</v>
      </c>
      <c r="CX40" s="162"/>
      <c r="CY40" s="162"/>
      <c r="CZ40" s="84">
        <f>SUM(CR35:CR59)+SUM(CW24:CW27)+SUM(DA24:DB27)+SUM(DE24:DE27)</f>
        <v>0</v>
      </c>
      <c r="DA40" s="17"/>
      <c r="DB40" s="102">
        <v>2</v>
      </c>
      <c r="DC40" s="156"/>
      <c r="DD40" s="156"/>
      <c r="DE40" s="100">
        <v>0</v>
      </c>
      <c r="DF40" s="100">
        <v>0</v>
      </c>
      <c r="DG40" s="100">
        <v>0</v>
      </c>
      <c r="DH40" s="100">
        <v>0</v>
      </c>
      <c r="DI40" s="100">
        <f>(SUM(DE40:DH40)*LOOKUP(DE40,Sheet3!$O$2:$O$40,Sheet3!$P$2:$P$40))-(30*LOOKUP(DE40,Sheet3!$O$2:$O$40,Sheet3!$Q$2:$Q$40))</f>
        <v>-30</v>
      </c>
    </row>
    <row r="41" spans="1:113" ht="7.35" customHeight="1" x14ac:dyDescent="0.2">
      <c r="A41" s="21"/>
      <c r="B41" s="91" t="s">
        <v>208</v>
      </c>
      <c r="C41" s="91">
        <f>SUM(C37:C40)</f>
        <v>125</v>
      </c>
      <c r="D41" s="91" t="s">
        <v>208</v>
      </c>
      <c r="E41" s="91">
        <f>SUM(E37:E40)</f>
        <v>150</v>
      </c>
      <c r="F41" s="91" t="s">
        <v>208</v>
      </c>
      <c r="G41" s="91">
        <f>SUM(G37:G40)</f>
        <v>10</v>
      </c>
      <c r="I41" s="217" t="s">
        <v>5601</v>
      </c>
      <c r="J41" s="200"/>
      <c r="K41" s="200"/>
      <c r="L41" s="218"/>
      <c r="O41" s="84">
        <f>LOOKUP($C$2,Sheet3!$C$42:$V$42,Sheet3!C71:V71)</f>
        <v>2</v>
      </c>
      <c r="P41" s="158" t="s">
        <v>229</v>
      </c>
      <c r="Q41" s="158"/>
      <c r="R41" s="79">
        <v>20</v>
      </c>
      <c r="S41" s="141">
        <f>E17+(E17*T41)</f>
        <v>5</v>
      </c>
      <c r="T41" s="78">
        <v>0</v>
      </c>
      <c r="U41" s="141">
        <v>0</v>
      </c>
      <c r="V41" s="84">
        <f>(LOOKUP($C$2,Sheet3!$C$100:$V$100,Sheet3!C129:V129))*$C$3</f>
        <v>0</v>
      </c>
      <c r="W41" s="145">
        <f t="shared" si="6"/>
        <v>25</v>
      </c>
      <c r="Y41" s="175" t="str">
        <f>LOOKUP(Y37,Sheet2!$AP$7:$AP$116,Sheet2!$AT$7:$AT$116)</f>
        <v>Nada</v>
      </c>
      <c r="Z41" s="175"/>
      <c r="AA41" s="175"/>
      <c r="AB41" s="175"/>
      <c r="AC41" s="175"/>
      <c r="AE41" s="156"/>
      <c r="AF41" s="156"/>
      <c r="AG41" s="156"/>
      <c r="AH41" s="156"/>
      <c r="AI41" s="130"/>
      <c r="AJ41" s="130"/>
      <c r="AQ41" s="20"/>
      <c r="AR41" s="20"/>
      <c r="AS41" s="20"/>
      <c r="AT41" s="20"/>
      <c r="AU41" s="20"/>
      <c r="AV41" s="20"/>
      <c r="AW41" s="20"/>
      <c r="AX41" s="20"/>
      <c r="AY41" s="2"/>
      <c r="AZ41" s="2"/>
      <c r="BA41" s="2"/>
      <c r="BB41" s="2"/>
      <c r="BC41" s="2"/>
      <c r="BD41" s="24"/>
      <c r="BE41" s="24"/>
      <c r="BF41" s="24"/>
      <c r="BG41" s="74">
        <v>440</v>
      </c>
      <c r="BH41" s="156" t="str">
        <f>LOOKUP(BH26,HP!$I$17:$I$141,HP!$W$17:$W$141)</f>
        <v>NA</v>
      </c>
      <c r="BI41" s="156"/>
      <c r="BK41" s="74">
        <v>440</v>
      </c>
      <c r="BL41" s="156" t="str">
        <f>LOOKUP(BL26,HP!$I$17:$I$141,HP!$W$17:$W$141)</f>
        <v>NA</v>
      </c>
      <c r="BM41" s="156"/>
      <c r="BN41" s="156"/>
      <c r="BP41" s="74">
        <v>440</v>
      </c>
      <c r="BQ41" s="156" t="str">
        <f>LOOKUP(BQ26,HP!$I$17:$I$141,HP!$W$17:$W$141)</f>
        <v>NA</v>
      </c>
      <c r="BR41" s="156"/>
      <c r="BS41" s="7"/>
      <c r="BT41" s="174"/>
      <c r="BU41" s="174"/>
      <c r="BV41" s="174"/>
      <c r="BW41" s="174"/>
      <c r="BX41" s="174"/>
      <c r="BY41" s="174"/>
      <c r="CD41" s="78"/>
      <c r="CF41" s="78"/>
      <c r="CL41" s="156" t="s">
        <v>276</v>
      </c>
      <c r="CM41" s="156"/>
      <c r="CN41" s="100"/>
      <c r="CO41" s="162"/>
      <c r="CP41" s="162"/>
      <c r="CQ41" s="162"/>
      <c r="CR41" s="84"/>
      <c r="CS41" s="162"/>
      <c r="CT41" s="162"/>
      <c r="CU41" s="162"/>
      <c r="CV41" s="17"/>
      <c r="CW41" s="162" t="s">
        <v>316</v>
      </c>
      <c r="CX41" s="162"/>
      <c r="CY41" s="162"/>
      <c r="CZ41" s="84">
        <f>(CP23*CP27)+(CR23*CR27)+(CT23*CT27)+(DG3*DG2)+DH7</f>
        <v>0</v>
      </c>
      <c r="DA41" s="17"/>
      <c r="DB41" s="102">
        <v>2</v>
      </c>
      <c r="DC41" s="156"/>
      <c r="DD41" s="156"/>
      <c r="DE41" s="100">
        <v>0</v>
      </c>
      <c r="DF41" s="100">
        <v>0</v>
      </c>
      <c r="DG41" s="100">
        <v>0</v>
      </c>
      <c r="DH41" s="100">
        <v>0</v>
      </c>
      <c r="DI41" s="100">
        <f>(SUM(DE41:DH41)*LOOKUP(DE41,Sheet3!$O$2:$O$40,Sheet3!$P$2:$P$40))-(30*LOOKUP(DE41,Sheet3!$O$2:$O$40,Sheet3!$Q$2:$Q$40))</f>
        <v>-30</v>
      </c>
    </row>
    <row r="42" spans="1:113" ht="7.35" customHeight="1" x14ac:dyDescent="0.2">
      <c r="B42" s="67" t="s">
        <v>32</v>
      </c>
      <c r="C42" s="74">
        <f>LOOKUP($C$2,Sheet3!$G$224:$Z$224,Sheet3!$G$225:$Z$225)</f>
        <v>2</v>
      </c>
      <c r="D42" s="67" t="s">
        <v>32</v>
      </c>
      <c r="E42" s="74">
        <f>LOOKUP($C$2,Sheet3!$G$224:$Z$224,Sheet3!$G$226:$Z$226)</f>
        <v>2</v>
      </c>
      <c r="F42" s="67" t="s">
        <v>32</v>
      </c>
      <c r="G42" s="74">
        <f>LOOKUP($C$2,Sheet3!$G$224:$Z$224,Sheet3!$G$227:$Z$227)</f>
        <v>2</v>
      </c>
      <c r="I42" s="214">
        <f>(I38/2)/(MIN(C42,E42,G42))</f>
        <v>100</v>
      </c>
      <c r="J42" s="215"/>
      <c r="K42" s="215"/>
      <c r="L42" s="216"/>
      <c r="O42" s="84">
        <f>LOOKUP($C$2,Sheet3!$C$42:$V$42,Sheet3!C72:V72)</f>
        <v>2</v>
      </c>
      <c r="P42" s="158" t="s">
        <v>230</v>
      </c>
      <c r="Q42" s="158"/>
      <c r="R42" s="79">
        <v>0</v>
      </c>
      <c r="S42" s="141">
        <f>E16+(E16*T42)</f>
        <v>-20</v>
      </c>
      <c r="T42" s="78">
        <v>0</v>
      </c>
      <c r="U42" s="141">
        <v>0</v>
      </c>
      <c r="V42" s="84">
        <f>(LOOKUP($C$2,Sheet3!$C$100:$V$100,Sheet3!C130:V130))*$C$3</f>
        <v>0</v>
      </c>
      <c r="W42" s="145">
        <f t="shared" si="6"/>
        <v>-30</v>
      </c>
      <c r="Y42" s="175"/>
      <c r="Z42" s="175"/>
      <c r="AA42" s="175"/>
      <c r="AB42" s="175"/>
      <c r="AC42" s="175"/>
      <c r="AE42" s="93" t="s">
        <v>168</v>
      </c>
      <c r="AF42" s="93"/>
      <c r="AG42" s="93" t="s">
        <v>5</v>
      </c>
      <c r="AH42" s="93"/>
      <c r="AI42" s="130"/>
      <c r="AJ42" s="191" t="s">
        <v>5599</v>
      </c>
      <c r="AK42" s="191"/>
      <c r="AL42" s="191"/>
      <c r="AM42" s="191"/>
      <c r="AN42" s="191"/>
      <c r="AQ42" s="88" t="s">
        <v>5452</v>
      </c>
      <c r="AR42" s="185" t="s">
        <v>0</v>
      </c>
      <c r="AS42" s="185"/>
      <c r="AT42" s="168" t="s">
        <v>181</v>
      </c>
      <c r="AU42" s="168"/>
      <c r="AV42" s="168"/>
      <c r="AW42" s="185" t="s">
        <v>182</v>
      </c>
      <c r="AX42" s="185"/>
      <c r="AY42" s="185" t="s">
        <v>181</v>
      </c>
      <c r="AZ42" s="185"/>
      <c r="BA42" s="185"/>
      <c r="BB42" s="185"/>
      <c r="BC42" s="88" t="s">
        <v>32</v>
      </c>
      <c r="BD42" s="88" t="s">
        <v>75</v>
      </c>
      <c r="BE42" s="88" t="s">
        <v>183</v>
      </c>
      <c r="BF42" s="19"/>
      <c r="BR42" s="1"/>
      <c r="BT42" s="174"/>
      <c r="BU42" s="174"/>
      <c r="BV42" s="174"/>
      <c r="BW42" s="174"/>
      <c r="BX42" s="174"/>
      <c r="BY42" s="174"/>
      <c r="CD42" s="78"/>
      <c r="CF42" s="78"/>
      <c r="CO42" s="162"/>
      <c r="CP42" s="162"/>
      <c r="CQ42" s="162"/>
      <c r="CR42" s="84"/>
      <c r="CS42" s="162"/>
      <c r="CT42" s="162"/>
      <c r="CU42" s="162"/>
      <c r="CV42" s="17"/>
      <c r="CW42" s="162" t="s">
        <v>296</v>
      </c>
      <c r="CX42" s="162"/>
      <c r="CY42" s="162"/>
      <c r="CZ42" s="84">
        <f>SUMPRODUCT(DB36:DB59,DE36:DE59)</f>
        <v>0</v>
      </c>
      <c r="DA42" s="17"/>
      <c r="DB42" s="102">
        <v>2</v>
      </c>
      <c r="DC42" s="156"/>
      <c r="DD42" s="156"/>
      <c r="DE42" s="100">
        <v>0</v>
      </c>
      <c r="DF42" s="100">
        <v>0</v>
      </c>
      <c r="DG42" s="100">
        <v>0</v>
      </c>
      <c r="DH42" s="100">
        <v>0</v>
      </c>
      <c r="DI42" s="100">
        <f>(SUM(DE42:DH42)*LOOKUP(DE42,Sheet3!$O$2:$O$40,Sheet3!$P$2:$P$40))-(30*LOOKUP(DE42,Sheet3!$O$2:$O$40,Sheet3!$Q$2:$Q$40))</f>
        <v>-30</v>
      </c>
    </row>
    <row r="43" spans="1:113" ht="7.35" customHeight="1" x14ac:dyDescent="0.2">
      <c r="O43" s="84">
        <f>LOOKUP($C$2,Sheet3!$C$42:$V$42,Sheet3!C73:V73)</f>
        <v>2</v>
      </c>
      <c r="P43" s="158" t="s">
        <v>231</v>
      </c>
      <c r="Q43" s="158"/>
      <c r="R43" s="79">
        <v>0</v>
      </c>
      <c r="S43" s="141">
        <f>E14+(E14*T43)</f>
        <v>5</v>
      </c>
      <c r="T43" s="78">
        <v>0</v>
      </c>
      <c r="U43" s="141">
        <v>0</v>
      </c>
      <c r="V43" s="84">
        <f>(LOOKUP($C$2,Sheet3!$C$100:$V$100,Sheet3!C131:V131))*$C$3</f>
        <v>0</v>
      </c>
      <c r="W43" s="145">
        <f t="shared" si="6"/>
        <v>-30</v>
      </c>
      <c r="Y43" s="175"/>
      <c r="Z43" s="175"/>
      <c r="AA43" s="175"/>
      <c r="AB43" s="175"/>
      <c r="AC43" s="175"/>
      <c r="AH43" s="130"/>
      <c r="AI43" s="130"/>
      <c r="AJ43" s="166" t="s">
        <v>5594</v>
      </c>
      <c r="AK43" s="166"/>
      <c r="AL43" s="74">
        <v>5</v>
      </c>
      <c r="AM43" s="95" t="s">
        <v>5595</v>
      </c>
      <c r="AN43" s="95">
        <v>5</v>
      </c>
      <c r="AQ43" s="187"/>
      <c r="AR43" s="182" t="s">
        <v>266</v>
      </c>
      <c r="AS43" s="182"/>
      <c r="AT43" s="188" t="str">
        <f>LOOKUP(AR43,HM!$V$15:$V$655,HM!$W$15:$W$655)</f>
        <v>No</v>
      </c>
      <c r="AU43" s="188"/>
      <c r="AV43" s="188"/>
      <c r="AW43" s="185" t="s">
        <v>2</v>
      </c>
      <c r="AX43" s="185"/>
      <c r="AY43" s="182" t="str">
        <f>LOOKUP(AR43,HM!$V$15:$V$655,HM!$AA$15:$AA$655)</f>
        <v>Nada</v>
      </c>
      <c r="AZ43" s="182"/>
      <c r="BA43" s="182"/>
      <c r="BB43" s="182"/>
      <c r="BC43" s="87">
        <f>LOOKUP(AR43,HM!$V$15:$V$655,HM!$AB$15:$AB$655)</f>
        <v>0</v>
      </c>
      <c r="BD43" s="87">
        <f>LOOKUP(AR43,HM!$V$15:$V$655,HM!$AC$15:$AC$655)</f>
        <v>0</v>
      </c>
      <c r="BE43" s="87">
        <f>LOOKUP(AR43,HM!$V$15:$V$655,HM!$AD$15:$AD$655)</f>
        <v>0</v>
      </c>
      <c r="BF43" s="20"/>
      <c r="BG43" s="96" t="s">
        <v>4517</v>
      </c>
      <c r="BH43" s="157" t="s">
        <v>0</v>
      </c>
      <c r="BI43" s="157"/>
      <c r="BK43" s="96" t="s">
        <v>4517</v>
      </c>
      <c r="BL43" s="157" t="s">
        <v>0</v>
      </c>
      <c r="BM43" s="157"/>
      <c r="BN43" s="157"/>
      <c r="BP43" s="96" t="s">
        <v>4517</v>
      </c>
      <c r="BQ43" s="157" t="s">
        <v>0</v>
      </c>
      <c r="BR43" s="157"/>
      <c r="BS43" s="7"/>
      <c r="BT43" s="174"/>
      <c r="BU43" s="174"/>
      <c r="BV43" s="174"/>
      <c r="BW43" s="174"/>
      <c r="BX43" s="174"/>
      <c r="BY43" s="174"/>
      <c r="CD43" s="78"/>
      <c r="CF43" s="78"/>
      <c r="CO43" s="162"/>
      <c r="CP43" s="162"/>
      <c r="CQ43" s="162"/>
      <c r="CR43" s="84"/>
      <c r="CS43" s="162"/>
      <c r="CT43" s="162"/>
      <c r="CU43" s="162"/>
      <c r="CV43" s="17"/>
      <c r="CW43" s="162" t="s">
        <v>93</v>
      </c>
      <c r="CX43" s="162"/>
      <c r="CY43" s="162"/>
      <c r="CZ43" s="84">
        <f>SUM(CZ39:CZ42)</f>
        <v>40</v>
      </c>
      <c r="DA43" s="17"/>
      <c r="DB43" s="102">
        <v>2</v>
      </c>
      <c r="DC43" s="156"/>
      <c r="DD43" s="156"/>
      <c r="DE43" s="100">
        <v>0</v>
      </c>
      <c r="DF43" s="100">
        <v>0</v>
      </c>
      <c r="DG43" s="100">
        <v>0</v>
      </c>
      <c r="DH43" s="100">
        <v>0</v>
      </c>
      <c r="DI43" s="100">
        <f>(SUM(DE43:DH43)*LOOKUP(DE43,Sheet3!$O$2:$O$40,Sheet3!$P$2:$P$40))-(30*LOOKUP(DE43,Sheet3!$O$2:$O$40,Sheet3!$Q$2:$Q$40))</f>
        <v>-30</v>
      </c>
    </row>
    <row r="44" spans="1:113" ht="7.35" customHeight="1" x14ac:dyDescent="0.2">
      <c r="O44" s="76">
        <f>LOOKUP($C$2,Sheet3!$C$42:$V$42,Sheet3!C74:V74)</f>
        <v>3</v>
      </c>
      <c r="P44" s="168" t="s">
        <v>232</v>
      </c>
      <c r="Q44" s="168"/>
      <c r="R44" s="75" t="s">
        <v>2</v>
      </c>
      <c r="S44" s="142" t="s">
        <v>16</v>
      </c>
      <c r="T44" s="142" t="s">
        <v>5602</v>
      </c>
      <c r="U44" s="142" t="s">
        <v>117</v>
      </c>
      <c r="V44" s="76" t="s">
        <v>118</v>
      </c>
      <c r="W44" s="146" t="s">
        <v>119</v>
      </c>
      <c r="Y44" s="24"/>
      <c r="Z44" s="24"/>
      <c r="AA44" s="24"/>
      <c r="AB44" s="24"/>
      <c r="AH44" s="130"/>
      <c r="AI44" s="130"/>
      <c r="AJ44" s="191" t="s">
        <v>5598</v>
      </c>
      <c r="AK44" s="191"/>
      <c r="AL44" s="191"/>
      <c r="AM44" s="191"/>
      <c r="AN44" s="191"/>
      <c r="AQ44" s="187"/>
      <c r="AR44" s="182"/>
      <c r="AS44" s="182"/>
      <c r="AT44" s="188"/>
      <c r="AU44" s="188"/>
      <c r="AV44" s="188"/>
      <c r="AW44" s="185" t="s">
        <v>190</v>
      </c>
      <c r="AX44" s="185"/>
      <c r="AY44" s="182" t="str">
        <f>LOOKUP(AR43,HM!$V$15:$V$655,HM!$AE$15:$AE$655)</f>
        <v>Nada</v>
      </c>
      <c r="AZ44" s="182"/>
      <c r="BA44" s="182"/>
      <c r="BB44" s="182"/>
      <c r="BC44" s="87">
        <f>LOOKUP(AR43,HM!$V$15:$V$655,HM!$AF$15:$AF$655)</f>
        <v>0</v>
      </c>
      <c r="BD44" s="87">
        <f>LOOKUP(AR43,HM!$V$15:$V$655,HM!$AG$15:$AG$655)</f>
        <v>0</v>
      </c>
      <c r="BE44" s="87">
        <f>LOOKUP(AR43,HM!$V$15:$V$655,HM!$AH$15:$AH$655)</f>
        <v>0</v>
      </c>
      <c r="BF44" s="20"/>
      <c r="BG44" s="74"/>
      <c r="BH44" s="156"/>
      <c r="BI44" s="156"/>
      <c r="BK44" s="74"/>
      <c r="BL44" s="156"/>
      <c r="BM44" s="156"/>
      <c r="BN44" s="156"/>
      <c r="BP44" s="74"/>
      <c r="BQ44" s="156"/>
      <c r="BR44" s="156"/>
      <c r="BT44" s="174"/>
      <c r="BU44" s="174"/>
      <c r="BV44" s="174"/>
      <c r="BW44" s="174"/>
      <c r="BX44" s="174"/>
      <c r="BY44" s="174"/>
      <c r="CO44" s="162"/>
      <c r="CP44" s="162"/>
      <c r="CQ44" s="162"/>
      <c r="CR44" s="84"/>
      <c r="CS44" s="162"/>
      <c r="CT44" s="162"/>
      <c r="CU44" s="162"/>
      <c r="CV44" s="17"/>
      <c r="CW44" s="17"/>
      <c r="CX44" s="17"/>
      <c r="CY44" s="17"/>
      <c r="CZ44" s="17"/>
      <c r="DA44" s="17"/>
      <c r="DB44" s="102">
        <v>2</v>
      </c>
      <c r="DC44" s="156"/>
      <c r="DD44" s="156"/>
      <c r="DE44" s="100">
        <v>0</v>
      </c>
      <c r="DF44" s="100">
        <v>0</v>
      </c>
      <c r="DG44" s="100">
        <v>0</v>
      </c>
      <c r="DH44" s="100">
        <v>0</v>
      </c>
      <c r="DI44" s="100">
        <f>(SUM(DE44:DH44)*LOOKUP(DE44,Sheet3!$O$2:$O$40,Sheet3!$P$2:$P$40))-(30*LOOKUP(DE44,Sheet3!$O$2:$O$40,Sheet3!$Q$2:$Q$40))</f>
        <v>-30</v>
      </c>
    </row>
    <row r="45" spans="1:113" ht="7.35" customHeight="1" x14ac:dyDescent="0.2">
      <c r="B45" s="96" t="s">
        <v>5578</v>
      </c>
      <c r="C45" s="156" t="s">
        <v>573</v>
      </c>
      <c r="D45" s="156"/>
      <c r="E45" s="156"/>
      <c r="F45" s="156"/>
      <c r="G45" s="96" t="s">
        <v>169</v>
      </c>
      <c r="H45" s="156" t="str">
        <f>LOOKUP(C45,Sheet3!$AX$4:$AX$160,Sheet3!$BI$4:$BI$160)</f>
        <v>Nada</v>
      </c>
      <c r="I45" s="156"/>
      <c r="J45" s="156"/>
      <c r="O45" s="84">
        <f>LOOKUP($C$2,Sheet3!$C$42:$V$42,Sheet3!C75:V75)</f>
        <v>3</v>
      </c>
      <c r="P45" s="158" t="s">
        <v>233</v>
      </c>
      <c r="Q45" s="158"/>
      <c r="R45" s="79">
        <v>0</v>
      </c>
      <c r="S45" s="141">
        <f>E12+(E12*T45)</f>
        <v>10</v>
      </c>
      <c r="T45" s="78">
        <v>0</v>
      </c>
      <c r="U45" s="141">
        <v>0</v>
      </c>
      <c r="V45" s="84">
        <f>(LOOKUP($C$2,Sheet3!$C$100:$V$100,Sheet3!C133:V133))*$C$3</f>
        <v>0</v>
      </c>
      <c r="W45" s="145">
        <f t="shared" si="6"/>
        <v>-30</v>
      </c>
      <c r="X45" s="5"/>
      <c r="Y45" s="157" t="s">
        <v>242</v>
      </c>
      <c r="Z45" s="157"/>
      <c r="AA45" s="157"/>
      <c r="AB45" s="96" t="s">
        <v>168</v>
      </c>
      <c r="AC45" s="95">
        <f>IF($C$2="Tao",LOOKUP(Y47,Sheet2!$AP$7:$AP$116,Sheet2!$AV$7:$AV$116),LOOKUP(Y47,Sheet2!$AP$7:$AP$116,Sheet2!$AU$7:$AU$116))</f>
        <v>0</v>
      </c>
      <c r="AE45" s="205" t="s">
        <v>149</v>
      </c>
      <c r="AF45" s="223"/>
      <c r="AG45" s="223"/>
      <c r="AH45" s="209"/>
      <c r="AI45" s="130"/>
      <c r="AJ45" s="166" t="s">
        <v>5594</v>
      </c>
      <c r="AK45" s="166"/>
      <c r="AL45" s="74">
        <v>15</v>
      </c>
      <c r="AM45" s="95" t="s">
        <v>5595</v>
      </c>
      <c r="AN45" s="95">
        <v>25</v>
      </c>
      <c r="AQ45" s="88" t="s">
        <v>17</v>
      </c>
      <c r="AR45" s="88" t="s">
        <v>31</v>
      </c>
      <c r="AS45" s="88" t="s">
        <v>192</v>
      </c>
      <c r="AT45" s="188"/>
      <c r="AU45" s="188"/>
      <c r="AV45" s="188"/>
      <c r="AW45" s="185" t="s">
        <v>193</v>
      </c>
      <c r="AX45" s="185"/>
      <c r="AY45" s="182" t="str">
        <f>LOOKUP(AR43,HM!$V$15:$V$655,HM!$AI$15:$AI$655)</f>
        <v>Nada</v>
      </c>
      <c r="AZ45" s="182"/>
      <c r="BA45" s="182"/>
      <c r="BB45" s="182"/>
      <c r="BC45" s="87">
        <f>LOOKUP(AR43,HM!$V$15:$V$655,HM!$AJ$15:$AJ$655)</f>
        <v>0</v>
      </c>
      <c r="BD45" s="87">
        <f>LOOKUP(AR43,HM!$V$15:$V$655,HM!$AK$15:$AK$655)</f>
        <v>0</v>
      </c>
      <c r="BE45" s="87">
        <f>LOOKUP(AR43,HM!$V$15:$V$655,HM!$AL$15:$AL$655)</f>
        <v>0</v>
      </c>
      <c r="BF45" s="20"/>
      <c r="BG45" s="96" t="s">
        <v>17</v>
      </c>
      <c r="BH45" s="96" t="s">
        <v>192</v>
      </c>
      <c r="BI45" s="96" t="s">
        <v>194</v>
      </c>
      <c r="BK45" s="96" t="s">
        <v>17</v>
      </c>
      <c r="BL45" s="96" t="s">
        <v>192</v>
      </c>
      <c r="BM45" s="157" t="s">
        <v>194</v>
      </c>
      <c r="BN45" s="157"/>
      <c r="BP45" s="96" t="s">
        <v>17</v>
      </c>
      <c r="BQ45" s="96" t="s">
        <v>192</v>
      </c>
      <c r="BR45" s="96" t="s">
        <v>194</v>
      </c>
      <c r="BS45" s="24"/>
      <c r="BT45" s="174"/>
      <c r="BU45" s="174"/>
      <c r="BV45" s="174"/>
      <c r="BW45" s="174"/>
      <c r="BX45" s="174"/>
      <c r="BY45" s="174"/>
      <c r="CO45" s="162"/>
      <c r="CP45" s="162"/>
      <c r="CQ45" s="162"/>
      <c r="CR45" s="84"/>
      <c r="CS45" s="162"/>
      <c r="CT45" s="162"/>
      <c r="CU45" s="162"/>
      <c r="CV45" s="17"/>
      <c r="CW45" s="17"/>
      <c r="CX45" s="17"/>
      <c r="CY45" s="17"/>
      <c r="CZ45" s="17"/>
      <c r="DA45" s="17"/>
      <c r="DB45" s="102">
        <v>2</v>
      </c>
      <c r="DC45" s="156"/>
      <c r="DD45" s="156"/>
      <c r="DE45" s="100">
        <v>0</v>
      </c>
      <c r="DF45" s="100">
        <v>0</v>
      </c>
      <c r="DG45" s="100">
        <v>0</v>
      </c>
      <c r="DH45" s="100">
        <v>0</v>
      </c>
      <c r="DI45" s="100">
        <f>(SUM(DE45:DH45)*LOOKUP(DE45,Sheet3!$O$2:$O$40,Sheet3!$P$2:$P$40))-(30*LOOKUP(DE45,Sheet3!$O$2:$O$40,Sheet3!$Q$2:$Q$40))</f>
        <v>-30</v>
      </c>
    </row>
    <row r="46" spans="1:113" ht="7.35" customHeight="1" x14ac:dyDescent="0.2">
      <c r="A46" s="21"/>
      <c r="B46" s="96" t="s">
        <v>128</v>
      </c>
      <c r="C46" s="96" t="s">
        <v>129</v>
      </c>
      <c r="D46" s="96" t="s">
        <v>214</v>
      </c>
      <c r="E46" s="96" t="s">
        <v>215</v>
      </c>
      <c r="F46" s="96" t="s">
        <v>216</v>
      </c>
      <c r="G46" s="157" t="s">
        <v>43</v>
      </c>
      <c r="H46" s="157"/>
      <c r="I46" s="157" t="s">
        <v>31</v>
      </c>
      <c r="J46" s="157"/>
      <c r="O46" s="84">
        <f>LOOKUP($C$2,Sheet3!$C$42:$V$42,Sheet3!C76:V76)</f>
        <v>3</v>
      </c>
      <c r="P46" s="158" t="s">
        <v>234</v>
      </c>
      <c r="Q46" s="158"/>
      <c r="R46" s="79">
        <v>0</v>
      </c>
      <c r="S46" s="141">
        <f>E12+(E12*T46)</f>
        <v>10</v>
      </c>
      <c r="T46" s="78">
        <v>0</v>
      </c>
      <c r="U46" s="141">
        <v>0</v>
      </c>
      <c r="V46" s="84">
        <f>(LOOKUP($C$2,Sheet3!$C$100:$V$100,Sheet3!C134:V134))*$C$3</f>
        <v>0</v>
      </c>
      <c r="W46" s="145">
        <f t="shared" si="6"/>
        <v>-30</v>
      </c>
      <c r="X46" s="7"/>
      <c r="Y46" s="157" t="s">
        <v>0</v>
      </c>
      <c r="Z46" s="157"/>
      <c r="AA46" s="157" t="s">
        <v>16</v>
      </c>
      <c r="AB46" s="157"/>
      <c r="AC46" s="157"/>
      <c r="AE46" s="190"/>
      <c r="AF46" s="190"/>
      <c r="AG46" s="190"/>
      <c r="AH46" s="190"/>
      <c r="AI46" s="130"/>
      <c r="AJ46" s="134"/>
      <c r="AK46" s="134"/>
      <c r="AL46" s="2"/>
      <c r="AM46" s="2"/>
      <c r="AN46" s="2"/>
      <c r="AQ46" s="87">
        <f>LOOKUP(AR43,HM!$V$15:$V$655,HM!$X$15:$X$655)</f>
        <v>0</v>
      </c>
      <c r="AR46" s="87" t="str">
        <f>LOOKUP(AR43,HM!$V$15:$V$655,HM!$Y$15:$Y$655)</f>
        <v>Nada</v>
      </c>
      <c r="AS46" s="87" t="str">
        <f>LOOKUP(AR43,HM!$V$15:$V$655,HM!$Z$15:$Z$655)</f>
        <v>Nada</v>
      </c>
      <c r="AT46" s="188"/>
      <c r="AU46" s="188"/>
      <c r="AV46" s="188"/>
      <c r="AW46" s="185" t="s">
        <v>196</v>
      </c>
      <c r="AX46" s="185"/>
      <c r="AY46" s="182" t="str">
        <f>LOOKUP(AR43,HM!$V$15:$V$655,HM!$AM$15:$AM$655)</f>
        <v>Nada</v>
      </c>
      <c r="AZ46" s="182"/>
      <c r="BA46" s="182"/>
      <c r="BB46" s="182"/>
      <c r="BC46" s="87">
        <f>LOOKUP(AR43,HM!$V$15:$V$655,HM!$AN$15:$AN$655)</f>
        <v>0</v>
      </c>
      <c r="BD46" s="87">
        <f>LOOKUP(AR43,HM!$V$15:$V$655,HM!$AO$15:$AO$655)</f>
        <v>0</v>
      </c>
      <c r="BE46" s="87">
        <f>LOOKUP(AR43,HM!$V$15:$V$655,HM!$AP$15:$AP$655)</f>
        <v>0</v>
      </c>
      <c r="BF46" s="20"/>
      <c r="BG46" s="74" t="str">
        <f>LOOKUP(BH44,HP!$I$17:$I$141,HP!$J$17:$J$141)</f>
        <v>NA</v>
      </c>
      <c r="BH46" s="74" t="str">
        <f>LOOKUP(BH44,HP!$I$17:$I$141,HP!$K$17:$K$141)</f>
        <v>NA</v>
      </c>
      <c r="BI46" s="74" t="str">
        <f>LOOKUP(BH44,HP!$I$17:$I$141,HP!$L$17:$L$141)</f>
        <v>No</v>
      </c>
      <c r="BK46" s="74" t="str">
        <f>LOOKUP(BL44,HP!$I$17:$I$141,HP!$J$17:$J$141)</f>
        <v>NA</v>
      </c>
      <c r="BL46" s="74" t="str">
        <f>LOOKUP(BL44,HP!$I$17:$I$141,HP!$K$17:$K$141)</f>
        <v>NA</v>
      </c>
      <c r="BM46" s="156" t="str">
        <f>LOOKUP(BL44,HP!$I$17:$I$141,HP!$L$17:$L$141)</f>
        <v>No</v>
      </c>
      <c r="BN46" s="156"/>
      <c r="BP46" s="74" t="str">
        <f>LOOKUP(BQ44,HP!$I$17:$I$141,HP!$J$17:$J$141)</f>
        <v>NA</v>
      </c>
      <c r="BQ46" s="74" t="str">
        <f>LOOKUP(BQ44,HP!$I$17:$I$141,HP!$K$17:$K$141)</f>
        <v>NA</v>
      </c>
      <c r="BR46" s="74" t="str">
        <f>LOOKUP(BQ44,HP!$I$17:$I$141,HP!$L$17:$L$141)</f>
        <v>No</v>
      </c>
      <c r="BS46" s="24"/>
      <c r="BT46" s="174"/>
      <c r="BU46" s="174"/>
      <c r="BV46" s="174"/>
      <c r="BW46" s="174"/>
      <c r="BX46" s="174"/>
      <c r="BY46" s="174"/>
      <c r="CO46" s="162"/>
      <c r="CP46" s="162"/>
      <c r="CQ46" s="162"/>
      <c r="CR46" s="84"/>
      <c r="CS46" s="162"/>
      <c r="CT46" s="162"/>
      <c r="CU46" s="162"/>
      <c r="CV46" s="17"/>
      <c r="CW46" s="17"/>
      <c r="CX46" s="17"/>
      <c r="CY46" s="17"/>
      <c r="CZ46" s="17"/>
      <c r="DA46" s="17"/>
      <c r="DB46" s="102">
        <v>2</v>
      </c>
      <c r="DC46" s="156"/>
      <c r="DD46" s="156"/>
      <c r="DE46" s="100">
        <v>0</v>
      </c>
      <c r="DF46" s="100">
        <v>0</v>
      </c>
      <c r="DG46" s="100">
        <v>0</v>
      </c>
      <c r="DH46" s="100">
        <v>0</v>
      </c>
      <c r="DI46" s="100">
        <f>(SUM(DE46:DH46)*LOOKUP(DE46,Sheet3!$O$2:$O$40,Sheet3!$P$2:$P$40))-(30*LOOKUP(DE46,Sheet3!$O$2:$O$40,Sheet3!$Q$2:$Q$40))</f>
        <v>-30</v>
      </c>
    </row>
    <row r="47" spans="1:113" ht="7.35" customHeight="1" x14ac:dyDescent="0.2">
      <c r="B47" s="74">
        <f>5*(LOOKUP(J49,Sheet3!$L$2:$L$6,Sheet3!$M$2:$M$6))</f>
        <v>0</v>
      </c>
      <c r="C47" s="74">
        <f>5*(LOOKUP(J49,Sheet3!$L$2:$L$6,Sheet3!$M$2:$M$6))</f>
        <v>0</v>
      </c>
      <c r="D47" s="74">
        <f>LOOKUP(C45,Tabla11[Nombre],Tabla11[Daño])+(10*(LOOKUP(J49,Sheet3!$L$2:$L$6,Sheet3!$M$2:$M$6)))</f>
        <v>90</v>
      </c>
      <c r="E47" s="74">
        <f>$E$13</f>
        <v>20</v>
      </c>
      <c r="F47" s="74">
        <f>SUM(D47:E47)</f>
        <v>110</v>
      </c>
      <c r="G47" s="156" t="str">
        <f>LOOKUP(C45,Tabla11[Nombre],Tabla11[Especial])</f>
        <v>A1o2M</v>
      </c>
      <c r="H47" s="156"/>
      <c r="I47" s="156" t="str">
        <f>LOOKUP(C45,Tabla11[Nombre],Tabla11[Tipo de arma])</f>
        <v>Mandoble</v>
      </c>
      <c r="J47" s="156"/>
      <c r="O47" s="84">
        <f>LOOKUP($C$2,Sheet3!$C$42:$V$42,Sheet3!C77:V77)</f>
        <v>3</v>
      </c>
      <c r="P47" s="158" t="s">
        <v>235</v>
      </c>
      <c r="Q47" s="158"/>
      <c r="R47" s="79">
        <v>0</v>
      </c>
      <c r="S47" s="141">
        <f>E15+(E15*T47)</f>
        <v>5</v>
      </c>
      <c r="T47" s="78">
        <v>0</v>
      </c>
      <c r="U47" s="141">
        <v>0</v>
      </c>
      <c r="V47" s="84">
        <f>(LOOKUP($C$2,Sheet3!$C$100:$V$100,Sheet3!C135:V135))*$C$3</f>
        <v>0</v>
      </c>
      <c r="W47" s="145">
        <f t="shared" si="6"/>
        <v>-30</v>
      </c>
      <c r="Y47" s="156" t="s">
        <v>248</v>
      </c>
      <c r="Z47" s="156"/>
      <c r="AA47" s="156" t="str">
        <f>LOOKUP(Y47,Sheet2!$AP$7:$AP$116,Sheet2!$AR$7:$AR$116)</f>
        <v>Nada</v>
      </c>
      <c r="AB47" s="156"/>
      <c r="AC47" s="156"/>
      <c r="AE47" s="156"/>
      <c r="AF47" s="156"/>
      <c r="AG47" s="156"/>
      <c r="AH47" s="156"/>
      <c r="AI47" s="130"/>
      <c r="AJ47" s="27"/>
      <c r="AK47" s="27"/>
      <c r="AL47" s="27"/>
      <c r="AM47" s="27"/>
      <c r="AN47" s="27"/>
      <c r="AQ47" s="126"/>
      <c r="AR47" s="126"/>
      <c r="AS47" s="126"/>
      <c r="AT47" s="20"/>
      <c r="AU47" s="20"/>
      <c r="AV47" s="20"/>
      <c r="AW47" s="20"/>
      <c r="AX47" s="20"/>
      <c r="AY47" s="2"/>
      <c r="AZ47" s="2"/>
      <c r="BA47" s="2"/>
      <c r="BB47" s="2"/>
      <c r="BC47" s="2"/>
      <c r="BD47" s="2"/>
      <c r="BE47" s="2"/>
      <c r="BG47" s="157" t="s">
        <v>153</v>
      </c>
      <c r="BH47" s="175" t="str">
        <f>LOOKUP(BH44,HP!$I$17:$I$141,HP!$M$17:$M$141)</f>
        <v>NA</v>
      </c>
      <c r="BI47" s="175"/>
      <c r="BK47" s="157" t="s">
        <v>153</v>
      </c>
      <c r="BL47" s="175" t="str">
        <f>LOOKUP(BL44,HP!$I$17:$I$141,HP!$M$17:$M$141)</f>
        <v>NA</v>
      </c>
      <c r="BM47" s="175"/>
      <c r="BN47" s="175"/>
      <c r="BP47" s="157" t="s">
        <v>153</v>
      </c>
      <c r="BQ47" s="175" t="str">
        <f>LOOKUP(BQ44,HP!$I$17:$I$141,HP!$M$17:$M$141)</f>
        <v>NA</v>
      </c>
      <c r="BR47" s="175"/>
      <c r="BT47" s="174"/>
      <c r="BU47" s="174"/>
      <c r="BV47" s="174"/>
      <c r="BW47" s="174"/>
      <c r="BX47" s="174"/>
      <c r="BY47" s="174"/>
      <c r="CD47" s="155" t="s">
        <v>236</v>
      </c>
      <c r="CE47" s="155"/>
      <c r="CF47" s="155"/>
      <c r="CG47" s="155"/>
      <c r="CH47" s="155"/>
      <c r="CI47" s="155"/>
      <c r="CJ47" s="155"/>
      <c r="CK47" s="155"/>
      <c r="CL47" s="155"/>
      <c r="CM47" s="155"/>
      <c r="CN47" s="155"/>
      <c r="CO47" s="162"/>
      <c r="CP47" s="162"/>
      <c r="CQ47" s="162"/>
      <c r="CR47" s="84"/>
      <c r="CS47" s="162"/>
      <c r="CT47" s="162"/>
      <c r="CU47" s="162"/>
      <c r="CV47" s="17"/>
      <c r="CW47" s="17"/>
      <c r="CX47" s="17"/>
      <c r="CY47" s="17"/>
      <c r="CZ47" s="17"/>
      <c r="DA47" s="17"/>
      <c r="DB47" s="102">
        <v>2</v>
      </c>
      <c r="DC47" s="156"/>
      <c r="DD47" s="156"/>
      <c r="DE47" s="100">
        <v>0</v>
      </c>
      <c r="DF47" s="100">
        <v>0</v>
      </c>
      <c r="DG47" s="100">
        <v>0</v>
      </c>
      <c r="DH47" s="100">
        <v>0</v>
      </c>
      <c r="DI47" s="100">
        <f>(SUM(DE47:DH47)*LOOKUP(DE47,Sheet3!$O$2:$O$40,Sheet3!$P$2:$P$40))-(30*LOOKUP(DE47,Sheet3!$O$2:$O$40,Sheet3!$Q$2:$Q$40))</f>
        <v>-30</v>
      </c>
    </row>
    <row r="48" spans="1:113" ht="7.35" customHeight="1" x14ac:dyDescent="0.2">
      <c r="B48" s="96" t="s">
        <v>221</v>
      </c>
      <c r="C48" s="96" t="s">
        <v>159</v>
      </c>
      <c r="D48" s="96" t="s">
        <v>222</v>
      </c>
      <c r="E48" s="96" t="s">
        <v>160</v>
      </c>
      <c r="F48" s="96" t="s">
        <v>223</v>
      </c>
      <c r="G48" s="96" t="s">
        <v>224</v>
      </c>
      <c r="H48" s="96" t="s">
        <v>225</v>
      </c>
      <c r="I48" s="96" t="s">
        <v>226</v>
      </c>
      <c r="J48" s="96" t="s">
        <v>103</v>
      </c>
      <c r="O48" s="84">
        <f>LOOKUP($C$2,Sheet3!$C$42:$V$42,Sheet3!C78:V78)</f>
        <v>3</v>
      </c>
      <c r="P48" s="158" t="s">
        <v>237</v>
      </c>
      <c r="Q48" s="158"/>
      <c r="R48" s="79">
        <v>0</v>
      </c>
      <c r="S48" s="141">
        <f>E12+(E12*T48)</f>
        <v>10</v>
      </c>
      <c r="T48" s="78">
        <v>0</v>
      </c>
      <c r="U48" s="141">
        <v>0</v>
      </c>
      <c r="V48" s="84">
        <f>(LOOKUP($C$2,Sheet3!$C$100:$V$100,Sheet3!C136:V136))*$C$3</f>
        <v>0</v>
      </c>
      <c r="W48" s="145">
        <f t="shared" si="6"/>
        <v>-30</v>
      </c>
      <c r="Y48" s="157" t="s">
        <v>250</v>
      </c>
      <c r="Z48" s="157"/>
      <c r="AA48" s="157"/>
      <c r="AB48" s="96" t="s">
        <v>5</v>
      </c>
      <c r="AC48" s="96" t="s">
        <v>251</v>
      </c>
      <c r="AE48" s="156"/>
      <c r="AF48" s="156"/>
      <c r="AG48" s="156"/>
      <c r="AH48" s="156"/>
      <c r="AI48" s="130"/>
      <c r="AJ48" s="155" t="s">
        <v>240</v>
      </c>
      <c r="AK48" s="155"/>
      <c r="AL48" s="155"/>
      <c r="AM48" s="155"/>
      <c r="AN48" s="155"/>
      <c r="AP48" s="5"/>
      <c r="AQ48" s="88" t="s">
        <v>5452</v>
      </c>
      <c r="AR48" s="185" t="s">
        <v>0</v>
      </c>
      <c r="AS48" s="185"/>
      <c r="AT48" s="168" t="s">
        <v>181</v>
      </c>
      <c r="AU48" s="168"/>
      <c r="AV48" s="168"/>
      <c r="AW48" s="185" t="s">
        <v>182</v>
      </c>
      <c r="AX48" s="185"/>
      <c r="AY48" s="185" t="s">
        <v>181</v>
      </c>
      <c r="AZ48" s="185"/>
      <c r="BA48" s="185"/>
      <c r="BB48" s="185"/>
      <c r="BC48" s="88" t="s">
        <v>32</v>
      </c>
      <c r="BD48" s="88" t="s">
        <v>75</v>
      </c>
      <c r="BE48" s="88" t="s">
        <v>183</v>
      </c>
      <c r="BF48" s="19"/>
      <c r="BG48" s="157"/>
      <c r="BH48" s="175"/>
      <c r="BI48" s="175"/>
      <c r="BK48" s="157"/>
      <c r="BL48" s="175"/>
      <c r="BM48" s="175"/>
      <c r="BN48" s="175"/>
      <c r="BP48" s="157"/>
      <c r="BQ48" s="175"/>
      <c r="BR48" s="175"/>
      <c r="BT48" s="174"/>
      <c r="BU48" s="174"/>
      <c r="BV48" s="174"/>
      <c r="BW48" s="174"/>
      <c r="BX48" s="174"/>
      <c r="BY48" s="174"/>
      <c r="CD48" s="155"/>
      <c r="CE48" s="155"/>
      <c r="CF48" s="155"/>
      <c r="CG48" s="155"/>
      <c r="CH48" s="155"/>
      <c r="CI48" s="155"/>
      <c r="CJ48" s="155"/>
      <c r="CK48" s="155"/>
      <c r="CL48" s="155"/>
      <c r="CM48" s="155"/>
      <c r="CN48" s="155"/>
      <c r="CO48" s="162"/>
      <c r="CP48" s="162"/>
      <c r="CQ48" s="162"/>
      <c r="CR48" s="84"/>
      <c r="CS48" s="162"/>
      <c r="CT48" s="162"/>
      <c r="CU48" s="162"/>
      <c r="CV48" s="17"/>
      <c r="CW48" s="17"/>
      <c r="CX48" s="17"/>
      <c r="CY48" s="17"/>
      <c r="CZ48" s="17"/>
      <c r="DA48" s="17"/>
      <c r="DB48" s="102">
        <v>2</v>
      </c>
      <c r="DC48" s="156"/>
      <c r="DD48" s="156"/>
      <c r="DE48" s="100">
        <v>0</v>
      </c>
      <c r="DF48" s="100">
        <v>0</v>
      </c>
      <c r="DG48" s="100">
        <v>0</v>
      </c>
      <c r="DH48" s="100">
        <v>0</v>
      </c>
      <c r="DI48" s="100">
        <f>(SUM(DE48:DH48)*LOOKUP(DE48,Sheet3!$O$2:$O$40,Sheet3!$P$2:$P$40))-(30*LOOKUP(DE48,Sheet3!$O$2:$O$40,Sheet3!$Q$2:$Q$40))</f>
        <v>-30</v>
      </c>
    </row>
    <row r="49" spans="1:113" ht="7.35" customHeight="1" x14ac:dyDescent="0.2">
      <c r="B49" s="74">
        <f>LOOKUP(C45,Tabla11[Nombre],Tabla11[Turno])+(5*(LOOKUP($J$49,Sheet3!$L$2:$L$6,Sheet3!$M$2:$M$6)))</f>
        <v>-60</v>
      </c>
      <c r="C49" s="74">
        <f>LOOKUP(C45,Tabla11[Nombre],Tabla11[Entereza])+(10*(LOOKUP($J$49,Sheet3!$L$2:$L$6,Sheet3!$M$2:$M$6)))</f>
        <v>18</v>
      </c>
      <c r="D49" s="74">
        <f>LOOKUP(C45,Tabla11[Nombre],Tabla11[Rotura])+(2*(LOOKUP($J$49,Sheet3!$L$2:$L$6,Sheet3!$M$2:$M$6)))</f>
        <v>6</v>
      </c>
      <c r="E49" s="74">
        <f>LOOKUP(C45,Tabla11[Nombre],Tabla11[Presencia])+(50*(LOOKUP($J$49,Sheet3!$L$2:$L$6,Sheet3!$M$2:$M$6)))</f>
        <v>30</v>
      </c>
      <c r="F49" s="74" t="str">
        <f>LOOKUP(C45,Tabla11[Nombre],Tabla11[Crítico 1])</f>
        <v>FIL</v>
      </c>
      <c r="G49" s="74" t="str">
        <f>LOOKUP(C45,Tabla11[Nombre],Tabla11[Ctrítico 2])</f>
        <v>CON</v>
      </c>
      <c r="H49" s="74" t="str">
        <f>LOOKUP(C45,Tabla11[Nombre],Tabla11[Fuerza requerida])</f>
        <v>8/10</v>
      </c>
      <c r="I49" s="74"/>
      <c r="J49" s="74">
        <v>0</v>
      </c>
      <c r="O49" s="84">
        <f>LOOKUP($C$2,Sheet3!$C$42:$V$42,Sheet3!C79:V79)</f>
        <v>3</v>
      </c>
      <c r="P49" s="158" t="s">
        <v>239</v>
      </c>
      <c r="Q49" s="158"/>
      <c r="R49" s="79">
        <v>0</v>
      </c>
      <c r="S49" s="141">
        <f>E10+(E10*T49)</f>
        <v>10</v>
      </c>
      <c r="T49" s="78">
        <v>0</v>
      </c>
      <c r="U49" s="141">
        <v>0</v>
      </c>
      <c r="V49" s="84">
        <f>(LOOKUP($C$2,Sheet3!$C$100:$V$100,Sheet3!C137:V137))*$C$3</f>
        <v>0</v>
      </c>
      <c r="W49" s="145">
        <f t="shared" si="6"/>
        <v>-30</v>
      </c>
      <c r="Y49" s="156" t="str">
        <f>LOOKUP(Y47,Sheet2!$AP$7:$AP$116,Sheet2!$AQ$7:$AQ$116)</f>
        <v>Nada</v>
      </c>
      <c r="Z49" s="156"/>
      <c r="AA49" s="156"/>
      <c r="AB49" s="74">
        <f>LOOKUP(Y47,Sheet2!$AP$7:$AP$116,Sheet2!$AS$7:$AS$116)</f>
        <v>0</v>
      </c>
      <c r="AC49" s="74" t="str">
        <f>LOOKUP(Y47,Sheet2!$AP$7:$AP$116,Sheet2!$AW$7:$AW$116)</f>
        <v>Nada</v>
      </c>
      <c r="AE49" s="156"/>
      <c r="AF49" s="156"/>
      <c r="AG49" s="156"/>
      <c r="AH49" s="156"/>
      <c r="AJ49" s="157" t="s">
        <v>238</v>
      </c>
      <c r="AK49" s="157"/>
      <c r="AL49" s="153"/>
      <c r="AM49" s="189"/>
      <c r="AN49" s="154"/>
      <c r="AP49" s="7"/>
      <c r="AQ49" s="187"/>
      <c r="AR49" s="182" t="s">
        <v>266</v>
      </c>
      <c r="AS49" s="182"/>
      <c r="AT49" s="188" t="str">
        <f>LOOKUP(AR49,HM!$V$15:$V$655,HM!$W$15:$W$655)</f>
        <v>No</v>
      </c>
      <c r="AU49" s="188"/>
      <c r="AV49" s="188"/>
      <c r="AW49" s="185" t="s">
        <v>2</v>
      </c>
      <c r="AX49" s="185"/>
      <c r="AY49" s="182" t="str">
        <f>LOOKUP(AR49,HM!$V$15:$V$655,HM!$AA$15:$AA$655)</f>
        <v>Nada</v>
      </c>
      <c r="AZ49" s="182"/>
      <c r="BA49" s="182"/>
      <c r="BB49" s="182"/>
      <c r="BC49" s="87">
        <f>LOOKUP(AR49,HM!$V$15:$V$655,HM!$AB$15:$AB$655)</f>
        <v>0</v>
      </c>
      <c r="BD49" s="87">
        <f>LOOKUP(AR49,HM!$V$15:$V$655,HM!$AC$15:$AC$655)</f>
        <v>0</v>
      </c>
      <c r="BE49" s="87">
        <f>LOOKUP(AR49,HM!$V$15:$V$655,HM!$AD$15:$AD$655)</f>
        <v>0</v>
      </c>
      <c r="BF49" s="20"/>
      <c r="BG49" s="157"/>
      <c r="BH49" s="175"/>
      <c r="BI49" s="175"/>
      <c r="BK49" s="157"/>
      <c r="BL49" s="175"/>
      <c r="BM49" s="175"/>
      <c r="BN49" s="175"/>
      <c r="BP49" s="157"/>
      <c r="BQ49" s="175"/>
      <c r="BR49" s="175"/>
      <c r="BT49" s="174"/>
      <c r="BU49" s="174"/>
      <c r="BV49" s="174"/>
      <c r="BW49" s="174"/>
      <c r="BX49" s="174"/>
      <c r="BY49" s="174"/>
      <c r="CD49" s="175"/>
      <c r="CE49" s="175"/>
      <c r="CF49" s="175"/>
      <c r="CG49" s="175"/>
      <c r="CH49" s="175"/>
      <c r="CI49" s="175"/>
      <c r="CJ49" s="175"/>
      <c r="CK49" s="175"/>
      <c r="CL49" s="175"/>
      <c r="CM49" s="175"/>
      <c r="CN49" s="175"/>
      <c r="CO49" s="162"/>
      <c r="CP49" s="162"/>
      <c r="CQ49" s="162"/>
      <c r="CR49" s="84"/>
      <c r="CS49" s="162"/>
      <c r="CT49" s="162"/>
      <c r="CU49" s="162"/>
      <c r="CV49" s="17"/>
      <c r="CW49" s="35"/>
      <c r="CX49" s="17"/>
      <c r="CY49" s="17"/>
      <c r="CZ49" s="17"/>
      <c r="DA49" s="17"/>
      <c r="DB49" s="102">
        <v>2</v>
      </c>
      <c r="DC49" s="156"/>
      <c r="DD49" s="156"/>
      <c r="DE49" s="100">
        <v>0</v>
      </c>
      <c r="DF49" s="100">
        <v>0</v>
      </c>
      <c r="DG49" s="100">
        <v>0</v>
      </c>
      <c r="DH49" s="100">
        <v>0</v>
      </c>
      <c r="DI49" s="100">
        <f>(SUM(DE49:DH49)*LOOKUP(DE49,Sheet3!$O$2:$O$40,Sheet3!$P$2:$P$40))-(30*LOOKUP(DE49,Sheet3!$O$2:$O$40,Sheet3!$Q$2:$Q$40))</f>
        <v>-30</v>
      </c>
    </row>
    <row r="50" spans="1:113" ht="7.35" customHeight="1" x14ac:dyDescent="0.2">
      <c r="O50" s="84">
        <f>LOOKUP($C$2,Sheet3!$C$42:$V$42,Sheet3!C80:V80)</f>
        <v>3</v>
      </c>
      <c r="P50" s="158" t="s">
        <v>241</v>
      </c>
      <c r="Q50" s="158"/>
      <c r="R50" s="79">
        <v>0</v>
      </c>
      <c r="S50" s="141">
        <f>E15+(E15*T50)</f>
        <v>5</v>
      </c>
      <c r="T50" s="78">
        <v>0</v>
      </c>
      <c r="U50" s="141">
        <v>0</v>
      </c>
      <c r="V50" s="84">
        <f>(LOOKUP($C$2,Sheet3!$C$100:$V$100,Sheet3!C138:V138))*$C$3</f>
        <v>0</v>
      </c>
      <c r="W50" s="145">
        <f t="shared" si="6"/>
        <v>-30</v>
      </c>
      <c r="Y50" s="157" t="s">
        <v>255</v>
      </c>
      <c r="Z50" s="157"/>
      <c r="AA50" s="157"/>
      <c r="AB50" s="157"/>
      <c r="AC50" s="157"/>
      <c r="AE50" s="156"/>
      <c r="AF50" s="156"/>
      <c r="AG50" s="156"/>
      <c r="AH50" s="156"/>
      <c r="AJ50" s="157" t="s">
        <v>6</v>
      </c>
      <c r="AK50" s="157"/>
      <c r="AL50" s="153"/>
      <c r="AM50" s="189"/>
      <c r="AN50" s="154"/>
      <c r="AQ50" s="187"/>
      <c r="AR50" s="182"/>
      <c r="AS50" s="182"/>
      <c r="AT50" s="188"/>
      <c r="AU50" s="188"/>
      <c r="AV50" s="188"/>
      <c r="AW50" s="185" t="s">
        <v>190</v>
      </c>
      <c r="AX50" s="185"/>
      <c r="AY50" s="182" t="str">
        <f>LOOKUP(AR49,HM!$V$15:$V$655,HM!$AE$15:$AE$655)</f>
        <v>Nada</v>
      </c>
      <c r="AZ50" s="182"/>
      <c r="BA50" s="182"/>
      <c r="BB50" s="182"/>
      <c r="BC50" s="87">
        <f>LOOKUP(AR49,HM!$V$15:$V$655,HM!$AF$15:$AF$655)</f>
        <v>0</v>
      </c>
      <c r="BD50" s="87">
        <f>LOOKUP(AR49,HM!$V$15:$V$655,HM!$AG$15:$AG$655)</f>
        <v>0</v>
      </c>
      <c r="BE50" s="87">
        <f>LOOKUP(AR49,HM!$V$15:$V$655,HM!$AH$15:$AH$655)</f>
        <v>0</v>
      </c>
      <c r="BF50" s="20"/>
      <c r="BG50" s="74">
        <v>20</v>
      </c>
      <c r="BH50" s="156" t="str">
        <f>LOOKUP(BH44,HP!$I$17:$I$141,HP!$N$17:$N$141)</f>
        <v>NA</v>
      </c>
      <c r="BI50" s="156"/>
      <c r="BK50" s="74">
        <v>20</v>
      </c>
      <c r="BL50" s="156" t="str">
        <f>LOOKUP(BL44,HP!$I$17:$I$141,HP!$N$17:$N$141)</f>
        <v>NA</v>
      </c>
      <c r="BM50" s="156"/>
      <c r="BN50" s="156"/>
      <c r="BP50" s="74">
        <v>20</v>
      </c>
      <c r="BQ50" s="156" t="str">
        <f>LOOKUP(BQ44,HP!$I$17:$I$141,HP!$N$17:$N$141)</f>
        <v>NA</v>
      </c>
      <c r="BR50" s="156"/>
      <c r="BT50" s="174"/>
      <c r="BU50" s="174"/>
      <c r="BV50" s="174"/>
      <c r="BW50" s="174"/>
      <c r="BX50" s="174"/>
      <c r="BY50" s="174"/>
      <c r="CD50" s="175"/>
      <c r="CE50" s="175"/>
      <c r="CF50" s="175"/>
      <c r="CG50" s="175"/>
      <c r="CH50" s="175"/>
      <c r="CI50" s="175"/>
      <c r="CJ50" s="175"/>
      <c r="CK50" s="175"/>
      <c r="CL50" s="175"/>
      <c r="CM50" s="175"/>
      <c r="CN50" s="175"/>
      <c r="CO50" s="162"/>
      <c r="CP50" s="162"/>
      <c r="CQ50" s="162"/>
      <c r="CR50" s="84"/>
      <c r="CS50" s="162"/>
      <c r="CT50" s="162"/>
      <c r="CU50" s="162"/>
      <c r="CV50" s="17"/>
      <c r="CW50" s="17"/>
      <c r="CX50" s="17"/>
      <c r="CY50" s="17"/>
      <c r="CZ50" s="17"/>
      <c r="DA50" s="17"/>
      <c r="DB50" s="102">
        <v>2</v>
      </c>
      <c r="DC50" s="156"/>
      <c r="DD50" s="156"/>
      <c r="DE50" s="100">
        <v>0</v>
      </c>
      <c r="DF50" s="100">
        <v>0</v>
      </c>
      <c r="DG50" s="100">
        <v>0</v>
      </c>
      <c r="DH50" s="100">
        <v>0</v>
      </c>
      <c r="DI50" s="100">
        <f>(SUM(DE50:DH50)*LOOKUP(DE50,Sheet3!$O$2:$O$40,Sheet3!$P$2:$P$40))-(30*LOOKUP(DE50,Sheet3!$O$2:$O$40,Sheet3!$Q$2:$Q$40))</f>
        <v>-30</v>
      </c>
    </row>
    <row r="51" spans="1:113" ht="7.35" customHeight="1" x14ac:dyDescent="0.2">
      <c r="A51" s="21"/>
      <c r="B51" s="96" t="s">
        <v>5578</v>
      </c>
      <c r="C51" s="156" t="s">
        <v>508</v>
      </c>
      <c r="D51" s="156"/>
      <c r="E51" s="156"/>
      <c r="F51" s="156"/>
      <c r="G51" s="96" t="s">
        <v>169</v>
      </c>
      <c r="H51" s="156" t="str">
        <f>LOOKUP(C51,Sheet3!$AX$4:$AX$160,Sheet3!$BI$4:$BI$160)</f>
        <v>Nada</v>
      </c>
      <c r="I51" s="156"/>
      <c r="J51" s="156"/>
      <c r="O51" s="84">
        <f>LOOKUP($C$2,Sheet3!$C$42:$V$42,Sheet3!C81:V81)</f>
        <v>3</v>
      </c>
      <c r="P51" s="158" t="s">
        <v>245</v>
      </c>
      <c r="Q51" s="158"/>
      <c r="R51" s="79">
        <v>0</v>
      </c>
      <c r="S51" s="141">
        <f>E14+(E14*T51)</f>
        <v>5</v>
      </c>
      <c r="T51" s="78">
        <v>0</v>
      </c>
      <c r="U51" s="141">
        <v>0</v>
      </c>
      <c r="V51" s="84">
        <f>(LOOKUP($C$2,Sheet3!$C$100:$V$100,Sheet3!C139:V139))*$C$3</f>
        <v>0</v>
      </c>
      <c r="W51" s="145">
        <f t="shared" si="6"/>
        <v>-30</v>
      </c>
      <c r="Y51" s="175" t="str">
        <f>LOOKUP(Y47,Sheet2!$AP$7:$AP$116,Sheet2!$AT$7:$AT$116)</f>
        <v>Nada</v>
      </c>
      <c r="Z51" s="175"/>
      <c r="AA51" s="175"/>
      <c r="AB51" s="175"/>
      <c r="AC51" s="175"/>
      <c r="AE51" s="156"/>
      <c r="AF51" s="156"/>
      <c r="AG51" s="156"/>
      <c r="AH51" s="156"/>
      <c r="AJ51" s="184" t="s">
        <v>17</v>
      </c>
      <c r="AK51" s="184"/>
      <c r="AL51" s="74">
        <v>0</v>
      </c>
      <c r="AM51" s="96" t="s">
        <v>157</v>
      </c>
      <c r="AN51" s="74">
        <f>10*(AL51-$C$3)</f>
        <v>-30</v>
      </c>
      <c r="AQ51" s="88" t="s">
        <v>17</v>
      </c>
      <c r="AR51" s="88" t="s">
        <v>31</v>
      </c>
      <c r="AS51" s="88" t="s">
        <v>192</v>
      </c>
      <c r="AT51" s="188"/>
      <c r="AU51" s="188"/>
      <c r="AV51" s="188"/>
      <c r="AW51" s="185" t="s">
        <v>193</v>
      </c>
      <c r="AX51" s="185"/>
      <c r="AY51" s="182" t="str">
        <f>LOOKUP(AR49,HM!$V$15:$V$655,HM!$AI$15:$AI$655)</f>
        <v>Nada</v>
      </c>
      <c r="AZ51" s="182"/>
      <c r="BA51" s="182"/>
      <c r="BB51" s="182"/>
      <c r="BC51" s="87">
        <f>LOOKUP(AR49,HM!$V$15:$V$655,HM!$AJ$15:$AJ$655)</f>
        <v>0</v>
      </c>
      <c r="BD51" s="87">
        <f>LOOKUP(AR49,HM!$V$15:$V$655,HM!$AK$15:$AK$655)</f>
        <v>0</v>
      </c>
      <c r="BE51" s="87">
        <f>LOOKUP(AR49,HM!$V$15:$V$655,HM!$AL$15:$AL$655)</f>
        <v>0</v>
      </c>
      <c r="BF51" s="20"/>
      <c r="BG51" s="74">
        <v>40</v>
      </c>
      <c r="BH51" s="156" t="str">
        <f>LOOKUP(BH44,HP!$I$17:$I$141,HP!$O$17:$O$141)</f>
        <v>NA</v>
      </c>
      <c r="BI51" s="156"/>
      <c r="BK51" s="74">
        <v>40</v>
      </c>
      <c r="BL51" s="156" t="str">
        <f>LOOKUP(BL44,HP!$I$17:$I$141,HP!$O$17:$O$141)</f>
        <v>NA</v>
      </c>
      <c r="BM51" s="156"/>
      <c r="BN51" s="156"/>
      <c r="BP51" s="74">
        <v>40</v>
      </c>
      <c r="BQ51" s="156" t="str">
        <f>LOOKUP(BQ44,HP!$I$17:$I$141,HP!$O$17:$O$141)</f>
        <v>NA</v>
      </c>
      <c r="BR51" s="156"/>
      <c r="BT51" s="174"/>
      <c r="BU51" s="174"/>
      <c r="BV51" s="174"/>
      <c r="BW51" s="174"/>
      <c r="BX51" s="174"/>
      <c r="BY51" s="174"/>
      <c r="CD51" s="175"/>
      <c r="CE51" s="175"/>
      <c r="CF51" s="175"/>
      <c r="CG51" s="175"/>
      <c r="CH51" s="175"/>
      <c r="CI51" s="175"/>
      <c r="CJ51" s="175"/>
      <c r="CK51" s="175"/>
      <c r="CL51" s="175"/>
      <c r="CM51" s="175"/>
      <c r="CN51" s="175"/>
      <c r="CO51" s="162"/>
      <c r="CP51" s="162"/>
      <c r="CQ51" s="162"/>
      <c r="CR51" s="84"/>
      <c r="CS51" s="162"/>
      <c r="CT51" s="162"/>
      <c r="CU51" s="162"/>
      <c r="CV51" s="17"/>
      <c r="CW51" s="17"/>
      <c r="CX51" s="17"/>
      <c r="CY51" s="17"/>
      <c r="CZ51" s="17"/>
      <c r="DA51" s="17"/>
      <c r="DB51" s="102">
        <v>2</v>
      </c>
      <c r="DC51" s="156"/>
      <c r="DD51" s="156"/>
      <c r="DE51" s="100">
        <v>0</v>
      </c>
      <c r="DF51" s="100">
        <v>0</v>
      </c>
      <c r="DG51" s="100">
        <v>0</v>
      </c>
      <c r="DH51" s="100">
        <v>0</v>
      </c>
      <c r="DI51" s="100">
        <f>(SUM(DE51:DH51)*LOOKUP(DE51,Sheet3!$O$2:$O$40,Sheet3!$P$2:$P$40))-(30*LOOKUP(DE51,Sheet3!$O$2:$O$40,Sheet3!$Q$2:$Q$40))</f>
        <v>-30</v>
      </c>
    </row>
    <row r="52" spans="1:113" ht="7.35" customHeight="1" x14ac:dyDescent="0.2">
      <c r="B52" s="96" t="s">
        <v>128</v>
      </c>
      <c r="C52" s="96" t="s">
        <v>129</v>
      </c>
      <c r="D52" s="96" t="s">
        <v>214</v>
      </c>
      <c r="E52" s="96" t="s">
        <v>215</v>
      </c>
      <c r="F52" s="96" t="s">
        <v>216</v>
      </c>
      <c r="G52" s="157" t="s">
        <v>43</v>
      </c>
      <c r="H52" s="157"/>
      <c r="I52" s="157" t="s">
        <v>31</v>
      </c>
      <c r="J52" s="157"/>
      <c r="O52" s="76">
        <f>LOOKUP($C$2,Sheet3!$C$42:$V$42,Sheet3!C82:V82)</f>
        <v>2</v>
      </c>
      <c r="P52" s="168" t="s">
        <v>247</v>
      </c>
      <c r="Q52" s="168"/>
      <c r="R52" s="75" t="s">
        <v>2</v>
      </c>
      <c r="S52" s="142" t="s">
        <v>16</v>
      </c>
      <c r="T52" s="142" t="s">
        <v>5602</v>
      </c>
      <c r="U52" s="142" t="s">
        <v>117</v>
      </c>
      <c r="V52" s="76" t="s">
        <v>118</v>
      </c>
      <c r="W52" s="146" t="s">
        <v>119</v>
      </c>
      <c r="Y52" s="175"/>
      <c r="Z52" s="175"/>
      <c r="AA52" s="175"/>
      <c r="AB52" s="175"/>
      <c r="AC52" s="175"/>
      <c r="AE52" s="93" t="s">
        <v>168</v>
      </c>
      <c r="AF52" s="93"/>
      <c r="AG52" s="93" t="s">
        <v>5</v>
      </c>
      <c r="AH52" s="93"/>
      <c r="AJ52" s="27"/>
      <c r="AK52" s="27"/>
      <c r="AL52" s="27"/>
      <c r="AM52" s="27"/>
      <c r="AN52" s="27"/>
      <c r="AQ52" s="87">
        <f>LOOKUP(AR49,HM!$V$15:$V$655,HM!$X$15:$X$655)</f>
        <v>0</v>
      </c>
      <c r="AR52" s="87" t="str">
        <f>LOOKUP(AR49,HM!$V$15:$V$655,HM!$Y$15:$Y$655)</f>
        <v>Nada</v>
      </c>
      <c r="AS52" s="87" t="str">
        <f>LOOKUP(AR49,HM!$V$15:$V$655,HM!$Z$15:$Z$655)</f>
        <v>Nada</v>
      </c>
      <c r="AT52" s="188"/>
      <c r="AU52" s="188"/>
      <c r="AV52" s="188"/>
      <c r="AW52" s="185" t="s">
        <v>196</v>
      </c>
      <c r="AX52" s="185"/>
      <c r="AY52" s="182" t="str">
        <f>LOOKUP(AR49,HM!$V$15:$V$655,HM!$AM$15:$AM$655)</f>
        <v>Nada</v>
      </c>
      <c r="AZ52" s="182"/>
      <c r="BA52" s="182"/>
      <c r="BB52" s="182"/>
      <c r="BC52" s="87">
        <f>LOOKUP(AR49,HM!$V$15:$V$655,HM!$AN$15:$AN$655)</f>
        <v>0</v>
      </c>
      <c r="BD52" s="87">
        <f>LOOKUP(AR49,HM!$V$15:$V$655,HM!$AO$15:$AO$655)</f>
        <v>0</v>
      </c>
      <c r="BE52" s="87">
        <f>LOOKUP(AR49,HM!$V$15:$V$655,HM!$AP$15:$AP$655)</f>
        <v>0</v>
      </c>
      <c r="BF52" s="20"/>
      <c r="BG52" s="74">
        <v>80</v>
      </c>
      <c r="BH52" s="156" t="str">
        <f>LOOKUP(BH44,HP!$I$17:$I$141,HP!$P$17:$P$141)</f>
        <v>NA</v>
      </c>
      <c r="BI52" s="156"/>
      <c r="BK52" s="74">
        <v>80</v>
      </c>
      <c r="BL52" s="156" t="str">
        <f>LOOKUP(BL44,HP!$I$17:$I$141,HP!$P$17:$P$141)</f>
        <v>NA</v>
      </c>
      <c r="BM52" s="156"/>
      <c r="BN52" s="156"/>
      <c r="BP52" s="74">
        <v>80</v>
      </c>
      <c r="BQ52" s="156" t="str">
        <f>LOOKUP(BQ44,HP!$I$17:$I$141,HP!$P$17:$P$141)</f>
        <v>NA</v>
      </c>
      <c r="BR52" s="156"/>
      <c r="BT52" s="174"/>
      <c r="BU52" s="174"/>
      <c r="BV52" s="174"/>
      <c r="BW52" s="174"/>
      <c r="BX52" s="174"/>
      <c r="BY52" s="174"/>
      <c r="CD52" s="175"/>
      <c r="CE52" s="175"/>
      <c r="CF52" s="175"/>
      <c r="CG52" s="175"/>
      <c r="CH52" s="175"/>
      <c r="CI52" s="175"/>
      <c r="CJ52" s="175"/>
      <c r="CK52" s="175"/>
      <c r="CL52" s="175"/>
      <c r="CM52" s="175"/>
      <c r="CN52" s="175"/>
      <c r="CO52" s="162"/>
      <c r="CP52" s="162"/>
      <c r="CQ52" s="162"/>
      <c r="CR52" s="84"/>
      <c r="CS52" s="162"/>
      <c r="CT52" s="162"/>
      <c r="CU52" s="162"/>
      <c r="CV52" s="17"/>
      <c r="CW52" s="17"/>
      <c r="CX52" s="17"/>
      <c r="CY52" s="17"/>
      <c r="CZ52" s="17"/>
      <c r="DA52" s="17"/>
      <c r="DB52" s="102">
        <v>2</v>
      </c>
      <c r="DC52" s="156"/>
      <c r="DD52" s="156"/>
      <c r="DE52" s="100">
        <v>0</v>
      </c>
      <c r="DF52" s="100">
        <v>0</v>
      </c>
      <c r="DG52" s="100">
        <v>0</v>
      </c>
      <c r="DH52" s="100">
        <v>0</v>
      </c>
      <c r="DI52" s="100">
        <f>(SUM(DE52:DH52)*LOOKUP(DE52,Sheet3!$O$2:$O$40,Sheet3!$P$2:$P$40))-(30*LOOKUP(DE52,Sheet3!$O$2:$O$40,Sheet3!$Q$2:$Q$40))</f>
        <v>-30</v>
      </c>
    </row>
    <row r="53" spans="1:113" ht="7.35" customHeight="1" x14ac:dyDescent="0.2">
      <c r="B53" s="74">
        <f>5*(LOOKUP(J55,Sheet3!$L$2:$L$6,Sheet3!$M$2:$M$6))</f>
        <v>0</v>
      </c>
      <c r="C53" s="74">
        <f>5*(LOOKUP(J55,Sheet3!$L$2:$L$6,Sheet3!$M$2:$M$6))</f>
        <v>0</v>
      </c>
      <c r="D53" s="74">
        <f>LOOKUP(C51,Tabla11[Nombre],Tabla11[Daño])+(10*(LOOKUP(J55,Sheet3!$L$2:$L$6,Sheet3!$M$2:$M$6)))</f>
        <v>70</v>
      </c>
      <c r="E53" s="74">
        <f>$E$13</f>
        <v>20</v>
      </c>
      <c r="F53" s="74">
        <f>SUM(D53:E53)</f>
        <v>90</v>
      </c>
      <c r="G53" s="156" t="str">
        <f>LOOKUP(C51,Tabla11[Nombre],Tabla11[Especial])</f>
        <v>A1o2M</v>
      </c>
      <c r="H53" s="156"/>
      <c r="I53" s="156" t="str">
        <f>LOOKUP(C51,Tabla11[Nombre],Tabla11[Tipo de arma])</f>
        <v>Espada/Mandoble</v>
      </c>
      <c r="J53" s="156"/>
      <c r="O53" s="84">
        <f>LOOKUP($C$2,Sheet3!$C$42:$V$42,Sheet3!C83:V83)</f>
        <v>2</v>
      </c>
      <c r="P53" s="158" t="s">
        <v>249</v>
      </c>
      <c r="Q53" s="158"/>
      <c r="R53" s="79">
        <v>0</v>
      </c>
      <c r="S53" s="141">
        <f>E16+(E16*T53)</f>
        <v>-20</v>
      </c>
      <c r="T53" s="78">
        <v>0</v>
      </c>
      <c r="U53" s="141">
        <v>0</v>
      </c>
      <c r="V53" s="84">
        <f>(LOOKUP($C$2,Sheet3!$C$100:$V$100,Sheet3!C141:V141))*$C$3</f>
        <v>0</v>
      </c>
      <c r="W53" s="145">
        <f t="shared" si="6"/>
        <v>-30</v>
      </c>
      <c r="X53" s="7"/>
      <c r="Y53" s="175"/>
      <c r="Z53" s="175"/>
      <c r="AA53" s="175"/>
      <c r="AB53" s="175"/>
      <c r="AC53" s="175"/>
      <c r="AJ53" s="155" t="s">
        <v>240</v>
      </c>
      <c r="AK53" s="155"/>
      <c r="AL53" s="155"/>
      <c r="AM53" s="155"/>
      <c r="AN53" s="155"/>
      <c r="AQ53" s="20"/>
      <c r="AR53" s="20"/>
      <c r="AS53" s="20"/>
      <c r="AT53" s="20"/>
      <c r="AU53" s="20"/>
      <c r="AV53" s="20"/>
      <c r="AW53" s="20"/>
      <c r="AX53" s="20"/>
      <c r="AY53" s="2"/>
      <c r="AZ53" s="2"/>
      <c r="BA53" s="2"/>
      <c r="BB53" s="2"/>
      <c r="BC53" s="2"/>
      <c r="BD53" s="2"/>
      <c r="BE53" s="2"/>
      <c r="BG53" s="74">
        <v>120</v>
      </c>
      <c r="BH53" s="156" t="str">
        <f>LOOKUP(BH44,HP!$I$17:$I$141,HP!$Q$17:$Q$141)</f>
        <v>NA</v>
      </c>
      <c r="BI53" s="156"/>
      <c r="BK53" s="74">
        <v>120</v>
      </c>
      <c r="BL53" s="156" t="str">
        <f>LOOKUP(BL44,HP!$I$17:$I$141,HP!$Q$17:$Q$141)</f>
        <v>NA</v>
      </c>
      <c r="BM53" s="156"/>
      <c r="BN53" s="156"/>
      <c r="BP53" s="74">
        <v>120</v>
      </c>
      <c r="BQ53" s="156" t="str">
        <f>LOOKUP(BQ44,HP!$I$17:$I$141,HP!$Q$17:$Q$141)</f>
        <v>NA</v>
      </c>
      <c r="BR53" s="156"/>
      <c r="BT53" s="174"/>
      <c r="BU53" s="174"/>
      <c r="BV53" s="174"/>
      <c r="BW53" s="174"/>
      <c r="BX53" s="174"/>
      <c r="BY53" s="174"/>
      <c r="CD53" s="175"/>
      <c r="CE53" s="175"/>
      <c r="CF53" s="175"/>
      <c r="CG53" s="175"/>
      <c r="CH53" s="175"/>
      <c r="CI53" s="175"/>
      <c r="CJ53" s="175"/>
      <c r="CK53" s="175"/>
      <c r="CL53" s="175"/>
      <c r="CM53" s="175"/>
      <c r="CN53" s="175"/>
      <c r="CO53" s="162"/>
      <c r="CP53" s="162"/>
      <c r="CQ53" s="162"/>
      <c r="CR53" s="84"/>
      <c r="CS53" s="162"/>
      <c r="CT53" s="162"/>
      <c r="CU53" s="162"/>
      <c r="CV53" s="17"/>
      <c r="CW53" s="17"/>
      <c r="CX53" s="17"/>
      <c r="CY53" s="17"/>
      <c r="CZ53" s="17"/>
      <c r="DA53" s="17"/>
      <c r="DB53" s="102">
        <v>2</v>
      </c>
      <c r="DC53" s="156"/>
      <c r="DD53" s="156"/>
      <c r="DE53" s="100">
        <v>0</v>
      </c>
      <c r="DF53" s="100">
        <v>0</v>
      </c>
      <c r="DG53" s="100">
        <v>0</v>
      </c>
      <c r="DH53" s="100">
        <v>0</v>
      </c>
      <c r="DI53" s="100">
        <f>(SUM(DE53:DH53)*LOOKUP(DE53,Sheet3!$O$2:$O$40,Sheet3!$P$2:$P$40))-(30*LOOKUP(DE53,Sheet3!$O$2:$O$40,Sheet3!$Q$2:$Q$40))</f>
        <v>-30</v>
      </c>
    </row>
    <row r="54" spans="1:113" ht="7.35" customHeight="1" x14ac:dyDescent="0.2">
      <c r="B54" s="96" t="s">
        <v>221</v>
      </c>
      <c r="C54" s="96" t="s">
        <v>159</v>
      </c>
      <c r="D54" s="96" t="s">
        <v>222</v>
      </c>
      <c r="E54" s="96" t="s">
        <v>160</v>
      </c>
      <c r="F54" s="96" t="s">
        <v>223</v>
      </c>
      <c r="G54" s="96" t="s">
        <v>224</v>
      </c>
      <c r="H54" s="96" t="s">
        <v>225</v>
      </c>
      <c r="I54" s="96" t="s">
        <v>226</v>
      </c>
      <c r="J54" s="96" t="s">
        <v>103</v>
      </c>
      <c r="O54" s="84">
        <f>LOOKUP($C$2,Sheet3!$C$42:$V$42,Sheet3!C84:V84)</f>
        <v>2</v>
      </c>
      <c r="P54" s="158" t="s">
        <v>253</v>
      </c>
      <c r="Q54" s="158"/>
      <c r="R54" s="79">
        <v>0</v>
      </c>
      <c r="S54" s="141">
        <f>E10+(E10*T54)</f>
        <v>10</v>
      </c>
      <c r="T54" s="78">
        <v>0</v>
      </c>
      <c r="U54" s="141">
        <v>0</v>
      </c>
      <c r="V54" s="84">
        <f>(LOOKUP($C$2,Sheet3!$C$100:$V$100,Sheet3!C142:V142))*$C$3</f>
        <v>0</v>
      </c>
      <c r="W54" s="145">
        <f t="shared" si="6"/>
        <v>-30</v>
      </c>
      <c r="Y54" s="183"/>
      <c r="Z54" s="183"/>
      <c r="AA54" s="7"/>
      <c r="AB54" s="2"/>
      <c r="AC54" s="2"/>
      <c r="AJ54" s="157" t="s">
        <v>238</v>
      </c>
      <c r="AK54" s="157"/>
      <c r="AL54" s="153"/>
      <c r="AM54" s="189"/>
      <c r="AN54" s="154"/>
      <c r="AQ54" s="88" t="s">
        <v>5452</v>
      </c>
      <c r="AR54" s="185" t="s">
        <v>0</v>
      </c>
      <c r="AS54" s="185"/>
      <c r="AT54" s="168" t="s">
        <v>181</v>
      </c>
      <c r="AU54" s="168"/>
      <c r="AV54" s="168"/>
      <c r="AW54" s="185" t="s">
        <v>182</v>
      </c>
      <c r="AX54" s="185"/>
      <c r="AY54" s="185" t="s">
        <v>181</v>
      </c>
      <c r="AZ54" s="185"/>
      <c r="BA54" s="185"/>
      <c r="BB54" s="185"/>
      <c r="BC54" s="88" t="s">
        <v>32</v>
      </c>
      <c r="BD54" s="88" t="s">
        <v>75</v>
      </c>
      <c r="BE54" s="88" t="s">
        <v>183</v>
      </c>
      <c r="BF54" s="19"/>
      <c r="BG54" s="74">
        <v>140</v>
      </c>
      <c r="BH54" s="156" t="str">
        <f>LOOKUP(BH44,HP!$I$17:$I$141,HP!$R$17:$R$141)</f>
        <v>NA</v>
      </c>
      <c r="BI54" s="156"/>
      <c r="BK54" s="74">
        <v>140</v>
      </c>
      <c r="BL54" s="156" t="str">
        <f>LOOKUP(BL44,HP!$I$17:$I$141,HP!$R$17:$R$141)</f>
        <v>NA</v>
      </c>
      <c r="BM54" s="156"/>
      <c r="BN54" s="156"/>
      <c r="BP54" s="74">
        <v>140</v>
      </c>
      <c r="BQ54" s="156" t="str">
        <f>LOOKUP(BQ44,HP!$I$17:$I$141,HP!$R$17:$R$141)</f>
        <v>NA</v>
      </c>
      <c r="BR54" s="156"/>
      <c r="BT54" s="174"/>
      <c r="BU54" s="174"/>
      <c r="BV54" s="174"/>
      <c r="BW54" s="174"/>
      <c r="BX54" s="174"/>
      <c r="BY54" s="174"/>
      <c r="CD54" s="175"/>
      <c r="CE54" s="175"/>
      <c r="CF54" s="175"/>
      <c r="CG54" s="175"/>
      <c r="CH54" s="175"/>
      <c r="CI54" s="175"/>
      <c r="CJ54" s="175"/>
      <c r="CK54" s="175"/>
      <c r="CL54" s="175"/>
      <c r="CM54" s="175"/>
      <c r="CN54" s="175"/>
      <c r="CO54" s="162"/>
      <c r="CP54" s="162"/>
      <c r="CQ54" s="162"/>
      <c r="CR54" s="84"/>
      <c r="CS54" s="162"/>
      <c r="CT54" s="162"/>
      <c r="CU54" s="162"/>
      <c r="CV54" s="17"/>
      <c r="CW54" s="17"/>
      <c r="CX54" s="17"/>
      <c r="CY54" s="17"/>
      <c r="CZ54" s="17"/>
      <c r="DA54" s="17"/>
      <c r="DB54" s="102">
        <v>2</v>
      </c>
      <c r="DC54" s="156"/>
      <c r="DD54" s="156"/>
      <c r="DE54" s="100">
        <v>0</v>
      </c>
      <c r="DF54" s="100">
        <v>0</v>
      </c>
      <c r="DG54" s="100">
        <v>0</v>
      </c>
      <c r="DH54" s="100">
        <v>0</v>
      </c>
      <c r="DI54" s="100">
        <f>(SUM(DE54:DH54)*LOOKUP(DE54,Sheet3!$O$2:$O$40,Sheet3!$P$2:$P$40))-(30*LOOKUP(DE54,Sheet3!$O$2:$O$40,Sheet3!$Q$2:$Q$40))</f>
        <v>-30</v>
      </c>
    </row>
    <row r="55" spans="1:113" ht="7.35" customHeight="1" x14ac:dyDescent="0.2">
      <c r="B55" s="74">
        <f>LOOKUP(C51,Tabla11[Nombre],Tabla11[Turno])+(5*(LOOKUP($J$49,Sheet3!$L$2:$L$6,Sheet3!$M$2:$M$6)))</f>
        <v>-30</v>
      </c>
      <c r="C55" s="74">
        <f>LOOKUP(C51,Tabla11[Nombre],Tabla11[Entereza])+(10*(LOOKUP($J$49,Sheet3!$L$2:$L$6,Sheet3!$M$2:$M$6)))</f>
        <v>15</v>
      </c>
      <c r="D55" s="74">
        <f>LOOKUP(C51,Tabla11[Nombre],Tabla11[Rotura])+(2*(LOOKUP($J$49,Sheet3!$L$2:$L$6,Sheet3!$M$2:$M$6)))</f>
        <v>5</v>
      </c>
      <c r="E55" s="74">
        <f>LOOKUP(C51,Tabla11[Nombre],Tabla11[Presencia])+(50*(LOOKUP($J$49,Sheet3!$L$2:$L$6,Sheet3!$M$2:$M$6)))</f>
        <v>25</v>
      </c>
      <c r="F55" s="74" t="str">
        <f>LOOKUP(C51,Tabla11[Nombre],Tabla11[Crítico 1])</f>
        <v>FIL</v>
      </c>
      <c r="G55" s="74" t="str">
        <f>LOOKUP(C51,Tabla11[Nombre],Tabla11[Ctrítico 2])</f>
        <v>CON</v>
      </c>
      <c r="H55" s="74" t="str">
        <f>LOOKUP(C51,Tabla11[Nombre],Tabla11[Fuerza requerida])</f>
        <v>7/9</v>
      </c>
      <c r="I55" s="74"/>
      <c r="J55" s="74">
        <v>0</v>
      </c>
      <c r="O55" s="84">
        <f>LOOKUP($C$2,Sheet3!$C$42:$V$42,Sheet3!C85:V85)</f>
        <v>2</v>
      </c>
      <c r="P55" s="158" t="s">
        <v>254</v>
      </c>
      <c r="Q55" s="158"/>
      <c r="R55" s="79">
        <v>0</v>
      </c>
      <c r="S55" s="141">
        <f>E12+(E12*T55)</f>
        <v>10</v>
      </c>
      <c r="T55" s="78">
        <v>0</v>
      </c>
      <c r="U55" s="141">
        <v>0</v>
      </c>
      <c r="V55" s="84">
        <f>(LOOKUP($C$2,Sheet3!$C$100:$V$100,Sheet3!C143:V143))*$C$3</f>
        <v>0</v>
      </c>
      <c r="W55" s="145">
        <f t="shared" si="6"/>
        <v>-30</v>
      </c>
      <c r="Y55" s="157" t="s">
        <v>242</v>
      </c>
      <c r="Z55" s="157"/>
      <c r="AA55" s="157"/>
      <c r="AB55" s="96" t="s">
        <v>168</v>
      </c>
      <c r="AC55" s="95">
        <f>IF($C$2="Tao",LOOKUP(Y57,Sheet2!$AP$7:$AP$116,Sheet2!$AV$7:$AV$116),LOOKUP(Y57,Sheet2!$AP$7:$AP$116,Sheet2!$AU$7:$AU$116))</f>
        <v>0</v>
      </c>
      <c r="AE55" s="157" t="s">
        <v>149</v>
      </c>
      <c r="AF55" s="157"/>
      <c r="AG55" s="157"/>
      <c r="AH55" s="157"/>
      <c r="AJ55" s="157" t="s">
        <v>6</v>
      </c>
      <c r="AK55" s="157"/>
      <c r="AL55" s="153"/>
      <c r="AM55" s="189"/>
      <c r="AN55" s="154"/>
      <c r="AQ55" s="187"/>
      <c r="AR55" s="182" t="s">
        <v>266</v>
      </c>
      <c r="AS55" s="182"/>
      <c r="AT55" s="188" t="str">
        <f>LOOKUP(AR55,HM!$V$15:$V$655,HM!$W$15:$W$655)</f>
        <v>No</v>
      </c>
      <c r="AU55" s="188"/>
      <c r="AV55" s="188"/>
      <c r="AW55" s="185" t="s">
        <v>2</v>
      </c>
      <c r="AX55" s="185"/>
      <c r="AY55" s="182" t="str">
        <f>LOOKUP(AR55,HM!$V$15:$V$655,HM!$AA$15:$AA$655)</f>
        <v>Nada</v>
      </c>
      <c r="AZ55" s="182"/>
      <c r="BA55" s="182"/>
      <c r="BB55" s="182"/>
      <c r="BC55" s="87">
        <f>LOOKUP(AR55,HM!$V$15:$V$655,HM!$AB$15:$AB$655)</f>
        <v>0</v>
      </c>
      <c r="BD55" s="87">
        <f>LOOKUP(AR55,HM!$V$15:$V$655,HM!$AC$15:$AC$655)</f>
        <v>0</v>
      </c>
      <c r="BE55" s="87">
        <f>LOOKUP(AR55,HM!$V$15:$V$655,HM!$AD$15:$AD$655)</f>
        <v>0</v>
      </c>
      <c r="BF55" s="20"/>
      <c r="BG55" s="74">
        <v>180</v>
      </c>
      <c r="BH55" s="156" t="str">
        <f>LOOKUP(BH44,HP!$I$17:$I$141,HP!$S$17:$S$141)</f>
        <v>NA</v>
      </c>
      <c r="BI55" s="156"/>
      <c r="BK55" s="74">
        <v>180</v>
      </c>
      <c r="BL55" s="156" t="str">
        <f>LOOKUP(BL44,HP!$I$17:$I$141,HP!$S$17:$S$141)</f>
        <v>NA</v>
      </c>
      <c r="BM55" s="156"/>
      <c r="BN55" s="156"/>
      <c r="BP55" s="74">
        <v>180</v>
      </c>
      <c r="BQ55" s="156" t="str">
        <f>LOOKUP(BQ44,HP!$I$17:$I$141,HP!$S$17:$S$141)</f>
        <v>NA</v>
      </c>
      <c r="BR55" s="156"/>
      <c r="BT55" s="174"/>
      <c r="BU55" s="174"/>
      <c r="BV55" s="174"/>
      <c r="BW55" s="174"/>
      <c r="BX55" s="174"/>
      <c r="BY55" s="174"/>
      <c r="CD55" s="175"/>
      <c r="CE55" s="175"/>
      <c r="CF55" s="175"/>
      <c r="CG55" s="175"/>
      <c r="CH55" s="175"/>
      <c r="CI55" s="175"/>
      <c r="CJ55" s="175"/>
      <c r="CK55" s="175"/>
      <c r="CL55" s="175"/>
      <c r="CM55" s="175"/>
      <c r="CN55" s="175"/>
      <c r="CO55" s="162"/>
      <c r="CP55" s="162"/>
      <c r="CQ55" s="162"/>
      <c r="CR55" s="84"/>
      <c r="CS55" s="162"/>
      <c r="CT55" s="162"/>
      <c r="CU55" s="162"/>
      <c r="CV55" s="17"/>
      <c r="CW55" s="17"/>
      <c r="CX55" s="17"/>
      <c r="CY55" s="17"/>
      <c r="CZ55" s="17"/>
      <c r="DA55" s="17"/>
      <c r="DB55" s="102">
        <v>2</v>
      </c>
      <c r="DC55" s="156"/>
      <c r="DD55" s="156"/>
      <c r="DE55" s="100">
        <v>0</v>
      </c>
      <c r="DF55" s="100">
        <v>0</v>
      </c>
      <c r="DG55" s="100">
        <v>0</v>
      </c>
      <c r="DH55" s="100">
        <v>0</v>
      </c>
      <c r="DI55" s="100">
        <f>(SUM(DE55:DH55)*LOOKUP(DE55,Sheet3!$O$2:$O$40,Sheet3!$P$2:$P$40))-(30*LOOKUP(DE55,Sheet3!$O$2:$O$40,Sheet3!$Q$2:$Q$40))</f>
        <v>-30</v>
      </c>
    </row>
    <row r="56" spans="1:113" ht="7.35" customHeight="1" x14ac:dyDescent="0.2">
      <c r="O56" s="84">
        <f>LOOKUP($C$2,Sheet3!$C$42:$V$42,Sheet3!C86:V86)</f>
        <v>2</v>
      </c>
      <c r="P56" s="158" t="s">
        <v>256</v>
      </c>
      <c r="Q56" s="158"/>
      <c r="R56" s="79">
        <v>0</v>
      </c>
      <c r="S56" s="141">
        <f>E16+(E16*T56)</f>
        <v>-20</v>
      </c>
      <c r="T56" s="78">
        <v>0</v>
      </c>
      <c r="U56" s="141">
        <v>0</v>
      </c>
      <c r="V56" s="84">
        <f>(LOOKUP($C$2,Sheet3!$C$100:$V$100,Sheet3!C144:V144))*$C$3</f>
        <v>0</v>
      </c>
      <c r="W56" s="145">
        <f t="shared" si="6"/>
        <v>-30</v>
      </c>
      <c r="Y56" s="157" t="s">
        <v>0</v>
      </c>
      <c r="Z56" s="157"/>
      <c r="AA56" s="157" t="s">
        <v>16</v>
      </c>
      <c r="AB56" s="157"/>
      <c r="AC56" s="157"/>
      <c r="AE56" s="156"/>
      <c r="AF56" s="156"/>
      <c r="AG56" s="156"/>
      <c r="AH56" s="156"/>
      <c r="AI56" s="125"/>
      <c r="AJ56" s="184" t="s">
        <v>17</v>
      </c>
      <c r="AK56" s="184"/>
      <c r="AL56" s="74">
        <v>0</v>
      </c>
      <c r="AM56" s="96" t="s">
        <v>157</v>
      </c>
      <c r="AN56" s="74">
        <f>10*(AL56-$C$3)</f>
        <v>-30</v>
      </c>
      <c r="AQ56" s="187"/>
      <c r="AR56" s="182"/>
      <c r="AS56" s="182"/>
      <c r="AT56" s="188"/>
      <c r="AU56" s="188"/>
      <c r="AV56" s="188"/>
      <c r="AW56" s="185" t="s">
        <v>190</v>
      </c>
      <c r="AX56" s="185"/>
      <c r="AY56" s="182" t="str">
        <f>LOOKUP(AR55,HM!$V$15:$V$655,HM!$AE$15:$AE$655)</f>
        <v>Nada</v>
      </c>
      <c r="AZ56" s="182"/>
      <c r="BA56" s="182"/>
      <c r="BB56" s="182"/>
      <c r="BC56" s="87">
        <f>LOOKUP(AR55,HM!$V$15:$V$655,HM!$AF$15:$AF$655)</f>
        <v>0</v>
      </c>
      <c r="BD56" s="87">
        <f>LOOKUP(AR55,HM!$V$15:$V$655,HM!$AG$15:$AG$655)</f>
        <v>0</v>
      </c>
      <c r="BE56" s="87">
        <f>LOOKUP(AR55,HM!$V$15:$V$655,HM!$AH$15:$AH$655)</f>
        <v>0</v>
      </c>
      <c r="BF56" s="20"/>
      <c r="BG56" s="74">
        <v>240</v>
      </c>
      <c r="BH56" s="156" t="str">
        <f>LOOKUP(BH44,HP!$I$17:$I$141,HP!$T$17:$T$141)</f>
        <v>NA</v>
      </c>
      <c r="BI56" s="156"/>
      <c r="BK56" s="74">
        <v>240</v>
      </c>
      <c r="BL56" s="156" t="str">
        <f>LOOKUP(BL44,HP!$I$17:$I$141,HP!$T$17:$T$141)</f>
        <v>NA</v>
      </c>
      <c r="BM56" s="156"/>
      <c r="BN56" s="156"/>
      <c r="BP56" s="74">
        <v>240</v>
      </c>
      <c r="BQ56" s="156" t="str">
        <f>LOOKUP(BQ44,HP!$I$17:$I$141,HP!$T$17:$T$141)</f>
        <v>NA</v>
      </c>
      <c r="BR56" s="156"/>
      <c r="BT56" s="174"/>
      <c r="BU56" s="174"/>
      <c r="BV56" s="174"/>
      <c r="BW56" s="174"/>
      <c r="BX56" s="174"/>
      <c r="BY56" s="174"/>
      <c r="CD56" s="175"/>
      <c r="CE56" s="175"/>
      <c r="CF56" s="175"/>
      <c r="CG56" s="175"/>
      <c r="CH56" s="175"/>
      <c r="CI56" s="175"/>
      <c r="CJ56" s="175"/>
      <c r="CK56" s="175"/>
      <c r="CL56" s="175"/>
      <c r="CM56" s="175"/>
      <c r="CN56" s="175"/>
      <c r="CO56" s="162"/>
      <c r="CP56" s="162"/>
      <c r="CQ56" s="162"/>
      <c r="CR56" s="84"/>
      <c r="CS56" s="162"/>
      <c r="CT56" s="162"/>
      <c r="CU56" s="162"/>
      <c r="CV56" s="17"/>
      <c r="CW56" s="17"/>
      <c r="CX56" s="17"/>
      <c r="CY56" s="17"/>
      <c r="CZ56" s="17"/>
      <c r="DA56" s="17"/>
      <c r="DB56" s="102">
        <v>2</v>
      </c>
      <c r="DC56" s="156"/>
      <c r="DD56" s="156"/>
      <c r="DE56" s="100">
        <v>0</v>
      </c>
      <c r="DF56" s="100">
        <v>0</v>
      </c>
      <c r="DG56" s="100">
        <v>0</v>
      </c>
      <c r="DH56" s="100">
        <v>0</v>
      </c>
      <c r="DI56" s="100">
        <f>(SUM(DE56:DH56)*LOOKUP(DE56,Sheet3!$O$2:$O$40,Sheet3!$P$2:$P$40))-(30*LOOKUP(DE56,Sheet3!$O$2:$O$40,Sheet3!$Q$2:$Q$40))</f>
        <v>-30</v>
      </c>
    </row>
    <row r="57" spans="1:113" ht="7.35" customHeight="1" x14ac:dyDescent="0.2">
      <c r="B57" s="96" t="s">
        <v>544</v>
      </c>
      <c r="C57" s="156" t="s">
        <v>548</v>
      </c>
      <c r="D57" s="156"/>
      <c r="E57" s="156"/>
      <c r="F57" s="156"/>
      <c r="G57" s="96" t="s">
        <v>169</v>
      </c>
      <c r="H57" s="156" t="str">
        <f>LOOKUP(C57,Sheet3!$AX$4:$AX$160,Sheet3!$BI$4:$BI$160)</f>
        <v>Nada</v>
      </c>
      <c r="I57" s="156"/>
      <c r="J57" s="156"/>
      <c r="O57" s="84">
        <f>LOOKUP($C$2,Sheet3!$C$42:$V$42,Sheet3!C87:V87)</f>
        <v>2</v>
      </c>
      <c r="P57" s="158" t="s">
        <v>259</v>
      </c>
      <c r="Q57" s="158"/>
      <c r="R57" s="79">
        <v>0</v>
      </c>
      <c r="S57" s="141">
        <f>E12+(E12*T57)</f>
        <v>10</v>
      </c>
      <c r="T57" s="78">
        <v>0</v>
      </c>
      <c r="U57" s="141">
        <v>0</v>
      </c>
      <c r="V57" s="84">
        <f>(LOOKUP($C$2,Sheet3!$C$100:$V$100,Sheet3!C145:V145))*$C$3</f>
        <v>0</v>
      </c>
      <c r="W57" s="145">
        <f t="shared" si="6"/>
        <v>-30</v>
      </c>
      <c r="Y57" s="156" t="s">
        <v>248</v>
      </c>
      <c r="Z57" s="156"/>
      <c r="AA57" s="156" t="str">
        <f>LOOKUP(Y57,Sheet2!$AP$7:$AP$116,Sheet2!$AR$7:$AR$116)</f>
        <v>Nada</v>
      </c>
      <c r="AB57" s="156"/>
      <c r="AC57" s="156"/>
      <c r="AE57" s="156"/>
      <c r="AF57" s="156"/>
      <c r="AG57" s="156"/>
      <c r="AH57" s="156"/>
      <c r="AI57" s="27"/>
      <c r="AJ57" s="27"/>
      <c r="AK57" s="27"/>
      <c r="AL57" s="27"/>
      <c r="AM57" s="27"/>
      <c r="AN57" s="27"/>
      <c r="AQ57" s="88" t="s">
        <v>17</v>
      </c>
      <c r="AR57" s="88" t="s">
        <v>31</v>
      </c>
      <c r="AS57" s="88" t="s">
        <v>192</v>
      </c>
      <c r="AT57" s="188"/>
      <c r="AU57" s="188"/>
      <c r="AV57" s="188"/>
      <c r="AW57" s="185" t="s">
        <v>193</v>
      </c>
      <c r="AX57" s="185"/>
      <c r="AY57" s="182" t="str">
        <f>LOOKUP(AR55,HM!$V$15:$V$655,HM!$AI$15:$AI$655)</f>
        <v>Nada</v>
      </c>
      <c r="AZ57" s="182"/>
      <c r="BA57" s="182"/>
      <c r="BB57" s="182"/>
      <c r="BC57" s="87">
        <f>LOOKUP(AR55,HM!$V$15:$V$655,HM!$AJ$15:$AJ$655)</f>
        <v>0</v>
      </c>
      <c r="BD57" s="87">
        <f>LOOKUP(AR55,HM!$V$15:$V$655,HM!$AK$15:$AK$655)</f>
        <v>0</v>
      </c>
      <c r="BE57" s="87">
        <f>LOOKUP(AR55,HM!$V$15:$V$655,HM!$AL$15:$AL$655)</f>
        <v>0</v>
      </c>
      <c r="BF57" s="20"/>
      <c r="BG57" s="74">
        <v>280</v>
      </c>
      <c r="BH57" s="156" t="str">
        <f>LOOKUP(BH44,HP!$I$17:$I$141,HP!$U$17:$U$141)</f>
        <v>NA</v>
      </c>
      <c r="BI57" s="156"/>
      <c r="BK57" s="74">
        <v>280</v>
      </c>
      <c r="BL57" s="156" t="str">
        <f>LOOKUP(BL44,HP!$I$17:$I$141,HP!$U$17:$U$141)</f>
        <v>NA</v>
      </c>
      <c r="BM57" s="156"/>
      <c r="BN57" s="156"/>
      <c r="BP57" s="74">
        <v>280</v>
      </c>
      <c r="BQ57" s="156" t="str">
        <f>LOOKUP(BQ44,HP!$I$17:$I$141,HP!$U$17:$U$141)</f>
        <v>NA</v>
      </c>
      <c r="BR57" s="156"/>
      <c r="BT57" s="174"/>
      <c r="BU57" s="174"/>
      <c r="BV57" s="174"/>
      <c r="BW57" s="174"/>
      <c r="BX57" s="174"/>
      <c r="BY57" s="174"/>
      <c r="CD57" s="175"/>
      <c r="CE57" s="175"/>
      <c r="CF57" s="175"/>
      <c r="CG57" s="175"/>
      <c r="CH57" s="175"/>
      <c r="CI57" s="175"/>
      <c r="CJ57" s="175"/>
      <c r="CK57" s="175"/>
      <c r="CL57" s="175"/>
      <c r="CM57" s="175"/>
      <c r="CN57" s="175"/>
      <c r="CO57" s="162"/>
      <c r="CP57" s="162"/>
      <c r="CQ57" s="162"/>
      <c r="CR57" s="84"/>
      <c r="CS57" s="162"/>
      <c r="CT57" s="162"/>
      <c r="CU57" s="162"/>
      <c r="CV57" s="17"/>
      <c r="CW57" s="17"/>
      <c r="CX57" s="17"/>
      <c r="CY57" s="17"/>
      <c r="CZ57" s="17"/>
      <c r="DA57" s="17"/>
      <c r="DB57" s="102">
        <v>2</v>
      </c>
      <c r="DC57" s="156"/>
      <c r="DD57" s="156"/>
      <c r="DE57" s="100">
        <v>0</v>
      </c>
      <c r="DF57" s="100">
        <v>0</v>
      </c>
      <c r="DG57" s="100">
        <v>0</v>
      </c>
      <c r="DH57" s="100">
        <v>0</v>
      </c>
      <c r="DI57" s="100">
        <f>(SUM(DE57:DH57)*LOOKUP(DE57,Sheet3!$O$2:$O$40,Sheet3!$P$2:$P$40))-(30*LOOKUP(DE57,Sheet3!$O$2:$O$40,Sheet3!$Q$2:$Q$40))</f>
        <v>-30</v>
      </c>
    </row>
    <row r="58" spans="1:113" ht="7.35" customHeight="1" x14ac:dyDescent="0.2">
      <c r="B58" s="96" t="s">
        <v>128</v>
      </c>
      <c r="C58" s="96" t="s">
        <v>129</v>
      </c>
      <c r="D58" s="96" t="s">
        <v>214</v>
      </c>
      <c r="E58" s="96" t="s">
        <v>215</v>
      </c>
      <c r="F58" s="96" t="s">
        <v>216</v>
      </c>
      <c r="G58" s="157" t="s">
        <v>43</v>
      </c>
      <c r="H58" s="157"/>
      <c r="I58" s="157" t="s">
        <v>31</v>
      </c>
      <c r="J58" s="157"/>
      <c r="O58" s="76">
        <f>LOOKUP($C$2,Sheet3!$C$42:$V$42,Sheet3!C88:V88)</f>
        <v>0.33333333333333331</v>
      </c>
      <c r="P58" s="168" t="s">
        <v>43</v>
      </c>
      <c r="Q58" s="168"/>
      <c r="R58" s="75" t="s">
        <v>2</v>
      </c>
      <c r="S58" s="142" t="s">
        <v>16</v>
      </c>
      <c r="T58" s="142" t="s">
        <v>5602</v>
      </c>
      <c r="U58" s="142" t="s">
        <v>117</v>
      </c>
      <c r="V58" s="76" t="s">
        <v>118</v>
      </c>
      <c r="W58" s="146" t="s">
        <v>119</v>
      </c>
      <c r="Y58" s="157" t="s">
        <v>250</v>
      </c>
      <c r="Z58" s="157"/>
      <c r="AA58" s="157"/>
      <c r="AB58" s="96" t="s">
        <v>5</v>
      </c>
      <c r="AC58" s="96" t="s">
        <v>251</v>
      </c>
      <c r="AE58" s="156"/>
      <c r="AF58" s="156"/>
      <c r="AG58" s="156"/>
      <c r="AH58" s="156"/>
      <c r="AI58" s="27"/>
      <c r="AJ58" s="155" t="s">
        <v>240</v>
      </c>
      <c r="AK58" s="155"/>
      <c r="AL58" s="155"/>
      <c r="AM58" s="155"/>
      <c r="AN58" s="155"/>
      <c r="AQ58" s="87">
        <f>LOOKUP(AR55,HM!$V$15:$V$655,HM!$X$15:$X$655)</f>
        <v>0</v>
      </c>
      <c r="AR58" s="87" t="str">
        <f>LOOKUP(AR55,HM!$V$15:$V$655,HM!$Y$15:$Y$655)</f>
        <v>Nada</v>
      </c>
      <c r="AS58" s="87" t="str">
        <f>LOOKUP(AR55,HM!$V$15:$V$655,HM!$Z$15:$Z$655)</f>
        <v>Nada</v>
      </c>
      <c r="AT58" s="188"/>
      <c r="AU58" s="188"/>
      <c r="AV58" s="188"/>
      <c r="AW58" s="185" t="s">
        <v>196</v>
      </c>
      <c r="AX58" s="185"/>
      <c r="AY58" s="182" t="str">
        <f>LOOKUP(AR55,HM!$V$15:$V$655,HM!$AM$15:$AM$655)</f>
        <v>Nada</v>
      </c>
      <c r="AZ58" s="182"/>
      <c r="BA58" s="182"/>
      <c r="BB58" s="182"/>
      <c r="BC58" s="87">
        <f>LOOKUP(AR55,HM!$V$15:$V$655,HM!$AN$15:$AN$655)</f>
        <v>0</v>
      </c>
      <c r="BD58" s="87">
        <f>LOOKUP(AR55,HM!$V$15:$V$655,HM!$AO$15:$AO$655)</f>
        <v>0</v>
      </c>
      <c r="BE58" s="87">
        <f>LOOKUP(AR55,HM!$V$15:$V$655,HM!$AP$15:$AP$655)</f>
        <v>0</v>
      </c>
      <c r="BF58" s="20"/>
      <c r="BG58" s="74">
        <v>320</v>
      </c>
      <c r="BH58" s="156" t="str">
        <f>LOOKUP(BH44,HP!$I$17:$I$141,HP!$V$17:$V$141)</f>
        <v>NA</v>
      </c>
      <c r="BI58" s="156"/>
      <c r="BK58" s="74">
        <v>320</v>
      </c>
      <c r="BL58" s="156" t="str">
        <f>LOOKUP(BL44,HP!$I$17:$I$141,HP!$V$17:$V$141)</f>
        <v>NA</v>
      </c>
      <c r="BM58" s="156"/>
      <c r="BN58" s="156"/>
      <c r="BP58" s="74">
        <v>320</v>
      </c>
      <c r="BQ58" s="156" t="str">
        <f>LOOKUP(BQ44,HP!$I$17:$I$141,HP!$V$17:$V$141)</f>
        <v>NA</v>
      </c>
      <c r="BR58" s="156"/>
      <c r="BS58" s="7"/>
      <c r="BT58" s="174"/>
      <c r="BU58" s="174"/>
      <c r="BV58" s="174"/>
      <c r="BW58" s="174"/>
      <c r="BX58" s="174"/>
      <c r="BY58" s="174"/>
      <c r="CD58" s="175"/>
      <c r="CE58" s="175"/>
      <c r="CF58" s="175"/>
      <c r="CG58" s="175"/>
      <c r="CH58" s="175"/>
      <c r="CI58" s="175"/>
      <c r="CJ58" s="175"/>
      <c r="CK58" s="175"/>
      <c r="CL58" s="175"/>
      <c r="CM58" s="175"/>
      <c r="CN58" s="175"/>
      <c r="CO58" s="162"/>
      <c r="CP58" s="162"/>
      <c r="CQ58" s="162"/>
      <c r="CR58" s="84"/>
      <c r="CS58" s="162"/>
      <c r="CT58" s="162"/>
      <c r="CU58" s="162"/>
      <c r="CV58" s="17"/>
      <c r="CW58" s="17"/>
      <c r="CX58" s="17"/>
      <c r="CY58" s="17"/>
      <c r="CZ58" s="17"/>
      <c r="DA58" s="17"/>
      <c r="DB58" s="102">
        <v>2</v>
      </c>
      <c r="DC58" s="156"/>
      <c r="DD58" s="156"/>
      <c r="DE58" s="100">
        <v>0</v>
      </c>
      <c r="DF58" s="100">
        <v>0</v>
      </c>
      <c r="DG58" s="100">
        <v>0</v>
      </c>
      <c r="DH58" s="100">
        <v>0</v>
      </c>
      <c r="DI58" s="100">
        <f>(SUM(DE58:DH58)*LOOKUP(DE58,Sheet3!$O$2:$O$40,Sheet3!$P$2:$P$40))-(30*LOOKUP(DE58,Sheet3!$O$2:$O$40,Sheet3!$Q$2:$Q$40))</f>
        <v>-30</v>
      </c>
    </row>
    <row r="59" spans="1:113" ht="7.35" customHeight="1" x14ac:dyDescent="0.2">
      <c r="B59" s="74">
        <f>5*(LOOKUP(J61,Sheet3!$L$2:$L$6,Sheet3!$M$2:$M$6))</f>
        <v>0</v>
      </c>
      <c r="C59" s="74">
        <f>5*(LOOKUP(J61,Sheet3!$L$2:$L$6,Sheet3!$M$2:$M$6))</f>
        <v>0</v>
      </c>
      <c r="D59" s="74">
        <f>LOOKUP(C57,Tabla11[Nombre],Tabla11[Daño])+(10*(LOOKUP(J61,Sheet3!$L$2:$L$6,Sheet3!$M$2:$M$6)))</f>
        <v>25</v>
      </c>
      <c r="E59" s="74">
        <f>$E$13</f>
        <v>20</v>
      </c>
      <c r="F59" s="74">
        <f>SUM(D59:E59)</f>
        <v>45</v>
      </c>
      <c r="G59" s="156" t="str">
        <f>LOOKUP(C57,Tabla11[Nombre],Tabla11[Especial])</f>
        <v>,+30Par,+15Esq,Ver</v>
      </c>
      <c r="H59" s="156"/>
      <c r="I59" s="156" t="str">
        <f>LOOKUP(C57,Tabla11[Nombre],Tabla11[Tipo de arma])</f>
        <v>Escudo</v>
      </c>
      <c r="J59" s="156"/>
      <c r="O59" s="84">
        <v>0</v>
      </c>
      <c r="P59" s="158"/>
      <c r="Q59" s="158"/>
      <c r="R59" s="79">
        <v>0</v>
      </c>
      <c r="S59" s="141">
        <v>0</v>
      </c>
      <c r="T59" s="78">
        <v>0</v>
      </c>
      <c r="U59" s="141">
        <v>0</v>
      </c>
      <c r="V59" s="78">
        <v>0</v>
      </c>
      <c r="W59" s="145">
        <f t="shared" si="6"/>
        <v>-30</v>
      </c>
      <c r="Y59" s="156" t="str">
        <f>LOOKUP(Y57,Sheet2!$AP$7:$AP$116,Sheet2!$AQ$7:$AQ$116)</f>
        <v>Nada</v>
      </c>
      <c r="Z59" s="156"/>
      <c r="AA59" s="156"/>
      <c r="AB59" s="74">
        <f>LOOKUP(Y57,Sheet2!$AP$7:$AP$116,Sheet2!$AS$7:$AS$116)</f>
        <v>0</v>
      </c>
      <c r="AC59" s="74" t="str">
        <f>LOOKUP(Y57,Sheet2!$AP$7:$AP$116,Sheet2!$AW$7:$AW$116)</f>
        <v>Nada</v>
      </c>
      <c r="AE59" s="156"/>
      <c r="AF59" s="156"/>
      <c r="AG59" s="156"/>
      <c r="AH59" s="156"/>
      <c r="AI59" s="27"/>
      <c r="AJ59" s="157" t="s">
        <v>238</v>
      </c>
      <c r="AK59" s="157"/>
      <c r="AL59" s="153"/>
      <c r="AM59" s="189"/>
      <c r="AN59" s="154"/>
      <c r="AQ59" s="2"/>
      <c r="AR59" s="2"/>
      <c r="AS59" s="2"/>
      <c r="AT59" s="2"/>
      <c r="AU59" s="2"/>
      <c r="AV59" s="2"/>
      <c r="AW59" s="2"/>
      <c r="AX59" s="12"/>
      <c r="AY59" s="12"/>
      <c r="AZ59" s="2"/>
      <c r="BA59" s="2"/>
      <c r="BB59" s="2"/>
      <c r="BC59" s="2"/>
      <c r="BD59" s="2"/>
      <c r="BE59" s="2"/>
      <c r="BG59" s="74">
        <v>440</v>
      </c>
      <c r="BH59" s="156" t="str">
        <f>LOOKUP(BH44,HP!$I$17:$I$141,HP!$W$17:$W$141)</f>
        <v>NA</v>
      </c>
      <c r="BI59" s="156"/>
      <c r="BK59" s="74">
        <v>440</v>
      </c>
      <c r="BL59" s="156" t="str">
        <f>LOOKUP(BL44,HP!$I$17:$I$141,HP!$W$17:$W$141)</f>
        <v>NA</v>
      </c>
      <c r="BM59" s="156"/>
      <c r="BN59" s="156"/>
      <c r="BP59" s="74">
        <v>440</v>
      </c>
      <c r="BQ59" s="156" t="str">
        <f>LOOKUP(BQ44,HP!$I$17:$I$141,HP!$W$17:$W$141)</f>
        <v>NA</v>
      </c>
      <c r="BR59" s="156"/>
      <c r="BT59" s="174"/>
      <c r="BU59" s="174"/>
      <c r="BV59" s="174"/>
      <c r="BW59" s="174"/>
      <c r="BX59" s="174"/>
      <c r="BY59" s="174"/>
      <c r="CD59" s="175"/>
      <c r="CE59" s="175"/>
      <c r="CF59" s="175"/>
      <c r="CG59" s="175"/>
      <c r="CH59" s="175"/>
      <c r="CI59" s="175"/>
      <c r="CJ59" s="175"/>
      <c r="CK59" s="175"/>
      <c r="CL59" s="175"/>
      <c r="CM59" s="175"/>
      <c r="CN59" s="175"/>
      <c r="CO59" s="162"/>
      <c r="CP59" s="162"/>
      <c r="CQ59" s="162"/>
      <c r="CR59" s="84"/>
      <c r="CS59" s="162"/>
      <c r="CT59" s="162"/>
      <c r="CU59" s="162"/>
      <c r="CV59" s="17"/>
      <c r="CW59" s="17"/>
      <c r="CX59" s="17"/>
      <c r="CY59" s="17"/>
      <c r="CZ59" s="17"/>
      <c r="DA59" s="17"/>
      <c r="DB59" s="102">
        <v>2</v>
      </c>
      <c r="DC59" s="156"/>
      <c r="DD59" s="156"/>
      <c r="DE59" s="100">
        <v>0</v>
      </c>
      <c r="DF59" s="100">
        <v>0</v>
      </c>
      <c r="DG59" s="100">
        <v>0</v>
      </c>
      <c r="DH59" s="100">
        <v>0</v>
      </c>
      <c r="DI59" s="100">
        <f>(SUM(DE59:DH59)*LOOKUP(DE59,Sheet3!$O$2:$O$40,Sheet3!$P$2:$P$40))-(30*LOOKUP(DE59,Sheet3!$O$2:$O$40,Sheet3!$Q$2:$Q$40))</f>
        <v>-30</v>
      </c>
    </row>
    <row r="60" spans="1:113" ht="7.35" customHeight="1" x14ac:dyDescent="0.2">
      <c r="B60" s="96" t="s">
        <v>221</v>
      </c>
      <c r="C60" s="96" t="s">
        <v>159</v>
      </c>
      <c r="D60" s="96" t="s">
        <v>222</v>
      </c>
      <c r="E60" s="96" t="s">
        <v>160</v>
      </c>
      <c r="F60" s="96" t="s">
        <v>223</v>
      </c>
      <c r="G60" s="96" t="s">
        <v>224</v>
      </c>
      <c r="H60" s="96" t="s">
        <v>225</v>
      </c>
      <c r="I60" s="96" t="s">
        <v>226</v>
      </c>
      <c r="J60" s="96" t="s">
        <v>103</v>
      </c>
      <c r="M60" s="2"/>
      <c r="O60" s="84">
        <v>0</v>
      </c>
      <c r="P60" s="158"/>
      <c r="Q60" s="158"/>
      <c r="R60" s="79">
        <v>0</v>
      </c>
      <c r="S60" s="141">
        <v>0</v>
      </c>
      <c r="T60" s="78">
        <v>0</v>
      </c>
      <c r="U60" s="141">
        <v>0</v>
      </c>
      <c r="V60" s="78">
        <v>0</v>
      </c>
      <c r="W60" s="145">
        <f t="shared" si="6"/>
        <v>-30</v>
      </c>
      <c r="Y60" s="157" t="s">
        <v>255</v>
      </c>
      <c r="Z60" s="157"/>
      <c r="AA60" s="157"/>
      <c r="AB60" s="157"/>
      <c r="AC60" s="157"/>
      <c r="AE60" s="156"/>
      <c r="AF60" s="156"/>
      <c r="AG60" s="156"/>
      <c r="AH60" s="156"/>
      <c r="AI60" s="2"/>
      <c r="AJ60" s="157" t="s">
        <v>6</v>
      </c>
      <c r="AK60" s="157"/>
      <c r="AL60" s="153"/>
      <c r="AM60" s="189"/>
      <c r="AN60" s="154"/>
      <c r="AQ60" s="2"/>
      <c r="AR60" s="2"/>
      <c r="AS60" s="2"/>
      <c r="AT60" s="2"/>
      <c r="AU60" s="2"/>
      <c r="AV60" s="2"/>
      <c r="AW60" s="2"/>
      <c r="AX60" s="2"/>
      <c r="AY60" s="2"/>
      <c r="AZ60" s="85"/>
      <c r="BA60" s="85"/>
      <c r="BB60" s="85"/>
      <c r="BC60" s="85"/>
      <c r="BD60" s="85"/>
      <c r="BE60" s="85"/>
      <c r="BG60" s="7"/>
      <c r="BH60" s="7"/>
      <c r="BI60" s="7"/>
      <c r="BK60" s="28"/>
      <c r="BL60" s="28"/>
      <c r="BM60" s="28"/>
      <c r="BN60" s="28"/>
      <c r="BP60" s="7"/>
      <c r="BQ60" s="7"/>
      <c r="BR60" s="7"/>
      <c r="BS60" s="7"/>
      <c r="BT60" s="174"/>
      <c r="BU60" s="174"/>
      <c r="BV60" s="174"/>
      <c r="BW60" s="174"/>
      <c r="BX60" s="174"/>
      <c r="BY60" s="174"/>
      <c r="CD60" s="175"/>
      <c r="CE60" s="175"/>
      <c r="CF60" s="175"/>
      <c r="CG60" s="175"/>
      <c r="CH60" s="175"/>
      <c r="CI60" s="175"/>
      <c r="CJ60" s="175"/>
      <c r="CK60" s="175"/>
      <c r="CL60" s="175"/>
      <c r="CM60" s="175"/>
      <c r="CN60" s="175"/>
    </row>
    <row r="61" spans="1:113" ht="7.35" customHeight="1" x14ac:dyDescent="0.2">
      <c r="B61" s="74">
        <f>LOOKUP(C57,Tabla11[Nombre],Tabla11[Turno])+(5*(LOOKUP($J$49,Sheet3!$L$2:$L$6,Sheet3!$M$2:$M$6)))</f>
        <v>-40</v>
      </c>
      <c r="C61" s="74">
        <f>LOOKUP(C57,Tabla11[Nombre],Tabla11[Entereza])+(10*(LOOKUP($J$49,Sheet3!$L$2:$L$6,Sheet3!$M$2:$M$6)))</f>
        <v>18</v>
      </c>
      <c r="D61" s="74">
        <f>LOOKUP(C57,Tabla11[Nombre],Tabla11[Rotura])+(2*(LOOKUP($J$49,Sheet3!$L$2:$L$6,Sheet3!$M$2:$M$6)))</f>
        <v>1</v>
      </c>
      <c r="E61" s="74">
        <f>LOOKUP(C57,Tabla11[Nombre],Tabla11[Presencia])+(50*(LOOKUP($J$49,Sheet3!$L$2:$L$6,Sheet3!$M$2:$M$6)))</f>
        <v>25</v>
      </c>
      <c r="F61" s="74" t="str">
        <f>LOOKUP(C57,Tabla11[Nombre],Tabla11[Crítico 1])</f>
        <v>CON</v>
      </c>
      <c r="G61" s="74" t="str">
        <f>LOOKUP(C57,Tabla11[Nombre],Tabla11[Ctrítico 2])</f>
        <v>NA</v>
      </c>
      <c r="H61" s="74" t="str">
        <f>LOOKUP(C57,Tabla11[Nombre],Tabla11[Fuerza requerida])</f>
        <v>10</v>
      </c>
      <c r="I61" s="74"/>
      <c r="J61" s="74">
        <v>0</v>
      </c>
      <c r="K61" s="2"/>
      <c r="L61" s="2"/>
      <c r="M61" s="2"/>
      <c r="O61" s="84">
        <f>LOOKUP($C$2,Sheet3!$C$42:$V$42,Sheet3!C91:V91)</f>
        <v>0</v>
      </c>
      <c r="P61" s="158"/>
      <c r="Q61" s="158"/>
      <c r="R61" s="79">
        <v>0</v>
      </c>
      <c r="S61" s="141">
        <v>0</v>
      </c>
      <c r="T61" s="78">
        <v>0</v>
      </c>
      <c r="U61" s="141">
        <v>0</v>
      </c>
      <c r="V61" s="78">
        <v>0</v>
      </c>
      <c r="W61" s="145">
        <f t="shared" si="6"/>
        <v>-30</v>
      </c>
      <c r="Y61" s="175" t="str">
        <f>LOOKUP(Y57,Sheet2!$AP$7:$AP$116,Sheet2!$AT$7:$AT$116)</f>
        <v>Nada</v>
      </c>
      <c r="Z61" s="175"/>
      <c r="AA61" s="175"/>
      <c r="AB61" s="175"/>
      <c r="AC61" s="175"/>
      <c r="AE61" s="156"/>
      <c r="AF61" s="156"/>
      <c r="AG61" s="156"/>
      <c r="AH61" s="156"/>
      <c r="AJ61" s="184" t="s">
        <v>17</v>
      </c>
      <c r="AK61" s="184"/>
      <c r="AL61" s="74">
        <v>0</v>
      </c>
      <c r="AM61" s="96" t="s">
        <v>157</v>
      </c>
      <c r="AN61" s="74">
        <f>10*(AL61-$C$3)</f>
        <v>-30</v>
      </c>
      <c r="AQ61" s="2"/>
      <c r="AR61" s="2"/>
      <c r="AS61" s="2"/>
      <c r="AT61" s="2"/>
      <c r="AU61" s="2"/>
      <c r="AV61" s="2"/>
      <c r="AW61" s="2"/>
      <c r="AX61" s="2"/>
      <c r="AY61" s="2"/>
      <c r="AZ61" s="2"/>
      <c r="BG61" s="96" t="s">
        <v>4517</v>
      </c>
      <c r="BH61" s="157" t="s">
        <v>0</v>
      </c>
      <c r="BI61" s="157"/>
      <c r="BK61" s="96" t="s">
        <v>4517</v>
      </c>
      <c r="BL61" s="157" t="s">
        <v>0</v>
      </c>
      <c r="BM61" s="157"/>
      <c r="BN61" s="157"/>
      <c r="BP61" s="96" t="s">
        <v>4517</v>
      </c>
      <c r="BQ61" s="157" t="s">
        <v>0</v>
      </c>
      <c r="BR61" s="157"/>
      <c r="BT61" s="174"/>
      <c r="BU61" s="174"/>
      <c r="BV61" s="174"/>
      <c r="BW61" s="174"/>
      <c r="BX61" s="174"/>
      <c r="BY61" s="174"/>
      <c r="CD61" s="175"/>
      <c r="CE61" s="175"/>
      <c r="CF61" s="175"/>
      <c r="CG61" s="175"/>
      <c r="CH61" s="175"/>
      <c r="CI61" s="175"/>
      <c r="CJ61" s="175"/>
      <c r="CK61" s="175"/>
      <c r="CL61" s="175"/>
      <c r="CM61" s="175"/>
      <c r="CN61" s="175"/>
    </row>
    <row r="62" spans="1:113" ht="7.35" customHeight="1" x14ac:dyDescent="0.2">
      <c r="J62" s="2"/>
      <c r="K62" s="2"/>
      <c r="L62" s="2"/>
      <c r="O62" s="84">
        <f>LOOKUP($C$2,Sheet3!$C$42:$V$42,Sheet3!C92:V92)</f>
        <v>0</v>
      </c>
      <c r="P62" s="158"/>
      <c r="Q62" s="158"/>
      <c r="R62" s="79">
        <v>0</v>
      </c>
      <c r="S62" s="141">
        <v>0</v>
      </c>
      <c r="T62" s="78">
        <v>0</v>
      </c>
      <c r="U62" s="141">
        <v>0</v>
      </c>
      <c r="V62" s="78">
        <v>0</v>
      </c>
      <c r="W62" s="145">
        <f t="shared" si="6"/>
        <v>-30</v>
      </c>
      <c r="Y62" s="175"/>
      <c r="Z62" s="175"/>
      <c r="AA62" s="175"/>
      <c r="AB62" s="175"/>
      <c r="AC62" s="175"/>
      <c r="AE62" s="74" t="s">
        <v>168</v>
      </c>
      <c r="AF62" s="74"/>
      <c r="AG62" s="74" t="s">
        <v>5</v>
      </c>
      <c r="AH62" s="74"/>
      <c r="AL62" s="2"/>
      <c r="AM62" s="27"/>
      <c r="AN62" s="27"/>
      <c r="AQ62" s="76" t="s">
        <v>5452</v>
      </c>
      <c r="AR62" s="76" t="s">
        <v>264</v>
      </c>
      <c r="AS62" s="168" t="s">
        <v>181</v>
      </c>
      <c r="AT62" s="168"/>
      <c r="AU62" s="168"/>
      <c r="AV62" s="168"/>
      <c r="AW62" s="76" t="s">
        <v>17</v>
      </c>
      <c r="AX62" s="75" t="s">
        <v>5452</v>
      </c>
      <c r="AY62" s="168" t="s">
        <v>264</v>
      </c>
      <c r="AZ62" s="168"/>
      <c r="BA62" s="168" t="s">
        <v>181</v>
      </c>
      <c r="BB62" s="168"/>
      <c r="BC62" s="168"/>
      <c r="BD62" s="168"/>
      <c r="BE62" s="76" t="s">
        <v>17</v>
      </c>
      <c r="BF62" s="7"/>
      <c r="BG62" s="74"/>
      <c r="BH62" s="156"/>
      <c r="BI62" s="156"/>
      <c r="BK62" s="74"/>
      <c r="BL62" s="156"/>
      <c r="BM62" s="156"/>
      <c r="BN62" s="156"/>
      <c r="BP62" s="74"/>
      <c r="BQ62" s="156"/>
      <c r="BR62" s="156"/>
      <c r="BS62" s="24"/>
      <c r="BT62" s="174"/>
      <c r="BU62" s="174"/>
      <c r="BV62" s="174"/>
      <c r="BW62" s="174"/>
      <c r="BX62" s="174"/>
      <c r="BY62" s="174"/>
      <c r="CD62" s="175"/>
      <c r="CE62" s="175"/>
      <c r="CF62" s="175"/>
      <c r="CG62" s="175"/>
      <c r="CH62" s="175"/>
      <c r="CI62" s="175"/>
      <c r="CJ62" s="175"/>
      <c r="CK62" s="175"/>
      <c r="CL62" s="175"/>
      <c r="CM62" s="175"/>
      <c r="CN62" s="175"/>
      <c r="CQ62" s="155" t="s">
        <v>102</v>
      </c>
      <c r="CR62" s="155"/>
      <c r="CS62" s="155"/>
      <c r="CT62" s="155"/>
      <c r="CU62" s="155"/>
    </row>
    <row r="63" spans="1:113" ht="7.35" customHeight="1" x14ac:dyDescent="0.2">
      <c r="B63" s="96"/>
      <c r="C63" s="156"/>
      <c r="D63" s="156"/>
      <c r="E63" s="156"/>
      <c r="F63" s="156"/>
      <c r="G63" s="96" t="s">
        <v>169</v>
      </c>
      <c r="H63" s="156" t="str">
        <f>LOOKUP(C63,Sheet3!$AX$4:$AX$160,Sheet3!$BI$4:$BI$160)</f>
        <v>Nada</v>
      </c>
      <c r="I63" s="156"/>
      <c r="J63" s="156"/>
      <c r="O63" s="84">
        <f>LOOKUP($C$2,Sheet3!$C$42:$V$42,Sheet3!C93:V93)</f>
        <v>0</v>
      </c>
      <c r="P63" s="158"/>
      <c r="Q63" s="158"/>
      <c r="R63" s="79">
        <v>0</v>
      </c>
      <c r="S63" s="141">
        <v>0</v>
      </c>
      <c r="T63" s="78">
        <v>0</v>
      </c>
      <c r="U63" s="141">
        <v>0</v>
      </c>
      <c r="V63" s="78">
        <v>0</v>
      </c>
      <c r="W63" s="145">
        <f t="shared" si="6"/>
        <v>-30</v>
      </c>
      <c r="Y63" s="175"/>
      <c r="Z63" s="175"/>
      <c r="AA63" s="175"/>
      <c r="AB63" s="175"/>
      <c r="AC63" s="175"/>
      <c r="AJ63" s="155" t="s">
        <v>240</v>
      </c>
      <c r="AK63" s="155"/>
      <c r="AL63" s="155"/>
      <c r="AM63" s="155"/>
      <c r="AN63" s="155"/>
      <c r="AQ63" s="78"/>
      <c r="AR63" s="78" t="s">
        <v>266</v>
      </c>
      <c r="AS63" s="158" t="str">
        <f>LOOKUP(AR63,HM!$V$15:$V$655,HM!$W$15:$W$655)</f>
        <v>No</v>
      </c>
      <c r="AT63" s="158"/>
      <c r="AU63" s="158"/>
      <c r="AV63" s="158"/>
      <c r="AW63" s="29">
        <f>LOOKUP(AR63,HM!$V$15:$V$655,HM!$X$15:$X$655)</f>
        <v>0</v>
      </c>
      <c r="AX63" s="78"/>
      <c r="AY63" s="159" t="s">
        <v>266</v>
      </c>
      <c r="AZ63" s="160"/>
      <c r="BA63" s="159" t="str">
        <f>LOOKUP(AY63,HM!$V$15:$V$655,HM!$W$15:$W$655)</f>
        <v>No</v>
      </c>
      <c r="BB63" s="161"/>
      <c r="BC63" s="161"/>
      <c r="BD63" s="160"/>
      <c r="BE63" s="29">
        <f>LOOKUP(AY63,HM!$V$15:$V$655,HM!$X$15:$X$655)</f>
        <v>0</v>
      </c>
      <c r="BG63" s="96" t="s">
        <v>17</v>
      </c>
      <c r="BH63" s="96" t="s">
        <v>192</v>
      </c>
      <c r="BI63" s="96" t="s">
        <v>194</v>
      </c>
      <c r="BK63" s="96" t="s">
        <v>17</v>
      </c>
      <c r="BL63" s="96" t="s">
        <v>192</v>
      </c>
      <c r="BM63" s="157" t="s">
        <v>194</v>
      </c>
      <c r="BN63" s="157"/>
      <c r="BP63" s="96" t="s">
        <v>17</v>
      </c>
      <c r="BQ63" s="96" t="s">
        <v>192</v>
      </c>
      <c r="BR63" s="96" t="s">
        <v>194</v>
      </c>
      <c r="BS63" s="24"/>
      <c r="BT63" s="174"/>
      <c r="BU63" s="174"/>
      <c r="BV63" s="174"/>
      <c r="BW63" s="174"/>
      <c r="BX63" s="174"/>
      <c r="BY63" s="174"/>
      <c r="CD63" s="175"/>
      <c r="CE63" s="175"/>
      <c r="CF63" s="175"/>
      <c r="CG63" s="175"/>
      <c r="CH63" s="175"/>
      <c r="CI63" s="175"/>
      <c r="CJ63" s="175"/>
      <c r="CK63" s="175"/>
      <c r="CL63" s="175"/>
      <c r="CM63" s="175"/>
      <c r="CN63" s="175"/>
      <c r="CQ63" s="157" t="s">
        <v>107</v>
      </c>
      <c r="CR63" s="157"/>
      <c r="CS63" s="157"/>
      <c r="CT63" s="157" t="s">
        <v>108</v>
      </c>
      <c r="CU63" s="157"/>
    </row>
    <row r="64" spans="1:113" ht="7.35" customHeight="1" x14ac:dyDescent="0.2">
      <c r="B64" s="96" t="s">
        <v>128</v>
      </c>
      <c r="C64" s="96" t="s">
        <v>129</v>
      </c>
      <c r="D64" s="96" t="s">
        <v>214</v>
      </c>
      <c r="E64" s="96" t="s">
        <v>215</v>
      </c>
      <c r="F64" s="96" t="s">
        <v>216</v>
      </c>
      <c r="G64" s="157" t="s">
        <v>43</v>
      </c>
      <c r="H64" s="157"/>
      <c r="I64" s="157" t="s">
        <v>31</v>
      </c>
      <c r="J64" s="157"/>
      <c r="AJ64" s="157" t="s">
        <v>238</v>
      </c>
      <c r="AK64" s="157"/>
      <c r="AL64" s="153"/>
      <c r="AM64" s="189"/>
      <c r="AN64" s="154"/>
      <c r="AQ64" s="78"/>
      <c r="AR64" s="78" t="s">
        <v>266</v>
      </c>
      <c r="AS64" s="158" t="str">
        <f>LOOKUP(AR64,HM!$V$15:$V$655,HM!$W$15:$W$655)</f>
        <v>No</v>
      </c>
      <c r="AT64" s="158"/>
      <c r="AU64" s="158"/>
      <c r="AV64" s="158"/>
      <c r="AW64" s="29">
        <f>LOOKUP(AR64,HM!$V$15:$V$655,HM!$X$15:$X$655)</f>
        <v>0</v>
      </c>
      <c r="AX64" s="78"/>
      <c r="AY64" s="159" t="s">
        <v>266</v>
      </c>
      <c r="AZ64" s="160"/>
      <c r="BA64" s="159" t="str">
        <f>LOOKUP(AY64,HM!$V$15:$V$655,HM!$W$15:$W$655)</f>
        <v>No</v>
      </c>
      <c r="BB64" s="161"/>
      <c r="BC64" s="161"/>
      <c r="BD64" s="160"/>
      <c r="BE64" s="29">
        <f>LOOKUP(AY64,HM!$V$15:$V$655,HM!$X$15:$X$655)</f>
        <v>0</v>
      </c>
      <c r="BG64" s="74" t="str">
        <f>LOOKUP(BH62,HP!$I$17:$I$141,HP!$J$17:$J$141)</f>
        <v>NA</v>
      </c>
      <c r="BH64" s="74" t="str">
        <f>LOOKUP(BH62,HP!$I$17:$I$141,HP!$K$17:$K$141)</f>
        <v>NA</v>
      </c>
      <c r="BI64" s="74" t="str">
        <f>LOOKUP(BH62,HP!$I$17:$I$141,HP!$L$17:$L$141)</f>
        <v>No</v>
      </c>
      <c r="BK64" s="74" t="str">
        <f>LOOKUP(BL62,HP!$I$17:$I$141,HP!$J$17:$J$141)</f>
        <v>NA</v>
      </c>
      <c r="BL64" s="74" t="str">
        <f>LOOKUP(BL62,HP!$I$17:$I$141,HP!$K$17:$K$141)</f>
        <v>NA</v>
      </c>
      <c r="BM64" s="156" t="str">
        <f>LOOKUP(BL62,HP!$I$17:$I$141,HP!$L$17:$L$141)</f>
        <v>No</v>
      </c>
      <c r="BN64" s="156"/>
      <c r="BP64" s="74" t="str">
        <f>LOOKUP(BQ62,HP!$I$17:$I$141,HP!$J$17:$J$141)</f>
        <v>NA</v>
      </c>
      <c r="BQ64" s="74" t="str">
        <f>LOOKUP(BQ62,HP!$I$17:$I$141,HP!$K$17:$K$141)</f>
        <v>NA</v>
      </c>
      <c r="BR64" s="74" t="str">
        <f>LOOKUP(BQ62,HP!$I$17:$I$141,HP!$L$17:$L$141)</f>
        <v>No</v>
      </c>
      <c r="BT64" s="174"/>
      <c r="BU64" s="174"/>
      <c r="BV64" s="174"/>
      <c r="BW64" s="174"/>
      <c r="BX64" s="174"/>
      <c r="BY64" s="174"/>
      <c r="CD64" s="175"/>
      <c r="CE64" s="175"/>
      <c r="CF64" s="175"/>
      <c r="CG64" s="175"/>
      <c r="CH64" s="175"/>
      <c r="CI64" s="175"/>
      <c r="CJ64" s="175"/>
      <c r="CK64" s="175"/>
      <c r="CL64" s="175"/>
      <c r="CM64" s="175"/>
      <c r="CN64" s="175"/>
      <c r="CQ64" s="156" t="s">
        <v>2</v>
      </c>
      <c r="CR64" s="156"/>
      <c r="CS64" s="100">
        <f>CP14</f>
        <v>5</v>
      </c>
      <c r="CT64" s="100" t="s">
        <v>2</v>
      </c>
      <c r="CU64" s="100">
        <f>CP13</f>
        <v>5</v>
      </c>
    </row>
    <row r="65" spans="2:99" ht="7.35" customHeight="1" x14ac:dyDescent="0.2">
      <c r="B65" s="74">
        <f>5*(LOOKUP(J67,Sheet3!$L$2:$L$6,Sheet3!$M$2:$M$6))</f>
        <v>0</v>
      </c>
      <c r="C65" s="74">
        <f>5*(LOOKUP(J67,Sheet3!$L$2:$L$6,Sheet3!$M$2:$M$6))</f>
        <v>0</v>
      </c>
      <c r="D65" s="74">
        <f>LOOKUP(C63,Tabla11[Nombre],Tabla11[Daño])+(10*(LOOKUP(J67,Sheet3!$L$2:$L$6,Sheet3!$M$2:$M$6)))</f>
        <v>0</v>
      </c>
      <c r="E65" s="74">
        <f>$E$13</f>
        <v>20</v>
      </c>
      <c r="F65" s="74">
        <f>SUM(D65:E65)</f>
        <v>20</v>
      </c>
      <c r="G65" s="156" t="str">
        <f>LOOKUP(C63,Tabla11[Nombre],Tabla11[Especial])</f>
        <v>NA</v>
      </c>
      <c r="H65" s="156"/>
      <c r="I65" s="156" t="str">
        <f>LOOKUP(C63,Tabla11[Nombre],Tabla11[Tipo de arma])</f>
        <v>NA</v>
      </c>
      <c r="J65" s="156"/>
      <c r="N65" s="85"/>
      <c r="O65" s="157" t="s">
        <v>269</v>
      </c>
      <c r="P65" s="157"/>
      <c r="Q65" s="157"/>
      <c r="R65" s="157"/>
      <c r="S65" s="157" t="s">
        <v>255</v>
      </c>
      <c r="T65" s="157"/>
      <c r="U65" s="157"/>
      <c r="V65" s="157"/>
      <c r="W65" s="157"/>
      <c r="X65" s="7"/>
      <c r="AJ65" s="157" t="s">
        <v>6</v>
      </c>
      <c r="AK65" s="157"/>
      <c r="AL65" s="153"/>
      <c r="AM65" s="189"/>
      <c r="AN65" s="154"/>
      <c r="AQ65" s="78"/>
      <c r="AR65" s="78" t="s">
        <v>266</v>
      </c>
      <c r="AS65" s="158" t="str">
        <f>LOOKUP(AR65,HM!$V$15:$V$655,HM!$W$15:$W$655)</f>
        <v>No</v>
      </c>
      <c r="AT65" s="158"/>
      <c r="AU65" s="158"/>
      <c r="AV65" s="158"/>
      <c r="AW65" s="29">
        <f>LOOKUP(AR65,HM!$V$15:$V$655,HM!$X$15:$X$655)</f>
        <v>0</v>
      </c>
      <c r="AX65" s="78"/>
      <c r="AY65" s="159" t="s">
        <v>266</v>
      </c>
      <c r="AZ65" s="160"/>
      <c r="BA65" s="159" t="str">
        <f>LOOKUP(AY65,HM!$V$15:$V$655,HM!$W$15:$W$655)</f>
        <v>No</v>
      </c>
      <c r="BB65" s="161"/>
      <c r="BC65" s="161"/>
      <c r="BD65" s="160"/>
      <c r="BE65" s="29">
        <f>LOOKUP(AY65,HM!$V$15:$V$655,HM!$X$15:$X$655)</f>
        <v>0</v>
      </c>
      <c r="BG65" s="157" t="s">
        <v>153</v>
      </c>
      <c r="BH65" s="175" t="str">
        <f>LOOKUP(BH62,HP!$I$17:$I$141,HP!$M$17:$M$141)</f>
        <v>NA</v>
      </c>
      <c r="BI65" s="175"/>
      <c r="BK65" s="157" t="s">
        <v>153</v>
      </c>
      <c r="BL65" s="175" t="str">
        <f>LOOKUP(BL62,HP!$I$17:$I$141,HP!$M$17:$M$141)</f>
        <v>NA</v>
      </c>
      <c r="BM65" s="175"/>
      <c r="BN65" s="175"/>
      <c r="BP65" s="157" t="s">
        <v>153</v>
      </c>
      <c r="BQ65" s="175" t="str">
        <f>LOOKUP(BQ62,HP!$I$17:$I$141,HP!$M$17:$M$141)</f>
        <v>NA</v>
      </c>
      <c r="BR65" s="175"/>
      <c r="BT65" s="174"/>
      <c r="BU65" s="174"/>
      <c r="BV65" s="174"/>
      <c r="BW65" s="174"/>
      <c r="BX65" s="174"/>
      <c r="BY65" s="174"/>
      <c r="CD65" s="175"/>
      <c r="CE65" s="175"/>
      <c r="CF65" s="175"/>
      <c r="CG65" s="175"/>
      <c r="CH65" s="175"/>
      <c r="CI65" s="175"/>
      <c r="CJ65" s="175"/>
      <c r="CK65" s="175"/>
      <c r="CL65" s="175"/>
      <c r="CM65" s="175"/>
      <c r="CN65" s="175"/>
      <c r="CQ65" s="156" t="s">
        <v>43</v>
      </c>
      <c r="CR65" s="156"/>
      <c r="CS65" s="100">
        <v>0</v>
      </c>
      <c r="CT65" s="100" t="s">
        <v>126</v>
      </c>
      <c r="CU65" s="112">
        <v>0</v>
      </c>
    </row>
    <row r="66" spans="2:99" ht="7.35" customHeight="1" x14ac:dyDescent="0.2">
      <c r="B66" s="96" t="s">
        <v>221</v>
      </c>
      <c r="C66" s="96" t="s">
        <v>159</v>
      </c>
      <c r="D66" s="96" t="s">
        <v>222</v>
      </c>
      <c r="E66" s="96" t="s">
        <v>160</v>
      </c>
      <c r="F66" s="96" t="s">
        <v>223</v>
      </c>
      <c r="G66" s="96" t="s">
        <v>224</v>
      </c>
      <c r="H66" s="96" t="s">
        <v>225</v>
      </c>
      <c r="I66" s="96" t="s">
        <v>226</v>
      </c>
      <c r="J66" s="96" t="s">
        <v>103</v>
      </c>
      <c r="N66" s="85"/>
      <c r="O66" s="156" t="s">
        <v>868</v>
      </c>
      <c r="P66" s="156"/>
      <c r="Q66" s="156"/>
      <c r="R66" s="156"/>
      <c r="S66" s="156" t="s">
        <v>887</v>
      </c>
      <c r="T66" s="156"/>
      <c r="U66" s="156"/>
      <c r="V66" s="156"/>
      <c r="W66" s="156"/>
      <c r="Y66" s="224" t="s">
        <v>5591</v>
      </c>
      <c r="Z66" s="224"/>
      <c r="AA66" s="224"/>
      <c r="AB66" s="224"/>
      <c r="AC66" s="224"/>
      <c r="AD66" s="224"/>
      <c r="AE66" s="224"/>
      <c r="AF66" s="225"/>
      <c r="AG66" s="156">
        <f>AN70+AN77+AN84+AN91</f>
        <v>0</v>
      </c>
      <c r="AH66" s="156"/>
      <c r="AJ66" s="184" t="s">
        <v>17</v>
      </c>
      <c r="AK66" s="184"/>
      <c r="AL66" s="74">
        <v>0</v>
      </c>
      <c r="AM66" s="96" t="s">
        <v>157</v>
      </c>
      <c r="AN66" s="74">
        <f>10*(AL66-$C$3)</f>
        <v>-30</v>
      </c>
      <c r="AQ66" s="78"/>
      <c r="AR66" s="78" t="s">
        <v>266</v>
      </c>
      <c r="AS66" s="158" t="str">
        <f>LOOKUP(AR66,HM!$V$15:$V$655,HM!$W$15:$W$655)</f>
        <v>No</v>
      </c>
      <c r="AT66" s="158"/>
      <c r="AU66" s="158"/>
      <c r="AV66" s="158"/>
      <c r="AW66" s="29">
        <f>LOOKUP(AR66,HM!$V$15:$V$655,HM!$X$15:$X$655)</f>
        <v>0</v>
      </c>
      <c r="AX66" s="78"/>
      <c r="AY66" s="159" t="s">
        <v>266</v>
      </c>
      <c r="AZ66" s="160"/>
      <c r="BA66" s="159" t="str">
        <f>LOOKUP(AY66,HM!$V$15:$V$655,HM!$W$15:$W$655)</f>
        <v>No</v>
      </c>
      <c r="BB66" s="161"/>
      <c r="BC66" s="161"/>
      <c r="BD66" s="160"/>
      <c r="BE66" s="29">
        <f>LOOKUP(AY66,HM!$V$15:$V$655,HM!$X$15:$X$655)</f>
        <v>0</v>
      </c>
      <c r="BG66" s="157"/>
      <c r="BH66" s="175"/>
      <c r="BI66" s="175"/>
      <c r="BK66" s="157"/>
      <c r="BL66" s="175"/>
      <c r="BM66" s="175"/>
      <c r="BN66" s="175"/>
      <c r="BP66" s="157"/>
      <c r="BQ66" s="175"/>
      <c r="BR66" s="175"/>
      <c r="BT66" s="174"/>
      <c r="BU66" s="174"/>
      <c r="BV66" s="174"/>
      <c r="BW66" s="174"/>
      <c r="BX66" s="174"/>
      <c r="BY66" s="174"/>
      <c r="CD66" s="175"/>
      <c r="CE66" s="175"/>
      <c r="CF66" s="175"/>
      <c r="CG66" s="175"/>
      <c r="CH66" s="175"/>
      <c r="CI66" s="175"/>
      <c r="CJ66" s="175"/>
      <c r="CK66" s="175"/>
      <c r="CL66" s="175"/>
      <c r="CM66" s="175"/>
      <c r="CN66" s="175"/>
      <c r="CQ66" s="156" t="s">
        <v>77</v>
      </c>
      <c r="CR66" s="156"/>
      <c r="CS66" s="100">
        <f>SUM(CS64:CS65)</f>
        <v>5</v>
      </c>
      <c r="CT66" s="100" t="s">
        <v>136</v>
      </c>
      <c r="CU66" s="100">
        <v>0</v>
      </c>
    </row>
    <row r="67" spans="2:99" ht="7.35" customHeight="1" x14ac:dyDescent="0.2">
      <c r="B67" s="74">
        <f>LOOKUP(C63,Tabla11[Nombre],Tabla11[Turno])+(5*(LOOKUP($J$49,Sheet3!$L$2:$L$6,Sheet3!$M$2:$M$6)))</f>
        <v>20</v>
      </c>
      <c r="C67" s="74">
        <f>LOOKUP(C63,Tabla11[Nombre],Tabla11[Entereza])+(10*(LOOKUP($J$49,Sheet3!$L$2:$L$6,Sheet3!$M$2:$M$6)))</f>
        <v>0</v>
      </c>
      <c r="D67" s="74">
        <f>LOOKUP(C63,Tabla11[Nombre],Tabla11[Rotura])+(2*(LOOKUP($J$49,Sheet3!$L$2:$L$6,Sheet3!$M$2:$M$6)))</f>
        <v>0</v>
      </c>
      <c r="E67" s="74">
        <f>LOOKUP(C63,Tabla11[Nombre],Tabla11[Presencia])+(50*(LOOKUP($J$49,Sheet3!$L$2:$L$6,Sheet3!$M$2:$M$6)))</f>
        <v>0</v>
      </c>
      <c r="F67" s="74" t="str">
        <f>LOOKUP(C63,Tabla11[Nombre],Tabla11[Crítico 1])</f>
        <v>NA</v>
      </c>
      <c r="G67" s="74" t="str">
        <f>LOOKUP(C63,Tabla11[Nombre],Tabla11[Ctrítico 2])</f>
        <v>NA</v>
      </c>
      <c r="H67" s="74" t="str">
        <f>LOOKUP(C63,Tabla11[Nombre],Tabla11[Fuerza requerida])</f>
        <v>NA</v>
      </c>
      <c r="I67" s="74"/>
      <c r="J67" s="74">
        <v>0</v>
      </c>
      <c r="N67" s="85"/>
      <c r="O67" s="156" t="s">
        <v>880</v>
      </c>
      <c r="P67" s="156"/>
      <c r="Q67" s="156"/>
      <c r="R67" s="156"/>
      <c r="S67" s="156"/>
      <c r="T67" s="156"/>
      <c r="U67" s="156"/>
      <c r="V67" s="156"/>
      <c r="W67" s="156"/>
      <c r="Y67" s="224"/>
      <c r="Z67" s="224"/>
      <c r="AA67" s="224"/>
      <c r="AB67" s="224"/>
      <c r="AC67" s="224"/>
      <c r="AD67" s="224"/>
      <c r="AE67" s="224"/>
      <c r="AF67" s="225"/>
      <c r="AG67" s="156"/>
      <c r="AH67" s="156"/>
      <c r="AQ67" s="78"/>
      <c r="AR67" s="78" t="s">
        <v>266</v>
      </c>
      <c r="AS67" s="158" t="str">
        <f>LOOKUP(AR67,HM!$V$15:$V$655,HM!$W$15:$W$655)</f>
        <v>No</v>
      </c>
      <c r="AT67" s="158"/>
      <c r="AU67" s="158"/>
      <c r="AV67" s="158"/>
      <c r="AW67" s="29">
        <f>LOOKUP(AR67,HM!$V$15:$V$655,HM!$X$15:$X$655)</f>
        <v>0</v>
      </c>
      <c r="AX67" s="78"/>
      <c r="AY67" s="159" t="s">
        <v>266</v>
      </c>
      <c r="AZ67" s="160"/>
      <c r="BA67" s="159" t="str">
        <f>LOOKUP(AY67,HM!$V$15:$V$655,HM!$W$15:$W$655)</f>
        <v>No</v>
      </c>
      <c r="BB67" s="161"/>
      <c r="BC67" s="161"/>
      <c r="BD67" s="160"/>
      <c r="BE67" s="29">
        <f>LOOKUP(AY67,HM!$V$15:$V$655,HM!$X$15:$X$655)</f>
        <v>0</v>
      </c>
      <c r="BG67" s="157"/>
      <c r="BH67" s="175"/>
      <c r="BI67" s="175"/>
      <c r="BK67" s="157"/>
      <c r="BL67" s="175"/>
      <c r="BM67" s="175"/>
      <c r="BN67" s="175"/>
      <c r="BP67" s="157"/>
      <c r="BQ67" s="175"/>
      <c r="BR67" s="175"/>
      <c r="BT67" s="174"/>
      <c r="BU67" s="174"/>
      <c r="BV67" s="174"/>
      <c r="BW67" s="174"/>
      <c r="BX67" s="174"/>
      <c r="BY67" s="174"/>
      <c r="CD67" s="175"/>
      <c r="CE67" s="175"/>
      <c r="CF67" s="175"/>
      <c r="CG67" s="175"/>
      <c r="CH67" s="175"/>
      <c r="CI67" s="175"/>
      <c r="CJ67" s="175"/>
      <c r="CK67" s="175"/>
      <c r="CL67" s="175"/>
      <c r="CM67" s="175"/>
      <c r="CN67" s="175"/>
      <c r="CQ67" s="156" t="s">
        <v>5398</v>
      </c>
      <c r="CR67" s="156"/>
      <c r="CS67" s="100">
        <f>LOOKUP(CS66,Sheet3!$L$17:$M$22)</f>
        <v>0</v>
      </c>
      <c r="CT67" s="100" t="s">
        <v>119</v>
      </c>
      <c r="CU67" s="100">
        <f>CU64+CU66-CU65</f>
        <v>5</v>
      </c>
    </row>
    <row r="68" spans="2:99" ht="7.35" customHeight="1" x14ac:dyDescent="0.2">
      <c r="N68" s="85"/>
      <c r="O68" s="156"/>
      <c r="P68" s="156"/>
      <c r="Q68" s="156"/>
      <c r="R68" s="156"/>
      <c r="S68" s="156"/>
      <c r="T68" s="156"/>
      <c r="U68" s="156"/>
      <c r="V68" s="156"/>
      <c r="W68" s="156"/>
      <c r="AQ68" s="78"/>
      <c r="AR68" s="78" t="s">
        <v>266</v>
      </c>
      <c r="AS68" s="158" t="str">
        <f>LOOKUP(AR68,HM!$V$15:$V$655,HM!$W$15:$W$655)</f>
        <v>No</v>
      </c>
      <c r="AT68" s="158"/>
      <c r="AU68" s="158"/>
      <c r="AV68" s="158"/>
      <c r="AW68" s="29">
        <f>LOOKUP(AR68,HM!$V$15:$V$655,HM!$X$15:$X$655)</f>
        <v>0</v>
      </c>
      <c r="AX68" s="78"/>
      <c r="AY68" s="159" t="s">
        <v>266</v>
      </c>
      <c r="AZ68" s="160"/>
      <c r="BA68" s="159" t="str">
        <f>LOOKUP(AY68,HM!$V$15:$V$655,HM!$W$15:$W$655)</f>
        <v>No</v>
      </c>
      <c r="BB68" s="161"/>
      <c r="BC68" s="161"/>
      <c r="BD68" s="160"/>
      <c r="BE68" s="29">
        <f>LOOKUP(AY68,HM!$V$15:$V$655,HM!$X$15:$X$655)</f>
        <v>0</v>
      </c>
      <c r="BG68" s="74">
        <v>20</v>
      </c>
      <c r="BH68" s="156" t="str">
        <f>LOOKUP(BH62,HP!$I$17:$I$141,HP!$N$17:$N$141)</f>
        <v>NA</v>
      </c>
      <c r="BI68" s="156"/>
      <c r="BK68" s="74">
        <v>20</v>
      </c>
      <c r="BL68" s="156" t="str">
        <f>LOOKUP(BL62,HP!$I$17:$I$141,HP!$N$17:$N$141)</f>
        <v>NA</v>
      </c>
      <c r="BM68" s="156"/>
      <c r="BN68" s="156"/>
      <c r="BP68" s="74">
        <v>20</v>
      </c>
      <c r="BQ68" s="156" t="str">
        <f>LOOKUP(BQ62,HP!$I$17:$I$141,HP!$N$17:$N$141)</f>
        <v>NA</v>
      </c>
      <c r="BR68" s="156"/>
      <c r="BT68" s="174"/>
      <c r="BU68" s="174"/>
      <c r="BV68" s="174"/>
      <c r="BW68" s="174"/>
      <c r="BX68" s="174"/>
      <c r="BY68" s="174"/>
      <c r="CD68" s="175"/>
      <c r="CE68" s="175"/>
      <c r="CF68" s="175"/>
      <c r="CG68" s="175"/>
      <c r="CH68" s="175"/>
      <c r="CI68" s="175"/>
      <c r="CJ68" s="175"/>
      <c r="CK68" s="175"/>
      <c r="CL68" s="175"/>
      <c r="CM68" s="175"/>
      <c r="CN68" s="175"/>
      <c r="CQ68" s="157" t="s">
        <v>111</v>
      </c>
      <c r="CR68" s="157"/>
      <c r="CS68" s="157"/>
      <c r="CT68" s="156">
        <f>LOOKUP(CP14,Sheet3!$J$1:$K$20)</f>
        <v>1</v>
      </c>
      <c r="CU68" s="156"/>
    </row>
    <row r="69" spans="2:99" ht="7.35" customHeight="1" x14ac:dyDescent="0.2">
      <c r="N69" s="85"/>
      <c r="O69" s="156"/>
      <c r="P69" s="156"/>
      <c r="Q69" s="156"/>
      <c r="R69" s="156"/>
      <c r="S69" s="156"/>
      <c r="T69" s="156"/>
      <c r="U69" s="156"/>
      <c r="V69" s="156"/>
      <c r="W69" s="156"/>
      <c r="Y69" s="131" t="s">
        <v>4</v>
      </c>
      <c r="Z69" s="156"/>
      <c r="AA69" s="156"/>
      <c r="AB69" s="156"/>
      <c r="AC69" s="156"/>
      <c r="AD69" s="156"/>
      <c r="AE69" s="156"/>
      <c r="AF69" s="156"/>
      <c r="AG69" s="156"/>
      <c r="AH69" s="156"/>
      <c r="AI69" s="156"/>
      <c r="AJ69" s="156"/>
      <c r="AK69" s="156"/>
      <c r="AL69" s="156"/>
      <c r="AM69" s="156"/>
      <c r="AN69" s="96" t="s">
        <v>5</v>
      </c>
      <c r="AQ69" s="78"/>
      <c r="AR69" s="78" t="s">
        <v>266</v>
      </c>
      <c r="AS69" s="158" t="str">
        <f>LOOKUP(AR69,HM!$V$15:$V$655,HM!$W$15:$W$655)</f>
        <v>No</v>
      </c>
      <c r="AT69" s="158"/>
      <c r="AU69" s="158"/>
      <c r="AV69" s="158"/>
      <c r="AW69" s="29">
        <f>LOOKUP(AR69,HM!$V$15:$V$655,HM!$X$15:$X$655)</f>
        <v>0</v>
      </c>
      <c r="AX69" s="78"/>
      <c r="AY69" s="159" t="s">
        <v>266</v>
      </c>
      <c r="AZ69" s="160"/>
      <c r="BA69" s="159" t="str">
        <f>LOOKUP(AY69,HM!$V$15:$V$655,HM!$W$15:$W$655)</f>
        <v>No</v>
      </c>
      <c r="BB69" s="161"/>
      <c r="BC69" s="161"/>
      <c r="BD69" s="160"/>
      <c r="BE69" s="29">
        <f>LOOKUP(AY69,HM!$V$15:$V$655,HM!$X$15:$X$655)</f>
        <v>0</v>
      </c>
      <c r="BG69" s="74">
        <v>40</v>
      </c>
      <c r="BH69" s="156" t="str">
        <f>LOOKUP(BH62,HP!$I$17:$I$141,HP!$O$17:$O$141)</f>
        <v>NA</v>
      </c>
      <c r="BI69" s="156"/>
      <c r="BK69" s="74">
        <v>40</v>
      </c>
      <c r="BL69" s="156" t="str">
        <f>LOOKUP(BL62,HP!$I$17:$I$141,HP!$O$17:$O$141)</f>
        <v>NA</v>
      </c>
      <c r="BM69" s="156"/>
      <c r="BN69" s="156"/>
      <c r="BP69" s="74">
        <v>40</v>
      </c>
      <c r="BQ69" s="156" t="str">
        <f>LOOKUP(BQ62,HP!$I$17:$I$141,HP!$O$17:$O$141)</f>
        <v>NA</v>
      </c>
      <c r="BR69" s="156"/>
      <c r="BT69" s="174"/>
      <c r="BU69" s="174"/>
      <c r="BV69" s="174"/>
      <c r="BW69" s="174"/>
      <c r="BX69" s="174"/>
      <c r="BY69" s="174"/>
      <c r="CD69" s="175"/>
      <c r="CE69" s="175"/>
      <c r="CF69" s="175"/>
      <c r="CG69" s="175"/>
      <c r="CH69" s="175"/>
      <c r="CI69" s="175"/>
      <c r="CJ69" s="175"/>
      <c r="CK69" s="175"/>
      <c r="CL69" s="175"/>
      <c r="CM69" s="175"/>
      <c r="CN69" s="175"/>
      <c r="CQ69" s="157" t="s">
        <v>5392</v>
      </c>
      <c r="CR69" s="157"/>
      <c r="CS69" s="157"/>
      <c r="CT69" s="156">
        <f>CP16</f>
        <v>5</v>
      </c>
      <c r="CU69" s="156"/>
    </row>
    <row r="70" spans="2:99" ht="7.35" customHeight="1" x14ac:dyDescent="0.2">
      <c r="B70" s="157" t="s">
        <v>257</v>
      </c>
      <c r="C70" s="157"/>
      <c r="D70" s="96" t="s">
        <v>2</v>
      </c>
      <c r="E70" s="96" t="s">
        <v>258</v>
      </c>
      <c r="F70" s="96" t="s">
        <v>16</v>
      </c>
      <c r="G70" s="96" t="s">
        <v>103</v>
      </c>
      <c r="H70" s="96" t="s">
        <v>77</v>
      </c>
      <c r="J70" s="135"/>
      <c r="K70" s="135"/>
      <c r="L70" s="135"/>
      <c r="M70" s="135"/>
      <c r="N70" s="85"/>
      <c r="O70" s="156"/>
      <c r="P70" s="156"/>
      <c r="Q70" s="156"/>
      <c r="R70" s="156"/>
      <c r="S70" s="156"/>
      <c r="T70" s="156"/>
      <c r="U70" s="156"/>
      <c r="V70" s="156"/>
      <c r="W70" s="156"/>
      <c r="Y70" s="156"/>
      <c r="Z70" s="156"/>
      <c r="AA70" s="156"/>
      <c r="AB70" s="156"/>
      <c r="AC70" s="156"/>
      <c r="AD70" s="156"/>
      <c r="AE70" s="156"/>
      <c r="AF70" s="156"/>
      <c r="AG70" s="156"/>
      <c r="AH70" s="156"/>
      <c r="AI70" s="156"/>
      <c r="AJ70" s="156"/>
      <c r="AK70" s="156"/>
      <c r="AL70" s="156"/>
      <c r="AM70" s="156"/>
      <c r="AN70" s="156"/>
      <c r="AQ70" s="78"/>
      <c r="AR70" s="78" t="s">
        <v>266</v>
      </c>
      <c r="AS70" s="158" t="str">
        <f>LOOKUP(AR70,HM!$V$15:$V$655,HM!$W$15:$W$655)</f>
        <v>No</v>
      </c>
      <c r="AT70" s="158"/>
      <c r="AU70" s="158"/>
      <c r="AV70" s="158"/>
      <c r="AW70" s="29">
        <f>LOOKUP(AR70,HM!$V$15:$V$655,HM!$X$15:$X$655)</f>
        <v>0</v>
      </c>
      <c r="AX70" s="78"/>
      <c r="AY70" s="159" t="s">
        <v>266</v>
      </c>
      <c r="AZ70" s="160"/>
      <c r="BA70" s="159" t="str">
        <f>LOOKUP(AY70,HM!$V$15:$V$655,HM!$W$15:$W$655)</f>
        <v>No</v>
      </c>
      <c r="BB70" s="161"/>
      <c r="BC70" s="161"/>
      <c r="BD70" s="160"/>
      <c r="BE70" s="29">
        <f>LOOKUP(AY70,HM!$V$15:$V$655,HM!$X$15:$X$655)</f>
        <v>0</v>
      </c>
      <c r="BG70" s="74">
        <v>80</v>
      </c>
      <c r="BH70" s="156" t="str">
        <f>LOOKUP(BH62,HP!$I$17:$I$141,HP!$P$17:$P$141)</f>
        <v>NA</v>
      </c>
      <c r="BI70" s="156"/>
      <c r="BK70" s="74">
        <v>80</v>
      </c>
      <c r="BL70" s="156" t="str">
        <f>LOOKUP(BL62,HP!$I$17:$I$141,HP!$P$17:$P$141)</f>
        <v>NA</v>
      </c>
      <c r="BM70" s="156"/>
      <c r="BN70" s="156"/>
      <c r="BP70" s="74">
        <v>80</v>
      </c>
      <c r="BQ70" s="156" t="str">
        <f>LOOKUP(BQ62,HP!$I$17:$I$141,HP!$P$17:$P$141)</f>
        <v>NA</v>
      </c>
      <c r="BR70" s="156"/>
      <c r="BT70" s="174"/>
      <c r="BU70" s="174"/>
      <c r="BV70" s="174"/>
      <c r="BW70" s="174"/>
      <c r="BX70" s="174"/>
      <c r="BY70" s="174"/>
      <c r="CD70" s="175"/>
      <c r="CE70" s="175"/>
      <c r="CF70" s="175"/>
      <c r="CG70" s="175"/>
      <c r="CH70" s="175"/>
      <c r="CI70" s="175"/>
      <c r="CJ70" s="175"/>
      <c r="CK70" s="175"/>
      <c r="CL70" s="175"/>
      <c r="CM70" s="175"/>
      <c r="CN70" s="175"/>
      <c r="CQ70" s="157" t="s">
        <v>5393</v>
      </c>
      <c r="CR70" s="157"/>
      <c r="CS70" s="157"/>
      <c r="CT70" s="156" t="s">
        <v>5394</v>
      </c>
      <c r="CU70" s="156"/>
    </row>
    <row r="71" spans="2:99" ht="7.35" customHeight="1" x14ac:dyDescent="0.2">
      <c r="B71" s="157" t="s">
        <v>20</v>
      </c>
      <c r="C71" s="157"/>
      <c r="D71" s="74">
        <f>25+(C3*5)</f>
        <v>40</v>
      </c>
      <c r="E71" s="96"/>
      <c r="F71" s="96"/>
      <c r="G71" s="74"/>
      <c r="H71" s="74">
        <f t="shared" ref="H71:H76" si="8">ROUNDDOWN((SUM(D71:G71)/1),0)</f>
        <v>40</v>
      </c>
      <c r="J71" s="135"/>
      <c r="K71" s="135"/>
      <c r="L71" s="135"/>
      <c r="M71" s="135"/>
      <c r="N71" s="85"/>
      <c r="O71" s="156"/>
      <c r="P71" s="156"/>
      <c r="Q71" s="156"/>
      <c r="R71" s="156"/>
      <c r="S71" s="156" t="s">
        <v>5610</v>
      </c>
      <c r="T71" s="156"/>
      <c r="U71" s="156"/>
      <c r="V71" s="156"/>
      <c r="W71" s="156"/>
      <c r="Y71" s="156"/>
      <c r="Z71" s="156"/>
      <c r="AA71" s="156"/>
      <c r="AB71" s="156"/>
      <c r="AC71" s="156"/>
      <c r="AD71" s="156"/>
      <c r="AE71" s="156"/>
      <c r="AF71" s="156"/>
      <c r="AG71" s="156"/>
      <c r="AH71" s="156"/>
      <c r="AI71" s="156"/>
      <c r="AJ71" s="156"/>
      <c r="AK71" s="156"/>
      <c r="AL71" s="156"/>
      <c r="AM71" s="156"/>
      <c r="AN71" s="156"/>
      <c r="AQ71" s="78"/>
      <c r="AR71" s="78" t="s">
        <v>266</v>
      </c>
      <c r="AS71" s="158" t="str">
        <f>LOOKUP(AR71,HM!$V$15:$V$655,HM!$W$15:$W$655)</f>
        <v>No</v>
      </c>
      <c r="AT71" s="158"/>
      <c r="AU71" s="158"/>
      <c r="AV71" s="158"/>
      <c r="AW71" s="29">
        <f>LOOKUP(AR71,HM!$V$15:$V$655,HM!$X$15:$X$655)</f>
        <v>0</v>
      </c>
      <c r="AX71" s="78"/>
      <c r="AY71" s="159" t="s">
        <v>266</v>
      </c>
      <c r="AZ71" s="160"/>
      <c r="BA71" s="159" t="str">
        <f>LOOKUP(AY71,HM!$V$15:$V$655,HM!$W$15:$W$655)</f>
        <v>No</v>
      </c>
      <c r="BB71" s="161"/>
      <c r="BC71" s="161"/>
      <c r="BD71" s="160"/>
      <c r="BE71" s="29">
        <f>LOOKUP(AY71,HM!$V$15:$V$655,HM!$X$15:$X$655)</f>
        <v>0</v>
      </c>
      <c r="BG71" s="74">
        <v>120</v>
      </c>
      <c r="BH71" s="156" t="str">
        <f>LOOKUP(BH62,HP!$I$17:$I$141,HP!$Q$17:$Q$141)</f>
        <v>NA</v>
      </c>
      <c r="BI71" s="156"/>
      <c r="BK71" s="74">
        <v>120</v>
      </c>
      <c r="BL71" s="156" t="str">
        <f>LOOKUP(BL62,HP!$I$17:$I$141,HP!$Q$17:$Q$141)</f>
        <v>NA</v>
      </c>
      <c r="BM71" s="156"/>
      <c r="BN71" s="156"/>
      <c r="BP71" s="74">
        <v>120</v>
      </c>
      <c r="BQ71" s="156" t="str">
        <f>LOOKUP(BQ62,HP!$I$17:$I$141,HP!$Q$17:$Q$141)</f>
        <v>NA</v>
      </c>
      <c r="BR71" s="156"/>
      <c r="BT71" s="174"/>
      <c r="BU71" s="174"/>
      <c r="BV71" s="174"/>
      <c r="BW71" s="174"/>
      <c r="BX71" s="174"/>
      <c r="BY71" s="174"/>
      <c r="CD71" s="175"/>
      <c r="CE71" s="175"/>
      <c r="CF71" s="175"/>
      <c r="CG71" s="175"/>
      <c r="CH71" s="175"/>
      <c r="CI71" s="175"/>
      <c r="CJ71" s="175"/>
      <c r="CK71" s="175"/>
      <c r="CL71" s="175"/>
      <c r="CM71" s="175"/>
      <c r="CN71" s="175"/>
    </row>
    <row r="72" spans="2:99" ht="7.35" customHeight="1" x14ac:dyDescent="0.2">
      <c r="B72" s="157" t="s">
        <v>260</v>
      </c>
      <c r="C72" s="157"/>
      <c r="D72" s="74">
        <f>D71</f>
        <v>40</v>
      </c>
      <c r="E72" s="74" t="s">
        <v>72</v>
      </c>
      <c r="F72" s="74">
        <f>E11</f>
        <v>20</v>
      </c>
      <c r="G72" s="74">
        <v>15</v>
      </c>
      <c r="H72" s="74">
        <f t="shared" si="8"/>
        <v>75</v>
      </c>
      <c r="J72" s="135"/>
      <c r="K72" s="135"/>
      <c r="L72" s="135"/>
      <c r="M72" s="135"/>
      <c r="N72" s="85"/>
      <c r="O72" s="156"/>
      <c r="P72" s="156"/>
      <c r="Q72" s="156"/>
      <c r="R72" s="156"/>
      <c r="S72" s="156"/>
      <c r="T72" s="156"/>
      <c r="U72" s="156"/>
      <c r="V72" s="156"/>
      <c r="W72" s="156"/>
      <c r="Y72" s="156"/>
      <c r="Z72" s="156"/>
      <c r="AA72" s="156"/>
      <c r="AB72" s="156"/>
      <c r="AC72" s="156"/>
      <c r="AD72" s="156"/>
      <c r="AE72" s="156"/>
      <c r="AF72" s="156"/>
      <c r="AG72" s="156"/>
      <c r="AH72" s="156"/>
      <c r="AI72" s="156"/>
      <c r="AJ72" s="156"/>
      <c r="AK72" s="156"/>
      <c r="AL72" s="156"/>
      <c r="AM72" s="156"/>
      <c r="AN72" s="156"/>
      <c r="AQ72" s="78"/>
      <c r="AR72" s="78" t="s">
        <v>266</v>
      </c>
      <c r="AS72" s="158" t="str">
        <f>LOOKUP(AR72,HM!$V$15:$V$655,HM!$W$15:$W$655)</f>
        <v>No</v>
      </c>
      <c r="AT72" s="158"/>
      <c r="AU72" s="158"/>
      <c r="AV72" s="158"/>
      <c r="AW72" s="29">
        <f>LOOKUP(AR72,HM!$V$15:$V$655,HM!$X$15:$X$655)</f>
        <v>0</v>
      </c>
      <c r="AX72" s="78"/>
      <c r="AY72" s="159" t="s">
        <v>266</v>
      </c>
      <c r="AZ72" s="160"/>
      <c r="BA72" s="159" t="str">
        <f>LOOKUP(AY72,HM!$V$15:$V$655,HM!$W$15:$W$655)</f>
        <v>No</v>
      </c>
      <c r="BB72" s="161"/>
      <c r="BC72" s="161"/>
      <c r="BD72" s="160"/>
      <c r="BE72" s="29">
        <f>LOOKUP(AY72,HM!$V$15:$V$655,HM!$X$15:$X$655)</f>
        <v>0</v>
      </c>
      <c r="BG72" s="74">
        <v>140</v>
      </c>
      <c r="BH72" s="156" t="str">
        <f>LOOKUP(BH62,HP!$I$17:$I$141,HP!$R$17:$R$141)</f>
        <v>NA</v>
      </c>
      <c r="BI72" s="156"/>
      <c r="BK72" s="74">
        <v>140</v>
      </c>
      <c r="BL72" s="156" t="str">
        <f>LOOKUP(BL62,HP!$I$17:$I$141,HP!$R$17:$R$141)</f>
        <v>NA</v>
      </c>
      <c r="BM72" s="156"/>
      <c r="BN72" s="156"/>
      <c r="BP72" s="74">
        <v>140</v>
      </c>
      <c r="BQ72" s="156" t="str">
        <f>LOOKUP(BQ62,HP!$I$17:$I$141,HP!$R$17:$R$141)</f>
        <v>NA</v>
      </c>
      <c r="BR72" s="156"/>
      <c r="BT72" s="174"/>
      <c r="BU72" s="174"/>
      <c r="BV72" s="174"/>
      <c r="BW72" s="174"/>
      <c r="BX72" s="174"/>
      <c r="BY72" s="174"/>
      <c r="CD72" s="175"/>
      <c r="CE72" s="175"/>
      <c r="CF72" s="175"/>
      <c r="CG72" s="175"/>
      <c r="CH72" s="175"/>
      <c r="CI72" s="175"/>
      <c r="CJ72" s="175"/>
      <c r="CK72" s="175"/>
      <c r="CL72" s="175"/>
      <c r="CM72" s="175"/>
      <c r="CN72" s="175"/>
      <c r="CQ72" s="157" t="s">
        <v>111</v>
      </c>
      <c r="CR72" s="157"/>
      <c r="CS72" s="157"/>
      <c r="CT72" s="157"/>
      <c r="CU72" s="157"/>
    </row>
    <row r="73" spans="2:99" ht="7.35" customHeight="1" x14ac:dyDescent="0.2">
      <c r="B73" s="157" t="s">
        <v>261</v>
      </c>
      <c r="C73" s="157"/>
      <c r="D73" s="74">
        <f>D71</f>
        <v>40</v>
      </c>
      <c r="E73" s="74" t="s">
        <v>72</v>
      </c>
      <c r="F73" s="74">
        <f>E11</f>
        <v>20</v>
      </c>
      <c r="G73" s="74">
        <v>15</v>
      </c>
      <c r="H73" s="74">
        <f t="shared" si="8"/>
        <v>75</v>
      </c>
      <c r="J73" s="135"/>
      <c r="K73" s="135"/>
      <c r="L73" s="135"/>
      <c r="M73" s="135"/>
      <c r="N73" s="85"/>
      <c r="O73" s="156"/>
      <c r="P73" s="156"/>
      <c r="Q73" s="156"/>
      <c r="R73" s="156"/>
      <c r="S73" s="156"/>
      <c r="T73" s="156"/>
      <c r="U73" s="156"/>
      <c r="V73" s="156"/>
      <c r="W73" s="156"/>
      <c r="Y73" s="176" t="s">
        <v>5593</v>
      </c>
      <c r="Z73" s="176"/>
      <c r="AA73" s="132" t="s">
        <v>41</v>
      </c>
      <c r="AB73" s="132" t="s">
        <v>51</v>
      </c>
      <c r="AC73" s="132" t="s">
        <v>62</v>
      </c>
      <c r="AD73" s="132" t="s">
        <v>72</v>
      </c>
      <c r="AE73" s="132" t="s">
        <v>63</v>
      </c>
      <c r="AF73" s="133" t="s">
        <v>64</v>
      </c>
      <c r="AG73" s="157" t="s">
        <v>65</v>
      </c>
      <c r="AH73" s="157"/>
      <c r="AI73" s="2"/>
      <c r="AJ73" s="2"/>
      <c r="AK73" s="176" t="s">
        <v>17</v>
      </c>
      <c r="AL73" s="176"/>
      <c r="AM73" s="181" t="s">
        <v>5592</v>
      </c>
      <c r="AN73" s="157"/>
      <c r="AQ73" s="78"/>
      <c r="AR73" s="78" t="s">
        <v>266</v>
      </c>
      <c r="AS73" s="158" t="str">
        <f>LOOKUP(AR73,HM!$V$15:$V$655,HM!$W$15:$W$655)</f>
        <v>No</v>
      </c>
      <c r="AT73" s="158"/>
      <c r="AU73" s="158"/>
      <c r="AV73" s="158"/>
      <c r="AW73" s="29">
        <f>LOOKUP(AR73,HM!$V$15:$V$655,HM!$X$15:$X$655)</f>
        <v>0</v>
      </c>
      <c r="AX73" s="78"/>
      <c r="AY73" s="159" t="s">
        <v>266</v>
      </c>
      <c r="AZ73" s="160"/>
      <c r="BA73" s="159" t="str">
        <f>LOOKUP(AY73,HM!$V$15:$V$655,HM!$W$15:$W$655)</f>
        <v>No</v>
      </c>
      <c r="BB73" s="161"/>
      <c r="BC73" s="161"/>
      <c r="BD73" s="160"/>
      <c r="BE73" s="29">
        <f>LOOKUP(AY73,HM!$V$15:$V$655,HM!$X$15:$X$655)</f>
        <v>0</v>
      </c>
      <c r="BG73" s="74">
        <v>180</v>
      </c>
      <c r="BH73" s="156" t="str">
        <f>LOOKUP(BH62,HP!$I$17:$I$141,HP!$S$17:$S$141)</f>
        <v>NA</v>
      </c>
      <c r="BI73" s="156"/>
      <c r="BK73" s="74">
        <v>180</v>
      </c>
      <c r="BL73" s="156" t="str">
        <f>LOOKUP(BL62,HP!$I$17:$I$141,HP!$S$17:$S$141)</f>
        <v>NA</v>
      </c>
      <c r="BM73" s="156"/>
      <c r="BN73" s="156"/>
      <c r="BP73" s="74">
        <v>180</v>
      </c>
      <c r="BQ73" s="156" t="str">
        <f>LOOKUP(BQ62,HP!$I$17:$I$141,HP!$S$17:$S$141)</f>
        <v>NA</v>
      </c>
      <c r="BR73" s="156"/>
      <c r="BT73" s="174"/>
      <c r="BU73" s="174"/>
      <c r="BV73" s="174"/>
      <c r="BW73" s="174"/>
      <c r="BX73" s="174"/>
      <c r="BY73" s="174"/>
      <c r="CD73" s="175"/>
      <c r="CE73" s="175"/>
      <c r="CF73" s="175"/>
      <c r="CG73" s="175"/>
      <c r="CH73" s="175"/>
      <c r="CI73" s="175"/>
      <c r="CJ73" s="175"/>
      <c r="CK73" s="175"/>
      <c r="CL73" s="175"/>
      <c r="CM73" s="175"/>
      <c r="CN73" s="175"/>
      <c r="CQ73" s="156" t="s">
        <v>5391</v>
      </c>
      <c r="CR73" s="156"/>
      <c r="CS73" s="156"/>
      <c r="CT73" s="156"/>
      <c r="CU73" s="100">
        <f>LOOKUP(CT68,Sheet3!$B$173:$B$192,Sheet3!$C$173:$C$192)</f>
        <v>10</v>
      </c>
    </row>
    <row r="74" spans="2:99" ht="7.35" customHeight="1" x14ac:dyDescent="0.2">
      <c r="B74" s="157" t="s">
        <v>262</v>
      </c>
      <c r="C74" s="157"/>
      <c r="D74" s="74">
        <f>D71</f>
        <v>40</v>
      </c>
      <c r="E74" s="74" t="s">
        <v>72</v>
      </c>
      <c r="F74" s="74">
        <f>E11</f>
        <v>20</v>
      </c>
      <c r="G74" s="74">
        <v>15</v>
      </c>
      <c r="H74" s="74">
        <f t="shared" si="8"/>
        <v>75</v>
      </c>
      <c r="J74" s="135"/>
      <c r="K74" s="135"/>
      <c r="L74" s="135"/>
      <c r="M74" s="135"/>
      <c r="N74" s="85"/>
      <c r="Y74" s="157"/>
      <c r="Z74" s="157"/>
      <c r="AA74" s="74"/>
      <c r="AB74" s="74"/>
      <c r="AC74" s="74"/>
      <c r="AD74" s="74"/>
      <c r="AE74" s="74"/>
      <c r="AF74" s="121"/>
      <c r="AG74" s="156"/>
      <c r="AH74" s="156"/>
      <c r="AI74" s="2"/>
      <c r="AJ74" s="2"/>
      <c r="AK74" s="156"/>
      <c r="AL74" s="156"/>
      <c r="AM74" s="154"/>
      <c r="AN74" s="156"/>
      <c r="AQ74" s="78"/>
      <c r="AR74" s="78" t="s">
        <v>266</v>
      </c>
      <c r="AS74" s="158" t="str">
        <f>LOOKUP(AR74,HM!$V$15:$V$655,HM!$W$15:$W$655)</f>
        <v>No</v>
      </c>
      <c r="AT74" s="158"/>
      <c r="AU74" s="158"/>
      <c r="AV74" s="158"/>
      <c r="AW74" s="29">
        <f>LOOKUP(AR74,HM!$V$15:$V$655,HM!$X$15:$X$655)</f>
        <v>0</v>
      </c>
      <c r="AX74" s="78"/>
      <c r="AY74" s="159" t="s">
        <v>266</v>
      </c>
      <c r="AZ74" s="160"/>
      <c r="BA74" s="159" t="str">
        <f>LOOKUP(AY74,HM!$V$15:$V$655,HM!$W$15:$W$655)</f>
        <v>No</v>
      </c>
      <c r="BB74" s="161"/>
      <c r="BC74" s="161"/>
      <c r="BD74" s="160"/>
      <c r="BE74" s="29">
        <f>LOOKUP(AY74,HM!$V$15:$V$655,HM!$X$15:$X$655)</f>
        <v>0</v>
      </c>
      <c r="BG74" s="74">
        <v>240</v>
      </c>
      <c r="BH74" s="156" t="str">
        <f>LOOKUP(BH62,HP!$I$17:$I$141,HP!$T$17:$T$141)</f>
        <v>NA</v>
      </c>
      <c r="BI74" s="156"/>
      <c r="BK74" s="74">
        <v>240</v>
      </c>
      <c r="BL74" s="156" t="str">
        <f>LOOKUP(BL62,HP!$I$17:$I$141,HP!$T$17:$T$141)</f>
        <v>NA</v>
      </c>
      <c r="BM74" s="156"/>
      <c r="BN74" s="156"/>
      <c r="BP74" s="74">
        <v>240</v>
      </c>
      <c r="BQ74" s="156" t="str">
        <f>LOOKUP(BQ62,HP!$I$17:$I$141,HP!$T$17:$T$141)</f>
        <v>NA</v>
      </c>
      <c r="BR74" s="156"/>
      <c r="BT74" s="174"/>
      <c r="BU74" s="174"/>
      <c r="BV74" s="174"/>
      <c r="BW74" s="174"/>
      <c r="BX74" s="174"/>
      <c r="BY74" s="174"/>
      <c r="CD74" s="175"/>
      <c r="CE74" s="175"/>
      <c r="CF74" s="175"/>
      <c r="CG74" s="175"/>
      <c r="CH74" s="175"/>
      <c r="CI74" s="175"/>
      <c r="CJ74" s="175"/>
      <c r="CK74" s="175"/>
      <c r="CL74" s="175"/>
      <c r="CM74" s="175"/>
      <c r="CN74" s="175"/>
      <c r="CQ74" s="156" t="s">
        <v>206</v>
      </c>
      <c r="CR74" s="156"/>
      <c r="CS74" s="156"/>
      <c r="CT74" s="156"/>
      <c r="CU74" s="100">
        <f>LOOKUP(CT68,Sheet3!$B$173:$B$192,Sheet3!$D$173:$D$192)</f>
        <v>5</v>
      </c>
    </row>
    <row r="75" spans="2:99" ht="7.35" customHeight="1" x14ac:dyDescent="0.2">
      <c r="B75" s="157" t="s">
        <v>263</v>
      </c>
      <c r="C75" s="157"/>
      <c r="D75" s="74">
        <f>D71</f>
        <v>40</v>
      </c>
      <c r="E75" s="74" t="s">
        <v>63</v>
      </c>
      <c r="F75" s="74">
        <f>E16</f>
        <v>-20</v>
      </c>
      <c r="G75" s="74">
        <v>-10</v>
      </c>
      <c r="H75" s="74">
        <f>ROUNDDOWN((SUM(D75:G75)/2),0)</f>
        <v>5</v>
      </c>
      <c r="J75" s="135"/>
      <c r="K75" s="135"/>
      <c r="L75" s="135"/>
      <c r="M75" s="135"/>
      <c r="N75" s="85"/>
      <c r="O75" s="157" t="s">
        <v>281</v>
      </c>
      <c r="P75" s="157"/>
      <c r="Q75" s="157"/>
      <c r="R75" s="157"/>
      <c r="S75" s="157"/>
      <c r="T75" s="157"/>
      <c r="U75" s="140"/>
      <c r="V75" s="156"/>
      <c r="W75" s="156"/>
      <c r="Y75" s="27"/>
      <c r="Z75" s="27"/>
      <c r="AA75" s="27"/>
      <c r="AB75" s="27"/>
      <c r="AC75" s="27"/>
      <c r="AD75" s="27"/>
      <c r="AE75" s="27"/>
      <c r="AF75" s="27"/>
      <c r="AG75" s="2"/>
      <c r="AH75" s="2"/>
      <c r="AQ75" s="78"/>
      <c r="AR75" s="78" t="s">
        <v>266</v>
      </c>
      <c r="AS75" s="158" t="str">
        <f>LOOKUP(AR75,HM!$V$15:$V$655,HM!$W$15:$W$655)</f>
        <v>No</v>
      </c>
      <c r="AT75" s="158"/>
      <c r="AU75" s="158"/>
      <c r="AV75" s="158"/>
      <c r="AW75" s="29">
        <f>LOOKUP(AR75,HM!$V$15:$V$655,HM!$X$15:$X$655)</f>
        <v>0</v>
      </c>
      <c r="AX75" s="78"/>
      <c r="AY75" s="159" t="s">
        <v>266</v>
      </c>
      <c r="AZ75" s="160"/>
      <c r="BA75" s="159" t="str">
        <f>LOOKUP(AY75,HM!$V$15:$V$655,HM!$W$15:$W$655)</f>
        <v>No</v>
      </c>
      <c r="BB75" s="161"/>
      <c r="BC75" s="161"/>
      <c r="BD75" s="160"/>
      <c r="BE75" s="29">
        <f>LOOKUP(AY75,HM!$V$15:$V$655,HM!$X$15:$X$655)</f>
        <v>0</v>
      </c>
      <c r="BG75" s="74">
        <v>280</v>
      </c>
      <c r="BH75" s="156" t="str">
        <f>LOOKUP(BH62,HP!$I$17:$I$141,HP!$U$17:$U$141)</f>
        <v>NA</v>
      </c>
      <c r="BI75" s="156"/>
      <c r="BK75" s="74">
        <v>280</v>
      </c>
      <c r="BL75" s="156" t="str">
        <f>LOOKUP(BL62,HP!$I$17:$I$141,HP!$U$17:$U$141)</f>
        <v>NA</v>
      </c>
      <c r="BM75" s="156"/>
      <c r="BN75" s="156"/>
      <c r="BP75" s="74">
        <v>280</v>
      </c>
      <c r="BQ75" s="156" t="str">
        <f>LOOKUP(BQ62,HP!$I$17:$I$141,HP!$U$17:$U$141)</f>
        <v>NA</v>
      </c>
      <c r="BR75" s="156"/>
      <c r="BS75" s="7"/>
      <c r="BT75" s="174"/>
      <c r="BU75" s="174"/>
      <c r="BV75" s="174"/>
      <c r="BW75" s="174"/>
      <c r="BX75" s="174"/>
      <c r="BY75" s="174"/>
      <c r="CD75" s="175"/>
      <c r="CE75" s="175"/>
      <c r="CF75" s="175"/>
      <c r="CG75" s="175"/>
      <c r="CH75" s="175"/>
      <c r="CI75" s="175"/>
      <c r="CJ75" s="175"/>
      <c r="CK75" s="175"/>
      <c r="CL75" s="175"/>
      <c r="CM75" s="175"/>
      <c r="CN75" s="175"/>
      <c r="CQ75" s="156" t="s">
        <v>209</v>
      </c>
      <c r="CR75" s="156"/>
      <c r="CS75" s="156"/>
      <c r="CT75" s="156"/>
      <c r="CU75" s="100">
        <f>LOOKUP(CT68,Sheet3!$B$173:$B$192,Sheet3!$E$173:$E$192)</f>
        <v>-5</v>
      </c>
    </row>
    <row r="76" spans="2:99" ht="7.35" customHeight="1" x14ac:dyDescent="0.2">
      <c r="B76" s="157" t="s">
        <v>265</v>
      </c>
      <c r="C76" s="157"/>
      <c r="D76" s="74">
        <f>D71</f>
        <v>40</v>
      </c>
      <c r="E76" s="74" t="s">
        <v>64</v>
      </c>
      <c r="F76" s="74">
        <f>E17</f>
        <v>5</v>
      </c>
      <c r="G76" s="74"/>
      <c r="H76" s="74">
        <f t="shared" si="8"/>
        <v>45</v>
      </c>
      <c r="J76" s="135"/>
      <c r="K76" s="135"/>
      <c r="L76" s="135"/>
      <c r="M76" s="135"/>
      <c r="N76" s="85"/>
      <c r="O76" s="156" t="s">
        <v>276</v>
      </c>
      <c r="P76" s="156"/>
      <c r="Q76" s="74" t="s">
        <v>32</v>
      </c>
      <c r="R76" s="74" t="s">
        <v>258</v>
      </c>
      <c r="S76" s="74" t="s">
        <v>16</v>
      </c>
      <c r="T76" s="74" t="s">
        <v>2</v>
      </c>
      <c r="U76" s="153" t="s">
        <v>27</v>
      </c>
      <c r="V76" s="154"/>
      <c r="W76" s="74" t="s">
        <v>77</v>
      </c>
      <c r="Y76" s="131" t="s">
        <v>4</v>
      </c>
      <c r="Z76" s="156"/>
      <c r="AA76" s="156"/>
      <c r="AB76" s="156"/>
      <c r="AC76" s="156"/>
      <c r="AD76" s="156"/>
      <c r="AE76" s="156"/>
      <c r="AF76" s="156"/>
      <c r="AG76" s="156"/>
      <c r="AH76" s="156"/>
      <c r="AI76" s="156"/>
      <c r="AJ76" s="156"/>
      <c r="AK76" s="156"/>
      <c r="AL76" s="156"/>
      <c r="AM76" s="156"/>
      <c r="AN76" s="96" t="s">
        <v>5</v>
      </c>
      <c r="AQ76" s="78"/>
      <c r="AR76" s="78" t="s">
        <v>266</v>
      </c>
      <c r="AS76" s="158" t="str">
        <f>LOOKUP(AR76,HM!$V$15:$V$655,HM!$W$15:$W$655)</f>
        <v>No</v>
      </c>
      <c r="AT76" s="158"/>
      <c r="AU76" s="158"/>
      <c r="AV76" s="158"/>
      <c r="AW76" s="29">
        <f>LOOKUP(AR76,HM!$V$15:$V$655,HM!$X$15:$X$655)</f>
        <v>0</v>
      </c>
      <c r="AX76" s="78"/>
      <c r="AY76" s="159" t="s">
        <v>266</v>
      </c>
      <c r="AZ76" s="160"/>
      <c r="BA76" s="159" t="str">
        <f>LOOKUP(AY76,HM!$V$15:$V$655,HM!$W$15:$W$655)</f>
        <v>No</v>
      </c>
      <c r="BB76" s="161"/>
      <c r="BC76" s="161"/>
      <c r="BD76" s="160"/>
      <c r="BE76" s="29">
        <f>LOOKUP(AY76,HM!$V$15:$V$655,HM!$X$15:$X$655)</f>
        <v>0</v>
      </c>
      <c r="BG76" s="74">
        <v>320</v>
      </c>
      <c r="BH76" s="156" t="str">
        <f>LOOKUP(BH62,HP!$I$17:$I$141,HP!$V$17:$V$141)</f>
        <v>NA</v>
      </c>
      <c r="BI76" s="156"/>
      <c r="BK76" s="74">
        <v>320</v>
      </c>
      <c r="BL76" s="156" t="str">
        <f>LOOKUP(BL62,HP!$I$17:$I$141,HP!$V$17:$V$141)</f>
        <v>NA</v>
      </c>
      <c r="BM76" s="156"/>
      <c r="BN76" s="156"/>
      <c r="BP76" s="74">
        <v>320</v>
      </c>
      <c r="BQ76" s="156" t="str">
        <f>LOOKUP(BQ62,HP!$I$17:$I$141,HP!$V$17:$V$141)</f>
        <v>NA</v>
      </c>
      <c r="BR76" s="156"/>
      <c r="BT76" s="174"/>
      <c r="BU76" s="174"/>
      <c r="BV76" s="174"/>
      <c r="BW76" s="174"/>
      <c r="BX76" s="174"/>
      <c r="BY76" s="174"/>
      <c r="CD76" s="175"/>
      <c r="CE76" s="175"/>
      <c r="CF76" s="175"/>
      <c r="CG76" s="175"/>
      <c r="CH76" s="175"/>
      <c r="CI76" s="175"/>
      <c r="CJ76" s="175"/>
      <c r="CK76" s="175"/>
      <c r="CL76" s="175"/>
      <c r="CM76" s="175"/>
      <c r="CN76" s="175"/>
      <c r="CQ76" s="157" t="s">
        <v>108</v>
      </c>
      <c r="CR76" s="157"/>
      <c r="CS76" s="157"/>
      <c r="CT76" s="157"/>
      <c r="CU76" s="157"/>
    </row>
    <row r="77" spans="2:99" ht="7.35" customHeight="1" x14ac:dyDescent="0.2">
      <c r="N77" s="85"/>
      <c r="O77" s="156" t="s">
        <v>284</v>
      </c>
      <c r="P77" s="156"/>
      <c r="Q77" s="74">
        <f>LOOKUP($C$2,Sheet3!$C$100:$V$100,Sheet3!$C$161:$V$161)</f>
        <v>3</v>
      </c>
      <c r="R77" s="74" t="s">
        <v>63</v>
      </c>
      <c r="S77" s="74">
        <f>$E$16</f>
        <v>-20</v>
      </c>
      <c r="T77" s="74">
        <v>0</v>
      </c>
      <c r="U77" s="153">
        <f>(LOOKUP($C$2,Sheet3!$C$100:$V$100,Sheet3!C150:V150))*$C$3</f>
        <v>0</v>
      </c>
      <c r="V77" s="154"/>
      <c r="W77" s="74">
        <f>SUM(S77:U77)</f>
        <v>-20</v>
      </c>
      <c r="Y77" s="156"/>
      <c r="Z77" s="156"/>
      <c r="AA77" s="156"/>
      <c r="AB77" s="156"/>
      <c r="AC77" s="156"/>
      <c r="AD77" s="156"/>
      <c r="AE77" s="156"/>
      <c r="AF77" s="156"/>
      <c r="AG77" s="156"/>
      <c r="AH77" s="156"/>
      <c r="AI77" s="156"/>
      <c r="AJ77" s="156"/>
      <c r="AK77" s="156"/>
      <c r="AL77" s="156"/>
      <c r="AM77" s="156"/>
      <c r="AN77" s="156"/>
      <c r="AQ77" s="78"/>
      <c r="AR77" s="78" t="s">
        <v>266</v>
      </c>
      <c r="AS77" s="158" t="str">
        <f>LOOKUP(AR77,HM!$V$15:$V$655,HM!$W$15:$W$655)</f>
        <v>No</v>
      </c>
      <c r="AT77" s="158"/>
      <c r="AU77" s="158"/>
      <c r="AV77" s="158"/>
      <c r="AW77" s="29">
        <f>LOOKUP(AR77,HM!$V$15:$V$655,HM!$X$15:$X$655)</f>
        <v>0</v>
      </c>
      <c r="AX77" s="78"/>
      <c r="AY77" s="159" t="s">
        <v>266</v>
      </c>
      <c r="AZ77" s="160"/>
      <c r="BA77" s="159" t="str">
        <f>LOOKUP(AY77,HM!$V$15:$V$655,HM!$W$15:$W$655)</f>
        <v>No</v>
      </c>
      <c r="BB77" s="161"/>
      <c r="BC77" s="161"/>
      <c r="BD77" s="160"/>
      <c r="BE77" s="29">
        <f>LOOKUP(AY77,HM!$V$15:$V$655,HM!$X$15:$X$655)</f>
        <v>0</v>
      </c>
      <c r="BG77" s="74">
        <v>440</v>
      </c>
      <c r="BH77" s="156" t="str">
        <f>LOOKUP(BH62,HP!$I$17:$I$141,HP!$W$17:$W$141)</f>
        <v>NA</v>
      </c>
      <c r="BI77" s="156"/>
      <c r="BK77" s="74">
        <v>440</v>
      </c>
      <c r="BL77" s="156" t="str">
        <f>LOOKUP(BL62,HP!$I$17:$I$141,HP!$W$17:$W$141)</f>
        <v>NA</v>
      </c>
      <c r="BM77" s="156"/>
      <c r="BN77" s="156"/>
      <c r="BP77" s="74">
        <v>440</v>
      </c>
      <c r="BQ77" s="156" t="str">
        <f>LOOKUP(BQ62,HP!$I$17:$I$141,HP!$W$17:$W$141)</f>
        <v>NA</v>
      </c>
      <c r="BR77" s="156"/>
      <c r="BS77" s="7"/>
      <c r="BT77" s="174"/>
      <c r="BU77" s="174"/>
      <c r="BV77" s="174"/>
      <c r="BW77" s="174"/>
      <c r="BX77" s="174"/>
      <c r="BY77" s="174"/>
      <c r="CD77" s="175"/>
      <c r="CE77" s="175"/>
      <c r="CF77" s="175"/>
      <c r="CG77" s="175"/>
      <c r="CH77" s="175"/>
      <c r="CI77" s="175"/>
      <c r="CJ77" s="175"/>
      <c r="CK77" s="175"/>
      <c r="CL77" s="175"/>
      <c r="CM77" s="175"/>
      <c r="CN77" s="175"/>
      <c r="CQ77" s="156" t="s">
        <v>5326</v>
      </c>
      <c r="CR77" s="156"/>
      <c r="CS77" s="156"/>
      <c r="CT77" s="156"/>
      <c r="CU77" s="100" t="str">
        <f>LOOKUP(CU67,Sheet3!$D$262:$D$281,Sheet3!$F$262:$F$281)</f>
        <v>20m</v>
      </c>
    </row>
    <row r="78" spans="2:99" ht="7.35" customHeight="1" x14ac:dyDescent="0.2">
      <c r="N78" s="85"/>
      <c r="O78" s="156" t="s">
        <v>285</v>
      </c>
      <c r="P78" s="156"/>
      <c r="Q78" s="74">
        <f>LOOKUP($C$2,Sheet3!$C$100:$V$100,Sheet3!$C$162:$V$162)</f>
        <v>3</v>
      </c>
      <c r="R78" s="74" t="s">
        <v>64</v>
      </c>
      <c r="S78" s="74">
        <f>$E$17</f>
        <v>5</v>
      </c>
      <c r="T78" s="74">
        <v>0</v>
      </c>
      <c r="U78" s="153">
        <f>(LOOKUP($C$2,Sheet3!$C$100:$V$100,Sheet3!C151:V151))*$C$3</f>
        <v>0</v>
      </c>
      <c r="V78" s="154"/>
      <c r="W78" s="74">
        <f>SUM(S78:U78)</f>
        <v>5</v>
      </c>
      <c r="Y78" s="156"/>
      <c r="Z78" s="156"/>
      <c r="AA78" s="156"/>
      <c r="AB78" s="156"/>
      <c r="AC78" s="156"/>
      <c r="AD78" s="156"/>
      <c r="AE78" s="156"/>
      <c r="AF78" s="156"/>
      <c r="AG78" s="156"/>
      <c r="AH78" s="156"/>
      <c r="AI78" s="156"/>
      <c r="AJ78" s="156"/>
      <c r="AK78" s="156"/>
      <c r="AL78" s="156"/>
      <c r="AM78" s="156"/>
      <c r="AN78" s="156"/>
      <c r="AQ78" s="78"/>
      <c r="AR78" s="78" t="s">
        <v>266</v>
      </c>
      <c r="AS78" s="158" t="str">
        <f>LOOKUP(AR78,HM!$V$15:$V$655,HM!$W$15:$W$655)</f>
        <v>No</v>
      </c>
      <c r="AT78" s="158"/>
      <c r="AU78" s="158"/>
      <c r="AV78" s="158"/>
      <c r="AW78" s="29">
        <f>LOOKUP(AR78,HM!$V$15:$V$655,HM!$X$15:$X$655)</f>
        <v>0</v>
      </c>
      <c r="AX78" s="78"/>
      <c r="AY78" s="159" t="s">
        <v>266</v>
      </c>
      <c r="AZ78" s="160"/>
      <c r="BA78" s="159" t="str">
        <f>LOOKUP(AY78,HM!$V$15:$V$655,HM!$W$15:$W$655)</f>
        <v>No</v>
      </c>
      <c r="BB78" s="161"/>
      <c r="BC78" s="161"/>
      <c r="BD78" s="160"/>
      <c r="BE78" s="29">
        <f>LOOKUP(AY78,HM!$V$15:$V$655,HM!$X$15:$X$655)</f>
        <v>0</v>
      </c>
      <c r="BG78" s="2"/>
      <c r="BH78" s="2"/>
      <c r="BI78" s="2"/>
      <c r="BK78" s="30"/>
      <c r="BL78" s="30"/>
      <c r="BM78" s="30"/>
      <c r="BN78" s="30"/>
      <c r="BP78" s="2"/>
      <c r="BQ78" s="2"/>
      <c r="BT78" s="174"/>
      <c r="BU78" s="174"/>
      <c r="BV78" s="174"/>
      <c r="BW78" s="174"/>
      <c r="BX78" s="174"/>
      <c r="BY78" s="174"/>
      <c r="CD78" s="175"/>
      <c r="CE78" s="175"/>
      <c r="CF78" s="175"/>
      <c r="CG78" s="175"/>
      <c r="CH78" s="175"/>
      <c r="CI78" s="175"/>
      <c r="CJ78" s="175"/>
      <c r="CK78" s="175"/>
      <c r="CL78" s="175"/>
      <c r="CM78" s="175"/>
      <c r="CN78" s="175"/>
      <c r="CQ78" s="156" t="s">
        <v>5354</v>
      </c>
      <c r="CR78" s="156"/>
      <c r="CS78" s="156"/>
      <c r="CT78" s="156"/>
      <c r="CU78" s="100" t="str">
        <f>LOOKUP(CU67,Sheet3!$D$262:$D$281,Sheet3!$I$262:$I$281)</f>
        <v>4m</v>
      </c>
    </row>
    <row r="79" spans="2:99" ht="7.35" customHeight="1" x14ac:dyDescent="0.2">
      <c r="B79" s="157" t="s">
        <v>268</v>
      </c>
      <c r="C79" s="157"/>
      <c r="D79" s="157"/>
      <c r="E79" s="157"/>
      <c r="F79" s="157"/>
      <c r="G79" s="157"/>
      <c r="H79" s="157"/>
      <c r="I79" s="157"/>
      <c r="N79" s="85"/>
      <c r="O79" s="156" t="s">
        <v>287</v>
      </c>
      <c r="P79" s="156"/>
      <c r="Q79" s="74">
        <f>LOOKUP($C$2,Sheet3!$C$100:$V$100,Sheet3!$C$163:$V$163)</f>
        <v>3</v>
      </c>
      <c r="R79" s="74" t="s">
        <v>63</v>
      </c>
      <c r="S79" s="74">
        <f>$E$16</f>
        <v>-20</v>
      </c>
      <c r="T79" s="74">
        <v>0</v>
      </c>
      <c r="U79" s="153">
        <f>(LOOKUP($C$2,Sheet3!$C$100:$V$100,Sheet3!C152:V152))*$C$3</f>
        <v>0</v>
      </c>
      <c r="V79" s="154"/>
      <c r="W79" s="74">
        <f>SUM(S79:U79)</f>
        <v>-20</v>
      </c>
      <c r="Y79" s="156"/>
      <c r="Z79" s="156"/>
      <c r="AA79" s="156"/>
      <c r="AB79" s="156"/>
      <c r="AC79" s="156"/>
      <c r="AD79" s="156"/>
      <c r="AE79" s="156"/>
      <c r="AF79" s="156"/>
      <c r="AG79" s="156"/>
      <c r="AH79" s="156"/>
      <c r="AI79" s="156"/>
      <c r="AJ79" s="156"/>
      <c r="AK79" s="156"/>
      <c r="AL79" s="156"/>
      <c r="AM79" s="156"/>
      <c r="AN79" s="156"/>
      <c r="AQ79" s="78"/>
      <c r="AR79" s="78" t="s">
        <v>266</v>
      </c>
      <c r="AS79" s="158" t="str">
        <f>LOOKUP(AR79,HM!$V$15:$V$655,HM!$W$15:$W$655)</f>
        <v>No</v>
      </c>
      <c r="AT79" s="158"/>
      <c r="AU79" s="158"/>
      <c r="AV79" s="158"/>
      <c r="AW79" s="29">
        <f>LOOKUP(AR79,HM!$V$15:$V$655,HM!$X$15:$X$655)</f>
        <v>0</v>
      </c>
      <c r="AX79" s="78"/>
      <c r="AY79" s="159" t="s">
        <v>266</v>
      </c>
      <c r="AZ79" s="160"/>
      <c r="BA79" s="159" t="str">
        <f>LOOKUP(AY79,HM!$V$15:$V$655,HM!$W$15:$W$655)</f>
        <v>No</v>
      </c>
      <c r="BB79" s="161"/>
      <c r="BC79" s="161"/>
      <c r="BD79" s="160"/>
      <c r="BE79" s="29">
        <f>LOOKUP(AY79,HM!$V$15:$V$655,HM!$X$15:$X$655)</f>
        <v>0</v>
      </c>
      <c r="BG79" s="96" t="s">
        <v>4517</v>
      </c>
      <c r="BH79" s="157" t="s">
        <v>0</v>
      </c>
      <c r="BI79" s="157"/>
      <c r="BK79" s="96" t="s">
        <v>4517</v>
      </c>
      <c r="BL79" s="157" t="s">
        <v>0</v>
      </c>
      <c r="BM79" s="157"/>
      <c r="BN79" s="157"/>
      <c r="BP79" s="96" t="s">
        <v>4517</v>
      </c>
      <c r="BQ79" s="157" t="s">
        <v>0</v>
      </c>
      <c r="BR79" s="157"/>
      <c r="BS79" s="24"/>
      <c r="BT79" s="174"/>
      <c r="BU79" s="174"/>
      <c r="BV79" s="174"/>
      <c r="BW79" s="174"/>
      <c r="BX79" s="174"/>
      <c r="BY79" s="174"/>
      <c r="CD79" s="175"/>
      <c r="CE79" s="175"/>
      <c r="CF79" s="175"/>
      <c r="CG79" s="175"/>
      <c r="CH79" s="175"/>
      <c r="CI79" s="175"/>
      <c r="CJ79" s="175"/>
      <c r="CK79" s="175"/>
      <c r="CL79" s="175"/>
      <c r="CM79" s="175"/>
      <c r="CN79" s="175"/>
      <c r="CQ79" s="156" t="s">
        <v>5327</v>
      </c>
      <c r="CR79" s="156"/>
      <c r="CS79" s="156"/>
      <c r="CT79" s="156"/>
      <c r="CU79" s="100" t="str">
        <f>LOOKUP(CU67,Sheet3!$D$262:$D$281,Sheet3!$G$262:$G$281)</f>
        <v>nada</v>
      </c>
    </row>
    <row r="80" spans="2:99" ht="7.35" customHeight="1" x14ac:dyDescent="0.2">
      <c r="B80" s="156" t="s">
        <v>0</v>
      </c>
      <c r="C80" s="156"/>
      <c r="D80" s="74" t="s">
        <v>168</v>
      </c>
      <c r="E80" s="156" t="s">
        <v>270</v>
      </c>
      <c r="F80" s="156"/>
      <c r="G80" s="156"/>
      <c r="H80" s="156"/>
      <c r="I80" s="156"/>
      <c r="N80" s="85"/>
      <c r="O80" s="180" t="s">
        <v>288</v>
      </c>
      <c r="P80" s="180"/>
      <c r="Q80" s="74">
        <f>LOOKUP($C$2,Sheet3!$C$100:$V$100,Sheet3!$C$164:$V$164)</f>
        <v>3</v>
      </c>
      <c r="R80" s="74" t="s">
        <v>63</v>
      </c>
      <c r="S80" s="74">
        <f>$E$16</f>
        <v>-20</v>
      </c>
      <c r="T80" s="74">
        <v>0</v>
      </c>
      <c r="U80" s="153">
        <f>(LOOKUP($C$2,Sheet3!$C$100:$V$100,Sheet3!C153:V153))*$C$3</f>
        <v>0</v>
      </c>
      <c r="V80" s="154"/>
      <c r="W80" s="74">
        <f>SUM(S80:U80)</f>
        <v>-20</v>
      </c>
      <c r="Y80" s="176" t="s">
        <v>5593</v>
      </c>
      <c r="Z80" s="176"/>
      <c r="AA80" s="132" t="s">
        <v>41</v>
      </c>
      <c r="AB80" s="132" t="s">
        <v>51</v>
      </c>
      <c r="AC80" s="132" t="s">
        <v>62</v>
      </c>
      <c r="AD80" s="132" t="s">
        <v>72</v>
      </c>
      <c r="AE80" s="132" t="s">
        <v>63</v>
      </c>
      <c r="AF80" s="133" t="s">
        <v>64</v>
      </c>
      <c r="AG80" s="157" t="s">
        <v>65</v>
      </c>
      <c r="AH80" s="157"/>
      <c r="AI80" s="2"/>
      <c r="AJ80" s="2"/>
      <c r="AK80" s="176" t="s">
        <v>17</v>
      </c>
      <c r="AL80" s="176"/>
      <c r="AM80" s="181" t="s">
        <v>5592</v>
      </c>
      <c r="AN80" s="157"/>
      <c r="AQ80" s="78"/>
      <c r="AR80" s="78" t="s">
        <v>266</v>
      </c>
      <c r="AS80" s="158" t="str">
        <f>LOOKUP(AR80,HM!$V$15:$V$655,HM!$W$15:$W$655)</f>
        <v>No</v>
      </c>
      <c r="AT80" s="158"/>
      <c r="AU80" s="158"/>
      <c r="AV80" s="158"/>
      <c r="AW80" s="29">
        <f>LOOKUP(AR80,HM!$V$15:$V$655,HM!$X$15:$X$655)</f>
        <v>0</v>
      </c>
      <c r="AX80" s="78"/>
      <c r="AY80" s="159" t="s">
        <v>266</v>
      </c>
      <c r="AZ80" s="160"/>
      <c r="BA80" s="159" t="str">
        <f>LOOKUP(AY80,HM!$V$15:$V$655,HM!$W$15:$W$655)</f>
        <v>No</v>
      </c>
      <c r="BB80" s="161"/>
      <c r="BC80" s="161"/>
      <c r="BD80" s="160"/>
      <c r="BE80" s="29">
        <f>LOOKUP(AY80,HM!$V$15:$V$655,HM!$X$15:$X$655)</f>
        <v>0</v>
      </c>
      <c r="BG80" s="74"/>
      <c r="BH80" s="156"/>
      <c r="BI80" s="156"/>
      <c r="BK80" s="74"/>
      <c r="BL80" s="156"/>
      <c r="BM80" s="156"/>
      <c r="BN80" s="156"/>
      <c r="BP80" s="74"/>
      <c r="BQ80" s="156"/>
      <c r="BR80" s="156"/>
      <c r="BS80" s="24"/>
      <c r="BT80" s="174"/>
      <c r="BU80" s="174"/>
      <c r="BV80" s="174"/>
      <c r="BW80" s="174"/>
      <c r="BX80" s="174"/>
      <c r="BY80" s="174"/>
      <c r="CD80" s="175"/>
      <c r="CE80" s="175"/>
      <c r="CF80" s="175"/>
      <c r="CG80" s="175"/>
      <c r="CH80" s="175"/>
      <c r="CI80" s="175"/>
      <c r="CJ80" s="175"/>
      <c r="CK80" s="175"/>
      <c r="CL80" s="175"/>
      <c r="CM80" s="175"/>
      <c r="CN80" s="175"/>
      <c r="CQ80" s="157" t="s">
        <v>48</v>
      </c>
      <c r="CR80" s="157"/>
      <c r="CS80" s="157"/>
      <c r="CT80" s="157"/>
      <c r="CU80" s="157"/>
    </row>
    <row r="81" spans="2:99" ht="7.35" customHeight="1" x14ac:dyDescent="0.2">
      <c r="B81" s="156" t="s">
        <v>271</v>
      </c>
      <c r="C81" s="156"/>
      <c r="D81" s="156"/>
      <c r="E81" s="156"/>
      <c r="F81" s="156"/>
      <c r="G81" s="156"/>
      <c r="H81" s="156"/>
      <c r="I81" s="156"/>
      <c r="N81" s="85"/>
      <c r="O81" s="156" t="s">
        <v>289</v>
      </c>
      <c r="P81" s="156"/>
      <c r="Q81" s="156"/>
      <c r="R81" s="156"/>
      <c r="S81" s="156"/>
      <c r="T81" s="156"/>
      <c r="U81" s="156"/>
      <c r="V81" s="156"/>
      <c r="W81" s="156"/>
      <c r="Y81" s="157"/>
      <c r="Z81" s="157"/>
      <c r="AA81" s="74"/>
      <c r="AB81" s="74"/>
      <c r="AC81" s="74"/>
      <c r="AD81" s="74"/>
      <c r="AE81" s="74"/>
      <c r="AF81" s="121"/>
      <c r="AG81" s="156"/>
      <c r="AH81" s="156"/>
      <c r="AI81" s="2"/>
      <c r="AJ81" s="2"/>
      <c r="AK81" s="156"/>
      <c r="AL81" s="156"/>
      <c r="AM81" s="154"/>
      <c r="AN81" s="156"/>
      <c r="AQ81" s="78"/>
      <c r="AR81" s="78" t="s">
        <v>266</v>
      </c>
      <c r="AS81" s="158" t="str">
        <f>LOOKUP(AR81,HM!$V$15:$V$655,HM!$W$15:$W$655)</f>
        <v>No</v>
      </c>
      <c r="AT81" s="158"/>
      <c r="AU81" s="158"/>
      <c r="AV81" s="158"/>
      <c r="AW81" s="29">
        <f>LOOKUP(AR81,HM!$V$15:$V$655,HM!$X$15:$X$655)</f>
        <v>0</v>
      </c>
      <c r="AX81" s="78"/>
      <c r="AY81" s="159" t="s">
        <v>266</v>
      </c>
      <c r="AZ81" s="160"/>
      <c r="BA81" s="159" t="str">
        <f>LOOKUP(AY81,HM!$V$15:$V$655,HM!$W$15:$W$655)</f>
        <v>No</v>
      </c>
      <c r="BB81" s="161"/>
      <c r="BC81" s="161"/>
      <c r="BD81" s="160"/>
      <c r="BE81" s="29">
        <f>LOOKUP(AY81,HM!$V$15:$V$655,HM!$X$15:$X$655)</f>
        <v>0</v>
      </c>
      <c r="BG81" s="96" t="s">
        <v>17</v>
      </c>
      <c r="BH81" s="96" t="s">
        <v>192</v>
      </c>
      <c r="BI81" s="96" t="s">
        <v>194</v>
      </c>
      <c r="BK81" s="96" t="s">
        <v>17</v>
      </c>
      <c r="BL81" s="96" t="s">
        <v>192</v>
      </c>
      <c r="BM81" s="157" t="s">
        <v>194</v>
      </c>
      <c r="BN81" s="157"/>
      <c r="BP81" s="96" t="s">
        <v>17</v>
      </c>
      <c r="BQ81" s="96" t="s">
        <v>192</v>
      </c>
      <c r="BR81" s="96" t="s">
        <v>194</v>
      </c>
      <c r="BT81" s="174"/>
      <c r="BU81" s="174"/>
      <c r="BV81" s="174"/>
      <c r="BW81" s="174"/>
      <c r="BX81" s="174"/>
      <c r="BY81" s="174"/>
      <c r="CD81" s="175"/>
      <c r="CE81" s="175"/>
      <c r="CF81" s="175"/>
      <c r="CG81" s="175"/>
      <c r="CH81" s="175"/>
      <c r="CI81" s="175"/>
      <c r="CJ81" s="175"/>
      <c r="CK81" s="175"/>
      <c r="CL81" s="175"/>
      <c r="CM81" s="175"/>
      <c r="CN81" s="175"/>
      <c r="CQ81" s="156" t="s">
        <v>5355</v>
      </c>
      <c r="CR81" s="156"/>
      <c r="CS81" s="156"/>
      <c r="CT81" s="156"/>
      <c r="CU81" s="100" t="str">
        <f>LOOKUP(CT69,Sheet3!$J$262:$J$281,Sheet3!$K$262:$K$281)</f>
        <v>25 Kg</v>
      </c>
    </row>
    <row r="82" spans="2:99" ht="7.35" customHeight="1" x14ac:dyDescent="0.2">
      <c r="B82" s="156" t="s">
        <v>164</v>
      </c>
      <c r="C82" s="156"/>
      <c r="D82" s="74">
        <f>(LOOKUP(B82,Sheet3!$AB$111:$AC$119))*(LOOKUP($C$2,Sheet3!$C$100:$V$100,Sheet3!$C$171:$V$171))</f>
        <v>0</v>
      </c>
      <c r="E82" s="156"/>
      <c r="F82" s="156"/>
      <c r="G82" s="156"/>
      <c r="H82" s="156"/>
      <c r="I82" s="156"/>
      <c r="N82" s="85"/>
      <c r="AI82" s="27"/>
      <c r="AJ82" s="27"/>
      <c r="AK82" s="27"/>
      <c r="AL82" s="2"/>
      <c r="AQ82" s="78"/>
      <c r="AR82" s="78" t="s">
        <v>266</v>
      </c>
      <c r="AS82" s="158" t="str">
        <f>LOOKUP(AR82,HM!$V$15:$V$655,HM!$W$15:$W$655)</f>
        <v>No</v>
      </c>
      <c r="AT82" s="158"/>
      <c r="AU82" s="158"/>
      <c r="AV82" s="158"/>
      <c r="AW82" s="29">
        <f>LOOKUP(AR82,HM!$V$15:$V$655,HM!$X$15:$X$655)</f>
        <v>0</v>
      </c>
      <c r="AX82" s="78"/>
      <c r="AY82" s="159" t="s">
        <v>266</v>
      </c>
      <c r="AZ82" s="160"/>
      <c r="BA82" s="159" t="str">
        <f>LOOKUP(AY82,HM!$V$15:$V$655,HM!$W$15:$W$655)</f>
        <v>No</v>
      </c>
      <c r="BB82" s="161"/>
      <c r="BC82" s="161"/>
      <c r="BD82" s="160"/>
      <c r="BE82" s="29">
        <f>LOOKUP(AY82,HM!$V$15:$V$655,HM!$X$15:$X$655)</f>
        <v>0</v>
      </c>
      <c r="BG82" s="74" t="str">
        <f>LOOKUP(BH80,HP!$I$17:$I$141,HP!$J$17:$J$141)</f>
        <v>NA</v>
      </c>
      <c r="BH82" s="74" t="str">
        <f>LOOKUP(BH80,HP!$I$17:$I$141,HP!$K$17:$K$141)</f>
        <v>NA</v>
      </c>
      <c r="BI82" s="74" t="str">
        <f>LOOKUP(BH80,HP!$I$17:$I$141,HP!$L$17:$L$141)</f>
        <v>No</v>
      </c>
      <c r="BK82" s="74" t="str">
        <f>LOOKUP(BL80,HP!$I$17:$I$141,HP!$J$17:$J$141)</f>
        <v>NA</v>
      </c>
      <c r="BL82" s="74" t="str">
        <f>LOOKUP(BL80,HP!$I$17:$I$141,HP!$K$17:$K$141)</f>
        <v>NA</v>
      </c>
      <c r="BM82" s="156" t="str">
        <f>LOOKUP(BL80,HP!$I$17:$I$141,HP!$L$17:$L$141)</f>
        <v>No</v>
      </c>
      <c r="BN82" s="156"/>
      <c r="BP82" s="74" t="str">
        <f>LOOKUP(BQ80,HP!$I$17:$I$141,HP!$J$17:$J$141)</f>
        <v>NA</v>
      </c>
      <c r="BQ82" s="74" t="str">
        <f>LOOKUP(BQ80,HP!$I$17:$I$141,HP!$K$17:$K$141)</f>
        <v>NA</v>
      </c>
      <c r="BR82" s="74" t="str">
        <f>LOOKUP(BQ80,HP!$I$17:$I$141,HP!$L$17:$L$141)</f>
        <v>No</v>
      </c>
      <c r="BT82" s="174"/>
      <c r="BU82" s="174"/>
      <c r="BV82" s="174"/>
      <c r="BW82" s="174"/>
      <c r="BX82" s="174"/>
      <c r="BY82" s="174"/>
      <c r="CD82" s="175"/>
      <c r="CE82" s="175"/>
      <c r="CF82" s="175"/>
      <c r="CG82" s="175"/>
      <c r="CH82" s="175"/>
      <c r="CI82" s="175"/>
      <c r="CJ82" s="175"/>
      <c r="CK82" s="175"/>
      <c r="CL82" s="175"/>
      <c r="CM82" s="175"/>
      <c r="CN82" s="175"/>
      <c r="CQ82" s="156" t="s">
        <v>5356</v>
      </c>
      <c r="CR82" s="156"/>
      <c r="CS82" s="156"/>
      <c r="CT82" s="156"/>
      <c r="CU82" s="100" t="str">
        <f>LOOKUP(CT69,Sheet3!$J$262:$J$281,Sheet3!$L$262:$L$281)</f>
        <v>60 Kg</v>
      </c>
    </row>
    <row r="83" spans="2:99" ht="7.35" customHeight="1" x14ac:dyDescent="0.2">
      <c r="B83" s="156" t="s">
        <v>164</v>
      </c>
      <c r="C83" s="156"/>
      <c r="D83" s="74">
        <f>(LOOKUP(B83,Sheet3!$AB$111:$AC$119))*(LOOKUP($C$2,Sheet3!$C$100:$V$100,Sheet3!$C$171:$V$171))</f>
        <v>0</v>
      </c>
      <c r="E83" s="156"/>
      <c r="F83" s="156"/>
      <c r="G83" s="156"/>
      <c r="H83" s="156"/>
      <c r="I83" s="156"/>
      <c r="Y83" s="131" t="s">
        <v>4</v>
      </c>
      <c r="Z83" s="156"/>
      <c r="AA83" s="156"/>
      <c r="AB83" s="156"/>
      <c r="AC83" s="156"/>
      <c r="AD83" s="156"/>
      <c r="AE83" s="156"/>
      <c r="AF83" s="156"/>
      <c r="AG83" s="156"/>
      <c r="AH83" s="156"/>
      <c r="AI83" s="156"/>
      <c r="AJ83" s="156"/>
      <c r="AK83" s="156"/>
      <c r="AL83" s="156"/>
      <c r="AM83" s="156"/>
      <c r="AN83" s="96" t="s">
        <v>5</v>
      </c>
      <c r="AQ83" s="78"/>
      <c r="AR83" s="78" t="s">
        <v>266</v>
      </c>
      <c r="AS83" s="158" t="str">
        <f>LOOKUP(AR83,HM!$V$15:$V$655,HM!$W$15:$W$655)</f>
        <v>No</v>
      </c>
      <c r="AT83" s="158"/>
      <c r="AU83" s="158"/>
      <c r="AV83" s="158"/>
      <c r="AW83" s="29">
        <f>LOOKUP(AR83,HM!$V$15:$V$655,HM!$X$15:$X$655)</f>
        <v>0</v>
      </c>
      <c r="AX83" s="78"/>
      <c r="AY83" s="159" t="s">
        <v>266</v>
      </c>
      <c r="AZ83" s="160"/>
      <c r="BA83" s="159" t="str">
        <f>LOOKUP(AY83,HM!$V$15:$V$655,HM!$W$15:$W$655)</f>
        <v>No</v>
      </c>
      <c r="BB83" s="161"/>
      <c r="BC83" s="161"/>
      <c r="BD83" s="160"/>
      <c r="BE83" s="29">
        <f>LOOKUP(AY83,HM!$V$15:$V$655,HM!$X$15:$X$655)</f>
        <v>0</v>
      </c>
      <c r="BG83" s="157" t="s">
        <v>153</v>
      </c>
      <c r="BH83" s="175" t="str">
        <f>LOOKUP(BH80,HP!$I$17:$I$141,HP!$M$17:$M$141)</f>
        <v>NA</v>
      </c>
      <c r="BI83" s="175"/>
      <c r="BK83" s="157" t="s">
        <v>153</v>
      </c>
      <c r="BL83" s="175" t="str">
        <f>LOOKUP(BL80,HP!$I$17:$I$141,HP!$M$17:$M$141)</f>
        <v>NA</v>
      </c>
      <c r="BM83" s="175"/>
      <c r="BN83" s="175"/>
      <c r="BP83" s="157" t="s">
        <v>153</v>
      </c>
      <c r="BQ83" s="175" t="str">
        <f>LOOKUP(BQ80,HP!$I$17:$I$141,HP!$M$17:$M$141)</f>
        <v>NA</v>
      </c>
      <c r="BR83" s="175"/>
      <c r="BT83" s="174"/>
      <c r="BU83" s="174"/>
      <c r="BV83" s="174"/>
      <c r="BW83" s="174"/>
      <c r="BX83" s="174"/>
      <c r="BY83" s="174"/>
      <c r="CD83" s="175"/>
      <c r="CE83" s="175"/>
      <c r="CF83" s="175"/>
      <c r="CG83" s="175"/>
      <c r="CH83" s="175"/>
      <c r="CI83" s="175"/>
      <c r="CJ83" s="175"/>
      <c r="CK83" s="175"/>
      <c r="CL83" s="175"/>
      <c r="CM83" s="175"/>
      <c r="CN83" s="175"/>
      <c r="CQ83" s="156" t="s">
        <v>5327</v>
      </c>
      <c r="CR83" s="156"/>
      <c r="CS83" s="156"/>
      <c r="CT83" s="156"/>
      <c r="CU83" s="100" t="str">
        <f>LOOKUP(CT69,Sheet3!$J$262:$J$281,Sheet3!$M$262:$M$281)</f>
        <v>nada</v>
      </c>
    </row>
    <row r="84" spans="2:99" ht="7.35" customHeight="1" x14ac:dyDescent="0.2">
      <c r="B84" s="156" t="s">
        <v>164</v>
      </c>
      <c r="C84" s="156"/>
      <c r="D84" s="74">
        <f>(LOOKUP(B84,Sheet3!$AB$111:$AC$119))*(LOOKUP($C$2,Sheet3!$C$100:$V$100,Sheet3!$C$171:$V$171))</f>
        <v>0</v>
      </c>
      <c r="E84" s="156"/>
      <c r="F84" s="156"/>
      <c r="G84" s="156"/>
      <c r="H84" s="156"/>
      <c r="I84" s="156"/>
      <c r="L84" s="155" t="s">
        <v>102</v>
      </c>
      <c r="M84" s="155"/>
      <c r="N84" s="155"/>
      <c r="O84" s="155"/>
      <c r="P84" s="155"/>
      <c r="Q84" s="155"/>
      <c r="S84" s="157" t="s">
        <v>111</v>
      </c>
      <c r="T84" s="157"/>
      <c r="U84" s="157"/>
      <c r="V84" s="157"/>
      <c r="Y84" s="156"/>
      <c r="Z84" s="156"/>
      <c r="AA84" s="156"/>
      <c r="AB84" s="156"/>
      <c r="AC84" s="156"/>
      <c r="AD84" s="156"/>
      <c r="AE84" s="156"/>
      <c r="AF84" s="156"/>
      <c r="AG84" s="156"/>
      <c r="AH84" s="156"/>
      <c r="AI84" s="156"/>
      <c r="AJ84" s="156"/>
      <c r="AK84" s="156"/>
      <c r="AL84" s="156"/>
      <c r="AM84" s="156"/>
      <c r="AN84" s="156"/>
      <c r="AQ84" s="78"/>
      <c r="AR84" s="78" t="s">
        <v>266</v>
      </c>
      <c r="AS84" s="158" t="str">
        <f>LOOKUP(AR84,HM!$V$15:$V$655,HM!$W$15:$W$655)</f>
        <v>No</v>
      </c>
      <c r="AT84" s="158"/>
      <c r="AU84" s="158"/>
      <c r="AV84" s="158"/>
      <c r="AW84" s="29">
        <f>LOOKUP(AR84,HM!$V$15:$V$655,HM!$X$15:$X$655)</f>
        <v>0</v>
      </c>
      <c r="AX84" s="78"/>
      <c r="AY84" s="159" t="s">
        <v>266</v>
      </c>
      <c r="AZ84" s="160"/>
      <c r="BA84" s="159" t="str">
        <f>LOOKUP(AY84,HM!$V$15:$V$655,HM!$W$15:$W$655)</f>
        <v>No</v>
      </c>
      <c r="BB84" s="161"/>
      <c r="BC84" s="161"/>
      <c r="BD84" s="160"/>
      <c r="BE84" s="29">
        <f>LOOKUP(AY84,HM!$V$15:$V$655,HM!$X$15:$X$655)</f>
        <v>0</v>
      </c>
      <c r="BG84" s="157"/>
      <c r="BH84" s="175"/>
      <c r="BI84" s="175"/>
      <c r="BK84" s="157"/>
      <c r="BL84" s="175"/>
      <c r="BM84" s="175"/>
      <c r="BN84" s="175"/>
      <c r="BP84" s="157"/>
      <c r="BQ84" s="175"/>
      <c r="BR84" s="175"/>
      <c r="BT84" s="174"/>
      <c r="BU84" s="174"/>
      <c r="BV84" s="174"/>
      <c r="BW84" s="174"/>
      <c r="BX84" s="174"/>
      <c r="BY84" s="174"/>
      <c r="CD84" s="175"/>
      <c r="CE84" s="175"/>
      <c r="CF84" s="175"/>
      <c r="CG84" s="175"/>
      <c r="CH84" s="175"/>
      <c r="CI84" s="175"/>
      <c r="CJ84" s="175"/>
      <c r="CK84" s="175"/>
      <c r="CL84" s="175"/>
      <c r="CM84" s="175"/>
      <c r="CN84" s="175"/>
    </row>
    <row r="85" spans="2:99" ht="7.35" customHeight="1" x14ac:dyDescent="0.2">
      <c r="B85" s="156" t="s">
        <v>164</v>
      </c>
      <c r="C85" s="156"/>
      <c r="D85" s="74">
        <f>(LOOKUP(B85,Sheet3!$AB$111:$AC$119))*(LOOKUP($C$2,Sheet3!$C$100:$V$100,Sheet3!$C$171:$V$171))</f>
        <v>0</v>
      </c>
      <c r="E85" s="156"/>
      <c r="F85" s="156"/>
      <c r="G85" s="156"/>
      <c r="H85" s="156"/>
      <c r="I85" s="156"/>
      <c r="L85" s="157" t="s">
        <v>107</v>
      </c>
      <c r="M85" s="157"/>
      <c r="N85" s="157"/>
      <c r="O85" s="157"/>
      <c r="P85" s="157" t="s">
        <v>108</v>
      </c>
      <c r="Q85" s="157"/>
      <c r="S85" s="156" t="s">
        <v>92</v>
      </c>
      <c r="T85" s="156"/>
      <c r="U85" s="153">
        <f>$P$90</f>
        <v>4</v>
      </c>
      <c r="V85" s="154"/>
      <c r="Y85" s="156"/>
      <c r="Z85" s="156"/>
      <c r="AA85" s="156"/>
      <c r="AB85" s="156"/>
      <c r="AC85" s="156"/>
      <c r="AD85" s="156"/>
      <c r="AE85" s="156"/>
      <c r="AF85" s="156"/>
      <c r="AG85" s="156"/>
      <c r="AH85" s="156"/>
      <c r="AI85" s="156"/>
      <c r="AJ85" s="156"/>
      <c r="AK85" s="156"/>
      <c r="AL85" s="156"/>
      <c r="AM85" s="156"/>
      <c r="AN85" s="156"/>
      <c r="AQ85" s="78"/>
      <c r="AR85" s="78" t="s">
        <v>266</v>
      </c>
      <c r="AS85" s="158" t="str">
        <f>LOOKUP(AR85,HM!$V$15:$V$655,HM!$W$15:$W$655)</f>
        <v>No</v>
      </c>
      <c r="AT85" s="158"/>
      <c r="AU85" s="158"/>
      <c r="AV85" s="158"/>
      <c r="AW85" s="29">
        <f>LOOKUP(AR85,HM!$V$15:$V$655,HM!$X$15:$X$655)</f>
        <v>0</v>
      </c>
      <c r="AX85" s="78"/>
      <c r="AY85" s="159" t="s">
        <v>266</v>
      </c>
      <c r="AZ85" s="160"/>
      <c r="BA85" s="159" t="str">
        <f>LOOKUP(AY85,HM!$V$15:$V$655,HM!$W$15:$W$655)</f>
        <v>No</v>
      </c>
      <c r="BB85" s="161"/>
      <c r="BC85" s="161"/>
      <c r="BD85" s="160"/>
      <c r="BE85" s="29">
        <f>LOOKUP(AY85,HM!$V$15:$V$655,HM!$X$15:$X$655)</f>
        <v>0</v>
      </c>
      <c r="BG85" s="157"/>
      <c r="BH85" s="175"/>
      <c r="BI85" s="175"/>
      <c r="BK85" s="157"/>
      <c r="BL85" s="175"/>
      <c r="BM85" s="175"/>
      <c r="BN85" s="175"/>
      <c r="BP85" s="157"/>
      <c r="BQ85" s="175"/>
      <c r="BR85" s="175"/>
      <c r="BT85" s="174"/>
      <c r="BU85" s="174"/>
      <c r="BV85" s="174"/>
      <c r="BW85" s="174"/>
      <c r="BX85" s="174"/>
      <c r="BY85" s="174"/>
      <c r="CD85" s="175"/>
      <c r="CE85" s="175"/>
      <c r="CF85" s="175"/>
      <c r="CG85" s="175"/>
      <c r="CH85" s="175"/>
      <c r="CI85" s="175"/>
      <c r="CJ85" s="175"/>
      <c r="CK85" s="175"/>
      <c r="CL85" s="175"/>
      <c r="CM85" s="175"/>
      <c r="CN85" s="175"/>
    </row>
    <row r="86" spans="2:99" ht="7.35" customHeight="1" x14ac:dyDescent="0.2">
      <c r="B86" s="156" t="s">
        <v>277</v>
      </c>
      <c r="C86" s="156"/>
      <c r="D86" s="156"/>
      <c r="E86" s="156"/>
      <c r="F86" s="156"/>
      <c r="G86" s="156"/>
      <c r="H86" s="156"/>
      <c r="I86" s="156"/>
      <c r="L86" s="156" t="s">
        <v>2</v>
      </c>
      <c r="M86" s="156"/>
      <c r="N86" s="156"/>
      <c r="O86" s="74">
        <f>$D$11</f>
        <v>11</v>
      </c>
      <c r="P86" s="74" t="s">
        <v>2</v>
      </c>
      <c r="Q86" s="74">
        <f>D10</f>
        <v>9</v>
      </c>
      <c r="S86" s="156" t="s">
        <v>5391</v>
      </c>
      <c r="T86" s="156"/>
      <c r="U86" s="153">
        <f>LOOKUP($P$90,Sheet3!$B$173:$B$192,Sheet3!$C$173:$C$192)</f>
        <v>40</v>
      </c>
      <c r="V86" s="154"/>
      <c r="Y86" s="156"/>
      <c r="Z86" s="156"/>
      <c r="AA86" s="156"/>
      <c r="AB86" s="156"/>
      <c r="AC86" s="156"/>
      <c r="AD86" s="156"/>
      <c r="AE86" s="156"/>
      <c r="AF86" s="156"/>
      <c r="AG86" s="156"/>
      <c r="AH86" s="156"/>
      <c r="AI86" s="156"/>
      <c r="AJ86" s="156"/>
      <c r="AK86" s="156"/>
      <c r="AL86" s="156"/>
      <c r="AM86" s="156"/>
      <c r="AN86" s="156"/>
      <c r="AQ86" s="78"/>
      <c r="AR86" s="78" t="s">
        <v>266</v>
      </c>
      <c r="AS86" s="158" t="str">
        <f>LOOKUP(AR86,HM!$V$15:$V$655,HM!$W$15:$W$655)</f>
        <v>No</v>
      </c>
      <c r="AT86" s="158"/>
      <c r="AU86" s="158"/>
      <c r="AV86" s="158"/>
      <c r="AW86" s="29">
        <f>LOOKUP(AR86,HM!$V$15:$V$655,HM!$X$15:$X$655)</f>
        <v>0</v>
      </c>
      <c r="AX86" s="78"/>
      <c r="AY86" s="159" t="s">
        <v>266</v>
      </c>
      <c r="AZ86" s="160"/>
      <c r="BA86" s="159" t="str">
        <f>LOOKUP(AY86,HM!$V$15:$V$655,HM!$W$15:$W$655)</f>
        <v>No</v>
      </c>
      <c r="BB86" s="161"/>
      <c r="BC86" s="161"/>
      <c r="BD86" s="160"/>
      <c r="BE86" s="29">
        <f>LOOKUP(AY86,HM!$V$15:$V$655,HM!$X$15:$X$655)</f>
        <v>0</v>
      </c>
      <c r="BG86" s="74">
        <v>20</v>
      </c>
      <c r="BH86" s="156" t="str">
        <f>LOOKUP(BH80,HP!$I$17:$I$141,HP!$N$17:$N$141)</f>
        <v>NA</v>
      </c>
      <c r="BI86" s="156"/>
      <c r="BK86" s="74">
        <v>20</v>
      </c>
      <c r="BL86" s="156" t="str">
        <f>LOOKUP(BL80,HP!$I$17:$I$141,HP!$N$17:$N$141)</f>
        <v>NA</v>
      </c>
      <c r="BM86" s="156"/>
      <c r="BN86" s="156"/>
      <c r="BP86" s="74">
        <v>20</v>
      </c>
      <c r="BQ86" s="156" t="str">
        <f>LOOKUP(BQ80,HP!$I$17:$I$141,HP!$N$17:$N$141)</f>
        <v>NA</v>
      </c>
      <c r="BR86" s="156"/>
      <c r="BT86" s="174"/>
      <c r="BU86" s="174"/>
      <c r="BV86" s="174"/>
      <c r="BW86" s="174"/>
      <c r="BX86" s="174"/>
      <c r="BY86" s="174"/>
      <c r="CD86" s="175"/>
      <c r="CE86" s="175"/>
      <c r="CF86" s="175"/>
      <c r="CG86" s="175"/>
      <c r="CH86" s="175"/>
      <c r="CI86" s="175"/>
      <c r="CJ86" s="175"/>
      <c r="CK86" s="175"/>
      <c r="CL86" s="175"/>
      <c r="CM86" s="175"/>
      <c r="CN86" s="175"/>
    </row>
    <row r="87" spans="2:99" ht="7.35" customHeight="1" x14ac:dyDescent="0.2">
      <c r="B87" s="156" t="s">
        <v>164</v>
      </c>
      <c r="C87" s="156"/>
      <c r="D87" s="74">
        <f>LOOKUP(B87,Sheet3!$Z$119:$AA$131)*(LOOKUP($C$2,Sheet3!$C$100:$V$100,Sheet3!$C$171:$V$171))</f>
        <v>0</v>
      </c>
      <c r="E87" s="156" t="str">
        <f>LOOKUP(B87,Sheet3!$AA$135:$AB$147)</f>
        <v>Ninguna</v>
      </c>
      <c r="F87" s="156"/>
      <c r="G87" s="156"/>
      <c r="H87" s="156"/>
      <c r="I87" s="156"/>
      <c r="L87" s="156" t="s">
        <v>5606</v>
      </c>
      <c r="M87" s="156"/>
      <c r="N87" s="156"/>
      <c r="O87" s="74">
        <v>0</v>
      </c>
      <c r="P87" s="74" t="s">
        <v>126</v>
      </c>
      <c r="Q87" s="112">
        <f>IF(((LOOKUP($B$24,Tabla12[Nombre],Tabla12[Restricción del movimiento]))+((LOOKUP($B$25,Tabla12[Nombre],Tabla12[Restricción del movimiento])))-(1*LOOKUP($H$24,Sheet3!$L$2:$L$6,Sheet3!$M$2:$M$6))-(1*LOOKUP($H$25,Sheet3!$L$2:$L$6,Sheet3!$M$2:$M$6)))&lt;0,0,((LOOKUP($B$24,Tabla12[Nombre],Tabla12[Restricción del movimiento]))+((LOOKUP($B$25,Tabla12[Nombre],Tabla12[Restricción del movimiento])))-(1*LOOKUP($H$24,Sheet3!$L$2:$L$6,Sheet3!$M$2:$M$6))-(1*LOOKUP($H$25,Sheet3!$L$2:$L$6,Sheet3!$M$2:$M$6))))</f>
        <v>4</v>
      </c>
      <c r="S87" s="156" t="s">
        <v>206</v>
      </c>
      <c r="T87" s="156"/>
      <c r="U87" s="153">
        <f>LOOKUP($P$90,Sheet3!$B$173:$B$192,Sheet3!$D$173:$D$192)</f>
        <v>20</v>
      </c>
      <c r="V87" s="154"/>
      <c r="Y87" s="176" t="s">
        <v>5593</v>
      </c>
      <c r="Z87" s="176"/>
      <c r="AA87" s="132" t="s">
        <v>41</v>
      </c>
      <c r="AB87" s="132" t="s">
        <v>51</v>
      </c>
      <c r="AC87" s="132" t="s">
        <v>62</v>
      </c>
      <c r="AD87" s="132" t="s">
        <v>72</v>
      </c>
      <c r="AE87" s="132" t="s">
        <v>63</v>
      </c>
      <c r="AF87" s="133" t="s">
        <v>64</v>
      </c>
      <c r="AG87" s="157" t="s">
        <v>65</v>
      </c>
      <c r="AH87" s="157"/>
      <c r="AI87" s="2"/>
      <c r="AJ87" s="2"/>
      <c r="AK87" s="176" t="s">
        <v>17</v>
      </c>
      <c r="AL87" s="176"/>
      <c r="AM87" s="181" t="s">
        <v>5592</v>
      </c>
      <c r="AN87" s="157"/>
      <c r="AQ87" s="78"/>
      <c r="AR87" s="78" t="s">
        <v>266</v>
      </c>
      <c r="AS87" s="158" t="str">
        <f>LOOKUP(AR87,HM!$V$15:$V$655,HM!$W$15:$W$655)</f>
        <v>No</v>
      </c>
      <c r="AT87" s="158"/>
      <c r="AU87" s="158"/>
      <c r="AV87" s="158"/>
      <c r="AW87" s="29">
        <f>LOOKUP(AR87,HM!$V$15:$V$655,HM!$X$15:$X$655)</f>
        <v>0</v>
      </c>
      <c r="AX87" s="78"/>
      <c r="AY87" s="159" t="s">
        <v>266</v>
      </c>
      <c r="AZ87" s="160"/>
      <c r="BA87" s="159" t="str">
        <f>LOOKUP(AY87,HM!$V$15:$V$655,HM!$W$15:$W$655)</f>
        <v>No</v>
      </c>
      <c r="BB87" s="161"/>
      <c r="BC87" s="161"/>
      <c r="BD87" s="160"/>
      <c r="BE87" s="29">
        <f>LOOKUP(AY87,HM!$V$15:$V$655,HM!$X$15:$X$655)</f>
        <v>0</v>
      </c>
      <c r="BG87" s="74">
        <v>40</v>
      </c>
      <c r="BH87" s="156" t="str">
        <f>LOOKUP(BH80,HP!$I$17:$I$141,HP!$O$17:$O$141)</f>
        <v>NA</v>
      </c>
      <c r="BI87" s="156"/>
      <c r="BK87" s="74">
        <v>40</v>
      </c>
      <c r="BL87" s="156" t="str">
        <f>LOOKUP(BL80,HP!$I$17:$I$141,HP!$O$17:$O$141)</f>
        <v>NA</v>
      </c>
      <c r="BM87" s="156"/>
      <c r="BN87" s="156"/>
      <c r="BP87" s="74">
        <v>40</v>
      </c>
      <c r="BQ87" s="156" t="str">
        <f>LOOKUP(BQ80,HP!$I$17:$I$141,HP!$O$17:$O$141)</f>
        <v>NA</v>
      </c>
      <c r="BR87" s="156"/>
      <c r="BT87" s="174"/>
      <c r="BU87" s="174"/>
      <c r="BV87" s="174"/>
      <c r="BW87" s="174"/>
      <c r="BX87" s="174"/>
      <c r="BY87" s="174"/>
      <c r="CD87" s="175"/>
      <c r="CE87" s="175"/>
      <c r="CF87" s="175"/>
      <c r="CG87" s="175"/>
      <c r="CH87" s="175"/>
      <c r="CI87" s="175"/>
      <c r="CJ87" s="175"/>
      <c r="CK87" s="175"/>
      <c r="CL87" s="175"/>
      <c r="CM87" s="175"/>
      <c r="CN87" s="175"/>
    </row>
    <row r="88" spans="2:99" ht="7.35" customHeight="1" x14ac:dyDescent="0.2">
      <c r="B88" s="156" t="s">
        <v>164</v>
      </c>
      <c r="C88" s="156"/>
      <c r="D88" s="74">
        <f>LOOKUP(B88,Sheet3!$Z$119:$AA$131)*(LOOKUP($C$2,Sheet3!$C$100:$V$100,Sheet3!$C$171:$V$171))</f>
        <v>0</v>
      </c>
      <c r="E88" s="156" t="str">
        <f>LOOKUP(B88,Sheet3!$AA$135:$AB$147)</f>
        <v>Ninguna</v>
      </c>
      <c r="F88" s="156"/>
      <c r="G88" s="156"/>
      <c r="H88" s="156"/>
      <c r="I88" s="156"/>
      <c r="L88" s="156" t="s">
        <v>77</v>
      </c>
      <c r="M88" s="156"/>
      <c r="N88" s="156"/>
      <c r="O88" s="74">
        <f>(O86-O87)</f>
        <v>11</v>
      </c>
      <c r="P88" s="74" t="s">
        <v>136</v>
      </c>
      <c r="Q88" s="74">
        <v>0</v>
      </c>
      <c r="S88" s="156" t="s">
        <v>209</v>
      </c>
      <c r="T88" s="156"/>
      <c r="U88" s="153">
        <f>LOOKUP($P$90,Sheet3!$B$173:$B$192,Sheet3!$E$173:$E$192)</f>
        <v>-10</v>
      </c>
      <c r="V88" s="154"/>
      <c r="Y88" s="157"/>
      <c r="Z88" s="157"/>
      <c r="AA88" s="74"/>
      <c r="AB88" s="74"/>
      <c r="AC88" s="74"/>
      <c r="AD88" s="74"/>
      <c r="AE88" s="74"/>
      <c r="AF88" s="121"/>
      <c r="AG88" s="156"/>
      <c r="AH88" s="156"/>
      <c r="AI88" s="2"/>
      <c r="AJ88" s="2"/>
      <c r="AK88" s="156"/>
      <c r="AL88" s="156"/>
      <c r="AM88" s="154"/>
      <c r="AN88" s="156"/>
      <c r="AQ88" s="78"/>
      <c r="AR88" s="78" t="s">
        <v>266</v>
      </c>
      <c r="AS88" s="158" t="str">
        <f>LOOKUP(AR88,HM!$V$15:$V$655,HM!$W$15:$W$655)</f>
        <v>No</v>
      </c>
      <c r="AT88" s="158"/>
      <c r="AU88" s="158"/>
      <c r="AV88" s="158"/>
      <c r="AW88" s="29">
        <f>LOOKUP(AR88,HM!$V$15:$V$655,HM!$X$15:$X$655)</f>
        <v>0</v>
      </c>
      <c r="AX88" s="78"/>
      <c r="AY88" s="159" t="s">
        <v>266</v>
      </c>
      <c r="AZ88" s="160"/>
      <c r="BA88" s="159" t="str">
        <f>LOOKUP(AY88,HM!$V$15:$V$655,HM!$W$15:$W$655)</f>
        <v>No</v>
      </c>
      <c r="BB88" s="161"/>
      <c r="BC88" s="161"/>
      <c r="BD88" s="160"/>
      <c r="BE88" s="29">
        <f>LOOKUP(AY88,HM!$V$15:$V$655,HM!$X$15:$X$655)</f>
        <v>0</v>
      </c>
      <c r="BG88" s="74">
        <v>80</v>
      </c>
      <c r="BH88" s="156" t="str">
        <f>LOOKUP(BH80,HP!$I$17:$I$141,HP!$P$17:$P$141)</f>
        <v>NA</v>
      </c>
      <c r="BI88" s="156"/>
      <c r="BK88" s="74">
        <v>80</v>
      </c>
      <c r="BL88" s="156" t="str">
        <f>LOOKUP(BL80,HP!$I$17:$I$141,HP!$P$17:$P$141)</f>
        <v>NA</v>
      </c>
      <c r="BM88" s="156"/>
      <c r="BN88" s="156"/>
      <c r="BP88" s="74">
        <v>80</v>
      </c>
      <c r="BQ88" s="156" t="str">
        <f>LOOKUP(BQ80,HP!$I$17:$I$141,HP!$P$17:$P$141)</f>
        <v>NA</v>
      </c>
      <c r="BR88" s="156"/>
      <c r="BT88" s="174"/>
      <c r="BU88" s="174"/>
      <c r="BV88" s="174"/>
      <c r="BW88" s="174"/>
      <c r="BX88" s="174"/>
      <c r="BY88" s="174"/>
      <c r="CD88" s="175"/>
      <c r="CE88" s="175"/>
      <c r="CF88" s="175"/>
      <c r="CG88" s="175"/>
      <c r="CH88" s="175"/>
      <c r="CI88" s="175"/>
      <c r="CJ88" s="175"/>
      <c r="CK88" s="175"/>
      <c r="CL88" s="175"/>
      <c r="CM88" s="175"/>
      <c r="CN88" s="175"/>
    </row>
    <row r="89" spans="2:99" ht="7.35" customHeight="1" x14ac:dyDescent="0.2">
      <c r="B89" s="156" t="s">
        <v>280</v>
      </c>
      <c r="C89" s="156"/>
      <c r="D89" s="156"/>
      <c r="E89" s="156"/>
      <c r="F89" s="156"/>
      <c r="G89" s="156"/>
      <c r="H89" s="156"/>
      <c r="I89" s="156"/>
      <c r="L89" s="156" t="s">
        <v>5398</v>
      </c>
      <c r="M89" s="156"/>
      <c r="N89" s="156"/>
      <c r="O89" s="74">
        <f>IF(O88&lt;0,"KO",LOOKUP(O88,Sheet3!$L$16:$M$22))</f>
        <v>0</v>
      </c>
      <c r="P89" s="74" t="s">
        <v>119</v>
      </c>
      <c r="Q89" s="74">
        <f>Q86+Q88-Q87</f>
        <v>5</v>
      </c>
      <c r="S89" s="157" t="s">
        <v>108</v>
      </c>
      <c r="T89" s="157"/>
      <c r="U89" s="157"/>
      <c r="V89" s="157"/>
      <c r="Y89" s="27"/>
      <c r="Z89" s="27"/>
      <c r="AA89" s="27"/>
      <c r="AB89" s="27"/>
      <c r="AC89" s="27"/>
      <c r="AD89" s="27"/>
      <c r="AE89" s="27"/>
      <c r="AF89" s="27"/>
      <c r="AG89" s="2"/>
      <c r="AH89" s="2"/>
      <c r="AQ89" s="78"/>
      <c r="AR89" s="78" t="s">
        <v>266</v>
      </c>
      <c r="AS89" s="158" t="str">
        <f>LOOKUP(AR89,HM!$V$15:$V$655,HM!$W$15:$W$655)</f>
        <v>No</v>
      </c>
      <c r="AT89" s="158"/>
      <c r="AU89" s="158"/>
      <c r="AV89" s="158"/>
      <c r="AW89" s="29">
        <f>LOOKUP(AR89,HM!$V$15:$V$655,HM!$X$15:$X$655)</f>
        <v>0</v>
      </c>
      <c r="AX89" s="78"/>
      <c r="AY89" s="159" t="s">
        <v>266</v>
      </c>
      <c r="AZ89" s="160"/>
      <c r="BA89" s="159" t="str">
        <f>LOOKUP(AY89,HM!$V$15:$V$655,HM!$W$15:$W$655)</f>
        <v>No</v>
      </c>
      <c r="BB89" s="161"/>
      <c r="BC89" s="161"/>
      <c r="BD89" s="160"/>
      <c r="BE89" s="29">
        <f>LOOKUP(AY89,HM!$V$15:$V$655,HM!$X$15:$X$655)</f>
        <v>0</v>
      </c>
      <c r="BG89" s="74">
        <v>120</v>
      </c>
      <c r="BH89" s="156" t="str">
        <f>LOOKUP(BH80,HP!$I$17:$I$141,HP!$Q$17:$Q$141)</f>
        <v>NA</v>
      </c>
      <c r="BI89" s="156"/>
      <c r="BK89" s="74">
        <v>120</v>
      </c>
      <c r="BL89" s="156" t="str">
        <f>LOOKUP(BL80,HP!$I$17:$I$141,HP!$Q$17:$Q$141)</f>
        <v>NA</v>
      </c>
      <c r="BM89" s="156"/>
      <c r="BN89" s="156"/>
      <c r="BP89" s="74">
        <v>120</v>
      </c>
      <c r="BQ89" s="156" t="str">
        <f>LOOKUP(BQ80,HP!$I$17:$I$141,HP!$Q$17:$Q$141)</f>
        <v>NA</v>
      </c>
      <c r="BR89" s="156"/>
      <c r="BT89" s="174"/>
      <c r="BU89" s="174"/>
      <c r="BV89" s="174"/>
      <c r="BW89" s="174"/>
      <c r="BX89" s="174"/>
      <c r="BY89" s="174"/>
      <c r="CD89" s="175"/>
      <c r="CE89" s="175"/>
      <c r="CF89" s="175"/>
      <c r="CG89" s="175"/>
      <c r="CH89" s="175"/>
      <c r="CI89" s="175"/>
      <c r="CJ89" s="175"/>
      <c r="CK89" s="175"/>
      <c r="CL89" s="175"/>
      <c r="CM89" s="175"/>
      <c r="CN89" s="175"/>
    </row>
    <row r="90" spans="2:99" ht="7.35" customHeight="1" x14ac:dyDescent="0.2">
      <c r="B90" s="156" t="s">
        <v>164</v>
      </c>
      <c r="C90" s="156"/>
      <c r="D90" s="74">
        <f>LOOKUP(B90,Sheet3!Y111:Z115)*(LOOKUP($C$2,Sheet3!$C$100:$V$100,Sheet3!$C$171:$V$171))</f>
        <v>0</v>
      </c>
      <c r="E90" s="156"/>
      <c r="F90" s="156"/>
      <c r="G90" s="156"/>
      <c r="H90" s="156"/>
      <c r="I90" s="156"/>
      <c r="L90" s="157" t="s">
        <v>111</v>
      </c>
      <c r="M90" s="157"/>
      <c r="N90" s="157"/>
      <c r="O90" s="157"/>
      <c r="P90" s="156">
        <f>LOOKUP($D$11,Sheet3!$J$1:$K$20)</f>
        <v>4</v>
      </c>
      <c r="Q90" s="156"/>
      <c r="S90" s="156" t="s">
        <v>5326</v>
      </c>
      <c r="T90" s="156"/>
      <c r="U90" s="153" t="str">
        <f>LOOKUP($Q$89,Sheet3!$D$262:$D$281,Sheet3!$F$262:$F$281)</f>
        <v>20m</v>
      </c>
      <c r="V90" s="154"/>
      <c r="Y90" s="131" t="s">
        <v>4</v>
      </c>
      <c r="Z90" s="156"/>
      <c r="AA90" s="156"/>
      <c r="AB90" s="156"/>
      <c r="AC90" s="156"/>
      <c r="AD90" s="156"/>
      <c r="AE90" s="156"/>
      <c r="AF90" s="156"/>
      <c r="AG90" s="156"/>
      <c r="AH90" s="156"/>
      <c r="AI90" s="156"/>
      <c r="AJ90" s="156"/>
      <c r="AK90" s="156"/>
      <c r="AL90" s="156"/>
      <c r="AM90" s="156"/>
      <c r="AN90" s="96" t="s">
        <v>5</v>
      </c>
      <c r="AQ90" s="78"/>
      <c r="AR90" s="78" t="s">
        <v>266</v>
      </c>
      <c r="AS90" s="158" t="str">
        <f>LOOKUP(AR90,HM!$V$15:$V$655,HM!$W$15:$W$655)</f>
        <v>No</v>
      </c>
      <c r="AT90" s="158"/>
      <c r="AU90" s="158"/>
      <c r="AV90" s="158"/>
      <c r="AW90" s="29">
        <f>LOOKUP(AR90,HM!$V$15:$V$655,HM!$X$15:$X$655)</f>
        <v>0</v>
      </c>
      <c r="AX90" s="78"/>
      <c r="AY90" s="159" t="s">
        <v>266</v>
      </c>
      <c r="AZ90" s="160"/>
      <c r="BA90" s="159" t="str">
        <f>LOOKUP(AY90,HM!$V$15:$V$655,HM!$W$15:$W$655)</f>
        <v>No</v>
      </c>
      <c r="BB90" s="161"/>
      <c r="BC90" s="161"/>
      <c r="BD90" s="160"/>
      <c r="BE90" s="29">
        <f>LOOKUP(AY90,HM!$V$15:$V$655,HM!$X$15:$X$655)</f>
        <v>0</v>
      </c>
      <c r="BG90" s="74">
        <v>140</v>
      </c>
      <c r="BH90" s="156" t="str">
        <f>LOOKUP(BH80,HP!$I$17:$I$141,HP!$R$17:$R$141)</f>
        <v>NA</v>
      </c>
      <c r="BI90" s="156"/>
      <c r="BK90" s="74">
        <v>140</v>
      </c>
      <c r="BL90" s="156" t="str">
        <f>LOOKUP(BL80,HP!$I$17:$I$141,HP!$R$17:$R$141)</f>
        <v>NA</v>
      </c>
      <c r="BM90" s="156"/>
      <c r="BN90" s="156"/>
      <c r="BP90" s="74">
        <v>140</v>
      </c>
      <c r="BQ90" s="156" t="str">
        <f>LOOKUP(BQ80,HP!$I$17:$I$141,HP!$R$17:$R$141)</f>
        <v>NA</v>
      </c>
      <c r="BR90" s="156"/>
      <c r="BT90" s="174"/>
      <c r="BU90" s="174"/>
      <c r="BV90" s="174"/>
      <c r="BW90" s="174"/>
      <c r="BX90" s="174"/>
      <c r="BY90" s="174"/>
      <c r="CD90" s="175"/>
      <c r="CE90" s="175"/>
      <c r="CF90" s="175"/>
      <c r="CG90" s="175"/>
      <c r="CH90" s="175"/>
      <c r="CI90" s="175"/>
      <c r="CJ90" s="175"/>
      <c r="CK90" s="175"/>
      <c r="CL90" s="175"/>
      <c r="CM90" s="175"/>
      <c r="CN90" s="175"/>
    </row>
    <row r="91" spans="2:99" ht="7.35" customHeight="1" x14ac:dyDescent="0.2">
      <c r="B91" s="156" t="s">
        <v>283</v>
      </c>
      <c r="C91" s="156"/>
      <c r="D91" s="156"/>
      <c r="E91" s="156"/>
      <c r="F91" s="156"/>
      <c r="G91" s="156"/>
      <c r="H91" s="156"/>
      <c r="I91" s="156"/>
      <c r="L91" s="157" t="s">
        <v>5392</v>
      </c>
      <c r="M91" s="157"/>
      <c r="N91" s="157"/>
      <c r="O91" s="157"/>
      <c r="P91" s="156">
        <f>D13</f>
        <v>11</v>
      </c>
      <c r="Q91" s="156"/>
      <c r="S91" s="156" t="s">
        <v>5354</v>
      </c>
      <c r="T91" s="156"/>
      <c r="U91" s="153" t="str">
        <f>LOOKUP($Q$89,Sheet3!$D$262:$D$281,Sheet3!$I$262:$I$281)</f>
        <v>4m</v>
      </c>
      <c r="V91" s="154"/>
      <c r="Y91" s="156"/>
      <c r="Z91" s="156"/>
      <c r="AA91" s="156"/>
      <c r="AB91" s="156"/>
      <c r="AC91" s="156"/>
      <c r="AD91" s="156"/>
      <c r="AE91" s="156"/>
      <c r="AF91" s="156"/>
      <c r="AG91" s="156"/>
      <c r="AH91" s="156"/>
      <c r="AI91" s="156"/>
      <c r="AJ91" s="156"/>
      <c r="AK91" s="156"/>
      <c r="AL91" s="156"/>
      <c r="AM91" s="156"/>
      <c r="AN91" s="156"/>
      <c r="AW91" s="32"/>
      <c r="AX91" s="32"/>
      <c r="BG91" s="74">
        <v>180</v>
      </c>
      <c r="BH91" s="156" t="str">
        <f>LOOKUP(BH80,HP!$I$17:$I$141,HP!$S$17:$S$141)</f>
        <v>NA</v>
      </c>
      <c r="BI91" s="156"/>
      <c r="BK91" s="74">
        <v>180</v>
      </c>
      <c r="BL91" s="156" t="str">
        <f>LOOKUP(BL80,HP!$I$17:$I$141,HP!$S$17:$S$141)</f>
        <v>NA</v>
      </c>
      <c r="BM91" s="156"/>
      <c r="BN91" s="156"/>
      <c r="BP91" s="74">
        <v>180</v>
      </c>
      <c r="BQ91" s="156" t="str">
        <f>LOOKUP(BQ80,HP!$I$17:$I$141,HP!$S$17:$S$141)</f>
        <v>NA</v>
      </c>
      <c r="BR91" s="156"/>
      <c r="BT91" s="174"/>
      <c r="BU91" s="174"/>
      <c r="BV91" s="174"/>
      <c r="BW91" s="174"/>
      <c r="BX91" s="174"/>
      <c r="BY91" s="174"/>
      <c r="CD91" s="175"/>
      <c r="CE91" s="175"/>
      <c r="CF91" s="175"/>
      <c r="CG91" s="175"/>
      <c r="CH91" s="175"/>
      <c r="CI91" s="175"/>
      <c r="CJ91" s="175"/>
      <c r="CK91" s="175"/>
      <c r="CL91" s="175"/>
      <c r="CM91" s="175"/>
      <c r="CN91" s="175"/>
    </row>
    <row r="92" spans="2:99" ht="7.35" customHeight="1" x14ac:dyDescent="0.2">
      <c r="B92" s="156" t="s">
        <v>164</v>
      </c>
      <c r="C92" s="156"/>
      <c r="D92" s="74">
        <f>LOOKUP(B92,Sheet3!$AB$124:$AC$129)*(LOOKUP($C$2,Sheet3!$C$100:$V$100,Sheet3!$C$171:$V$171))</f>
        <v>0</v>
      </c>
      <c r="E92" s="156"/>
      <c r="F92" s="156"/>
      <c r="G92" s="156"/>
      <c r="H92" s="156"/>
      <c r="I92" s="156"/>
      <c r="L92" s="157" t="s">
        <v>5393</v>
      </c>
      <c r="M92" s="157"/>
      <c r="N92" s="157"/>
      <c r="O92" s="157"/>
      <c r="P92" s="156" t="s">
        <v>5394</v>
      </c>
      <c r="Q92" s="156"/>
      <c r="S92" s="156" t="s">
        <v>5327</v>
      </c>
      <c r="T92" s="156"/>
      <c r="U92" s="153" t="str">
        <f>LOOKUP($Q$89,Sheet3!$D$262:$D$281,Sheet3!$G$262:$G$281)</f>
        <v>nada</v>
      </c>
      <c r="V92" s="154"/>
      <c r="Y92" s="156"/>
      <c r="Z92" s="156"/>
      <c r="AA92" s="156"/>
      <c r="AB92" s="156"/>
      <c r="AC92" s="156"/>
      <c r="AD92" s="156"/>
      <c r="AE92" s="156"/>
      <c r="AF92" s="156"/>
      <c r="AG92" s="156"/>
      <c r="AH92" s="156"/>
      <c r="AI92" s="156"/>
      <c r="AJ92" s="156"/>
      <c r="AK92" s="156"/>
      <c r="AL92" s="156"/>
      <c r="AM92" s="156"/>
      <c r="AN92" s="156"/>
      <c r="BG92" s="74">
        <v>240</v>
      </c>
      <c r="BH92" s="156" t="str">
        <f>LOOKUP(BH80,HP!$I$17:$I$141,HP!$T$17:$T$141)</f>
        <v>NA</v>
      </c>
      <c r="BI92" s="156"/>
      <c r="BK92" s="74">
        <v>240</v>
      </c>
      <c r="BL92" s="156" t="str">
        <f>LOOKUP(BL80,HP!$I$17:$I$141,HP!$T$17:$T$141)</f>
        <v>NA</v>
      </c>
      <c r="BM92" s="156"/>
      <c r="BN92" s="156"/>
      <c r="BP92" s="74">
        <v>240</v>
      </c>
      <c r="BQ92" s="156" t="str">
        <f>LOOKUP(BQ80,HP!$I$17:$I$141,HP!$T$17:$T$141)</f>
        <v>NA</v>
      </c>
      <c r="BR92" s="156"/>
      <c r="BT92" s="174"/>
      <c r="BU92" s="174"/>
      <c r="BV92" s="174"/>
      <c r="BW92" s="174"/>
      <c r="BX92" s="174"/>
      <c r="BY92" s="174"/>
      <c r="CD92" s="175"/>
      <c r="CE92" s="175"/>
      <c r="CF92" s="175"/>
      <c r="CG92" s="175"/>
      <c r="CH92" s="175"/>
      <c r="CI92" s="175"/>
      <c r="CJ92" s="175"/>
      <c r="CK92" s="175"/>
      <c r="CL92" s="175"/>
      <c r="CM92" s="175"/>
      <c r="CN92" s="175"/>
    </row>
    <row r="93" spans="2:99" ht="7.35" customHeight="1" x14ac:dyDescent="0.2">
      <c r="B93" s="156" t="s">
        <v>164</v>
      </c>
      <c r="C93" s="156"/>
      <c r="D93" s="74">
        <f>LOOKUP(B93,Sheet3!$AB$124:$AC$129)*(LOOKUP($C$2,Sheet3!$C$100:$V$100,Sheet3!$C$171:$V$171))</f>
        <v>0</v>
      </c>
      <c r="E93" s="156"/>
      <c r="F93" s="156"/>
      <c r="G93" s="156"/>
      <c r="H93" s="156"/>
      <c r="I93" s="156"/>
      <c r="S93" s="157" t="s">
        <v>48</v>
      </c>
      <c r="T93" s="157"/>
      <c r="U93" s="157"/>
      <c r="V93" s="157"/>
      <c r="Y93" s="156"/>
      <c r="Z93" s="156"/>
      <c r="AA93" s="156"/>
      <c r="AB93" s="156"/>
      <c r="AC93" s="156"/>
      <c r="AD93" s="156"/>
      <c r="AE93" s="156"/>
      <c r="AF93" s="156"/>
      <c r="AG93" s="156"/>
      <c r="AH93" s="156"/>
      <c r="AI93" s="156"/>
      <c r="AJ93" s="156"/>
      <c r="AK93" s="156"/>
      <c r="AL93" s="156"/>
      <c r="AM93" s="156"/>
      <c r="AN93" s="156"/>
      <c r="BG93" s="74">
        <v>280</v>
      </c>
      <c r="BH93" s="156" t="str">
        <f>LOOKUP(BH80,HP!$I$17:$I$141,HP!$U$17:$U$141)</f>
        <v>NA</v>
      </c>
      <c r="BI93" s="156"/>
      <c r="BK93" s="74">
        <v>280</v>
      </c>
      <c r="BL93" s="156" t="str">
        <f>LOOKUP(BL80,HP!$I$17:$I$141,HP!$U$17:$U$141)</f>
        <v>NA</v>
      </c>
      <c r="BM93" s="156"/>
      <c r="BN93" s="156"/>
      <c r="BP93" s="74">
        <v>280</v>
      </c>
      <c r="BQ93" s="156" t="str">
        <f>LOOKUP(BQ80,HP!$I$17:$I$141,HP!$U$17:$U$141)</f>
        <v>NA</v>
      </c>
      <c r="BR93" s="156"/>
      <c r="BT93" s="174"/>
      <c r="BU93" s="174"/>
      <c r="BV93" s="174"/>
      <c r="BW93" s="174"/>
      <c r="BX93" s="174"/>
      <c r="BY93" s="174"/>
      <c r="CD93" s="175"/>
      <c r="CE93" s="175"/>
      <c r="CF93" s="175"/>
      <c r="CG93" s="175"/>
      <c r="CH93" s="175"/>
      <c r="CI93" s="175"/>
      <c r="CJ93" s="175"/>
      <c r="CK93" s="175"/>
      <c r="CL93" s="175"/>
      <c r="CM93" s="175"/>
      <c r="CN93" s="175"/>
    </row>
    <row r="94" spans="2:99" ht="7.35" customHeight="1" x14ac:dyDescent="0.2">
      <c r="B94" s="156" t="s">
        <v>164</v>
      </c>
      <c r="C94" s="156"/>
      <c r="D94" s="74">
        <f>LOOKUP(B94,Sheet3!$AB$124:$AC$129)*(LOOKUP($C$2,Sheet3!$C$100:$V$100,Sheet3!$C$171:$V$171))</f>
        <v>0</v>
      </c>
      <c r="E94" s="156"/>
      <c r="F94" s="156"/>
      <c r="G94" s="156"/>
      <c r="H94" s="156"/>
      <c r="I94" s="156"/>
      <c r="S94" s="156" t="s">
        <v>5355</v>
      </c>
      <c r="T94" s="156"/>
      <c r="U94" s="153" t="str">
        <f>LOOKUP($P$91,Sheet3!$J$262:$J$281,Sheet3!$K$262:$K$281)</f>
        <v>200 Kg</v>
      </c>
      <c r="V94" s="154"/>
      <c r="Y94" s="176" t="s">
        <v>5593</v>
      </c>
      <c r="Z94" s="176"/>
      <c r="AA94" s="132" t="s">
        <v>41</v>
      </c>
      <c r="AB94" s="132" t="s">
        <v>51</v>
      </c>
      <c r="AC94" s="132" t="s">
        <v>62</v>
      </c>
      <c r="AD94" s="132" t="s">
        <v>72</v>
      </c>
      <c r="AE94" s="132" t="s">
        <v>63</v>
      </c>
      <c r="AF94" s="133" t="s">
        <v>64</v>
      </c>
      <c r="AG94" s="157" t="s">
        <v>65</v>
      </c>
      <c r="AH94" s="157"/>
      <c r="AI94" s="2"/>
      <c r="AJ94" s="2"/>
      <c r="AK94" s="176" t="s">
        <v>17</v>
      </c>
      <c r="AL94" s="176"/>
      <c r="AM94" s="181" t="s">
        <v>5592</v>
      </c>
      <c r="AN94" s="157"/>
      <c r="BG94" s="74">
        <v>320</v>
      </c>
      <c r="BH94" s="156" t="str">
        <f>LOOKUP(BH80,HP!$I$17:$I$141,HP!$V$17:$V$141)</f>
        <v>NA</v>
      </c>
      <c r="BI94" s="156"/>
      <c r="BK94" s="74">
        <v>320</v>
      </c>
      <c r="BL94" s="156" t="str">
        <f>LOOKUP(BL80,HP!$I$17:$I$141,HP!$V$17:$V$141)</f>
        <v>NA</v>
      </c>
      <c r="BM94" s="156"/>
      <c r="BN94" s="156"/>
      <c r="BP94" s="74">
        <v>320</v>
      </c>
      <c r="BQ94" s="156" t="str">
        <f>LOOKUP(BQ80,HP!$I$17:$I$141,HP!$V$17:$V$141)</f>
        <v>NA</v>
      </c>
      <c r="BR94" s="156"/>
      <c r="BT94" s="174"/>
      <c r="BU94" s="174"/>
      <c r="BV94" s="174"/>
      <c r="BW94" s="174"/>
      <c r="BX94" s="174"/>
      <c r="BY94" s="174"/>
      <c r="CD94" s="175"/>
      <c r="CE94" s="175"/>
      <c r="CF94" s="175"/>
      <c r="CG94" s="175"/>
      <c r="CH94" s="175"/>
      <c r="CI94" s="175"/>
      <c r="CJ94" s="175"/>
      <c r="CK94" s="175"/>
      <c r="CL94" s="175"/>
      <c r="CM94" s="175"/>
      <c r="CN94" s="175"/>
    </row>
    <row r="95" spans="2:99" ht="7.35" customHeight="1" x14ac:dyDescent="0.2">
      <c r="S95" s="156" t="s">
        <v>5356</v>
      </c>
      <c r="T95" s="156"/>
      <c r="U95" s="153" t="str">
        <f>LOOKUP($P$91,Sheet3!$J$262:$J$281,Sheet3!$L$262:$L$281)</f>
        <v>600 Kg</v>
      </c>
      <c r="V95" s="154"/>
      <c r="Y95" s="157"/>
      <c r="Z95" s="157"/>
      <c r="AA95" s="74"/>
      <c r="AB95" s="74"/>
      <c r="AC95" s="74"/>
      <c r="AD95" s="74"/>
      <c r="AE95" s="74"/>
      <c r="AF95" s="121"/>
      <c r="AG95" s="156"/>
      <c r="AH95" s="156"/>
      <c r="AI95" s="2"/>
      <c r="AJ95" s="2"/>
      <c r="AK95" s="156"/>
      <c r="AL95" s="156"/>
      <c r="AM95" s="154"/>
      <c r="AN95" s="156"/>
      <c r="BG95" s="74">
        <v>440</v>
      </c>
      <c r="BH95" s="156" t="str">
        <f>LOOKUP(BH80,HP!$I$17:$I$141,HP!$W$17:$W$141)</f>
        <v>NA</v>
      </c>
      <c r="BI95" s="156"/>
      <c r="BK95" s="74">
        <v>440</v>
      </c>
      <c r="BL95" s="156" t="str">
        <f>LOOKUP(BL80,HP!$I$17:$I$141,HP!$W$17:$W$141)</f>
        <v>NA</v>
      </c>
      <c r="BM95" s="156"/>
      <c r="BN95" s="156"/>
      <c r="BP95" s="74">
        <v>440</v>
      </c>
      <c r="BQ95" s="156" t="str">
        <f>LOOKUP(BQ80,HP!$I$17:$I$141,HP!$W$17:$W$141)</f>
        <v>NA</v>
      </c>
      <c r="BR95" s="156"/>
      <c r="CD95" s="175"/>
      <c r="CE95" s="175"/>
      <c r="CF95" s="175"/>
      <c r="CG95" s="175"/>
      <c r="CH95" s="175"/>
      <c r="CI95" s="175"/>
      <c r="CJ95" s="175"/>
      <c r="CK95" s="175"/>
      <c r="CL95" s="175"/>
      <c r="CM95" s="175"/>
      <c r="CN95" s="175"/>
    </row>
    <row r="96" spans="2:99" ht="7.35" customHeight="1" x14ac:dyDescent="0.2">
      <c r="S96" s="156" t="s">
        <v>5327</v>
      </c>
      <c r="T96" s="156"/>
      <c r="U96" s="153" t="str">
        <f>LOOKUP($P$91,Sheet3!$J$262:$J$281,Sheet3!$M$262:$M$281)</f>
        <v>inhumanidad</v>
      </c>
      <c r="V96" s="154"/>
      <c r="Y96" s="27"/>
      <c r="Z96" s="27"/>
      <c r="AA96" s="27"/>
      <c r="AB96" s="27"/>
      <c r="AC96" s="27"/>
      <c r="AD96" s="27"/>
      <c r="AE96" s="27"/>
      <c r="AF96" s="27"/>
      <c r="AG96" s="2"/>
      <c r="AH96" s="2"/>
      <c r="CD96" s="175"/>
      <c r="CE96" s="175"/>
      <c r="CF96" s="175"/>
      <c r="CG96" s="175"/>
      <c r="CH96" s="175"/>
      <c r="CI96" s="175"/>
      <c r="CJ96" s="175"/>
      <c r="CK96" s="175"/>
      <c r="CL96" s="175"/>
      <c r="CM96" s="175"/>
      <c r="CN96" s="175"/>
    </row>
    <row r="97" spans="2:92" ht="7.35" customHeight="1" x14ac:dyDescent="0.2">
      <c r="N97" s="85"/>
      <c r="Y97" s="27"/>
      <c r="Z97" s="27"/>
      <c r="AA97" s="27"/>
      <c r="AB97" s="27"/>
      <c r="AC97" s="27"/>
      <c r="AD97" s="27"/>
      <c r="AE97" s="27"/>
      <c r="AF97" s="27"/>
      <c r="AG97" s="2"/>
      <c r="AH97" s="2"/>
      <c r="CD97" s="175"/>
      <c r="CE97" s="175"/>
      <c r="CF97" s="175"/>
      <c r="CG97" s="175"/>
      <c r="CH97" s="175"/>
      <c r="CI97" s="175"/>
      <c r="CJ97" s="175"/>
      <c r="CK97" s="175"/>
      <c r="CL97" s="175"/>
      <c r="CM97" s="175"/>
      <c r="CN97" s="175"/>
    </row>
    <row r="98" spans="2:92" ht="7.35" customHeight="1" x14ac:dyDescent="0.2">
      <c r="Y98" s="27"/>
      <c r="Z98" s="27"/>
      <c r="AA98" s="27"/>
      <c r="AB98" s="27"/>
      <c r="AC98" s="27"/>
      <c r="AD98" s="27"/>
      <c r="AE98" s="27"/>
      <c r="AF98" s="27"/>
      <c r="AG98" s="2"/>
      <c r="AH98" s="2"/>
    </row>
    <row r="99" spans="2:92" ht="7.35" customHeight="1" x14ac:dyDescent="0.2">
      <c r="Y99" s="2"/>
      <c r="Z99" s="2"/>
      <c r="AA99" s="2"/>
      <c r="AB99" s="2"/>
      <c r="AC99" s="2"/>
      <c r="AD99" s="2"/>
      <c r="AE99" s="2"/>
      <c r="AF99" s="2"/>
      <c r="AG99" s="2"/>
      <c r="AH99" s="2"/>
    </row>
    <row r="100" spans="2:92" ht="6" customHeight="1" x14ac:dyDescent="0.2"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Y100" s="2"/>
      <c r="Z100" s="2"/>
      <c r="AA100" s="2"/>
      <c r="AB100" s="2"/>
      <c r="AC100" s="2"/>
      <c r="AD100" s="2"/>
      <c r="AE100" s="2"/>
      <c r="AF100" s="2"/>
      <c r="AG100" s="2"/>
      <c r="AH100" s="2"/>
    </row>
    <row r="101" spans="2:92" ht="7.35" customHeight="1" x14ac:dyDescent="0.2">
      <c r="Y101" s="2"/>
      <c r="Z101" s="2"/>
      <c r="AA101" s="2"/>
      <c r="AB101" s="2"/>
      <c r="AC101" s="2"/>
      <c r="AD101" s="2"/>
      <c r="AE101" s="2"/>
      <c r="AF101" s="2"/>
      <c r="AG101" s="2"/>
      <c r="AH101" s="2"/>
    </row>
    <row r="102" spans="2:92" ht="7.35" customHeight="1" x14ac:dyDescent="0.2">
      <c r="Y102" s="12"/>
      <c r="Z102" s="27"/>
      <c r="AA102" s="27"/>
      <c r="AB102" s="27"/>
      <c r="AC102" s="27"/>
      <c r="AD102" s="27"/>
      <c r="AE102" s="27"/>
      <c r="AF102" s="27"/>
      <c r="AG102" s="2"/>
      <c r="AH102" s="2"/>
    </row>
    <row r="103" spans="2:92" ht="7.35" customHeight="1" x14ac:dyDescent="0.2">
      <c r="Y103" s="27"/>
      <c r="Z103" s="27"/>
      <c r="AA103" s="27"/>
      <c r="AB103" s="27"/>
      <c r="AC103" s="27"/>
      <c r="AD103" s="27"/>
      <c r="AE103" s="27"/>
      <c r="AF103" s="27"/>
      <c r="AG103" s="2"/>
      <c r="AH103" s="2"/>
    </row>
    <row r="104" spans="2:92" ht="7.35" customHeight="1" x14ac:dyDescent="0.2">
      <c r="Y104" s="27"/>
      <c r="Z104" s="27"/>
      <c r="AA104" s="27"/>
      <c r="AB104" s="27"/>
      <c r="AC104" s="27"/>
      <c r="AD104" s="27"/>
      <c r="AE104" s="27"/>
      <c r="AF104" s="27"/>
      <c r="AG104" s="2"/>
      <c r="AH104" s="2"/>
    </row>
    <row r="105" spans="2:92" ht="7.35" customHeight="1" x14ac:dyDescent="0.2">
      <c r="Y105" s="27"/>
      <c r="Z105" s="27"/>
      <c r="AA105" s="27"/>
      <c r="AB105" s="27"/>
      <c r="AC105" s="27"/>
      <c r="AD105" s="27"/>
      <c r="AE105" s="27"/>
      <c r="AF105" s="27"/>
      <c r="AG105" s="2"/>
      <c r="AH105" s="2"/>
    </row>
    <row r="106" spans="2:92" ht="7.35" customHeight="1" x14ac:dyDescent="0.2">
      <c r="Y106" s="2"/>
      <c r="Z106" s="2"/>
      <c r="AA106" s="2"/>
      <c r="AB106" s="2"/>
      <c r="AC106" s="2"/>
      <c r="AD106" s="2"/>
      <c r="AE106" s="2"/>
      <c r="AF106" s="2"/>
      <c r="AG106" s="2"/>
      <c r="AH106" s="2"/>
    </row>
    <row r="107" spans="2:92" ht="7.35" customHeight="1" x14ac:dyDescent="0.2">
      <c r="Y107" s="2"/>
      <c r="Z107" s="2"/>
      <c r="AA107" s="2"/>
      <c r="AB107" s="2"/>
      <c r="AC107" s="2"/>
      <c r="AD107" s="2"/>
      <c r="AE107" s="2"/>
      <c r="AF107" s="2"/>
      <c r="AG107" s="2"/>
      <c r="AH107" s="2"/>
    </row>
    <row r="108" spans="2:92" ht="7.35" customHeight="1" x14ac:dyDescent="0.2">
      <c r="Y108" s="2"/>
      <c r="Z108" s="2"/>
      <c r="AA108" s="2"/>
      <c r="AB108" s="2"/>
      <c r="AC108" s="2"/>
      <c r="AD108" s="2"/>
      <c r="AE108" s="2"/>
      <c r="AF108" s="2"/>
      <c r="AG108" s="2"/>
      <c r="AH108" s="2"/>
    </row>
    <row r="109" spans="2:92" ht="7.35" customHeight="1" x14ac:dyDescent="0.2">
      <c r="Y109" s="12"/>
      <c r="Z109" s="27"/>
      <c r="AA109" s="27"/>
      <c r="AB109" s="27"/>
      <c r="AC109" s="27"/>
      <c r="AD109" s="27"/>
      <c r="AE109" s="27"/>
      <c r="AF109" s="27"/>
      <c r="AG109" s="2"/>
      <c r="AH109" s="2"/>
    </row>
    <row r="110" spans="2:92" ht="7.35" customHeight="1" x14ac:dyDescent="0.2">
      <c r="Y110" s="27"/>
      <c r="Z110" s="27"/>
      <c r="AA110" s="27"/>
      <c r="AB110" s="27"/>
      <c r="AC110" s="27"/>
      <c r="AD110" s="27"/>
      <c r="AE110" s="27"/>
      <c r="AF110" s="27"/>
      <c r="AG110" s="2"/>
      <c r="AH110" s="2"/>
    </row>
    <row r="111" spans="2:92" ht="7.35" customHeight="1" x14ac:dyDescent="0.2">
      <c r="Y111" s="27"/>
      <c r="Z111" s="27"/>
      <c r="AA111" s="27"/>
      <c r="AB111" s="27"/>
      <c r="AC111" s="27"/>
      <c r="AD111" s="27"/>
      <c r="AE111" s="27"/>
      <c r="AF111" s="27"/>
      <c r="AG111" s="2"/>
      <c r="AH111" s="2"/>
    </row>
    <row r="112" spans="2:92" ht="7.35" customHeight="1" x14ac:dyDescent="0.2">
      <c r="Y112" s="27"/>
      <c r="Z112" s="27"/>
      <c r="AA112" s="27"/>
      <c r="AB112" s="27"/>
      <c r="AC112" s="27"/>
      <c r="AD112" s="27"/>
      <c r="AE112" s="27"/>
      <c r="AF112" s="27"/>
      <c r="AG112" s="2"/>
      <c r="AH112" s="2"/>
    </row>
    <row r="113" spans="25:34" ht="7.35" customHeight="1" x14ac:dyDescent="0.2">
      <c r="Y113" s="2"/>
      <c r="Z113" s="2"/>
      <c r="AA113" s="2"/>
      <c r="AB113" s="2"/>
      <c r="AC113" s="2"/>
      <c r="AD113" s="2"/>
      <c r="AE113" s="2"/>
      <c r="AF113" s="2"/>
      <c r="AG113" s="2"/>
      <c r="AH113" s="2"/>
    </row>
    <row r="114" spans="25:34" ht="7.35" customHeight="1" x14ac:dyDescent="0.2">
      <c r="Y114" s="2"/>
      <c r="Z114" s="2"/>
      <c r="AA114" s="2"/>
      <c r="AB114" s="2"/>
      <c r="AC114" s="2"/>
      <c r="AD114" s="2"/>
      <c r="AE114" s="2"/>
      <c r="AF114" s="2"/>
      <c r="AG114" s="2"/>
      <c r="AH114" s="2"/>
    </row>
    <row r="115" spans="25:34" ht="7.35" customHeight="1" x14ac:dyDescent="0.2">
      <c r="Y115" s="2"/>
      <c r="Z115" s="2"/>
      <c r="AA115" s="2"/>
      <c r="AB115" s="2"/>
      <c r="AC115" s="2"/>
      <c r="AD115" s="2"/>
      <c r="AE115" s="2"/>
      <c r="AF115" s="2"/>
      <c r="AG115" s="2"/>
      <c r="AH115" s="2"/>
    </row>
    <row r="116" spans="25:34" ht="7.35" customHeight="1" x14ac:dyDescent="0.2">
      <c r="Y116" s="2"/>
      <c r="Z116" s="2"/>
      <c r="AA116" s="2"/>
      <c r="AB116" s="2"/>
      <c r="AC116" s="2"/>
      <c r="AD116" s="2"/>
      <c r="AE116" s="2"/>
      <c r="AF116" s="2"/>
      <c r="AG116" s="2"/>
      <c r="AH116" s="2"/>
    </row>
    <row r="117" spans="25:34" ht="7.35" customHeight="1" x14ac:dyDescent="0.2">
      <c r="Y117" s="2"/>
      <c r="Z117" s="2"/>
      <c r="AA117" s="2"/>
      <c r="AB117" s="2"/>
      <c r="AC117" s="2"/>
      <c r="AD117" s="2"/>
      <c r="AE117" s="2"/>
      <c r="AF117" s="2"/>
      <c r="AG117" s="2"/>
      <c r="AH117" s="2"/>
    </row>
    <row r="118" spans="25:34" ht="7.35" customHeight="1" x14ac:dyDescent="0.2">
      <c r="Y118" s="2"/>
      <c r="Z118" s="2"/>
      <c r="AA118" s="2"/>
      <c r="AB118" s="2"/>
      <c r="AC118" s="2"/>
      <c r="AD118" s="2"/>
      <c r="AE118" s="2"/>
      <c r="AF118" s="2"/>
      <c r="AG118" s="2"/>
      <c r="AH118" s="2"/>
    </row>
    <row r="119" spans="25:34" ht="7.35" customHeight="1" x14ac:dyDescent="0.2">
      <c r="Y119" s="2"/>
      <c r="Z119" s="2"/>
      <c r="AA119" s="2"/>
      <c r="AB119" s="2"/>
      <c r="AC119" s="2"/>
      <c r="AD119" s="2"/>
      <c r="AE119" s="2"/>
      <c r="AF119" s="2"/>
      <c r="AG119" s="2"/>
      <c r="AH119" s="2"/>
    </row>
    <row r="120" spans="25:34" ht="7.35" customHeight="1" x14ac:dyDescent="0.2">
      <c r="Y120" s="2"/>
      <c r="Z120" s="2"/>
      <c r="AA120" s="2"/>
      <c r="AB120" s="2"/>
      <c r="AC120" s="2"/>
      <c r="AD120" s="2"/>
      <c r="AE120" s="2"/>
      <c r="AF120" s="2"/>
      <c r="AG120" s="2"/>
      <c r="AH120" s="2"/>
    </row>
    <row r="121" spans="25:34" ht="7.35" customHeight="1" x14ac:dyDescent="0.2">
      <c r="Y121" s="2"/>
      <c r="Z121" s="2"/>
      <c r="AA121" s="2"/>
      <c r="AB121" s="2"/>
      <c r="AC121" s="2"/>
      <c r="AD121" s="2"/>
      <c r="AE121" s="2"/>
      <c r="AF121" s="2"/>
      <c r="AG121" s="2"/>
      <c r="AH121" s="2"/>
    </row>
    <row r="122" spans="25:34" ht="7.35" customHeight="1" x14ac:dyDescent="0.2">
      <c r="Y122" s="2"/>
      <c r="Z122" s="2"/>
      <c r="AA122" s="2"/>
      <c r="AB122" s="2"/>
      <c r="AC122" s="2"/>
      <c r="AD122" s="2"/>
      <c r="AE122" s="2"/>
      <c r="AF122" s="2"/>
      <c r="AG122" s="2"/>
      <c r="AH122" s="2"/>
    </row>
    <row r="123" spans="25:34" ht="7.35" customHeight="1" x14ac:dyDescent="0.2">
      <c r="Y123" s="2"/>
      <c r="Z123" s="2"/>
      <c r="AA123" s="2"/>
      <c r="AB123" s="2"/>
      <c r="AC123" s="2"/>
      <c r="AD123" s="2"/>
      <c r="AE123" s="2"/>
      <c r="AF123" s="2"/>
      <c r="AG123" s="2"/>
      <c r="AH123" s="2"/>
    </row>
    <row r="124" spans="25:34" ht="7.35" customHeight="1" x14ac:dyDescent="0.2">
      <c r="Y124" s="2"/>
      <c r="Z124" s="2"/>
      <c r="AA124" s="2"/>
      <c r="AB124" s="2"/>
      <c r="AC124" s="2"/>
      <c r="AD124" s="2"/>
      <c r="AE124" s="2"/>
      <c r="AF124" s="2"/>
      <c r="AG124" s="2"/>
      <c r="AH124" s="2"/>
    </row>
    <row r="125" spans="25:34" ht="7.35" customHeight="1" x14ac:dyDescent="0.2">
      <c r="Y125" s="2"/>
      <c r="Z125" s="2"/>
      <c r="AA125" s="2"/>
      <c r="AB125" s="2"/>
      <c r="AC125" s="2"/>
      <c r="AD125" s="2"/>
      <c r="AE125" s="2"/>
      <c r="AF125" s="2"/>
      <c r="AG125" s="2"/>
      <c r="AH125" s="2"/>
    </row>
    <row r="126" spans="25:34" ht="7.35" customHeight="1" x14ac:dyDescent="0.2">
      <c r="Y126" s="2"/>
      <c r="Z126" s="2"/>
      <c r="AA126" s="2"/>
      <c r="AB126" s="2"/>
      <c r="AC126" s="2"/>
      <c r="AD126" s="2"/>
      <c r="AE126" s="2"/>
      <c r="AF126" s="2"/>
      <c r="AG126" s="2"/>
      <c r="AH126" s="2"/>
    </row>
    <row r="127" spans="25:34" ht="7.35" customHeight="1" x14ac:dyDescent="0.2">
      <c r="Y127" s="2"/>
      <c r="Z127" s="2"/>
      <c r="AA127" s="2"/>
      <c r="AB127" s="2"/>
      <c r="AC127" s="2"/>
      <c r="AD127" s="2"/>
      <c r="AE127" s="2"/>
      <c r="AF127" s="2"/>
      <c r="AG127" s="2"/>
      <c r="AH127" s="2"/>
    </row>
    <row r="128" spans="25:34" ht="7.35" customHeight="1" x14ac:dyDescent="0.2">
      <c r="Y128" s="2"/>
      <c r="Z128" s="2"/>
      <c r="AA128" s="2"/>
      <c r="AB128" s="2"/>
      <c r="AC128" s="2"/>
      <c r="AD128" s="2"/>
      <c r="AE128" s="2"/>
      <c r="AF128" s="2"/>
      <c r="AG128" s="2"/>
      <c r="AH128" s="2"/>
    </row>
    <row r="129" spans="25:34" ht="7.35" customHeight="1" x14ac:dyDescent="0.2">
      <c r="Y129" s="2"/>
      <c r="Z129" s="2"/>
      <c r="AA129" s="2"/>
      <c r="AB129" s="2"/>
      <c r="AC129" s="2"/>
      <c r="AD129" s="2"/>
      <c r="AE129" s="2"/>
      <c r="AF129" s="2"/>
      <c r="AG129" s="2"/>
      <c r="AH129" s="2"/>
    </row>
    <row r="130" spans="25:34" ht="7.35" customHeight="1" x14ac:dyDescent="0.2">
      <c r="Y130" s="2"/>
      <c r="Z130" s="2"/>
      <c r="AA130" s="2"/>
      <c r="AB130" s="2"/>
      <c r="AC130" s="2"/>
      <c r="AD130" s="2"/>
      <c r="AE130" s="2"/>
      <c r="AF130" s="2"/>
      <c r="AG130" s="2"/>
      <c r="AH130" s="2"/>
    </row>
    <row r="131" spans="25:34" ht="7.35" customHeight="1" x14ac:dyDescent="0.2">
      <c r="Y131" s="2"/>
      <c r="Z131" s="2"/>
      <c r="AA131" s="2"/>
      <c r="AB131" s="2"/>
      <c r="AC131" s="2"/>
      <c r="AD131" s="2"/>
      <c r="AE131" s="2"/>
      <c r="AF131" s="2"/>
      <c r="AG131" s="2"/>
      <c r="AH131" s="2"/>
    </row>
    <row r="132" spans="25:34" ht="7.35" customHeight="1" x14ac:dyDescent="0.2">
      <c r="Y132" s="2"/>
      <c r="Z132" s="2"/>
      <c r="AA132" s="2"/>
      <c r="AB132" s="2"/>
      <c r="AC132" s="2"/>
      <c r="AD132" s="2"/>
      <c r="AE132" s="2"/>
      <c r="AF132" s="2"/>
      <c r="AG132" s="2"/>
      <c r="AH132" s="2"/>
    </row>
    <row r="133" spans="25:34" ht="7.35" customHeight="1" x14ac:dyDescent="0.2">
      <c r="Y133" s="2"/>
      <c r="Z133" s="2"/>
      <c r="AA133" s="2"/>
      <c r="AB133" s="2"/>
      <c r="AC133" s="2"/>
      <c r="AD133" s="2"/>
      <c r="AE133" s="2"/>
      <c r="AF133" s="2"/>
      <c r="AG133" s="2"/>
      <c r="AH133" s="2"/>
    </row>
    <row r="134" spans="25:34" ht="7.35" customHeight="1" x14ac:dyDescent="0.2">
      <c r="Y134" s="2"/>
      <c r="Z134" s="2"/>
      <c r="AA134" s="2"/>
      <c r="AB134" s="2"/>
      <c r="AC134" s="2"/>
      <c r="AD134" s="2"/>
      <c r="AE134" s="2"/>
      <c r="AF134" s="2"/>
      <c r="AG134" s="2"/>
      <c r="AH134" s="2"/>
    </row>
    <row r="135" spans="25:34" ht="7.35" customHeight="1" x14ac:dyDescent="0.2">
      <c r="Y135" s="2"/>
      <c r="Z135" s="2"/>
      <c r="AA135" s="2"/>
      <c r="AB135" s="2"/>
      <c r="AC135" s="2"/>
      <c r="AD135" s="2"/>
      <c r="AE135" s="2"/>
      <c r="AF135" s="2"/>
      <c r="AG135" s="2"/>
      <c r="AH135" s="2"/>
    </row>
    <row r="136" spans="25:34" ht="7.35" customHeight="1" x14ac:dyDescent="0.2">
      <c r="Y136" s="2"/>
      <c r="Z136" s="2"/>
      <c r="AA136" s="2"/>
      <c r="AB136" s="2"/>
      <c r="AC136" s="2"/>
      <c r="AD136" s="2"/>
      <c r="AE136" s="2"/>
      <c r="AF136" s="2"/>
      <c r="AG136" s="2"/>
      <c r="AH136" s="2"/>
    </row>
    <row r="137" spans="25:34" ht="7.35" customHeight="1" x14ac:dyDescent="0.2">
      <c r="Y137" s="2"/>
      <c r="Z137" s="2"/>
      <c r="AA137" s="2"/>
      <c r="AB137" s="2"/>
      <c r="AC137" s="2"/>
      <c r="AD137" s="2"/>
      <c r="AE137" s="2"/>
      <c r="AF137" s="2"/>
      <c r="AG137" s="2"/>
      <c r="AH137" s="2"/>
    </row>
    <row r="138" spans="25:34" ht="7.35" customHeight="1" x14ac:dyDescent="0.2">
      <c r="Y138" s="2"/>
      <c r="Z138" s="2"/>
      <c r="AA138" s="2"/>
      <c r="AB138" s="2"/>
      <c r="AC138" s="2"/>
      <c r="AD138" s="2"/>
      <c r="AE138" s="2"/>
      <c r="AF138" s="2"/>
      <c r="AG138" s="2"/>
      <c r="AH138" s="2"/>
    </row>
    <row r="139" spans="25:34" ht="7.35" customHeight="1" x14ac:dyDescent="0.2">
      <c r="Y139" s="2"/>
      <c r="Z139" s="2"/>
      <c r="AA139" s="2"/>
      <c r="AB139" s="2"/>
      <c r="AC139" s="2"/>
      <c r="AD139" s="2"/>
      <c r="AE139" s="2"/>
      <c r="AF139" s="2"/>
      <c r="AG139" s="2"/>
      <c r="AH139" s="2"/>
    </row>
    <row r="140" spans="25:34" ht="7.35" customHeight="1" x14ac:dyDescent="0.2">
      <c r="Y140" s="2"/>
      <c r="Z140" s="2"/>
      <c r="AA140" s="2"/>
      <c r="AB140" s="2"/>
      <c r="AC140" s="2"/>
      <c r="AD140" s="2"/>
      <c r="AE140" s="2"/>
      <c r="AF140" s="2"/>
      <c r="AG140" s="2"/>
      <c r="AH140" s="2"/>
    </row>
    <row r="141" spans="25:34" ht="7.35" customHeight="1" x14ac:dyDescent="0.2">
      <c r="Y141" s="2"/>
      <c r="Z141" s="2"/>
      <c r="AA141" s="2"/>
      <c r="AB141" s="2"/>
      <c r="AC141" s="2"/>
      <c r="AD141" s="2"/>
      <c r="AE141" s="2"/>
      <c r="AF141" s="2"/>
      <c r="AG141" s="2"/>
      <c r="AH141" s="2"/>
    </row>
    <row r="142" spans="25:34" ht="7.35" customHeight="1" x14ac:dyDescent="0.2">
      <c r="Y142" s="2"/>
      <c r="Z142" s="2"/>
      <c r="AA142" s="2"/>
      <c r="AB142" s="2"/>
      <c r="AC142" s="2"/>
      <c r="AD142" s="2"/>
      <c r="AE142" s="2"/>
      <c r="AF142" s="2"/>
      <c r="AG142" s="2"/>
      <c r="AH142" s="2"/>
    </row>
    <row r="143" spans="25:34" ht="7.35" customHeight="1" x14ac:dyDescent="0.2">
      <c r="Y143" s="2"/>
      <c r="Z143" s="2"/>
      <c r="AA143" s="2"/>
      <c r="AB143" s="2"/>
      <c r="AC143" s="2"/>
      <c r="AD143" s="2"/>
      <c r="AE143" s="2"/>
      <c r="AF143" s="2"/>
      <c r="AG143" s="2"/>
      <c r="AH143" s="2"/>
    </row>
    <row r="144" spans="25:34" ht="7.35" customHeight="1" x14ac:dyDescent="0.2">
      <c r="Y144" s="2"/>
      <c r="Z144" s="2"/>
      <c r="AA144" s="2"/>
      <c r="AB144" s="2"/>
      <c r="AC144" s="2"/>
      <c r="AD144" s="2"/>
      <c r="AE144" s="2"/>
      <c r="AF144" s="2"/>
      <c r="AG144" s="2"/>
      <c r="AH144" s="2"/>
    </row>
    <row r="145" spans="1:71" ht="7.35" customHeight="1" x14ac:dyDescent="0.2">
      <c r="Y145" s="2"/>
      <c r="Z145" s="2"/>
      <c r="AA145" s="2"/>
      <c r="AB145" s="2"/>
      <c r="AC145" s="2"/>
      <c r="AD145" s="2"/>
      <c r="AE145" s="2"/>
      <c r="AF145" s="2"/>
      <c r="AG145" s="2"/>
      <c r="AH145" s="2"/>
    </row>
    <row r="159" spans="1:71" s="85" customFormat="1" ht="7.35" customHeight="1" x14ac:dyDescent="0.2">
      <c r="A159" s="1"/>
      <c r="X159" s="2"/>
      <c r="AP159" s="2"/>
      <c r="BF159" s="2"/>
      <c r="BR159" s="2"/>
      <c r="BS159" s="2"/>
    </row>
    <row r="160" spans="1:71" ht="7.35" customHeight="1" x14ac:dyDescent="0.2"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</row>
    <row r="161" spans="2:23" ht="7.35" customHeight="1" x14ac:dyDescent="0.2"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</row>
    <row r="162" spans="2:23" ht="7.35" customHeight="1" x14ac:dyDescent="0.2"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</row>
    <row r="163" spans="2:23" ht="7.35" customHeight="1" x14ac:dyDescent="0.2"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</row>
    <row r="164" spans="2:23" ht="7.35" customHeight="1" x14ac:dyDescent="0.2"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</row>
    <row r="165" spans="2:23" ht="7.35" customHeight="1" x14ac:dyDescent="0.2"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</row>
    <row r="166" spans="2:23" ht="7.35" customHeight="1" x14ac:dyDescent="0.2"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</row>
    <row r="167" spans="2:23" ht="7.35" customHeight="1" x14ac:dyDescent="0.2"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</row>
    <row r="168" spans="2:23" ht="7.35" customHeight="1" x14ac:dyDescent="0.2"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</row>
    <row r="169" spans="2:23" ht="7.35" customHeight="1" x14ac:dyDescent="0.2"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</row>
    <row r="170" spans="2:23" ht="7.35" customHeight="1" x14ac:dyDescent="0.2"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</row>
    <row r="171" spans="2:23" ht="7.35" customHeight="1" x14ac:dyDescent="0.2"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</row>
    <row r="172" spans="2:23" ht="7.35" customHeight="1" x14ac:dyDescent="0.2"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</row>
    <row r="173" spans="2:23" ht="7.35" customHeight="1" x14ac:dyDescent="0.2"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</row>
    <row r="174" spans="2:23" ht="7.35" customHeight="1" x14ac:dyDescent="0.2"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</row>
    <row r="175" spans="2:23" ht="7.35" customHeight="1" x14ac:dyDescent="0.2"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</row>
    <row r="176" spans="2:23" ht="7.35" customHeight="1" x14ac:dyDescent="0.2"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</row>
    <row r="177" spans="2:23" ht="7.35" customHeight="1" x14ac:dyDescent="0.2"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</row>
    <row r="178" spans="2:23" ht="7.35" customHeight="1" x14ac:dyDescent="0.2"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</row>
    <row r="179" spans="2:23" ht="7.35" customHeight="1" x14ac:dyDescent="0.2"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</row>
    <row r="180" spans="2:23" ht="7.35" customHeight="1" x14ac:dyDescent="0.2"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</row>
    <row r="181" spans="2:23" ht="7.35" customHeight="1" x14ac:dyDescent="0.2"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</row>
    <row r="182" spans="2:23" ht="7.35" customHeight="1" x14ac:dyDescent="0.2"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</row>
    <row r="183" spans="2:23" ht="7.35" customHeight="1" x14ac:dyDescent="0.2"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</row>
    <row r="184" spans="2:23" ht="7.35" customHeight="1" x14ac:dyDescent="0.2"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</row>
    <row r="185" spans="2:23" ht="7.35" customHeight="1" x14ac:dyDescent="0.2"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</row>
    <row r="186" spans="2:23" ht="7.35" customHeight="1" x14ac:dyDescent="0.2"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</row>
    <row r="187" spans="2:23" ht="7.35" customHeight="1" x14ac:dyDescent="0.2"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</row>
    <row r="188" spans="2:23" ht="7.35" customHeight="1" x14ac:dyDescent="0.2"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</row>
    <row r="189" spans="2:23" ht="7.35" customHeight="1" x14ac:dyDescent="0.2"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</row>
    <row r="190" spans="2:23" ht="7.35" customHeight="1" x14ac:dyDescent="0.2"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</row>
    <row r="191" spans="2:23" ht="7.35" customHeight="1" x14ac:dyDescent="0.2"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</row>
    <row r="192" spans="2:23" ht="7.35" customHeight="1" x14ac:dyDescent="0.2"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</row>
    <row r="193" spans="2:23" ht="7.35" customHeight="1" x14ac:dyDescent="0.2"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</row>
    <row r="194" spans="2:23" ht="7.35" customHeight="1" x14ac:dyDescent="0.2"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</row>
    <row r="195" spans="2:23" ht="7.35" customHeight="1" x14ac:dyDescent="0.2"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</row>
    <row r="196" spans="2:23" ht="7.35" customHeight="1" x14ac:dyDescent="0.2"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</row>
    <row r="197" spans="2:23" ht="7.35" customHeight="1" x14ac:dyDescent="0.2"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</row>
    <row r="198" spans="2:23" ht="7.35" customHeight="1" x14ac:dyDescent="0.2"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</row>
  </sheetData>
  <sheetProtection selectLockedCells="1" selectUnlockedCells="1"/>
  <mergeCells count="1192">
    <mergeCell ref="CM1:CN1"/>
    <mergeCell ref="CM2:CN17"/>
    <mergeCell ref="CL24:CN24"/>
    <mergeCell ref="CL25:CN25"/>
    <mergeCell ref="CL26:CN26"/>
    <mergeCell ref="CL27:CN27"/>
    <mergeCell ref="CL28:CN28"/>
    <mergeCell ref="CL29:CN29"/>
    <mergeCell ref="CL30:CN30"/>
    <mergeCell ref="CL31:CN31"/>
    <mergeCell ref="CL32:CN32"/>
    <mergeCell ref="CI25:CK25"/>
    <mergeCell ref="CI26:CK26"/>
    <mergeCell ref="CI27:CK27"/>
    <mergeCell ref="CI28:CK28"/>
    <mergeCell ref="CI29:CK29"/>
    <mergeCell ref="CI30:CK30"/>
    <mergeCell ref="CI31:CK31"/>
    <mergeCell ref="CI32:CK32"/>
    <mergeCell ref="CI24:CK24"/>
    <mergeCell ref="CI11:CK11"/>
    <mergeCell ref="Y91:AM93"/>
    <mergeCell ref="AN91:AN93"/>
    <mergeCell ref="Y94:Z95"/>
    <mergeCell ref="AG94:AH94"/>
    <mergeCell ref="AK94:AL94"/>
    <mergeCell ref="AM94:AN94"/>
    <mergeCell ref="AG95:AH95"/>
    <mergeCell ref="AK95:AL95"/>
    <mergeCell ref="AM95:AN95"/>
    <mergeCell ref="AJ34:AN34"/>
    <mergeCell ref="AJ35:AL35"/>
    <mergeCell ref="AJ36:AL36"/>
    <mergeCell ref="AJ37:AL37"/>
    <mergeCell ref="AJ38:AL38"/>
    <mergeCell ref="AJ39:AL39"/>
    <mergeCell ref="AJ40:AL40"/>
    <mergeCell ref="AJ48:AN48"/>
    <mergeCell ref="AL49:AN49"/>
    <mergeCell ref="AJ50:AK50"/>
    <mergeCell ref="AL50:AN50"/>
    <mergeCell ref="AJ51:AK51"/>
    <mergeCell ref="AJ53:AN53"/>
    <mergeCell ref="AE36:AH36"/>
    <mergeCell ref="AE37:AH41"/>
    <mergeCell ref="AE45:AH45"/>
    <mergeCell ref="Y66:AF67"/>
    <mergeCell ref="AJ58:AN58"/>
    <mergeCell ref="AJ59:AK59"/>
    <mergeCell ref="AL59:AN59"/>
    <mergeCell ref="AJ60:AK60"/>
    <mergeCell ref="AL60:AN60"/>
    <mergeCell ref="AJ61:AK61"/>
    <mergeCell ref="AL64:AN64"/>
    <mergeCell ref="AJ65:AK65"/>
    <mergeCell ref="Y61:AC63"/>
    <mergeCell ref="AK87:AL87"/>
    <mergeCell ref="AM87:AN87"/>
    <mergeCell ref="AG88:AH88"/>
    <mergeCell ref="AK88:AL88"/>
    <mergeCell ref="AM88:AN88"/>
    <mergeCell ref="Z90:AM90"/>
    <mergeCell ref="B36:C36"/>
    <mergeCell ref="D36:E36"/>
    <mergeCell ref="Y49:AA49"/>
    <mergeCell ref="Y50:AC50"/>
    <mergeCell ref="Y51:AC53"/>
    <mergeCell ref="Y55:AA55"/>
    <mergeCell ref="P85:Q85"/>
    <mergeCell ref="G47:H47"/>
    <mergeCell ref="I47:J47"/>
    <mergeCell ref="I53:J53"/>
    <mergeCell ref="B80:C80"/>
    <mergeCell ref="E80:I80"/>
    <mergeCell ref="B88:C88"/>
    <mergeCell ref="E88:I88"/>
    <mergeCell ref="U90:V90"/>
    <mergeCell ref="AJ16:AN16"/>
    <mergeCell ref="AJ17:AN17"/>
    <mergeCell ref="AJ18:AN18"/>
    <mergeCell ref="AE17:AH21"/>
    <mergeCell ref="AE15:AH15"/>
    <mergeCell ref="AE25:AH25"/>
    <mergeCell ref="AE26:AH26"/>
    <mergeCell ref="AE27:AH31"/>
    <mergeCell ref="AE35:AH35"/>
    <mergeCell ref="AJ19:AN19"/>
    <mergeCell ref="AJ20:AN20"/>
    <mergeCell ref="AJ21:AN21"/>
    <mergeCell ref="AJ22:AN22"/>
    <mergeCell ref="AJ23:AN23"/>
    <mergeCell ref="AJ24:AN24"/>
    <mergeCell ref="AJ25:AN25"/>
    <mergeCell ref="AJ26:AN26"/>
    <mergeCell ref="AJ27:AN27"/>
    <mergeCell ref="I37:L37"/>
    <mergeCell ref="I38:L38"/>
    <mergeCell ref="I41:L41"/>
    <mergeCell ref="I42:L42"/>
    <mergeCell ref="I39:L39"/>
    <mergeCell ref="I40:L40"/>
    <mergeCell ref="I24:J24"/>
    <mergeCell ref="F36:G36"/>
    <mergeCell ref="G46:H46"/>
    <mergeCell ref="I46:J46"/>
    <mergeCell ref="C45:F45"/>
    <mergeCell ref="H45:J45"/>
    <mergeCell ref="G52:H52"/>
    <mergeCell ref="I52:J52"/>
    <mergeCell ref="C57:F57"/>
    <mergeCell ref="H57:J57"/>
    <mergeCell ref="B26:C26"/>
    <mergeCell ref="K25:M25"/>
    <mergeCell ref="K26:M26"/>
    <mergeCell ref="K27:M27"/>
    <mergeCell ref="P36:Q36"/>
    <mergeCell ref="G53:H53"/>
    <mergeCell ref="C2:E2"/>
    <mergeCell ref="L2:M2"/>
    <mergeCell ref="N2:O2"/>
    <mergeCell ref="AQ2:AR2"/>
    <mergeCell ref="AX2:AY2"/>
    <mergeCell ref="AQ1:AS1"/>
    <mergeCell ref="AU1:AV1"/>
    <mergeCell ref="AX1:BA1"/>
    <mergeCell ref="BC1:BE1"/>
    <mergeCell ref="BG1:BI2"/>
    <mergeCell ref="B7:C7"/>
    <mergeCell ref="D7:E7"/>
    <mergeCell ref="AZ6:BA6"/>
    <mergeCell ref="BC6:BD6"/>
    <mergeCell ref="BG6:BH6"/>
    <mergeCell ref="C5:E5"/>
    <mergeCell ref="L5:M5"/>
    <mergeCell ref="BC7:BD7"/>
    <mergeCell ref="O12:W12"/>
    <mergeCell ref="AQ12:AR12"/>
    <mergeCell ref="AU12:AV12"/>
    <mergeCell ref="AX12:AY12"/>
    <mergeCell ref="AZ12:BA12"/>
    <mergeCell ref="BG12:BH12"/>
    <mergeCell ref="BG11:BH11"/>
    <mergeCell ref="G12:H12"/>
    <mergeCell ref="G13:H13"/>
    <mergeCell ref="C1:I1"/>
    <mergeCell ref="L1:M1"/>
    <mergeCell ref="N1:O1"/>
    <mergeCell ref="AJ1:AO1"/>
    <mergeCell ref="AJ2:AN2"/>
    <mergeCell ref="G2:I2"/>
    <mergeCell ref="Y1:AB1"/>
    <mergeCell ref="Y2:AA2"/>
    <mergeCell ref="C4:E4"/>
    <mergeCell ref="L4:M4"/>
    <mergeCell ref="N4:O4"/>
    <mergeCell ref="AQ4:AR4"/>
    <mergeCell ref="AZ3:BA3"/>
    <mergeCell ref="BG3:BH3"/>
    <mergeCell ref="BK3:BM3"/>
    <mergeCell ref="M22:M23"/>
    <mergeCell ref="K24:M24"/>
    <mergeCell ref="AE9:AF9"/>
    <mergeCell ref="AE10:AF10"/>
    <mergeCell ref="AE11:AF11"/>
    <mergeCell ref="G14:H14"/>
    <mergeCell ref="G15:H15"/>
    <mergeCell ref="G16:H16"/>
    <mergeCell ref="G17:H17"/>
    <mergeCell ref="G18:H18"/>
    <mergeCell ref="G19:H19"/>
    <mergeCell ref="I22:L23"/>
    <mergeCell ref="AJ8:AN8"/>
    <mergeCell ref="AJ9:AN9"/>
    <mergeCell ref="AJ10:AN10"/>
    <mergeCell ref="AJ11:AN11"/>
    <mergeCell ref="AJ12:AN12"/>
    <mergeCell ref="BO3:BQ3"/>
    <mergeCell ref="BT3:BZ3"/>
    <mergeCell ref="N5:O5"/>
    <mergeCell ref="AQ5:AR5"/>
    <mergeCell ref="AX5:AY5"/>
    <mergeCell ref="AZ5:BA5"/>
    <mergeCell ref="BC5:BD5"/>
    <mergeCell ref="BG5:BH5"/>
    <mergeCell ref="AX4:AY4"/>
    <mergeCell ref="AZ4:BA4"/>
    <mergeCell ref="AJ3:AN3"/>
    <mergeCell ref="AJ4:AN4"/>
    <mergeCell ref="AJ5:AN5"/>
    <mergeCell ref="Y3:AA3"/>
    <mergeCell ref="BO1:BQ1"/>
    <mergeCell ref="BV1:BW1"/>
    <mergeCell ref="BC4:BD4"/>
    <mergeCell ref="BG4:BH4"/>
    <mergeCell ref="BK4:BM4"/>
    <mergeCell ref="BO4:BQ4"/>
    <mergeCell ref="BK1:BM1"/>
    <mergeCell ref="AZ2:BA2"/>
    <mergeCell ref="BC2:BE2"/>
    <mergeCell ref="BK2:BM2"/>
    <mergeCell ref="BO6:BQ6"/>
    <mergeCell ref="CJ3:CK3"/>
    <mergeCell ref="BO2:BQ2"/>
    <mergeCell ref="BV2:BW2"/>
    <mergeCell ref="CJ2:CK2"/>
    <mergeCell ref="G3:I3"/>
    <mergeCell ref="L3:M3"/>
    <mergeCell ref="N3:O3"/>
    <mergeCell ref="AQ3:AR3"/>
    <mergeCell ref="AX3:AY3"/>
    <mergeCell ref="CI6:CK6"/>
    <mergeCell ref="BT4:BZ7"/>
    <mergeCell ref="CJ4:CK4"/>
    <mergeCell ref="Y4:AA4"/>
    <mergeCell ref="Y5:AA5"/>
    <mergeCell ref="Y6:AA6"/>
    <mergeCell ref="CI1:CK1"/>
    <mergeCell ref="AJ6:AN6"/>
    <mergeCell ref="AJ7:AN7"/>
    <mergeCell ref="F7:G7"/>
    <mergeCell ref="H7:I7"/>
    <mergeCell ref="L7:M7"/>
    <mergeCell ref="N7:O7"/>
    <mergeCell ref="AX7:AY7"/>
    <mergeCell ref="AZ7:BA7"/>
    <mergeCell ref="BK5:BM5"/>
    <mergeCell ref="BO5:BQ5"/>
    <mergeCell ref="B6:I6"/>
    <mergeCell ref="L6:M6"/>
    <mergeCell ref="N6:O6"/>
    <mergeCell ref="AQ6:AR6"/>
    <mergeCell ref="AX6:AY6"/>
    <mergeCell ref="BK7:BM7"/>
    <mergeCell ref="BO7:BQ7"/>
    <mergeCell ref="L8:M8"/>
    <mergeCell ref="N8:O8"/>
    <mergeCell ref="AQ8:AR8"/>
    <mergeCell ref="AX8:AY8"/>
    <mergeCell ref="AZ8:BA8"/>
    <mergeCell ref="AZ10:BA10"/>
    <mergeCell ref="BC10:BE10"/>
    <mergeCell ref="BG10:BH10"/>
    <mergeCell ref="BO10:BQ10"/>
    <mergeCell ref="BV10:BW10"/>
    <mergeCell ref="AQ11:AR11"/>
    <mergeCell ref="AQ10:AR10"/>
    <mergeCell ref="AX10:AY10"/>
    <mergeCell ref="AX9:AY9"/>
    <mergeCell ref="AZ9:BA9"/>
    <mergeCell ref="BC9:BD9"/>
    <mergeCell ref="BG9:BH9"/>
    <mergeCell ref="BO9:BQ9"/>
    <mergeCell ref="BV9:BW9"/>
    <mergeCell ref="Y8:AB8"/>
    <mergeCell ref="Y9:AB9"/>
    <mergeCell ref="Y10:AB10"/>
    <mergeCell ref="BC8:BD8"/>
    <mergeCell ref="BO8:BQ8"/>
    <mergeCell ref="L9:M9"/>
    <mergeCell ref="N9:O9"/>
    <mergeCell ref="AQ9:AR9"/>
    <mergeCell ref="AX11:AY11"/>
    <mergeCell ref="AZ11:BA11"/>
    <mergeCell ref="BC11:BE16"/>
    <mergeCell ref="BO11:BQ11"/>
    <mergeCell ref="BT11:BZ11"/>
    <mergeCell ref="BO12:BQ12"/>
    <mergeCell ref="BT12:BZ15"/>
    <mergeCell ref="BG14:BH14"/>
    <mergeCell ref="BK14:BM14"/>
    <mergeCell ref="BO14:BQ14"/>
    <mergeCell ref="CI14:CJ14"/>
    <mergeCell ref="P15:Q15"/>
    <mergeCell ref="AQ15:AR15"/>
    <mergeCell ref="AX15:BA15"/>
    <mergeCell ref="BG15:BH15"/>
    <mergeCell ref="BK15:BM15"/>
    <mergeCell ref="BO15:BQ15"/>
    <mergeCell ref="P14:Q14"/>
    <mergeCell ref="AQ14:AR14"/>
    <mergeCell ref="AX14:BA14"/>
    <mergeCell ref="CI12:CJ12"/>
    <mergeCell ref="P13:Q13"/>
    <mergeCell ref="AQ13:AS13"/>
    <mergeCell ref="BO13:BQ13"/>
    <mergeCell ref="CI13:CJ13"/>
    <mergeCell ref="Z12:AC12"/>
    <mergeCell ref="AJ13:AN13"/>
    <mergeCell ref="AJ14:AN14"/>
    <mergeCell ref="AJ15:AN15"/>
    <mergeCell ref="P17:Q17"/>
    <mergeCell ref="BV17:BW17"/>
    <mergeCell ref="CI17:CJ17"/>
    <mergeCell ref="Y15:AA15"/>
    <mergeCell ref="AA16:AC16"/>
    <mergeCell ref="AA17:AC17"/>
    <mergeCell ref="Y18:AA18"/>
    <mergeCell ref="Y19:AA19"/>
    <mergeCell ref="Y20:AC20"/>
    <mergeCell ref="Y21:AC23"/>
    <mergeCell ref="AA26:AC26"/>
    <mergeCell ref="AA27:AC27"/>
    <mergeCell ref="P18:Q18"/>
    <mergeCell ref="CI15:CJ15"/>
    <mergeCell ref="P16:Q16"/>
    <mergeCell ref="AX16:AY16"/>
    <mergeCell ref="AZ16:BA16"/>
    <mergeCell ref="BG16:BH16"/>
    <mergeCell ref="CI16:CJ16"/>
    <mergeCell ref="CI19:CK19"/>
    <mergeCell ref="P20:Q20"/>
    <mergeCell ref="BG20:BH20"/>
    <mergeCell ref="BK20:BL20"/>
    <mergeCell ref="BM20:BN20"/>
    <mergeCell ref="BP20:BQ20"/>
    <mergeCell ref="BG19:BH19"/>
    <mergeCell ref="BK19:BL19"/>
    <mergeCell ref="BP19:BQ19"/>
    <mergeCell ref="BT19:BZ19"/>
    <mergeCell ref="CE19:CF19"/>
    <mergeCell ref="BQ18:BR18"/>
    <mergeCell ref="BV18:BW18"/>
    <mergeCell ref="CE18:CF18"/>
    <mergeCell ref="B22:H22"/>
    <mergeCell ref="P19:Q19"/>
    <mergeCell ref="AE16:AH16"/>
    <mergeCell ref="AQ19:BE22"/>
    <mergeCell ref="BK22:BL22"/>
    <mergeCell ref="BM22:BN22"/>
    <mergeCell ref="BP22:BQ22"/>
    <mergeCell ref="CE22:CF22"/>
    <mergeCell ref="Y17:Z17"/>
    <mergeCell ref="Y16:Z16"/>
    <mergeCell ref="CI22:CJ22"/>
    <mergeCell ref="B27:C27"/>
    <mergeCell ref="I27:J27"/>
    <mergeCell ref="P23:Q23"/>
    <mergeCell ref="BM21:BN21"/>
    <mergeCell ref="BP21:BQ21"/>
    <mergeCell ref="CE21:CF21"/>
    <mergeCell ref="CI21:CJ21"/>
    <mergeCell ref="B25:C25"/>
    <mergeCell ref="I26:J26"/>
    <mergeCell ref="P22:Q22"/>
    <mergeCell ref="BG22:BH22"/>
    <mergeCell ref="BT20:BZ23"/>
    <mergeCell ref="CE20:CF20"/>
    <mergeCell ref="CI20:CJ20"/>
    <mergeCell ref="B24:C24"/>
    <mergeCell ref="I25:J25"/>
    <mergeCell ref="B23:C23"/>
    <mergeCell ref="P21:Q21"/>
    <mergeCell ref="BG21:BH21"/>
    <mergeCell ref="BK21:BL21"/>
    <mergeCell ref="AR24:AS24"/>
    <mergeCell ref="AT24:AV24"/>
    <mergeCell ref="AW24:AX24"/>
    <mergeCell ref="AY24:BB24"/>
    <mergeCell ref="CE24:CF24"/>
    <mergeCell ref="P25:Q25"/>
    <mergeCell ref="AQ25:AQ26"/>
    <mergeCell ref="BG23:BH23"/>
    <mergeCell ref="BK23:BL23"/>
    <mergeCell ref="BM23:BN23"/>
    <mergeCell ref="CE23:CF23"/>
    <mergeCell ref="P24:Q24"/>
    <mergeCell ref="BQ26:BR26"/>
    <mergeCell ref="BV26:BW26"/>
    <mergeCell ref="CE26:CF26"/>
    <mergeCell ref="Y25:AA25"/>
    <mergeCell ref="P27:Q27"/>
    <mergeCell ref="AW27:AX27"/>
    <mergeCell ref="AY27:BB27"/>
    <mergeCell ref="BM27:BN27"/>
    <mergeCell ref="BQ25:BR25"/>
    <mergeCell ref="BV25:BW25"/>
    <mergeCell ref="CE25:CF25"/>
    <mergeCell ref="P26:Q26"/>
    <mergeCell ref="AW26:AX26"/>
    <mergeCell ref="AY26:BB26"/>
    <mergeCell ref="BH26:BI26"/>
    <mergeCell ref="AR25:AS26"/>
    <mergeCell ref="AT25:AV28"/>
    <mergeCell ref="AW25:AX25"/>
    <mergeCell ref="AY25:BB25"/>
    <mergeCell ref="BH25:BI25"/>
    <mergeCell ref="BL25:BN25"/>
    <mergeCell ref="BL26:BN26"/>
    <mergeCell ref="BT27:BZ27"/>
    <mergeCell ref="CE27:CF27"/>
    <mergeCell ref="P28:Q28"/>
    <mergeCell ref="AW28:AX28"/>
    <mergeCell ref="AY28:BB28"/>
    <mergeCell ref="BM28:BN28"/>
    <mergeCell ref="BT28:BZ31"/>
    <mergeCell ref="CE28:CF28"/>
    <mergeCell ref="P31:Q31"/>
    <mergeCell ref="AY31:BB31"/>
    <mergeCell ref="AR30:AS30"/>
    <mergeCell ref="AT30:AV30"/>
    <mergeCell ref="AW30:AX30"/>
    <mergeCell ref="AY30:BB30"/>
    <mergeCell ref="BL29:BN31"/>
    <mergeCell ref="BP29:BP31"/>
    <mergeCell ref="BQ29:BR31"/>
    <mergeCell ref="AJ29:AN29"/>
    <mergeCell ref="AJ30:AN30"/>
    <mergeCell ref="AJ31:AN31"/>
    <mergeCell ref="Y28:AA28"/>
    <mergeCell ref="Y29:AA29"/>
    <mergeCell ref="Y31:AC33"/>
    <mergeCell ref="Y30:AC30"/>
    <mergeCell ref="P29:Q29"/>
    <mergeCell ref="BG29:BG31"/>
    <mergeCell ref="P33:Q33"/>
    <mergeCell ref="AW33:AX33"/>
    <mergeCell ref="AY33:BB33"/>
    <mergeCell ref="BH33:BI33"/>
    <mergeCell ref="BQ33:BR33"/>
    <mergeCell ref="P32:Q32"/>
    <mergeCell ref="AW32:AX32"/>
    <mergeCell ref="AY32:BB32"/>
    <mergeCell ref="BH32:BI32"/>
    <mergeCell ref="BL32:BN32"/>
    <mergeCell ref="AQ31:AQ32"/>
    <mergeCell ref="AR31:AS32"/>
    <mergeCell ref="AT31:AV34"/>
    <mergeCell ref="AW31:AX31"/>
    <mergeCell ref="BH29:BI31"/>
    <mergeCell ref="BK29:BK31"/>
    <mergeCell ref="CL34:CN34"/>
    <mergeCell ref="BT34:BU35"/>
    <mergeCell ref="BV34:BW35"/>
    <mergeCell ref="BX34:BY35"/>
    <mergeCell ref="P30:Q30"/>
    <mergeCell ref="P35:Q35"/>
    <mergeCell ref="BH35:BI35"/>
    <mergeCell ref="BL35:BN35"/>
    <mergeCell ref="BQ35:BR35"/>
    <mergeCell ref="P34:Q34"/>
    <mergeCell ref="AW34:AX34"/>
    <mergeCell ref="AY34:BB34"/>
    <mergeCell ref="BH34:BI34"/>
    <mergeCell ref="Y35:AA35"/>
    <mergeCell ref="CL35:CN35"/>
    <mergeCell ref="CH34:CJ34"/>
    <mergeCell ref="CH35:CJ35"/>
    <mergeCell ref="BT36:BU94"/>
    <mergeCell ref="BL44:BN44"/>
    <mergeCell ref="BQ44:BR44"/>
    <mergeCell ref="BM45:BN45"/>
    <mergeCell ref="BL38:BN38"/>
    <mergeCell ref="BQ38:BR38"/>
    <mergeCell ref="P39:Q39"/>
    <mergeCell ref="AW39:AX39"/>
    <mergeCell ref="AY39:BB39"/>
    <mergeCell ref="BH39:BI39"/>
    <mergeCell ref="BL39:BN39"/>
    <mergeCell ref="P42:Q42"/>
    <mergeCell ref="AR42:AS42"/>
    <mergeCell ref="P46:Q46"/>
    <mergeCell ref="AW46:AX46"/>
    <mergeCell ref="P45:Q45"/>
    <mergeCell ref="AA36:AC36"/>
    <mergeCell ref="AA37:AC37"/>
    <mergeCell ref="Y38:AA38"/>
    <mergeCell ref="Y39:AA39"/>
    <mergeCell ref="Y40:AC40"/>
    <mergeCell ref="Z69:AM69"/>
    <mergeCell ref="Y70:AM72"/>
    <mergeCell ref="AN70:AN72"/>
    <mergeCell ref="Y73:Z74"/>
    <mergeCell ref="AK73:AL73"/>
    <mergeCell ref="AK74:AL74"/>
    <mergeCell ref="AM73:AN73"/>
    <mergeCell ref="AM74:AN74"/>
    <mergeCell ref="AG73:AH73"/>
    <mergeCell ref="AG74:AH74"/>
    <mergeCell ref="BQ43:BR43"/>
    <mergeCell ref="BL34:BN34"/>
    <mergeCell ref="BQ34:BR34"/>
    <mergeCell ref="BQ32:BR32"/>
    <mergeCell ref="AE46:AH46"/>
    <mergeCell ref="AE47:AH51"/>
    <mergeCell ref="AJ42:AN42"/>
    <mergeCell ref="AJ43:AK43"/>
    <mergeCell ref="AJ44:AN44"/>
    <mergeCell ref="BQ37:BR37"/>
    <mergeCell ref="P44:Q44"/>
    <mergeCell ref="AW44:AX44"/>
    <mergeCell ref="AT43:AV46"/>
    <mergeCell ref="AW43:AX43"/>
    <mergeCell ref="BQ51:BR51"/>
    <mergeCell ref="BL41:BN41"/>
    <mergeCell ref="BQ36:BR36"/>
    <mergeCell ref="AY38:BB38"/>
    <mergeCell ref="AQ37:AQ38"/>
    <mergeCell ref="AR37:AS38"/>
    <mergeCell ref="AT37:AV40"/>
    <mergeCell ref="AW37:AX37"/>
    <mergeCell ref="AY37:BB37"/>
    <mergeCell ref="BH37:BI37"/>
    <mergeCell ref="BH38:BI38"/>
    <mergeCell ref="BH43:BI43"/>
    <mergeCell ref="BL43:BN43"/>
    <mergeCell ref="BQ41:BR41"/>
    <mergeCell ref="BQ39:BR39"/>
    <mergeCell ref="P40:Q40"/>
    <mergeCell ref="AW40:AX40"/>
    <mergeCell ref="AY40:BB40"/>
    <mergeCell ref="BL33:BN33"/>
    <mergeCell ref="BV36:BW94"/>
    <mergeCell ref="BX36:BY94"/>
    <mergeCell ref="AY45:BB45"/>
    <mergeCell ref="AY44:BB44"/>
    <mergeCell ref="AY43:BB43"/>
    <mergeCell ref="BP47:BP49"/>
    <mergeCell ref="BQ47:BR49"/>
    <mergeCell ref="BQ50:BR50"/>
    <mergeCell ref="AY68:AZ68"/>
    <mergeCell ref="BA68:BD68"/>
    <mergeCell ref="BH68:BI68"/>
    <mergeCell ref="BL68:BN68"/>
    <mergeCell ref="BQ68:BR68"/>
    <mergeCell ref="BQ74:BR74"/>
    <mergeCell ref="O79:P79"/>
    <mergeCell ref="AS79:AV79"/>
    <mergeCell ref="AY42:BB42"/>
    <mergeCell ref="P37:Q37"/>
    <mergeCell ref="AR36:AS36"/>
    <mergeCell ref="AT36:AV36"/>
    <mergeCell ref="AW36:AX36"/>
    <mergeCell ref="AY36:BB36"/>
    <mergeCell ref="BH36:BI36"/>
    <mergeCell ref="BL36:BN36"/>
    <mergeCell ref="BL37:BN37"/>
    <mergeCell ref="Y41:AC43"/>
    <mergeCell ref="Y45:AA45"/>
    <mergeCell ref="AA46:AC46"/>
    <mergeCell ref="AA47:AC47"/>
    <mergeCell ref="Y48:AA48"/>
    <mergeCell ref="P38:Q38"/>
    <mergeCell ref="AW38:AX38"/>
    <mergeCell ref="BH40:BI40"/>
    <mergeCell ref="BL40:BN40"/>
    <mergeCell ref="BQ40:BR40"/>
    <mergeCell ref="AW45:AX45"/>
    <mergeCell ref="P43:Q43"/>
    <mergeCell ref="AQ43:AQ44"/>
    <mergeCell ref="P41:Q41"/>
    <mergeCell ref="BH41:BI41"/>
    <mergeCell ref="P49:Q49"/>
    <mergeCell ref="AQ49:AQ50"/>
    <mergeCell ref="AR49:AS50"/>
    <mergeCell ref="AT49:AV52"/>
    <mergeCell ref="AW49:AX49"/>
    <mergeCell ref="AW52:AX52"/>
    <mergeCell ref="AY66:AZ66"/>
    <mergeCell ref="BA66:BD66"/>
    <mergeCell ref="AY67:AZ67"/>
    <mergeCell ref="BA67:BD67"/>
    <mergeCell ref="AJ45:AK45"/>
    <mergeCell ref="BQ55:BR55"/>
    <mergeCell ref="BQ54:BR54"/>
    <mergeCell ref="BQ57:BR57"/>
    <mergeCell ref="AJ55:AK55"/>
    <mergeCell ref="AJ54:AK54"/>
    <mergeCell ref="BA64:BD64"/>
    <mergeCell ref="BM64:BN64"/>
    <mergeCell ref="AY65:AZ65"/>
    <mergeCell ref="BA65:BD65"/>
    <mergeCell ref="P54:Q54"/>
    <mergeCell ref="AJ56:AK56"/>
    <mergeCell ref="O66:R66"/>
    <mergeCell ref="S66:W66"/>
    <mergeCell ref="BL69:BN69"/>
    <mergeCell ref="BQ69:BR69"/>
    <mergeCell ref="BQ52:BR52"/>
    <mergeCell ref="AW54:AX54"/>
    <mergeCell ref="BQ53:BR53"/>
    <mergeCell ref="AJ49:AK49"/>
    <mergeCell ref="AR54:AS54"/>
    <mergeCell ref="AT54:AV54"/>
    <mergeCell ref="AA56:AC56"/>
    <mergeCell ref="AA57:AC57"/>
    <mergeCell ref="Y58:AA58"/>
    <mergeCell ref="Y59:AA59"/>
    <mergeCell ref="Y60:AC60"/>
    <mergeCell ref="AE55:AH55"/>
    <mergeCell ref="AE56:AH56"/>
    <mergeCell ref="AE57:AH61"/>
    <mergeCell ref="BG65:BG67"/>
    <mergeCell ref="BH65:BI67"/>
    <mergeCell ref="AG66:AH67"/>
    <mergeCell ref="AS64:AV64"/>
    <mergeCell ref="AY64:AZ64"/>
    <mergeCell ref="AY52:BB52"/>
    <mergeCell ref="BL51:BN51"/>
    <mergeCell ref="BL53:BN53"/>
    <mergeCell ref="AW50:AX50"/>
    <mergeCell ref="AY50:BB50"/>
    <mergeCell ref="BH50:BI50"/>
    <mergeCell ref="BL50:BN50"/>
    <mergeCell ref="AL54:AN54"/>
    <mergeCell ref="AL55:AN55"/>
    <mergeCell ref="AJ63:AN63"/>
    <mergeCell ref="AJ64:AK64"/>
    <mergeCell ref="AR43:AS44"/>
    <mergeCell ref="G59:H59"/>
    <mergeCell ref="I59:J59"/>
    <mergeCell ref="P48:Q48"/>
    <mergeCell ref="AR48:AS48"/>
    <mergeCell ref="AT48:AV48"/>
    <mergeCell ref="AW48:AX48"/>
    <mergeCell ref="AY46:BB46"/>
    <mergeCell ref="BM46:BN46"/>
    <mergeCell ref="G58:H58"/>
    <mergeCell ref="I58:J58"/>
    <mergeCell ref="P47:Q47"/>
    <mergeCell ref="BG47:BG49"/>
    <mergeCell ref="BH47:BI49"/>
    <mergeCell ref="BK47:BK49"/>
    <mergeCell ref="BL47:BN49"/>
    <mergeCell ref="C63:F63"/>
    <mergeCell ref="H63:J63"/>
    <mergeCell ref="P51:Q51"/>
    <mergeCell ref="AW51:AX51"/>
    <mergeCell ref="AY51:BB51"/>
    <mergeCell ref="BH51:BI51"/>
    <mergeCell ref="BH52:BI52"/>
    <mergeCell ref="BL52:BN52"/>
    <mergeCell ref="P50:Q50"/>
    <mergeCell ref="Y56:Z56"/>
    <mergeCell ref="BH44:BI44"/>
    <mergeCell ref="Y27:Z27"/>
    <mergeCell ref="Y26:Z26"/>
    <mergeCell ref="AJ28:AN28"/>
    <mergeCell ref="AY48:BB48"/>
    <mergeCell ref="AY49:BB49"/>
    <mergeCell ref="BM19:BN19"/>
    <mergeCell ref="AX13:AY13"/>
    <mergeCell ref="AZ13:BA13"/>
    <mergeCell ref="BG13:BH13"/>
    <mergeCell ref="AQ18:BE18"/>
    <mergeCell ref="BG18:BN18"/>
    <mergeCell ref="G65:H65"/>
    <mergeCell ref="I65:J65"/>
    <mergeCell ref="P53:Q53"/>
    <mergeCell ref="BH53:BI53"/>
    <mergeCell ref="AW55:AX55"/>
    <mergeCell ref="AY55:BB55"/>
    <mergeCell ref="BH55:BI55"/>
    <mergeCell ref="BL55:BN55"/>
    <mergeCell ref="P56:Q56"/>
    <mergeCell ref="AW56:AX56"/>
    <mergeCell ref="AY56:BB56"/>
    <mergeCell ref="BH54:BI54"/>
    <mergeCell ref="BL54:BN54"/>
    <mergeCell ref="P55:Q55"/>
    <mergeCell ref="AQ55:AQ56"/>
    <mergeCell ref="AR55:AS56"/>
    <mergeCell ref="AT55:AV58"/>
    <mergeCell ref="BL57:BN57"/>
    <mergeCell ref="G64:H64"/>
    <mergeCell ref="I64:J64"/>
    <mergeCell ref="AL65:AN65"/>
    <mergeCell ref="BP65:BP67"/>
    <mergeCell ref="BQ65:BR67"/>
    <mergeCell ref="BL70:BN70"/>
    <mergeCell ref="O69:R69"/>
    <mergeCell ref="S69:W69"/>
    <mergeCell ref="O70:R70"/>
    <mergeCell ref="AS68:AV68"/>
    <mergeCell ref="P52:Q52"/>
    <mergeCell ref="AY54:BB54"/>
    <mergeCell ref="BH61:BI61"/>
    <mergeCell ref="BL61:BN61"/>
    <mergeCell ref="BQ61:BR61"/>
    <mergeCell ref="BK65:BK67"/>
    <mergeCell ref="CL37:CM37"/>
    <mergeCell ref="B71:C71"/>
    <mergeCell ref="P58:Q58"/>
    <mergeCell ref="AW58:AX58"/>
    <mergeCell ref="AY58:BB58"/>
    <mergeCell ref="BH58:BI58"/>
    <mergeCell ref="BL58:BN58"/>
    <mergeCell ref="BH56:BI56"/>
    <mergeCell ref="BL56:BN56"/>
    <mergeCell ref="BQ56:BR56"/>
    <mergeCell ref="B70:C70"/>
    <mergeCell ref="P57:Q57"/>
    <mergeCell ref="AW57:AX57"/>
    <mergeCell ref="AY70:AZ70"/>
    <mergeCell ref="BA70:BD70"/>
    <mergeCell ref="C51:F51"/>
    <mergeCell ref="H51:J51"/>
    <mergeCell ref="AT42:AV42"/>
    <mergeCell ref="AW42:AX42"/>
    <mergeCell ref="CL40:CM40"/>
    <mergeCell ref="CL38:CM38"/>
    <mergeCell ref="CL39:CM39"/>
    <mergeCell ref="O71:R71"/>
    <mergeCell ref="S71:W71"/>
    <mergeCell ref="Y36:Z36"/>
    <mergeCell ref="AS71:AV71"/>
    <mergeCell ref="S70:W70"/>
    <mergeCell ref="AS70:AV70"/>
    <mergeCell ref="BH70:BI70"/>
    <mergeCell ref="BQ72:BR72"/>
    <mergeCell ref="BQ71:BR71"/>
    <mergeCell ref="AS72:AV72"/>
    <mergeCell ref="AY72:AZ72"/>
    <mergeCell ref="BA72:BD72"/>
    <mergeCell ref="BH72:BI72"/>
    <mergeCell ref="BL72:BN72"/>
    <mergeCell ref="AY71:AZ71"/>
    <mergeCell ref="BA71:BD71"/>
    <mergeCell ref="BH71:BI71"/>
    <mergeCell ref="BL71:BN71"/>
    <mergeCell ref="O72:R72"/>
    <mergeCell ref="S72:W72"/>
    <mergeCell ref="Y37:Z37"/>
    <mergeCell ref="BH62:BI62"/>
    <mergeCell ref="BL62:BN62"/>
    <mergeCell ref="BQ62:BR62"/>
    <mergeCell ref="P63:Q63"/>
    <mergeCell ref="AS63:AV63"/>
    <mergeCell ref="CL36:CN36"/>
    <mergeCell ref="O67:R67"/>
    <mergeCell ref="S67:W67"/>
    <mergeCell ref="Y87:Z88"/>
    <mergeCell ref="S88:T88"/>
    <mergeCell ref="B79:I79"/>
    <mergeCell ref="O65:R65"/>
    <mergeCell ref="S65:W65"/>
    <mergeCell ref="B76:C76"/>
    <mergeCell ref="S84:V84"/>
    <mergeCell ref="B82:C82"/>
    <mergeCell ref="E82:I82"/>
    <mergeCell ref="B75:C75"/>
    <mergeCell ref="B74:C74"/>
    <mergeCell ref="B72:C72"/>
    <mergeCell ref="BH77:BI77"/>
    <mergeCell ref="BA86:BD86"/>
    <mergeCell ref="BH86:BI86"/>
    <mergeCell ref="U87:V87"/>
    <mergeCell ref="U88:V88"/>
    <mergeCell ref="AS66:AV66"/>
    <mergeCell ref="AS65:AV65"/>
    <mergeCell ref="B81:I81"/>
    <mergeCell ref="AS67:AV67"/>
    <mergeCell ref="AS69:AV69"/>
    <mergeCell ref="AY69:AZ69"/>
    <mergeCell ref="BA69:BD69"/>
    <mergeCell ref="BH69:BI69"/>
    <mergeCell ref="S85:T85"/>
    <mergeCell ref="CH36:CJ36"/>
    <mergeCell ref="R81:W81"/>
    <mergeCell ref="AS81:AV81"/>
    <mergeCell ref="AY81:AZ81"/>
    <mergeCell ref="BH79:BI79"/>
    <mergeCell ref="BL79:BN79"/>
    <mergeCell ref="BQ79:BR79"/>
    <mergeCell ref="Y54:Z54"/>
    <mergeCell ref="AS78:AV78"/>
    <mergeCell ref="BA80:BD80"/>
    <mergeCell ref="BH80:BI80"/>
    <mergeCell ref="BL80:BN80"/>
    <mergeCell ref="BQ80:BR80"/>
    <mergeCell ref="O68:R68"/>
    <mergeCell ref="S68:W68"/>
    <mergeCell ref="BL73:BN73"/>
    <mergeCell ref="BQ73:BR73"/>
    <mergeCell ref="AJ66:AK66"/>
    <mergeCell ref="P62:Q62"/>
    <mergeCell ref="AS62:AV62"/>
    <mergeCell ref="AY62:AZ62"/>
    <mergeCell ref="BA62:BD62"/>
    <mergeCell ref="P61:Q61"/>
    <mergeCell ref="BQ58:BR58"/>
    <mergeCell ref="P59:Q59"/>
    <mergeCell ref="BH59:BI59"/>
    <mergeCell ref="BA77:BD77"/>
    <mergeCell ref="AS74:AV74"/>
    <mergeCell ref="AY74:AZ74"/>
    <mergeCell ref="BA74:BD74"/>
    <mergeCell ref="BH74:BI74"/>
    <mergeCell ref="O73:R73"/>
    <mergeCell ref="CL41:CM41"/>
    <mergeCell ref="B86:I86"/>
    <mergeCell ref="CH37:CJ37"/>
    <mergeCell ref="CH38:CJ38"/>
    <mergeCell ref="Y46:Z46"/>
    <mergeCell ref="CH40:CJ40"/>
    <mergeCell ref="AS80:AV80"/>
    <mergeCell ref="AY80:AZ80"/>
    <mergeCell ref="BH83:BI85"/>
    <mergeCell ref="B85:C85"/>
    <mergeCell ref="O77:P77"/>
    <mergeCell ref="AS77:AV77"/>
    <mergeCell ref="AY77:AZ77"/>
    <mergeCell ref="BH75:BI75"/>
    <mergeCell ref="BL75:BN75"/>
    <mergeCell ref="BQ75:BR75"/>
    <mergeCell ref="BL59:BN59"/>
    <mergeCell ref="BQ59:BR59"/>
    <mergeCell ref="B73:C73"/>
    <mergeCell ref="P60:Q60"/>
    <mergeCell ref="CH39:CJ39"/>
    <mergeCell ref="AY86:AZ86"/>
    <mergeCell ref="AY63:AZ63"/>
    <mergeCell ref="BA63:BD63"/>
    <mergeCell ref="BM63:BN63"/>
    <mergeCell ref="AY57:BB57"/>
    <mergeCell ref="BH57:BI57"/>
    <mergeCell ref="S73:W73"/>
    <mergeCell ref="AS73:AV73"/>
    <mergeCell ref="AY73:AZ73"/>
    <mergeCell ref="BA73:BD73"/>
    <mergeCell ref="BH73:BI73"/>
    <mergeCell ref="B94:C94"/>
    <mergeCell ref="E94:I94"/>
    <mergeCell ref="O80:P80"/>
    <mergeCell ref="B91:I91"/>
    <mergeCell ref="E85:I85"/>
    <mergeCell ref="B83:C83"/>
    <mergeCell ref="E83:I83"/>
    <mergeCell ref="B84:C84"/>
    <mergeCell ref="E84:I84"/>
    <mergeCell ref="L86:N86"/>
    <mergeCell ref="L87:N87"/>
    <mergeCell ref="L88:N88"/>
    <mergeCell ref="L89:N89"/>
    <mergeCell ref="L90:O90"/>
    <mergeCell ref="L91:O91"/>
    <mergeCell ref="L92:O92"/>
    <mergeCell ref="L84:Q84"/>
    <mergeCell ref="L85:O85"/>
    <mergeCell ref="P90:Q90"/>
    <mergeCell ref="P91:Q91"/>
    <mergeCell ref="P92:Q92"/>
    <mergeCell ref="B90:C90"/>
    <mergeCell ref="E90:I90"/>
    <mergeCell ref="B89:I89"/>
    <mergeCell ref="B93:C93"/>
    <mergeCell ref="E93:I93"/>
    <mergeCell ref="O81:Q81"/>
    <mergeCell ref="B87:C87"/>
    <mergeCell ref="E87:I87"/>
    <mergeCell ref="G10:H10"/>
    <mergeCell ref="B92:C92"/>
    <mergeCell ref="E92:I92"/>
    <mergeCell ref="O78:P78"/>
    <mergeCell ref="O76:P76"/>
    <mergeCell ref="AS76:AV76"/>
    <mergeCell ref="AY76:AZ76"/>
    <mergeCell ref="AY78:AZ78"/>
    <mergeCell ref="BA78:BD78"/>
    <mergeCell ref="O75:T75"/>
    <mergeCell ref="V75:W75"/>
    <mergeCell ref="AS75:AV75"/>
    <mergeCell ref="AY75:AZ75"/>
    <mergeCell ref="BA75:BD75"/>
    <mergeCell ref="BA76:BD76"/>
    <mergeCell ref="BQ88:BR88"/>
    <mergeCell ref="AS89:AV89"/>
    <mergeCell ref="AY89:AZ89"/>
    <mergeCell ref="BA89:BD89"/>
    <mergeCell ref="BH89:BI89"/>
    <mergeCell ref="BA87:BD87"/>
    <mergeCell ref="BH87:BI87"/>
    <mergeCell ref="BL77:BN77"/>
    <mergeCell ref="BQ77:BR77"/>
    <mergeCell ref="BL74:BN74"/>
    <mergeCell ref="AM80:AN80"/>
    <mergeCell ref="AG81:AH81"/>
    <mergeCell ref="AK81:AL81"/>
    <mergeCell ref="AM81:AN81"/>
    <mergeCell ref="Z83:AM83"/>
    <mergeCell ref="Y84:AM86"/>
    <mergeCell ref="AG87:AH87"/>
    <mergeCell ref="G9:I9"/>
    <mergeCell ref="AS83:AV83"/>
    <mergeCell ref="AY83:AZ83"/>
    <mergeCell ref="BA81:BD81"/>
    <mergeCell ref="BM81:BN81"/>
    <mergeCell ref="Y47:Z47"/>
    <mergeCell ref="AS82:AV82"/>
    <mergeCell ref="AY82:AZ82"/>
    <mergeCell ref="BA82:BD82"/>
    <mergeCell ref="BM82:BN82"/>
    <mergeCell ref="S86:T86"/>
    <mergeCell ref="S87:T87"/>
    <mergeCell ref="BH76:BI76"/>
    <mergeCell ref="BL76:BN76"/>
    <mergeCell ref="BQ76:BR76"/>
    <mergeCell ref="AY79:AZ79"/>
    <mergeCell ref="BA79:BD79"/>
    <mergeCell ref="U76:V76"/>
    <mergeCell ref="U77:V77"/>
    <mergeCell ref="U78:V78"/>
    <mergeCell ref="U79:V79"/>
    <mergeCell ref="U80:V80"/>
    <mergeCell ref="U85:V85"/>
    <mergeCell ref="U86:V86"/>
    <mergeCell ref="BL86:BN86"/>
    <mergeCell ref="BQ86:BR86"/>
    <mergeCell ref="AS87:AV87"/>
    <mergeCell ref="AY87:AZ87"/>
    <mergeCell ref="G11:H11"/>
    <mergeCell ref="AS85:AV85"/>
    <mergeCell ref="AY85:AZ85"/>
    <mergeCell ref="BA85:BD85"/>
    <mergeCell ref="DA13:DC13"/>
    <mergeCell ref="DE13:DF13"/>
    <mergeCell ref="CO4:DC10"/>
    <mergeCell ref="DE4:DF4"/>
    <mergeCell ref="DH4:DH6"/>
    <mergeCell ref="DE5:DF5"/>
    <mergeCell ref="Y57:Z57"/>
    <mergeCell ref="CD47:CN48"/>
    <mergeCell ref="CD49:CN97"/>
    <mergeCell ref="Z76:AM76"/>
    <mergeCell ref="Y77:AM79"/>
    <mergeCell ref="AN77:AN79"/>
    <mergeCell ref="Y80:Z81"/>
    <mergeCell ref="AG80:AH80"/>
    <mergeCell ref="AK80:AL80"/>
    <mergeCell ref="CO22:CP22"/>
    <mergeCell ref="CQ22:CR22"/>
    <mergeCell ref="CS22:CT22"/>
    <mergeCell ref="CT16:CU16"/>
    <mergeCell ref="CX16:CY16"/>
    <mergeCell ref="DA16:DC16"/>
    <mergeCell ref="DE16:DF16"/>
    <mergeCell ref="BH93:BI93"/>
    <mergeCell ref="BL93:BN93"/>
    <mergeCell ref="BQ93:BR93"/>
    <mergeCell ref="BH94:BI94"/>
    <mergeCell ref="BL94:BN94"/>
    <mergeCell ref="BQ94:BR94"/>
    <mergeCell ref="BH92:BI92"/>
    <mergeCell ref="BL92:BN92"/>
    <mergeCell ref="BQ92:BR92"/>
    <mergeCell ref="AN84:AN86"/>
    <mergeCell ref="CT17:CU17"/>
    <mergeCell ref="CX17:CY17"/>
    <mergeCell ref="DA17:DC17"/>
    <mergeCell ref="DE17:DF17"/>
    <mergeCell ref="DH25:DI25"/>
    <mergeCell ref="DH26:DI26"/>
    <mergeCell ref="CX26:CZ26"/>
    <mergeCell ref="DH1:DH3"/>
    <mergeCell ref="CP2:CR2"/>
    <mergeCell ref="CT2:CU2"/>
    <mergeCell ref="CV2:CW2"/>
    <mergeCell ref="CX2:DC2"/>
    <mergeCell ref="DE2:DF2"/>
    <mergeCell ref="CO3:DC3"/>
    <mergeCell ref="DE3:DF3"/>
    <mergeCell ref="CP1:CR1"/>
    <mergeCell ref="CT1:CU1"/>
    <mergeCell ref="CV1:CW1"/>
    <mergeCell ref="CX1:CY1"/>
    <mergeCell ref="DA1:DC1"/>
    <mergeCell ref="DE1:DG1"/>
    <mergeCell ref="CT18:CU18"/>
    <mergeCell ref="CT14:CU14"/>
    <mergeCell ref="CT15:CU15"/>
    <mergeCell ref="CX15:CY15"/>
    <mergeCell ref="DA15:DC15"/>
    <mergeCell ref="DE15:DF15"/>
    <mergeCell ref="CT12:CU12"/>
    <mergeCell ref="CX12:CY12"/>
    <mergeCell ref="DA12:DC12"/>
    <mergeCell ref="DE12:DF12"/>
    <mergeCell ref="CT13:CU13"/>
    <mergeCell ref="DH27:DI27"/>
    <mergeCell ref="DE6:DF6"/>
    <mergeCell ref="DE7:DF7"/>
    <mergeCell ref="DE8:DG8"/>
    <mergeCell ref="DE9:DG10"/>
    <mergeCell ref="DH9:DH10"/>
    <mergeCell ref="CV26:CW26"/>
    <mergeCell ref="DA24:DD24"/>
    <mergeCell ref="DA25:DD25"/>
    <mergeCell ref="DA26:DD26"/>
    <mergeCell ref="CV22:DI22"/>
    <mergeCell ref="DE23:DF23"/>
    <mergeCell ref="DH23:DI23"/>
    <mergeCell ref="DE24:DF24"/>
    <mergeCell ref="DE25:DF25"/>
    <mergeCell ref="DE26:DF26"/>
    <mergeCell ref="DH24:DI24"/>
    <mergeCell ref="CX25:CZ25"/>
    <mergeCell ref="CX23:CZ23"/>
    <mergeCell ref="CX24:CZ24"/>
    <mergeCell ref="CX18:CY18"/>
    <mergeCell ref="DA18:DC18"/>
    <mergeCell ref="DE18:DF18"/>
    <mergeCell ref="DE19:DF19"/>
    <mergeCell ref="CV23:CW23"/>
    <mergeCell ref="DA23:DD23"/>
    <mergeCell ref="CV24:CW24"/>
    <mergeCell ref="CV25:CW25"/>
    <mergeCell ref="CX14:CY14"/>
    <mergeCell ref="DA14:DC14"/>
    <mergeCell ref="DE14:DF14"/>
    <mergeCell ref="CX13:CY13"/>
    <mergeCell ref="CP31:CQ31"/>
    <mergeCell ref="CR31:CS31"/>
    <mergeCell ref="CT31:CU31"/>
    <mergeCell ref="CW31:CX31"/>
    <mergeCell ref="CY31:DC31"/>
    <mergeCell ref="DD31:DE31"/>
    <mergeCell ref="CX27:CZ27"/>
    <mergeCell ref="CO29:DE29"/>
    <mergeCell ref="CP30:CQ30"/>
    <mergeCell ref="CR30:CS30"/>
    <mergeCell ref="CT30:CU30"/>
    <mergeCell ref="CW30:CX30"/>
    <mergeCell ref="CY30:DC30"/>
    <mergeCell ref="DD30:DE30"/>
    <mergeCell ref="CV27:CW27"/>
    <mergeCell ref="DA27:DD27"/>
    <mergeCell ref="DE27:DF27"/>
    <mergeCell ref="CO38:CQ38"/>
    <mergeCell ref="CS38:CU38"/>
    <mergeCell ref="CW38:CZ38"/>
    <mergeCell ref="DC38:DD38"/>
    <mergeCell ref="CO39:CQ39"/>
    <mergeCell ref="CS39:CU39"/>
    <mergeCell ref="CW39:CY39"/>
    <mergeCell ref="DC39:DD39"/>
    <mergeCell ref="CO36:CQ36"/>
    <mergeCell ref="CS36:CU36"/>
    <mergeCell ref="CX36:CZ36"/>
    <mergeCell ref="DC36:DD36"/>
    <mergeCell ref="CO37:CQ37"/>
    <mergeCell ref="CS37:CU37"/>
    <mergeCell ref="DC37:DD37"/>
    <mergeCell ref="CO34:CQ34"/>
    <mergeCell ref="CS34:CU34"/>
    <mergeCell ref="DB34:DI34"/>
    <mergeCell ref="CO35:CQ35"/>
    <mergeCell ref="CS35:CU35"/>
    <mergeCell ref="CX35:CZ35"/>
    <mergeCell ref="DC35:DD35"/>
    <mergeCell ref="CO44:CQ44"/>
    <mergeCell ref="CS44:CU44"/>
    <mergeCell ref="DC44:DD44"/>
    <mergeCell ref="CO45:CQ45"/>
    <mergeCell ref="CS45:CU45"/>
    <mergeCell ref="DC45:DD45"/>
    <mergeCell ref="CO42:CQ42"/>
    <mergeCell ref="CS42:CU42"/>
    <mergeCell ref="CW42:CY42"/>
    <mergeCell ref="DC42:DD42"/>
    <mergeCell ref="CO43:CQ43"/>
    <mergeCell ref="CS43:CU43"/>
    <mergeCell ref="CW43:CY43"/>
    <mergeCell ref="DC43:DD43"/>
    <mergeCell ref="CO40:CQ40"/>
    <mergeCell ref="CS40:CU40"/>
    <mergeCell ref="CW40:CY40"/>
    <mergeCell ref="DC40:DD40"/>
    <mergeCell ref="CO41:CQ41"/>
    <mergeCell ref="CS41:CU41"/>
    <mergeCell ref="CW41:CY41"/>
    <mergeCell ref="DC41:DD41"/>
    <mergeCell ref="CO46:CQ46"/>
    <mergeCell ref="CO59:CQ59"/>
    <mergeCell ref="CS59:CU59"/>
    <mergeCell ref="DC59:DD59"/>
    <mergeCell ref="CO56:CQ56"/>
    <mergeCell ref="CS56:CU56"/>
    <mergeCell ref="DC56:DD56"/>
    <mergeCell ref="CO57:CQ57"/>
    <mergeCell ref="CS57:CU57"/>
    <mergeCell ref="DC57:DD57"/>
    <mergeCell ref="CO54:CQ54"/>
    <mergeCell ref="CS54:CU54"/>
    <mergeCell ref="DC54:DD54"/>
    <mergeCell ref="CO55:CQ55"/>
    <mergeCell ref="CS55:CU55"/>
    <mergeCell ref="DC55:DD55"/>
    <mergeCell ref="CO52:CQ52"/>
    <mergeCell ref="CS52:CU52"/>
    <mergeCell ref="DC52:DD52"/>
    <mergeCell ref="CO53:CQ53"/>
    <mergeCell ref="CS53:CU53"/>
    <mergeCell ref="DC53:DD53"/>
    <mergeCell ref="CS46:CU46"/>
    <mergeCell ref="DC46:DD46"/>
    <mergeCell ref="CO47:CQ47"/>
    <mergeCell ref="CS47:CU47"/>
    <mergeCell ref="DC47:DD47"/>
    <mergeCell ref="CO58:CQ58"/>
    <mergeCell ref="CS58:CU58"/>
    <mergeCell ref="DC58:DD58"/>
    <mergeCell ref="CO48:CQ48"/>
    <mergeCell ref="CS48:CU48"/>
    <mergeCell ref="DC48:DD48"/>
    <mergeCell ref="CO49:CQ49"/>
    <mergeCell ref="CQ80:CU80"/>
    <mergeCell ref="CQ81:CT81"/>
    <mergeCell ref="CQ82:CT82"/>
    <mergeCell ref="CQ83:CT83"/>
    <mergeCell ref="CT63:CU63"/>
    <mergeCell ref="CT68:CU68"/>
    <mergeCell ref="CT69:CU69"/>
    <mergeCell ref="CT70:CU70"/>
    <mergeCell ref="CQ62:CU62"/>
    <mergeCell ref="CQ63:CS63"/>
    <mergeCell ref="CQ64:CR64"/>
    <mergeCell ref="CQ65:CR65"/>
    <mergeCell ref="CQ66:CR66"/>
    <mergeCell ref="CQ67:CR67"/>
    <mergeCell ref="CQ68:CS68"/>
    <mergeCell ref="CQ69:CS69"/>
    <mergeCell ref="CQ70:CS70"/>
    <mergeCell ref="CQ72:CU72"/>
    <mergeCell ref="CQ73:CT73"/>
    <mergeCell ref="CQ74:CT74"/>
    <mergeCell ref="CQ75:CT75"/>
    <mergeCell ref="CQ76:CU76"/>
    <mergeCell ref="CS49:CU49"/>
    <mergeCell ref="DC49:DD49"/>
    <mergeCell ref="AS90:AV90"/>
    <mergeCell ref="AY90:AZ90"/>
    <mergeCell ref="BA90:BD90"/>
    <mergeCell ref="BH90:BI90"/>
    <mergeCell ref="BL90:BN90"/>
    <mergeCell ref="BL95:BN95"/>
    <mergeCell ref="BQ95:BR95"/>
    <mergeCell ref="AS84:AV84"/>
    <mergeCell ref="AY84:AZ84"/>
    <mergeCell ref="BA84:BD84"/>
    <mergeCell ref="BA83:BD83"/>
    <mergeCell ref="BG83:BG85"/>
    <mergeCell ref="BH88:BI88"/>
    <mergeCell ref="BL88:BN88"/>
    <mergeCell ref="CO50:CQ50"/>
    <mergeCell ref="CS50:CU50"/>
    <mergeCell ref="DC50:DD50"/>
    <mergeCell ref="CO51:CQ51"/>
    <mergeCell ref="CS51:CU51"/>
    <mergeCell ref="DC51:DD51"/>
    <mergeCell ref="BL87:BN87"/>
    <mergeCell ref="BQ87:BR87"/>
    <mergeCell ref="AS88:AV88"/>
    <mergeCell ref="AY88:AZ88"/>
    <mergeCell ref="BA88:BD88"/>
    <mergeCell ref="BK83:BK85"/>
    <mergeCell ref="BL83:BN85"/>
    <mergeCell ref="BP83:BP85"/>
    <mergeCell ref="AS86:AV86"/>
    <mergeCell ref="BQ83:BR85"/>
    <mergeCell ref="BQ70:BR70"/>
    <mergeCell ref="BL65:BN67"/>
    <mergeCell ref="U91:V91"/>
    <mergeCell ref="U92:V92"/>
    <mergeCell ref="U94:V94"/>
    <mergeCell ref="U95:V95"/>
    <mergeCell ref="U96:V96"/>
    <mergeCell ref="U1:W1"/>
    <mergeCell ref="U2:V2"/>
    <mergeCell ref="U3:V3"/>
    <mergeCell ref="U4:V4"/>
    <mergeCell ref="U5:V5"/>
    <mergeCell ref="U6:V6"/>
    <mergeCell ref="U7:V7"/>
    <mergeCell ref="U8:W8"/>
    <mergeCell ref="U9:W10"/>
    <mergeCell ref="CQ77:CT77"/>
    <mergeCell ref="CQ78:CT78"/>
    <mergeCell ref="CQ79:CT79"/>
    <mergeCell ref="S89:V89"/>
    <mergeCell ref="S90:T90"/>
    <mergeCell ref="S92:T92"/>
    <mergeCell ref="S93:V93"/>
    <mergeCell ref="S94:T94"/>
    <mergeCell ref="S95:T95"/>
    <mergeCell ref="S96:T96"/>
    <mergeCell ref="S91:T91"/>
    <mergeCell ref="BQ90:BR90"/>
    <mergeCell ref="BH91:BI91"/>
    <mergeCell ref="BL91:BN91"/>
    <mergeCell ref="BQ91:BR91"/>
    <mergeCell ref="BL89:BN89"/>
    <mergeCell ref="BQ89:BR89"/>
    <mergeCell ref="BH95:BI95"/>
  </mergeCells>
  <conditionalFormatting sqref="AL82">
    <cfRule type="cellIs" dxfId="83" priority="15" stopIfTrue="1" operator="lessThan">
      <formula>0</formula>
    </cfRule>
  </conditionalFormatting>
  <conditionalFormatting sqref="I38:L38">
    <cfRule type="cellIs" dxfId="82" priority="11" operator="lessThan">
      <formula>$C$37*$C$42+$E$37*$E$42+$G$37*$G$42</formula>
    </cfRule>
  </conditionalFormatting>
  <conditionalFormatting sqref="I40:L40">
    <cfRule type="expression" dxfId="81" priority="10">
      <formula>$I$40&gt;50</formula>
    </cfRule>
  </conditionalFormatting>
  <conditionalFormatting sqref="AB4">
    <cfRule type="cellIs" dxfId="80" priority="7" stopIfTrue="1" operator="lessThan">
      <formula>0</formula>
    </cfRule>
  </conditionalFormatting>
  <conditionalFormatting sqref="AB5">
    <cfRule type="expression" dxfId="79" priority="6">
      <formula>$AL$83&gt;$AL$84</formula>
    </cfRule>
  </conditionalFormatting>
  <dataValidations count="23">
    <dataValidation type="list" operator="equal" allowBlank="1" showInputMessage="1" showErrorMessage="1" sqref="C2:E2 CX2">
      <formula1>Arquetipo</formula1>
      <formula2>0</formula2>
    </dataValidation>
    <dataValidation type="list" operator="equal" allowBlank="1" showInputMessage="1" showErrorMessage="1" sqref="BK9:BK12">
      <formula1>patrones1</formula1>
      <formula2>0</formula2>
    </dataValidation>
    <dataValidation type="list" operator="equal" allowBlank="1" showInputMessage="1" showErrorMessage="1" sqref="Y55 Y15 Y25 Y35 Y45">
      <formula1>"Artes Marciales LB,Artes Marciales D Básicas,Artes Marciales D Avanzadas"</formula1>
      <formula2>0</formula2>
    </dataValidation>
    <dataValidation type="list" operator="equal" allowBlank="1" showInputMessage="1" showErrorMessage="1" sqref="Y13">
      <formula1>"si,no"</formula1>
      <formula2>0</formula2>
    </dataValidation>
    <dataValidation type="list" operator="equal" allowBlank="1" showInputMessage="1" showErrorMessage="1" sqref="Y17:Z17 Y27:Z27 Y47:Z47 Y37:Z37 Y57:Z57">
      <formula1>IF(Y15="Artes Marciales LB",amb,IF(Y15="Artes Marciales D Básicas",amb.,amb..))</formula1>
      <formula2>0</formula2>
    </dataValidation>
    <dataValidation type="list" operator="equal" allowBlank="1" showInputMessage="1" showErrorMessage="1" sqref="Y9">
      <formula1>amb..</formula1>
      <formula2>0</formula2>
    </dataValidation>
    <dataValidation type="list" operator="equal" allowBlank="1" showInputMessage="1" showErrorMessage="1" sqref="B82:C85">
      <formula1>Tabla4</formula1>
      <formula2>0</formula2>
    </dataValidation>
    <dataValidation type="list" operator="equal" allowBlank="1" showInputMessage="1" showErrorMessage="1" sqref="B87:C88">
      <formula1>Tabla5</formula1>
      <formula2>0</formula2>
    </dataValidation>
    <dataValidation type="list" operator="equal" allowBlank="1" showInputMessage="1" showErrorMessage="1" sqref="B90:C90">
      <formula1>Tabla8</formula1>
      <formula2>0</formula2>
    </dataValidation>
    <dataValidation type="list" operator="equal" allowBlank="1" showInputMessage="1" showErrorMessage="1" sqref="B92:C94">
      <formula1>Tabla6</formula1>
      <formula2>0</formula2>
    </dataValidation>
    <dataValidation type="list" operator="equal" allowBlank="1" sqref="S67:W70">
      <formula1>ventajas</formula1>
      <formula2>0</formula2>
    </dataValidation>
    <dataValidation type="list" operator="equal" allowBlank="1" sqref="O66:R70">
      <formula1>desventajas</formula1>
      <formula2>0</formula2>
    </dataValidation>
    <dataValidation type="list" operator="equal" allowBlank="1" sqref="S66:W66">
      <formula1>ventajas</formula1>
    </dataValidation>
    <dataValidation type="list" allowBlank="1" showInputMessage="1" showErrorMessage="1" sqref="C5:E5">
      <formula1>Razas</formula1>
    </dataValidation>
    <dataValidation type="list" allowBlank="1" showInputMessage="1" showErrorMessage="1" sqref="P92:Q92 CT70:CU70">
      <formula1>Necesidades</formula1>
    </dataValidation>
    <dataValidation type="list" allowBlank="1" showInputMessage="1" showErrorMessage="1" sqref="AQ25:AQ26 AQ49:AQ50 AQ31:AQ32 AQ37:AQ38 AQ43:AQ44 AQ55:AQ56 AQ63:AQ90 AX63:AX90">
      <formula1>vias</formula1>
    </dataValidation>
    <dataValidation type="list" allowBlank="1" showInputMessage="1" showErrorMessage="1" sqref="BG26 BG44 BG62 BG80 BP26 BP44 BP62 BP80 BK26 BK44 BK62 BK80">
      <formula1>podpsi1</formula1>
    </dataValidation>
    <dataValidation type="list" allowBlank="1" showInputMessage="1" showErrorMessage="1" sqref="B45 B51 B57 B63">
      <formula1>a.0</formula1>
    </dataValidation>
    <dataValidation type="list" operator="equal" allowBlank="1" showInputMessage="1" showErrorMessage="1" sqref="B24:C26">
      <formula1>ar.0</formula1>
    </dataValidation>
    <dataValidation type="list" operator="equal" allowBlank="1" showInputMessage="1" showErrorMessage="1" sqref="B27:C27">
      <formula1>ar.1</formula1>
    </dataValidation>
    <dataValidation type="list" operator="equal" allowBlank="1" showInputMessage="1" showErrorMessage="1" sqref="AJ2">
      <formula1>"Basico,Avanzado,Nemesis"</formula1>
      <formula2>0</formula2>
    </dataValidation>
    <dataValidation type="list" operator="equal" allowBlank="1" showInputMessage="1" showErrorMessage="1" sqref="AJ3:AJ31">
      <formula1>IF($AJ$2="Basico",ki..,IF($AJ$2="Avanzado",Ki...,nemesis))</formula1>
    </dataValidation>
    <dataValidation type="list" operator="equal" allowBlank="1" showInputMessage="1" showErrorMessage="1" sqref="AM36:AN40">
      <formula1>"0,1"</formula1>
      <formula2>0</formula2>
    </dataValidation>
  </dataValidations>
  <pageMargins left="0.79305555555555551" right="0.78749999999999998" top="1.0249999999999999" bottom="1.0249999999999999" header="0.51180555555555551" footer="0.78749999999999998"/>
  <pageSetup paperSize="9" scale="97" orientation="portrait" useFirstPageNumber="1" horizontalDpi="300" verticalDpi="300" r:id="rId1"/>
  <headerFooter alignWithMargins="0">
    <oddFooter>&amp;CPage &amp;P</oddFooter>
  </headerFooter>
  <colBreaks count="1" manualBreakCount="1">
    <brk id="24" max="100" man="1"/>
  </colBreaks>
  <ignoredErrors>
    <ignoredError sqref="S78" formula="1"/>
  </ignoredErrors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" id="{FA44AB32-7D25-4F7C-9DB6-3EE2651F1A4A}">
            <xm:f>$I$19&gt;LOOKUP(C3,Sheet3!E234:T235)</xm:f>
            <x14:dxf>
              <font>
                <strike/>
              </font>
              <fill>
                <patternFill>
                  <bgColor rgb="FFFF0000"/>
                </patternFill>
              </fill>
            </x14:dxf>
          </x14:cfRule>
          <xm:sqref>I19</xm:sqref>
        </x14:conditionalFormatting>
        <x14:conditionalFormatting xmlns:xm="http://schemas.microsoft.com/office/excel/2006/main">
          <x14:cfRule type="cellIs" priority="3" operator="greaterThan" id="{F85445AA-D12E-4BD8-A7D0-CDC8176A9BD2}">
            <xm:f>(LOOKUP($C$3,Sheet3!$E$234:$T$235))*LOOKUP($C$2,Sheet3!$G$237:$Z$237,Sheet3!G238:Z238)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I11</xm:sqref>
        </x14:conditionalFormatting>
        <x14:conditionalFormatting xmlns:xm="http://schemas.microsoft.com/office/excel/2006/main">
          <x14:cfRule type="cellIs" priority="2" operator="greaterThan" id="{84D3D289-66DB-4203-B864-DCA232E14F84}">
            <xm:f>(LOOKUP($C$3,Sheet3!$E$234:$T$235))*LOOKUP($C$2,Sheet3!$G$237:$Z$237,Sheet3!G239:Z239)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I15</xm:sqref>
        </x14:conditionalFormatting>
        <x14:conditionalFormatting xmlns:xm="http://schemas.microsoft.com/office/excel/2006/main">
          <x14:cfRule type="cellIs" priority="1" operator="greaterThan" id="{D0C1C631-D3E3-492D-B1D6-7169749C2734}">
            <xm:f>(LOOKUP($C$3,Sheet3!$E$234:$T$235))*LOOKUP($C$2,Sheet3!$G$237:$Z$237,Sheet3!G240:Z240)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CHOOSE((LOOKUP(AQ25,HM!$A$91:$B$125)),m.22,m.27,m.5,m.6,m.8,m.1,m.33,m.2,m.7,m.10,m.25,m.3,m.9,m.21,m.23,m.24,m.26,m.28,m.29,m.4,m.30,m.31,m.32,m.34,m.35,m.12,M.11,m.13,m.14,m.15,m.16,m.17,m.18,m.19,m.20)</xm:f>
          </x14:formula1>
          <xm:sqref>AR25:AS26 AR31:AS32 AR37:AS38 AR43:AS44 AR49:AS50 AR55:AS56 AR63:AR90 AY63:AZ90</xm:sqref>
        </x14:dataValidation>
        <x14:dataValidation type="list" allowBlank="1" showInputMessage="1" showErrorMessage="1">
          <x14:formula1>
            <xm:f>CHOOSE((LOOKUP(BG26,HP!$A$50:$B$63)),p.1,p.2,p.3,p.4,p.5,p.6,p.7,p.8,p.9,p.10,p.11,p.12,p.13,p.14)</xm:f>
          </x14:formula1>
          <xm:sqref>BH26:BI26 BH44:BI44 BH62:BI62 BH80:BI80 BQ26:BR26 BQ44:BR44 BQ62:BR62 BQ80:BR80 BL26 BL44 BL62 BL80</xm:sqref>
        </x14:dataValidation>
        <x14:dataValidation type="list" operator="equal" allowBlank="1" showInputMessage="1" showErrorMessage="1">
          <x14:formula1>
            <xm:f>CHOOSE((LOOKUP(B45,Sheet3!$BK$5:$BL$12)),a.1,a.2,a.3,a.4,a.5,a.6,a.7,a.8)</xm:f>
          </x14:formula1>
          <xm:sqref>C45:F45 C51:F51 C57:F57 C63:F63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2" sqref="C2"/>
    </sheetView>
  </sheetViews>
  <sheetFormatPr baseColWidth="10" defaultRowHeight="12.75" x14ac:dyDescent="0.2"/>
  <sheetData>
    <row r="1" spans="1:3" x14ac:dyDescent="0.2">
      <c r="A1" t="s">
        <v>5296</v>
      </c>
      <c r="C1" t="s">
        <v>5296</v>
      </c>
    </row>
    <row r="2" spans="1:3" x14ac:dyDescent="0.2">
      <c r="A2">
        <v>1</v>
      </c>
      <c r="C2" t="str">
        <f>IF(C1=A1,A1,A4)</f>
        <v>luz</v>
      </c>
    </row>
    <row r="3" spans="1:3" x14ac:dyDescent="0.2">
      <c r="A3">
        <v>2</v>
      </c>
    </row>
    <row r="4" spans="1:3" x14ac:dyDescent="0.2">
      <c r="A4" t="s">
        <v>5297</v>
      </c>
    </row>
    <row r="5" spans="1:3" x14ac:dyDescent="0.2">
      <c r="A5">
        <v>1</v>
      </c>
    </row>
    <row r="6" spans="1:3" x14ac:dyDescent="0.2">
      <c r="A6">
        <v>2</v>
      </c>
    </row>
    <row r="10" spans="1:3" x14ac:dyDescent="0.2">
      <c r="A10" t="s">
        <v>5296</v>
      </c>
    </row>
    <row r="11" spans="1:3" x14ac:dyDescent="0.2">
      <c r="A11" t="s">
        <v>5297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opLeftCell="D1" workbookViewId="0">
      <selection activeCell="Q36" sqref="Q36"/>
    </sheetView>
  </sheetViews>
  <sheetFormatPr baseColWidth="10" defaultColWidth="10.7109375" defaultRowHeight="12.75" x14ac:dyDescent="0.2"/>
  <sheetData>
    <row r="1" spans="1:17" x14ac:dyDescent="0.2">
      <c r="A1" t="s">
        <v>317</v>
      </c>
      <c r="B1" t="s">
        <v>318</v>
      </c>
      <c r="D1" t="s">
        <v>319</v>
      </c>
      <c r="G1" t="s">
        <v>320</v>
      </c>
      <c r="J1" t="s">
        <v>321</v>
      </c>
      <c r="M1" t="s">
        <v>322</v>
      </c>
      <c r="P1" t="s">
        <v>323</v>
      </c>
    </row>
    <row r="2" spans="1:17" x14ac:dyDescent="0.2">
      <c r="A2" t="s">
        <v>324</v>
      </c>
      <c r="B2">
        <v>10</v>
      </c>
      <c r="D2" t="s">
        <v>325</v>
      </c>
      <c r="E2">
        <v>1000</v>
      </c>
      <c r="G2" t="s">
        <v>326</v>
      </c>
      <c r="H2">
        <v>1</v>
      </c>
      <c r="J2" t="s">
        <v>327</v>
      </c>
      <c r="K2">
        <v>5</v>
      </c>
      <c r="M2" t="s">
        <v>328</v>
      </c>
      <c r="N2">
        <v>100</v>
      </c>
      <c r="P2" t="s">
        <v>329</v>
      </c>
      <c r="Q2">
        <v>2000</v>
      </c>
    </row>
    <row r="3" spans="1:17" x14ac:dyDescent="0.2">
      <c r="A3" t="s">
        <v>330</v>
      </c>
      <c r="B3">
        <v>20</v>
      </c>
      <c r="D3" t="s">
        <v>331</v>
      </c>
      <c r="E3">
        <v>5000</v>
      </c>
      <c r="G3" t="s">
        <v>332</v>
      </c>
      <c r="H3">
        <v>3</v>
      </c>
      <c r="J3" t="s">
        <v>333</v>
      </c>
      <c r="K3">
        <v>10</v>
      </c>
      <c r="M3" t="s">
        <v>334</v>
      </c>
      <c r="N3">
        <v>5000</v>
      </c>
      <c r="P3" t="s">
        <v>335</v>
      </c>
      <c r="Q3">
        <v>65000</v>
      </c>
    </row>
    <row r="4" spans="1:17" x14ac:dyDescent="0.2">
      <c r="A4" t="s">
        <v>336</v>
      </c>
      <c r="B4">
        <v>10</v>
      </c>
      <c r="D4" t="s">
        <v>337</v>
      </c>
      <c r="E4">
        <v>50000</v>
      </c>
      <c r="G4" t="s">
        <v>338</v>
      </c>
      <c r="H4">
        <v>2</v>
      </c>
      <c r="J4" t="s">
        <v>339</v>
      </c>
      <c r="K4">
        <v>250</v>
      </c>
      <c r="M4" t="s">
        <v>340</v>
      </c>
      <c r="N4">
        <v>200</v>
      </c>
      <c r="P4" t="s">
        <v>341</v>
      </c>
      <c r="Q4">
        <v>20000</v>
      </c>
    </row>
    <row r="5" spans="1:17" x14ac:dyDescent="0.2">
      <c r="A5" t="s">
        <v>342</v>
      </c>
      <c r="B5">
        <v>30</v>
      </c>
      <c r="D5" t="s">
        <v>343</v>
      </c>
      <c r="E5">
        <v>250000</v>
      </c>
      <c r="G5" t="s">
        <v>344</v>
      </c>
      <c r="H5">
        <v>5</v>
      </c>
      <c r="J5" t="s">
        <v>345</v>
      </c>
      <c r="K5">
        <v>5000</v>
      </c>
      <c r="M5" t="s">
        <v>346</v>
      </c>
      <c r="N5">
        <v>250</v>
      </c>
      <c r="P5" t="s">
        <v>347</v>
      </c>
      <c r="Q5">
        <v>5000</v>
      </c>
    </row>
    <row r="6" spans="1:17" x14ac:dyDescent="0.2">
      <c r="A6" t="s">
        <v>348</v>
      </c>
      <c r="B6">
        <v>20</v>
      </c>
      <c r="D6" t="s">
        <v>349</v>
      </c>
      <c r="E6">
        <v>2000</v>
      </c>
      <c r="G6" t="s">
        <v>350</v>
      </c>
      <c r="H6">
        <v>30</v>
      </c>
      <c r="J6" t="s">
        <v>351</v>
      </c>
      <c r="M6" t="s">
        <v>352</v>
      </c>
      <c r="N6">
        <v>1000</v>
      </c>
      <c r="P6" t="s">
        <v>353</v>
      </c>
      <c r="Q6">
        <v>4000</v>
      </c>
    </row>
    <row r="7" spans="1:17" x14ac:dyDescent="0.2">
      <c r="A7" t="s">
        <v>354</v>
      </c>
      <c r="B7">
        <v>20</v>
      </c>
      <c r="D7" t="s">
        <v>355</v>
      </c>
      <c r="E7">
        <v>2000</v>
      </c>
      <c r="G7" t="s">
        <v>356</v>
      </c>
      <c r="H7">
        <v>1</v>
      </c>
      <c r="J7" t="s">
        <v>357</v>
      </c>
      <c r="K7">
        <v>15000</v>
      </c>
      <c r="M7" t="s">
        <v>358</v>
      </c>
      <c r="N7">
        <v>1000</v>
      </c>
      <c r="P7" t="s">
        <v>359</v>
      </c>
    </row>
    <row r="8" spans="1:17" x14ac:dyDescent="0.2">
      <c r="A8" t="s">
        <v>360</v>
      </c>
      <c r="B8">
        <v>50</v>
      </c>
      <c r="D8" t="s">
        <v>361</v>
      </c>
      <c r="E8">
        <v>3000</v>
      </c>
      <c r="G8" t="s">
        <v>362</v>
      </c>
      <c r="H8">
        <v>5</v>
      </c>
      <c r="J8" t="s">
        <v>363</v>
      </c>
      <c r="K8">
        <v>60000</v>
      </c>
      <c r="M8" t="s">
        <v>364</v>
      </c>
      <c r="N8">
        <v>50</v>
      </c>
      <c r="P8" t="s">
        <v>365</v>
      </c>
      <c r="Q8">
        <v>2000</v>
      </c>
    </row>
    <row r="9" spans="1:17" x14ac:dyDescent="0.2">
      <c r="A9" t="s">
        <v>366</v>
      </c>
      <c r="B9">
        <v>50</v>
      </c>
      <c r="D9" t="s">
        <v>367</v>
      </c>
      <c r="E9">
        <v>15000</v>
      </c>
      <c r="G9" t="s">
        <v>368</v>
      </c>
      <c r="H9">
        <v>1000</v>
      </c>
      <c r="J9" t="s">
        <v>369</v>
      </c>
      <c r="K9">
        <v>150000</v>
      </c>
      <c r="M9" t="s">
        <v>370</v>
      </c>
      <c r="N9">
        <v>500</v>
      </c>
      <c r="P9" t="s">
        <v>371</v>
      </c>
      <c r="Q9">
        <v>1000</v>
      </c>
    </row>
    <row r="10" spans="1:17" x14ac:dyDescent="0.2">
      <c r="A10" t="s">
        <v>372</v>
      </c>
      <c r="B10">
        <v>10</v>
      </c>
      <c r="D10" t="s">
        <v>373</v>
      </c>
      <c r="G10" t="s">
        <v>163</v>
      </c>
      <c r="J10" t="s">
        <v>374</v>
      </c>
      <c r="K10">
        <v>800000</v>
      </c>
      <c r="M10" t="s">
        <v>375</v>
      </c>
      <c r="N10">
        <v>10</v>
      </c>
      <c r="P10" t="s">
        <v>376</v>
      </c>
      <c r="Q10">
        <v>3000</v>
      </c>
    </row>
    <row r="11" spans="1:17" x14ac:dyDescent="0.2">
      <c r="A11" t="s">
        <v>377</v>
      </c>
      <c r="B11">
        <v>20</v>
      </c>
      <c r="D11" t="s">
        <v>378</v>
      </c>
      <c r="E11">
        <v>1000</v>
      </c>
      <c r="G11" t="s">
        <v>327</v>
      </c>
      <c r="H11">
        <v>4</v>
      </c>
      <c r="J11" t="s">
        <v>379</v>
      </c>
      <c r="K11">
        <v>2000000</v>
      </c>
      <c r="M11" t="s">
        <v>380</v>
      </c>
      <c r="N11">
        <v>1000</v>
      </c>
      <c r="P11" t="s">
        <v>381</v>
      </c>
      <c r="Q11">
        <v>10000</v>
      </c>
    </row>
    <row r="12" spans="1:17" x14ac:dyDescent="0.2">
      <c r="A12" t="s">
        <v>382</v>
      </c>
      <c r="B12">
        <v>20</v>
      </c>
      <c r="D12" t="s">
        <v>383</v>
      </c>
      <c r="E12">
        <v>5000</v>
      </c>
      <c r="G12" t="s">
        <v>333</v>
      </c>
      <c r="H12">
        <v>6</v>
      </c>
      <c r="J12" t="s">
        <v>384</v>
      </c>
      <c r="K12">
        <v>30000000</v>
      </c>
      <c r="M12" t="s">
        <v>385</v>
      </c>
      <c r="N12">
        <v>50</v>
      </c>
      <c r="P12" t="s">
        <v>386</v>
      </c>
      <c r="Q12">
        <v>15000</v>
      </c>
    </row>
    <row r="13" spans="1:17" x14ac:dyDescent="0.2">
      <c r="A13" t="s">
        <v>387</v>
      </c>
      <c r="B13">
        <v>10</v>
      </c>
      <c r="D13" t="s">
        <v>388</v>
      </c>
      <c r="E13">
        <v>30000</v>
      </c>
      <c r="G13" t="s">
        <v>339</v>
      </c>
      <c r="H13">
        <v>50</v>
      </c>
      <c r="P13" t="s">
        <v>389</v>
      </c>
      <c r="Q13">
        <v>4000</v>
      </c>
    </row>
    <row r="14" spans="1:17" x14ac:dyDescent="0.2">
      <c r="A14" t="s">
        <v>390</v>
      </c>
      <c r="B14">
        <v>10</v>
      </c>
      <c r="D14" t="s">
        <v>391</v>
      </c>
      <c r="E14">
        <v>60000</v>
      </c>
      <c r="G14" t="s">
        <v>392</v>
      </c>
      <c r="H14">
        <v>5000</v>
      </c>
      <c r="P14" t="s">
        <v>393</v>
      </c>
      <c r="Q14">
        <v>10000</v>
      </c>
    </row>
    <row r="15" spans="1:17" x14ac:dyDescent="0.2">
      <c r="A15" t="s">
        <v>394</v>
      </c>
      <c r="B15">
        <v>20</v>
      </c>
      <c r="D15" t="s">
        <v>395</v>
      </c>
      <c r="E15">
        <v>150000</v>
      </c>
      <c r="G15" t="s">
        <v>396</v>
      </c>
      <c r="P15" t="s">
        <v>397</v>
      </c>
      <c r="Q15">
        <v>5000</v>
      </c>
    </row>
    <row r="16" spans="1:17" x14ac:dyDescent="0.2">
      <c r="A16" t="s">
        <v>398</v>
      </c>
      <c r="B16">
        <v>50</v>
      </c>
      <c r="D16" t="s">
        <v>399</v>
      </c>
      <c r="E16">
        <v>2000</v>
      </c>
      <c r="G16" t="s">
        <v>327</v>
      </c>
      <c r="H16">
        <v>2</v>
      </c>
      <c r="P16" t="s">
        <v>400</v>
      </c>
      <c r="Q16">
        <v>500</v>
      </c>
    </row>
    <row r="17" spans="1:17" x14ac:dyDescent="0.2">
      <c r="A17" t="s">
        <v>401</v>
      </c>
      <c r="B17">
        <v>10</v>
      </c>
      <c r="D17" t="s">
        <v>402</v>
      </c>
      <c r="G17" t="s">
        <v>333</v>
      </c>
      <c r="H17">
        <v>5</v>
      </c>
      <c r="P17" t="s">
        <v>403</v>
      </c>
      <c r="Q17">
        <v>2000</v>
      </c>
    </row>
    <row r="18" spans="1:17" x14ac:dyDescent="0.2">
      <c r="A18" t="s">
        <v>404</v>
      </c>
      <c r="B18">
        <v>10</v>
      </c>
      <c r="D18" t="s">
        <v>405</v>
      </c>
      <c r="E18">
        <v>20000</v>
      </c>
      <c r="G18" t="s">
        <v>339</v>
      </c>
      <c r="H18">
        <v>50</v>
      </c>
      <c r="P18" t="s">
        <v>406</v>
      </c>
      <c r="Q18">
        <v>3000</v>
      </c>
    </row>
    <row r="19" spans="1:17" x14ac:dyDescent="0.2">
      <c r="A19" t="s">
        <v>407</v>
      </c>
      <c r="B19">
        <v>5000</v>
      </c>
      <c r="D19" t="s">
        <v>408</v>
      </c>
      <c r="E19">
        <v>150000</v>
      </c>
      <c r="G19" t="s">
        <v>392</v>
      </c>
      <c r="H19">
        <v>300</v>
      </c>
      <c r="P19" t="s">
        <v>409</v>
      </c>
      <c r="Q19">
        <v>2000</v>
      </c>
    </row>
    <row r="20" spans="1:17" x14ac:dyDescent="0.2">
      <c r="A20" t="s">
        <v>410</v>
      </c>
      <c r="B20">
        <v>2000</v>
      </c>
      <c r="D20" t="s">
        <v>411</v>
      </c>
      <c r="E20">
        <v>450000</v>
      </c>
      <c r="P20" t="s">
        <v>412</v>
      </c>
      <c r="Q20">
        <v>2000</v>
      </c>
    </row>
    <row r="21" spans="1:17" x14ac:dyDescent="0.2">
      <c r="A21" t="s">
        <v>413</v>
      </c>
      <c r="B21">
        <v>150</v>
      </c>
      <c r="D21" t="s">
        <v>414</v>
      </c>
      <c r="E21">
        <v>1200000</v>
      </c>
      <c r="P21" t="s">
        <v>415</v>
      </c>
      <c r="Q21">
        <v>3000</v>
      </c>
    </row>
    <row r="22" spans="1:17" x14ac:dyDescent="0.2">
      <c r="A22" t="s">
        <v>416</v>
      </c>
      <c r="B22">
        <v>200</v>
      </c>
      <c r="D22" t="s">
        <v>417</v>
      </c>
      <c r="E22">
        <v>3500000</v>
      </c>
      <c r="P22" t="s">
        <v>418</v>
      </c>
    </row>
    <row r="23" spans="1:17" x14ac:dyDescent="0.2">
      <c r="A23" t="s">
        <v>419</v>
      </c>
      <c r="B23">
        <v>5</v>
      </c>
      <c r="D23" t="s">
        <v>417</v>
      </c>
      <c r="E23">
        <v>8000000</v>
      </c>
      <c r="P23" t="s">
        <v>420</v>
      </c>
      <c r="Q23">
        <v>5000</v>
      </c>
    </row>
    <row r="24" spans="1:17" x14ac:dyDescent="0.2">
      <c r="A24" t="s">
        <v>421</v>
      </c>
      <c r="B24">
        <v>50</v>
      </c>
      <c r="D24" t="s">
        <v>422</v>
      </c>
      <c r="E24">
        <v>15000000</v>
      </c>
      <c r="P24" t="s">
        <v>418</v>
      </c>
      <c r="Q24">
        <v>20000</v>
      </c>
    </row>
    <row r="25" spans="1:17" x14ac:dyDescent="0.2">
      <c r="A25" t="s">
        <v>423</v>
      </c>
      <c r="B25">
        <v>10</v>
      </c>
      <c r="P25" t="s">
        <v>424</v>
      </c>
      <c r="Q25">
        <v>50000</v>
      </c>
    </row>
    <row r="26" spans="1:17" x14ac:dyDescent="0.2">
      <c r="P26" t="s">
        <v>425</v>
      </c>
      <c r="Q26">
        <v>50000</v>
      </c>
    </row>
    <row r="27" spans="1:17" x14ac:dyDescent="0.2">
      <c r="P27" t="s">
        <v>426</v>
      </c>
      <c r="Q27">
        <v>100000</v>
      </c>
    </row>
    <row r="28" spans="1:17" x14ac:dyDescent="0.2">
      <c r="P28" t="s">
        <v>427</v>
      </c>
      <c r="Q28">
        <v>100000</v>
      </c>
    </row>
    <row r="29" spans="1:17" x14ac:dyDescent="0.2">
      <c r="P29" t="s">
        <v>428</v>
      </c>
      <c r="Q29">
        <v>150000</v>
      </c>
    </row>
    <row r="30" spans="1:17" x14ac:dyDescent="0.2">
      <c r="P30" t="s">
        <v>429</v>
      </c>
      <c r="Q30">
        <v>500000</v>
      </c>
    </row>
    <row r="31" spans="1:17" x14ac:dyDescent="0.2">
      <c r="P31" t="s">
        <v>430</v>
      </c>
      <c r="Q31">
        <v>650000</v>
      </c>
    </row>
    <row r="32" spans="1:17" x14ac:dyDescent="0.2">
      <c r="P32" t="s">
        <v>431</v>
      </c>
    </row>
    <row r="33" spans="16:17" x14ac:dyDescent="0.2">
      <c r="P33" t="s">
        <v>333</v>
      </c>
      <c r="Q33">
        <v>25000</v>
      </c>
    </row>
    <row r="34" spans="16:17" x14ac:dyDescent="0.2">
      <c r="P34" t="s">
        <v>432</v>
      </c>
      <c r="Q34">
        <v>80000</v>
      </c>
    </row>
    <row r="35" spans="16:17" x14ac:dyDescent="0.2">
      <c r="P35" t="s">
        <v>392</v>
      </c>
      <c r="Q35">
        <v>125000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394"/>
  <sheetViews>
    <sheetView topLeftCell="C1" zoomScale="85" zoomScaleNormal="85" workbookViewId="0">
      <selection activeCell="M22" sqref="M22"/>
    </sheetView>
  </sheetViews>
  <sheetFormatPr baseColWidth="10" defaultColWidth="11.5703125" defaultRowHeight="12.75" x14ac:dyDescent="0.2"/>
  <cols>
    <col min="1" max="3" width="11.5703125" style="36"/>
    <col min="4" max="4" width="12.28515625" style="36" customWidth="1"/>
    <col min="5" max="8" width="11.5703125" style="36"/>
    <col min="9" max="9" width="12.28515625" style="36" customWidth="1"/>
    <col min="10" max="10" width="11.5703125" style="36"/>
    <col min="11" max="11" width="13.140625" style="36" bestFit="1" customWidth="1"/>
    <col min="12" max="52" width="11.5703125" style="36"/>
    <col min="53" max="53" width="17.140625" style="36" customWidth="1"/>
    <col min="54" max="55" width="11.5703125" style="36"/>
    <col min="56" max="56" width="13.5703125" style="36" customWidth="1"/>
    <col min="57" max="69" width="11.5703125" style="36"/>
    <col min="70" max="72" width="14" style="36" customWidth="1"/>
    <col min="73" max="77" width="11.5703125" style="36"/>
    <col min="78" max="78" width="25.42578125" style="36" customWidth="1"/>
    <col min="79" max="79" width="18.7109375" style="36" customWidth="1"/>
    <col min="80" max="80" width="24.5703125" style="36" customWidth="1"/>
    <col min="81" max="82" width="11.5703125" style="36"/>
    <col min="83" max="83" width="13.28515625" style="36" customWidth="1"/>
    <col min="84" max="95" width="11.5703125" style="36"/>
    <col min="96" max="96" width="25.42578125" style="36" customWidth="1"/>
    <col min="97" max="97" width="18.7109375" style="36" customWidth="1"/>
    <col min="98" max="98" width="22.140625" style="36" customWidth="1"/>
    <col min="99" max="100" width="11.5703125" style="36"/>
    <col min="101" max="101" width="13.28515625" style="36" customWidth="1"/>
    <col min="102" max="16384" width="11.5703125" style="36"/>
  </cols>
  <sheetData>
    <row r="1" spans="1:110" x14ac:dyDescent="0.2">
      <c r="A1" s="36">
        <v>1</v>
      </c>
      <c r="B1" s="36">
        <v>-30</v>
      </c>
      <c r="D1" s="36">
        <v>1</v>
      </c>
      <c r="E1" s="36">
        <v>5</v>
      </c>
      <c r="G1" s="36">
        <v>1</v>
      </c>
      <c r="H1" s="36">
        <v>0</v>
      </c>
      <c r="J1" s="36">
        <v>1</v>
      </c>
      <c r="K1" s="36">
        <v>0</v>
      </c>
      <c r="L1" s="36" t="s">
        <v>43</v>
      </c>
      <c r="X1" s="36" t="s">
        <v>186</v>
      </c>
      <c r="Y1" s="36" t="s">
        <v>0</v>
      </c>
      <c r="Z1" s="36" t="s">
        <v>251</v>
      </c>
      <c r="AA1" s="36" t="s">
        <v>1</v>
      </c>
      <c r="AB1" s="36" t="s">
        <v>433</v>
      </c>
      <c r="AC1" s="36" t="s">
        <v>434</v>
      </c>
      <c r="AD1" s="36" t="s">
        <v>435</v>
      </c>
      <c r="AE1" s="36" t="s">
        <v>436</v>
      </c>
      <c r="AF1" s="36" t="s">
        <v>43</v>
      </c>
      <c r="AG1" s="36" t="s">
        <v>313</v>
      </c>
      <c r="AH1" s="36" t="s">
        <v>312</v>
      </c>
      <c r="AI1" s="36" t="s">
        <v>20</v>
      </c>
      <c r="AO1" s="37">
        <v>-400</v>
      </c>
      <c r="AP1" s="36">
        <v>7</v>
      </c>
      <c r="AV1" s="36">
        <f>(LOOKUP('Hoja básica'!$B$24,armadura,Sheet3!E194:E211))+((LOOKUP('Hoja básica'!$B$25,armadura,Sheet3!E194:E211)))-(1*LOOKUP('Hoja básica'!$H$24,Sheet3!L2:L6,Sheet3!M2:M6))-(1*LOOKUP('Hoja básica'!$H$25,Sheet3!L2:L6,Sheet3!M2:M6))</f>
        <v>4</v>
      </c>
    </row>
    <row r="2" spans="1:110" x14ac:dyDescent="0.2">
      <c r="A2" s="36">
        <v>2</v>
      </c>
      <c r="B2" s="36">
        <v>-20</v>
      </c>
      <c r="D2" s="36">
        <v>2</v>
      </c>
      <c r="E2" s="36">
        <v>20</v>
      </c>
      <c r="G2" s="36">
        <v>2</v>
      </c>
      <c r="H2" s="36">
        <v>0</v>
      </c>
      <c r="J2" s="36">
        <v>2</v>
      </c>
      <c r="K2" s="36">
        <v>0</v>
      </c>
      <c r="L2" s="36">
        <v>-5</v>
      </c>
      <c r="M2" s="36">
        <v>-1</v>
      </c>
      <c r="O2" s="36">
        <v>0</v>
      </c>
      <c r="P2" s="36">
        <v>0</v>
      </c>
      <c r="Q2" s="36">
        <v>1</v>
      </c>
      <c r="X2" s="36">
        <v>51</v>
      </c>
      <c r="Y2" s="36" t="s">
        <v>437</v>
      </c>
      <c r="Z2" s="36">
        <v>30</v>
      </c>
      <c r="AA2" s="36">
        <v>20</v>
      </c>
      <c r="AB2" s="38" t="s">
        <v>438</v>
      </c>
      <c r="AC2" s="36" t="s">
        <v>439</v>
      </c>
      <c r="AD2" s="36" t="s">
        <v>72</v>
      </c>
      <c r="AE2" s="36" t="s">
        <v>440</v>
      </c>
      <c r="AF2" s="36" t="s">
        <v>441</v>
      </c>
      <c r="AG2" s="36">
        <v>8</v>
      </c>
      <c r="AH2" s="36">
        <v>0</v>
      </c>
      <c r="AI2" s="36">
        <v>25</v>
      </c>
      <c r="AO2" s="37">
        <v>-395</v>
      </c>
      <c r="AP2" s="36">
        <v>7</v>
      </c>
      <c r="AX2" s="36" t="s">
        <v>270</v>
      </c>
    </row>
    <row r="3" spans="1:110" x14ac:dyDescent="0.2">
      <c r="A3" s="36">
        <v>3</v>
      </c>
      <c r="B3" s="36">
        <v>-10</v>
      </c>
      <c r="D3" s="36">
        <v>3</v>
      </c>
      <c r="E3" s="36">
        <v>40</v>
      </c>
      <c r="G3" s="36">
        <v>3</v>
      </c>
      <c r="H3" s="36">
        <v>0</v>
      </c>
      <c r="J3" s="36">
        <v>3</v>
      </c>
      <c r="K3" s="36">
        <v>1</v>
      </c>
      <c r="L3" s="36">
        <v>0</v>
      </c>
      <c r="M3" s="36">
        <v>0</v>
      </c>
      <c r="O3" s="36">
        <v>5</v>
      </c>
      <c r="P3" s="36">
        <v>1</v>
      </c>
      <c r="Q3" s="36">
        <v>0</v>
      </c>
      <c r="S3" s="36" t="s">
        <v>164</v>
      </c>
      <c r="X3" s="36">
        <v>1</v>
      </c>
      <c r="Y3" s="36" t="s">
        <v>442</v>
      </c>
      <c r="Z3" s="36">
        <v>60</v>
      </c>
      <c r="AA3" s="36">
        <v>-15</v>
      </c>
      <c r="AB3" s="38" t="s">
        <v>443</v>
      </c>
      <c r="AC3" s="36" t="s">
        <v>439</v>
      </c>
      <c r="AD3" s="36" t="s">
        <v>72</v>
      </c>
      <c r="AE3" s="36" t="s">
        <v>444</v>
      </c>
      <c r="AF3" s="36" t="s">
        <v>445</v>
      </c>
      <c r="AG3" s="36">
        <v>15</v>
      </c>
      <c r="AH3" s="36">
        <v>4</v>
      </c>
      <c r="AI3" s="36">
        <v>20</v>
      </c>
      <c r="AO3" s="37">
        <v>-390</v>
      </c>
      <c r="AP3" s="36">
        <v>7</v>
      </c>
      <c r="AT3" s="36">
        <v>-3</v>
      </c>
      <c r="AU3" s="36">
        <v>0</v>
      </c>
      <c r="AV3" s="36">
        <f>LOOKUP(AV1,AT3:AU9)</f>
        <v>1</v>
      </c>
      <c r="AX3" s="36" t="s">
        <v>0</v>
      </c>
      <c r="AY3" s="36" t="s">
        <v>251</v>
      </c>
      <c r="AZ3" s="36" t="s">
        <v>1</v>
      </c>
      <c r="BA3" s="36" t="s">
        <v>433</v>
      </c>
      <c r="BB3" s="36" t="s">
        <v>434</v>
      </c>
      <c r="BC3" s="36" t="s">
        <v>435</v>
      </c>
      <c r="BD3" s="36" t="s">
        <v>436</v>
      </c>
      <c r="BE3" s="36" t="s">
        <v>43</v>
      </c>
      <c r="BF3" s="36" t="s">
        <v>313</v>
      </c>
      <c r="BG3" s="36" t="s">
        <v>312</v>
      </c>
      <c r="BH3" s="36" t="s">
        <v>20</v>
      </c>
      <c r="BI3" s="36" t="s">
        <v>169</v>
      </c>
    </row>
    <row r="4" spans="1:110" x14ac:dyDescent="0.2">
      <c r="A4" s="36">
        <v>4</v>
      </c>
      <c r="B4" s="36">
        <v>-5</v>
      </c>
      <c r="D4" s="36">
        <v>4</v>
      </c>
      <c r="E4" s="36">
        <v>55</v>
      </c>
      <c r="G4" s="36">
        <v>4</v>
      </c>
      <c r="H4" s="36">
        <v>0</v>
      </c>
      <c r="J4" s="36">
        <v>4</v>
      </c>
      <c r="K4" s="36">
        <v>1</v>
      </c>
      <c r="L4" s="36">
        <v>5</v>
      </c>
      <c r="M4" s="36">
        <v>1</v>
      </c>
      <c r="O4" s="36">
        <v>10</v>
      </c>
      <c r="P4" s="36">
        <v>1</v>
      </c>
      <c r="Q4" s="36">
        <v>0</v>
      </c>
      <c r="U4" s="36" t="s">
        <v>5322</v>
      </c>
      <c r="X4" s="36">
        <v>46</v>
      </c>
      <c r="Y4" s="36" t="s">
        <v>446</v>
      </c>
      <c r="Z4" s="36">
        <v>35</v>
      </c>
      <c r="AA4" s="36">
        <v>15</v>
      </c>
      <c r="AB4" s="38" t="s">
        <v>438</v>
      </c>
      <c r="AC4" s="36" t="s">
        <v>447</v>
      </c>
      <c r="AD4" s="36" t="s">
        <v>448</v>
      </c>
      <c r="AE4" s="36" t="s">
        <v>449</v>
      </c>
      <c r="AF4" s="36" t="s">
        <v>450</v>
      </c>
      <c r="AG4" s="36">
        <v>12</v>
      </c>
      <c r="AH4" s="36">
        <v>2</v>
      </c>
      <c r="AI4" s="36">
        <v>25</v>
      </c>
      <c r="AL4" s="36">
        <v>7</v>
      </c>
      <c r="AM4" s="36">
        <v>1</v>
      </c>
      <c r="AO4" s="37">
        <v>-385</v>
      </c>
      <c r="AP4" s="36">
        <v>7</v>
      </c>
      <c r="AT4" s="36">
        <v>-2</v>
      </c>
      <c r="AU4" s="36">
        <v>0</v>
      </c>
      <c r="AX4" s="36">
        <v>0</v>
      </c>
      <c r="AY4" s="36">
        <v>0</v>
      </c>
      <c r="AZ4" s="36">
        <v>20</v>
      </c>
      <c r="BA4" s="38" t="s">
        <v>454</v>
      </c>
      <c r="BB4" s="36" t="s">
        <v>454</v>
      </c>
      <c r="BC4" s="36" t="s">
        <v>454</v>
      </c>
      <c r="BD4" s="36" t="s">
        <v>454</v>
      </c>
      <c r="BE4" s="36" t="s">
        <v>454</v>
      </c>
      <c r="BF4" s="37">
        <v>0</v>
      </c>
      <c r="BG4" s="37">
        <v>0</v>
      </c>
      <c r="BH4" s="37">
        <v>0</v>
      </c>
      <c r="BI4" s="36" t="s">
        <v>164</v>
      </c>
      <c r="BN4" s="36">
        <v>1</v>
      </c>
      <c r="BO4" s="36">
        <v>2</v>
      </c>
      <c r="BP4" s="36">
        <v>3</v>
      </c>
      <c r="BQ4" s="36">
        <v>4</v>
      </c>
      <c r="BR4" s="36">
        <v>5</v>
      </c>
      <c r="BS4" s="36">
        <v>6</v>
      </c>
      <c r="BT4" s="36">
        <v>7</v>
      </c>
      <c r="BU4" s="36">
        <v>8</v>
      </c>
      <c r="BY4" s="36" t="s">
        <v>0</v>
      </c>
      <c r="BZ4" s="36" t="s">
        <v>770</v>
      </c>
      <c r="CA4" s="36" t="s">
        <v>771</v>
      </c>
      <c r="CB4" s="36" t="s">
        <v>772</v>
      </c>
      <c r="CC4" s="36" t="s">
        <v>313</v>
      </c>
      <c r="CD4" s="36" t="s">
        <v>20</v>
      </c>
      <c r="CE4" s="36" t="s">
        <v>773</v>
      </c>
      <c r="CF4" s="36" t="s">
        <v>301</v>
      </c>
      <c r="CG4" s="70" t="s">
        <v>172</v>
      </c>
      <c r="CH4" s="70" t="s">
        <v>173</v>
      </c>
      <c r="CI4" s="70" t="s">
        <v>174</v>
      </c>
      <c r="CJ4" s="70" t="s">
        <v>175</v>
      </c>
      <c r="CK4" s="70" t="s">
        <v>176</v>
      </c>
      <c r="CL4" s="70" t="s">
        <v>177</v>
      </c>
      <c r="CM4" s="70" t="s">
        <v>178</v>
      </c>
      <c r="CQ4" s="36" t="s">
        <v>0</v>
      </c>
      <c r="CR4" s="36" t="s">
        <v>770</v>
      </c>
      <c r="CS4" s="36" t="s">
        <v>771</v>
      </c>
      <c r="CT4" s="36" t="s">
        <v>795</v>
      </c>
      <c r="CU4" s="36" t="s">
        <v>313</v>
      </c>
      <c r="CV4" s="36" t="s">
        <v>20</v>
      </c>
      <c r="CW4" s="36" t="s">
        <v>773</v>
      </c>
      <c r="CX4" s="36" t="s">
        <v>301</v>
      </c>
      <c r="CY4" s="70" t="s">
        <v>172</v>
      </c>
      <c r="CZ4" s="70" t="s">
        <v>173</v>
      </c>
      <c r="DA4" s="70" t="s">
        <v>174</v>
      </c>
      <c r="DB4" s="70" t="s">
        <v>175</v>
      </c>
      <c r="DC4" s="70" t="s">
        <v>176</v>
      </c>
      <c r="DD4" s="70" t="s">
        <v>177</v>
      </c>
      <c r="DE4" s="70" t="s">
        <v>178</v>
      </c>
      <c r="DF4" s="36" t="s">
        <v>5587</v>
      </c>
    </row>
    <row r="5" spans="1:110" x14ac:dyDescent="0.2">
      <c r="A5" s="36">
        <v>5</v>
      </c>
      <c r="B5" s="36">
        <v>0</v>
      </c>
      <c r="D5" s="36">
        <v>5</v>
      </c>
      <c r="E5" s="36">
        <v>70</v>
      </c>
      <c r="G5" s="36">
        <v>5</v>
      </c>
      <c r="H5" s="36">
        <v>10</v>
      </c>
      <c r="J5" s="36">
        <v>5</v>
      </c>
      <c r="K5" s="36">
        <v>1</v>
      </c>
      <c r="L5" s="36">
        <v>10</v>
      </c>
      <c r="M5" s="36">
        <v>2</v>
      </c>
      <c r="O5" s="36">
        <v>15</v>
      </c>
      <c r="P5" s="36">
        <v>1</v>
      </c>
      <c r="Q5" s="36">
        <v>0</v>
      </c>
      <c r="U5" s="36" t="s">
        <v>5323</v>
      </c>
      <c r="V5" s="36" t="s">
        <v>5324</v>
      </c>
      <c r="W5" s="36" t="s">
        <v>5325</v>
      </c>
      <c r="X5" s="36">
        <v>107</v>
      </c>
      <c r="Y5" s="36" t="s">
        <v>451</v>
      </c>
      <c r="Z5" s="36">
        <v>20</v>
      </c>
      <c r="AA5" s="36">
        <v>-10</v>
      </c>
      <c r="AB5" s="38" t="s">
        <v>438</v>
      </c>
      <c r="AC5" s="36" t="s">
        <v>72</v>
      </c>
      <c r="AD5" s="36" t="s">
        <v>452</v>
      </c>
      <c r="AE5" s="36" t="s">
        <v>453</v>
      </c>
      <c r="AF5" s="36" t="s">
        <v>454</v>
      </c>
      <c r="AG5" s="37">
        <v>10</v>
      </c>
      <c r="AH5" s="37">
        <v>-2</v>
      </c>
      <c r="AI5" s="37">
        <v>20</v>
      </c>
      <c r="AL5" s="36">
        <v>12</v>
      </c>
      <c r="AM5" s="36">
        <v>0</v>
      </c>
      <c r="AO5" s="37">
        <v>-380</v>
      </c>
      <c r="AP5" s="36">
        <v>7</v>
      </c>
      <c r="AT5" s="36">
        <v>-1</v>
      </c>
      <c r="AU5" s="36">
        <v>0</v>
      </c>
      <c r="AX5" s="36" t="s">
        <v>437</v>
      </c>
      <c r="AY5" s="36">
        <v>30</v>
      </c>
      <c r="AZ5" s="36">
        <v>20</v>
      </c>
      <c r="BA5" s="38" t="s">
        <v>438</v>
      </c>
      <c r="BB5" s="36" t="s">
        <v>439</v>
      </c>
      <c r="BC5" s="36" t="s">
        <v>72</v>
      </c>
      <c r="BD5" s="36" t="s">
        <v>440</v>
      </c>
      <c r="BE5" s="36" t="s">
        <v>441</v>
      </c>
      <c r="BF5" s="36">
        <v>8</v>
      </c>
      <c r="BG5" s="36">
        <v>0</v>
      </c>
      <c r="BH5" s="36">
        <v>25</v>
      </c>
      <c r="BI5" s="36" t="s">
        <v>164</v>
      </c>
      <c r="BK5" s="36" t="s">
        <v>5577</v>
      </c>
      <c r="BL5" s="36">
        <v>8</v>
      </c>
      <c r="BN5" s="36" t="s">
        <v>5564</v>
      </c>
      <c r="BO5" s="36" t="s">
        <v>5565</v>
      </c>
      <c r="BP5" s="36" t="s">
        <v>5566</v>
      </c>
      <c r="BQ5" s="36" t="s">
        <v>5567</v>
      </c>
      <c r="BR5" s="36" t="s">
        <v>5568</v>
      </c>
      <c r="BS5" s="36" t="s">
        <v>5570</v>
      </c>
      <c r="BT5" s="36" t="s">
        <v>5571</v>
      </c>
      <c r="BU5" s="36" t="s">
        <v>5569</v>
      </c>
      <c r="BY5" s="36">
        <v>0</v>
      </c>
      <c r="BZ5" s="45">
        <v>0</v>
      </c>
      <c r="CA5" s="36">
        <v>0</v>
      </c>
      <c r="CB5" s="36">
        <v>0</v>
      </c>
      <c r="CC5" s="36">
        <v>0</v>
      </c>
      <c r="CD5" s="36">
        <v>0</v>
      </c>
      <c r="CE5" s="36" t="s">
        <v>790</v>
      </c>
      <c r="CF5" s="36" t="s">
        <v>790</v>
      </c>
      <c r="CG5" s="36">
        <v>0</v>
      </c>
      <c r="CH5" s="36">
        <v>0</v>
      </c>
      <c r="CI5" s="36">
        <v>0</v>
      </c>
      <c r="CJ5" s="36">
        <v>0</v>
      </c>
      <c r="CK5" s="36">
        <v>0</v>
      </c>
      <c r="CL5" s="36">
        <v>0</v>
      </c>
      <c r="CM5" s="36">
        <v>0</v>
      </c>
      <c r="CQ5" s="36">
        <v>0</v>
      </c>
      <c r="CR5" s="36">
        <v>0</v>
      </c>
      <c r="CT5" s="36">
        <v>0</v>
      </c>
      <c r="CU5" s="36">
        <v>0</v>
      </c>
      <c r="CV5" s="36">
        <v>0</v>
      </c>
      <c r="CW5" s="36" t="s">
        <v>790</v>
      </c>
      <c r="CX5" s="36" t="s">
        <v>790</v>
      </c>
      <c r="CY5" s="36">
        <v>0</v>
      </c>
      <c r="CZ5" s="36">
        <v>0</v>
      </c>
      <c r="DA5" s="36">
        <v>0</v>
      </c>
      <c r="DB5" s="36">
        <v>0</v>
      </c>
      <c r="DC5" s="36">
        <v>0</v>
      </c>
      <c r="DD5" s="36">
        <v>0</v>
      </c>
      <c r="DE5" s="36">
        <v>0</v>
      </c>
      <c r="DF5" s="36">
        <v>27</v>
      </c>
    </row>
    <row r="6" spans="1:110" x14ac:dyDescent="0.2">
      <c r="A6" s="36">
        <v>6</v>
      </c>
      <c r="B6" s="36">
        <v>5</v>
      </c>
      <c r="D6" s="36">
        <v>6</v>
      </c>
      <c r="E6" s="36">
        <v>85</v>
      </c>
      <c r="G6" s="36">
        <v>6</v>
      </c>
      <c r="H6" s="36">
        <v>20</v>
      </c>
      <c r="J6" s="36">
        <v>6</v>
      </c>
      <c r="K6" s="36">
        <v>1</v>
      </c>
      <c r="L6" s="36">
        <v>15</v>
      </c>
      <c r="M6" s="36">
        <v>3</v>
      </c>
      <c r="O6" s="36">
        <v>20</v>
      </c>
      <c r="P6" s="36">
        <v>1</v>
      </c>
      <c r="Q6" s="36">
        <v>0</v>
      </c>
      <c r="S6" s="36" t="s">
        <v>5300</v>
      </c>
      <c r="U6" s="36">
        <v>3</v>
      </c>
      <c r="V6" s="36">
        <v>0</v>
      </c>
      <c r="W6" s="36">
        <v>0</v>
      </c>
      <c r="X6" s="36">
        <v>83</v>
      </c>
      <c r="Y6" s="36" t="s">
        <v>455</v>
      </c>
      <c r="Z6" s="36">
        <v>0</v>
      </c>
      <c r="AA6" s="36">
        <v>-20</v>
      </c>
      <c r="AB6" s="38" t="s">
        <v>456</v>
      </c>
      <c r="AC6" s="36" t="s">
        <v>454</v>
      </c>
      <c r="AD6" s="36" t="s">
        <v>454</v>
      </c>
      <c r="AE6" s="36" t="s">
        <v>457</v>
      </c>
      <c r="AF6" s="36" t="s">
        <v>458</v>
      </c>
      <c r="AG6" s="37">
        <v>9</v>
      </c>
      <c r="AH6" s="37">
        <v>-3</v>
      </c>
      <c r="AI6" s="37">
        <v>20</v>
      </c>
      <c r="AO6" s="37">
        <v>-375</v>
      </c>
      <c r="AP6" s="36">
        <v>7</v>
      </c>
      <c r="AT6" s="36">
        <v>0</v>
      </c>
      <c r="AU6" s="36">
        <v>1</v>
      </c>
      <c r="AX6" s="36" t="s">
        <v>442</v>
      </c>
      <c r="AY6" s="36">
        <v>60</v>
      </c>
      <c r="AZ6" s="36">
        <v>-15</v>
      </c>
      <c r="BA6" s="38" t="s">
        <v>443</v>
      </c>
      <c r="BB6" s="36" t="s">
        <v>439</v>
      </c>
      <c r="BC6" s="36" t="s">
        <v>72</v>
      </c>
      <c r="BD6" s="36" t="s">
        <v>444</v>
      </c>
      <c r="BE6" s="36" t="s">
        <v>445</v>
      </c>
      <c r="BF6" s="36">
        <v>15</v>
      </c>
      <c r="BG6" s="36">
        <v>4</v>
      </c>
      <c r="BH6" s="36">
        <v>20</v>
      </c>
      <c r="BI6" s="36" t="s">
        <v>164</v>
      </c>
      <c r="BK6" s="36" t="s">
        <v>5578</v>
      </c>
      <c r="BL6" s="36">
        <v>1</v>
      </c>
      <c r="BN6" s="36" t="s">
        <v>442</v>
      </c>
      <c r="BO6" s="36" t="s">
        <v>5488</v>
      </c>
      <c r="BP6" s="36" t="s">
        <v>601</v>
      </c>
      <c r="BQ6" s="36" t="s">
        <v>507</v>
      </c>
      <c r="BR6" s="36" t="s">
        <v>477</v>
      </c>
      <c r="BS6" s="39" t="s">
        <v>681</v>
      </c>
      <c r="BT6" s="36" t="s">
        <v>673</v>
      </c>
      <c r="BU6" s="36" t="s">
        <v>472</v>
      </c>
      <c r="BY6" s="36" t="s">
        <v>774</v>
      </c>
      <c r="BZ6" s="44">
        <v>0</v>
      </c>
      <c r="CA6" s="36">
        <v>-5</v>
      </c>
      <c r="CB6" s="36">
        <v>0</v>
      </c>
      <c r="CC6" s="36">
        <v>10</v>
      </c>
      <c r="CD6" s="36">
        <v>25</v>
      </c>
      <c r="CE6" s="36" t="s">
        <v>775</v>
      </c>
      <c r="CF6" s="36" t="s">
        <v>776</v>
      </c>
      <c r="CG6" s="36">
        <v>1</v>
      </c>
      <c r="CH6" s="36">
        <v>1</v>
      </c>
      <c r="CI6" s="36">
        <v>1</v>
      </c>
      <c r="CJ6" s="36">
        <v>1</v>
      </c>
      <c r="CK6" s="36">
        <v>2</v>
      </c>
      <c r="CL6" s="36">
        <v>2</v>
      </c>
      <c r="CM6" s="36">
        <v>0</v>
      </c>
      <c r="CQ6" s="36" t="s">
        <v>796</v>
      </c>
      <c r="CR6" s="36">
        <v>0</v>
      </c>
      <c r="CT6" s="36">
        <v>0</v>
      </c>
      <c r="CU6" s="36">
        <v>8</v>
      </c>
      <c r="CV6" s="36">
        <v>15</v>
      </c>
      <c r="CW6" s="36" t="s">
        <v>797</v>
      </c>
      <c r="CX6" s="36" t="s">
        <v>779</v>
      </c>
      <c r="CY6" s="36">
        <v>2</v>
      </c>
      <c r="CZ6" s="36">
        <v>2</v>
      </c>
      <c r="DA6" s="36">
        <v>1</v>
      </c>
      <c r="DB6" s="36">
        <v>1</v>
      </c>
      <c r="DC6" s="36">
        <v>1</v>
      </c>
      <c r="DD6" s="36">
        <v>1</v>
      </c>
      <c r="DE6" s="36">
        <v>0</v>
      </c>
      <c r="DF6" s="36">
        <v>20</v>
      </c>
    </row>
    <row r="7" spans="1:110" x14ac:dyDescent="0.2">
      <c r="A7" s="36">
        <v>7</v>
      </c>
      <c r="B7" s="36">
        <v>5</v>
      </c>
      <c r="D7" s="36">
        <v>7</v>
      </c>
      <c r="E7" s="36">
        <v>95</v>
      </c>
      <c r="G7" s="36">
        <v>7</v>
      </c>
      <c r="H7" s="36">
        <v>30</v>
      </c>
      <c r="J7" s="36">
        <v>7</v>
      </c>
      <c r="K7" s="36">
        <v>1</v>
      </c>
      <c r="O7" s="36">
        <v>25</v>
      </c>
      <c r="P7" s="36">
        <v>1</v>
      </c>
      <c r="Q7" s="36">
        <v>0</v>
      </c>
      <c r="S7" s="36" t="s">
        <v>5301</v>
      </c>
      <c r="U7" s="36">
        <v>9</v>
      </c>
      <c r="V7" s="36">
        <v>20</v>
      </c>
      <c r="W7" s="36">
        <v>5</v>
      </c>
      <c r="X7" s="36">
        <v>71</v>
      </c>
      <c r="Y7" s="36" t="s">
        <v>459</v>
      </c>
      <c r="Z7" s="36">
        <v>0</v>
      </c>
      <c r="AA7" s="36">
        <v>-30</v>
      </c>
      <c r="AB7" s="36">
        <v>7</v>
      </c>
      <c r="AC7" s="36" t="s">
        <v>454</v>
      </c>
      <c r="AD7" s="36" t="s">
        <v>454</v>
      </c>
      <c r="AE7" s="36" t="s">
        <v>457</v>
      </c>
      <c r="AF7" s="36" t="s">
        <v>460</v>
      </c>
      <c r="AG7" s="37">
        <v>8</v>
      </c>
      <c r="AH7" s="37">
        <v>-2</v>
      </c>
      <c r="AI7" s="37">
        <v>25</v>
      </c>
      <c r="AO7" s="37">
        <v>-370</v>
      </c>
      <c r="AP7" s="36">
        <v>7</v>
      </c>
      <c r="AT7" s="36">
        <v>1</v>
      </c>
      <c r="AU7" s="36">
        <v>1</v>
      </c>
      <c r="AX7" s="36" t="s">
        <v>446</v>
      </c>
      <c r="AY7" s="36">
        <v>35</v>
      </c>
      <c r="AZ7" s="36">
        <v>15</v>
      </c>
      <c r="BA7" s="38" t="s">
        <v>438</v>
      </c>
      <c r="BB7" s="36" t="s">
        <v>447</v>
      </c>
      <c r="BC7" s="36" t="s">
        <v>448</v>
      </c>
      <c r="BD7" s="36" t="s">
        <v>449</v>
      </c>
      <c r="BE7" s="36" t="s">
        <v>450</v>
      </c>
      <c r="BF7" s="36">
        <v>12</v>
      </c>
      <c r="BG7" s="36">
        <v>2</v>
      </c>
      <c r="BH7" s="36">
        <v>25</v>
      </c>
      <c r="BI7" s="36" t="s">
        <v>164</v>
      </c>
      <c r="BK7" s="36" t="s">
        <v>544</v>
      </c>
      <c r="BL7" s="36">
        <v>7</v>
      </c>
      <c r="BN7" s="36" t="s">
        <v>463</v>
      </c>
      <c r="BO7" s="36" t="s">
        <v>5490</v>
      </c>
      <c r="BP7" s="36" t="s">
        <v>605</v>
      </c>
      <c r="BQ7" s="36" t="s">
        <v>655</v>
      </c>
      <c r="BR7" s="36" t="s">
        <v>487</v>
      </c>
      <c r="BS7" s="39" t="s">
        <v>683</v>
      </c>
      <c r="BT7" s="36" t="s">
        <v>544</v>
      </c>
      <c r="BU7" s="39" t="s">
        <v>693</v>
      </c>
      <c r="BY7" s="36" t="s">
        <v>777</v>
      </c>
      <c r="BZ7" s="44">
        <v>60</v>
      </c>
      <c r="CA7" s="36">
        <v>-20</v>
      </c>
      <c r="CB7" s="36">
        <v>2</v>
      </c>
      <c r="CC7" s="36">
        <v>15</v>
      </c>
      <c r="CD7" s="36">
        <v>30</v>
      </c>
      <c r="CE7" s="36" t="s">
        <v>775</v>
      </c>
      <c r="CF7" s="36" t="s">
        <v>776</v>
      </c>
      <c r="CG7" s="36">
        <v>4</v>
      </c>
      <c r="CH7" s="36">
        <v>3</v>
      </c>
      <c r="CI7" s="36">
        <v>1</v>
      </c>
      <c r="CJ7" s="36">
        <v>2</v>
      </c>
      <c r="CK7" s="36">
        <v>0</v>
      </c>
      <c r="CL7" s="36">
        <v>1</v>
      </c>
      <c r="CM7" s="36">
        <v>0</v>
      </c>
      <c r="CQ7" s="36" t="s">
        <v>798</v>
      </c>
      <c r="CR7" s="36">
        <v>0</v>
      </c>
      <c r="CT7" s="36">
        <v>0</v>
      </c>
      <c r="CU7" s="36">
        <v>10</v>
      </c>
      <c r="CV7" s="36">
        <v>15</v>
      </c>
      <c r="CW7" s="36" t="s">
        <v>797</v>
      </c>
      <c r="CX7" s="36" t="s">
        <v>776</v>
      </c>
      <c r="CY7" s="36">
        <v>4</v>
      </c>
      <c r="CZ7" s="36">
        <v>4</v>
      </c>
      <c r="DA7" s="36">
        <v>3</v>
      </c>
      <c r="DB7" s="36">
        <v>2</v>
      </c>
      <c r="DC7" s="36">
        <v>0</v>
      </c>
      <c r="DD7" s="36">
        <v>3</v>
      </c>
      <c r="DE7" s="36">
        <v>0</v>
      </c>
      <c r="DF7" s="36">
        <v>23</v>
      </c>
    </row>
    <row r="8" spans="1:110" x14ac:dyDescent="0.2">
      <c r="A8" s="36">
        <v>8</v>
      </c>
      <c r="B8" s="36">
        <v>10</v>
      </c>
      <c r="D8" s="36">
        <v>8</v>
      </c>
      <c r="E8" s="36">
        <v>110</v>
      </c>
      <c r="G8" s="36">
        <v>8</v>
      </c>
      <c r="H8" s="36">
        <v>40</v>
      </c>
      <c r="J8" s="36">
        <v>8</v>
      </c>
      <c r="K8" s="36">
        <v>2</v>
      </c>
      <c r="O8" s="36">
        <v>30</v>
      </c>
      <c r="P8" s="36">
        <v>1</v>
      </c>
      <c r="Q8" s="36">
        <v>0</v>
      </c>
      <c r="S8" s="36" t="s">
        <v>5314</v>
      </c>
      <c r="U8" s="36">
        <v>13</v>
      </c>
      <c r="V8" s="36">
        <v>30</v>
      </c>
      <c r="W8" s="36">
        <v>10</v>
      </c>
      <c r="X8" s="36">
        <v>63</v>
      </c>
      <c r="Y8" s="36" t="s">
        <v>461</v>
      </c>
      <c r="Z8" s="36">
        <v>0</v>
      </c>
      <c r="AA8" s="36">
        <v>-10</v>
      </c>
      <c r="AB8" s="36">
        <v>4</v>
      </c>
      <c r="AC8" s="36" t="s">
        <v>454</v>
      </c>
      <c r="AD8" s="36" t="s">
        <v>454</v>
      </c>
      <c r="AE8" s="36" t="s">
        <v>457</v>
      </c>
      <c r="AF8" s="36" t="s">
        <v>460</v>
      </c>
      <c r="AG8" s="37">
        <v>7</v>
      </c>
      <c r="AH8" s="37">
        <v>-3</v>
      </c>
      <c r="AI8" s="37">
        <v>15</v>
      </c>
      <c r="AO8" s="37">
        <v>-365</v>
      </c>
      <c r="AP8" s="36">
        <v>7</v>
      </c>
      <c r="AT8" s="36">
        <v>2</v>
      </c>
      <c r="AU8" s="36">
        <v>1</v>
      </c>
      <c r="AX8" s="36" t="s">
        <v>451</v>
      </c>
      <c r="AY8" s="36">
        <v>20</v>
      </c>
      <c r="AZ8" s="36">
        <v>-10</v>
      </c>
      <c r="BA8" s="38" t="s">
        <v>438</v>
      </c>
      <c r="BB8" s="36" t="s">
        <v>72</v>
      </c>
      <c r="BC8" s="36" t="s">
        <v>452</v>
      </c>
      <c r="BD8" s="36" t="s">
        <v>453</v>
      </c>
      <c r="BE8" s="36" t="s">
        <v>454</v>
      </c>
      <c r="BF8" s="37">
        <v>10</v>
      </c>
      <c r="BG8" s="37">
        <v>-2</v>
      </c>
      <c r="BH8" s="37">
        <v>20</v>
      </c>
      <c r="BI8" s="36" t="s">
        <v>164</v>
      </c>
      <c r="BK8" s="36" t="s">
        <v>5576</v>
      </c>
      <c r="BL8" s="36">
        <v>3</v>
      </c>
      <c r="BN8" s="36" t="s">
        <v>486</v>
      </c>
      <c r="BO8" s="36" t="s">
        <v>5491</v>
      </c>
      <c r="BP8" s="36" t="s">
        <v>594</v>
      </c>
      <c r="BQ8" s="36" t="s">
        <v>656</v>
      </c>
      <c r="BR8" s="36" t="s">
        <v>490</v>
      </c>
      <c r="BS8" s="39" t="s">
        <v>684</v>
      </c>
      <c r="BT8" s="36" t="s">
        <v>548</v>
      </c>
      <c r="BU8" s="36" t="s">
        <v>475</v>
      </c>
      <c r="BY8" s="36" t="s">
        <v>5581</v>
      </c>
      <c r="BZ8" s="36">
        <v>25</v>
      </c>
      <c r="CA8" s="36">
        <v>-10</v>
      </c>
      <c r="CB8" s="36">
        <v>0</v>
      </c>
      <c r="CC8" s="36">
        <v>12</v>
      </c>
      <c r="CD8" s="36">
        <v>25</v>
      </c>
      <c r="CE8" s="36" t="s">
        <v>775</v>
      </c>
      <c r="CF8" s="36" t="s">
        <v>776</v>
      </c>
      <c r="CG8" s="36">
        <v>3</v>
      </c>
      <c r="CH8" s="36">
        <v>2</v>
      </c>
      <c r="CI8" s="36">
        <v>3</v>
      </c>
      <c r="CJ8" s="36">
        <v>1</v>
      </c>
      <c r="CK8" s="36">
        <v>0</v>
      </c>
      <c r="CL8" s="36">
        <v>1</v>
      </c>
      <c r="CM8" s="36">
        <v>1</v>
      </c>
      <c r="CQ8" s="36" t="s">
        <v>799</v>
      </c>
      <c r="CR8" s="36">
        <v>0</v>
      </c>
      <c r="CT8" s="36">
        <v>-10</v>
      </c>
      <c r="CU8" s="36">
        <v>13</v>
      </c>
      <c r="CV8" s="36">
        <v>20</v>
      </c>
      <c r="CW8" s="36" t="s">
        <v>797</v>
      </c>
      <c r="CX8" s="36" t="s">
        <v>776</v>
      </c>
      <c r="CY8" s="36">
        <v>4</v>
      </c>
      <c r="CZ8" s="36">
        <v>2</v>
      </c>
      <c r="DA8" s="36">
        <v>1</v>
      </c>
      <c r="DB8" s="36">
        <v>2</v>
      </c>
      <c r="DC8" s="36">
        <v>0</v>
      </c>
      <c r="DD8" s="36">
        <v>1</v>
      </c>
      <c r="DE8" s="36">
        <v>0</v>
      </c>
      <c r="DF8" s="36">
        <v>24</v>
      </c>
    </row>
    <row r="9" spans="1:110" x14ac:dyDescent="0.2">
      <c r="A9" s="36">
        <v>9</v>
      </c>
      <c r="B9" s="36">
        <v>10</v>
      </c>
      <c r="D9" s="36">
        <v>9</v>
      </c>
      <c r="E9" s="36">
        <v>120</v>
      </c>
      <c r="G9" s="36">
        <v>9</v>
      </c>
      <c r="H9" s="36">
        <v>50</v>
      </c>
      <c r="J9" s="36">
        <v>9</v>
      </c>
      <c r="K9" s="36">
        <v>2</v>
      </c>
      <c r="L9" s="36" t="s">
        <v>5395</v>
      </c>
      <c r="O9" s="36">
        <v>35</v>
      </c>
      <c r="P9" s="36">
        <v>1</v>
      </c>
      <c r="Q9" s="36">
        <v>0</v>
      </c>
      <c r="S9" s="36" t="s">
        <v>5302</v>
      </c>
      <c r="U9" s="36">
        <v>16</v>
      </c>
      <c r="V9" s="36">
        <v>50</v>
      </c>
      <c r="W9" s="36">
        <v>15</v>
      </c>
      <c r="X9" s="36">
        <v>67</v>
      </c>
      <c r="Y9" s="36" t="s">
        <v>462</v>
      </c>
      <c r="Z9" s="36">
        <v>0</v>
      </c>
      <c r="AA9" s="36">
        <v>-30</v>
      </c>
      <c r="AB9" s="36">
        <v>7</v>
      </c>
      <c r="AC9" s="36" t="s">
        <v>454</v>
      </c>
      <c r="AD9" s="36" t="s">
        <v>454</v>
      </c>
      <c r="AE9" s="36" t="s">
        <v>457</v>
      </c>
      <c r="AF9" s="36" t="s">
        <v>460</v>
      </c>
      <c r="AG9" s="37">
        <v>8</v>
      </c>
      <c r="AH9" s="37">
        <v>-2</v>
      </c>
      <c r="AI9" s="37">
        <v>20</v>
      </c>
      <c r="AO9" s="37">
        <v>-360</v>
      </c>
      <c r="AP9" s="36">
        <v>7</v>
      </c>
      <c r="AT9" s="36">
        <v>3</v>
      </c>
      <c r="AU9" s="36">
        <v>1</v>
      </c>
      <c r="AX9" s="36" t="s">
        <v>455</v>
      </c>
      <c r="AY9" s="36">
        <v>0</v>
      </c>
      <c r="AZ9" s="36">
        <v>-20</v>
      </c>
      <c r="BA9" s="38" t="s">
        <v>456</v>
      </c>
      <c r="BB9" s="36" t="s">
        <v>454</v>
      </c>
      <c r="BC9" s="36" t="s">
        <v>454</v>
      </c>
      <c r="BD9" s="36" t="s">
        <v>457</v>
      </c>
      <c r="BE9" s="36" t="s">
        <v>458</v>
      </c>
      <c r="BF9" s="37">
        <v>9</v>
      </c>
      <c r="BG9" s="37">
        <v>-3</v>
      </c>
      <c r="BH9" s="37">
        <v>20</v>
      </c>
      <c r="BI9" s="36" t="s">
        <v>164</v>
      </c>
      <c r="BK9" s="36" t="s">
        <v>5574</v>
      </c>
      <c r="BL9" s="36">
        <v>4</v>
      </c>
      <c r="BN9" s="36" t="s">
        <v>489</v>
      </c>
      <c r="BO9" s="36" t="s">
        <v>5493</v>
      </c>
      <c r="BP9" s="36" t="s">
        <v>611</v>
      </c>
      <c r="BQ9" s="36" t="s">
        <v>494</v>
      </c>
      <c r="BR9" s="36" t="s">
        <v>483</v>
      </c>
      <c r="BS9" s="39" t="s">
        <v>682</v>
      </c>
      <c r="BU9" s="39" t="s">
        <v>694</v>
      </c>
      <c r="BY9" s="36" t="s">
        <v>778</v>
      </c>
      <c r="BZ9" s="45">
        <v>100</v>
      </c>
      <c r="CA9" s="36">
        <v>-50</v>
      </c>
      <c r="CB9" s="36">
        <v>4</v>
      </c>
      <c r="CC9" s="36">
        <v>18</v>
      </c>
      <c r="CD9" s="36">
        <v>45</v>
      </c>
      <c r="CE9" s="36" t="s">
        <v>778</v>
      </c>
      <c r="CF9" s="36" t="s">
        <v>779</v>
      </c>
      <c r="CG9" s="36">
        <v>5</v>
      </c>
      <c r="CH9" s="36">
        <v>5</v>
      </c>
      <c r="CI9" s="36">
        <v>5</v>
      </c>
      <c r="CJ9" s="36">
        <v>4</v>
      </c>
      <c r="CK9" s="36">
        <v>0</v>
      </c>
      <c r="CL9" s="36">
        <v>4</v>
      </c>
      <c r="CM9" s="36">
        <v>2</v>
      </c>
      <c r="CQ9" s="36" t="s">
        <v>800</v>
      </c>
      <c r="CR9" s="36">
        <v>5</v>
      </c>
      <c r="CT9" s="36">
        <v>-20</v>
      </c>
      <c r="CU9" s="36">
        <v>16</v>
      </c>
      <c r="CV9" s="36">
        <v>25</v>
      </c>
      <c r="CW9" s="36" t="s">
        <v>797</v>
      </c>
      <c r="CX9" s="36" t="s">
        <v>779</v>
      </c>
      <c r="CY9" s="36">
        <v>5</v>
      </c>
      <c r="CZ9" s="36">
        <v>4</v>
      </c>
      <c r="DA9" s="36">
        <v>5</v>
      </c>
      <c r="DB9" s="36">
        <v>3</v>
      </c>
      <c r="DC9" s="36">
        <v>0</v>
      </c>
      <c r="DD9" s="36">
        <v>3</v>
      </c>
      <c r="DE9" s="36">
        <v>1</v>
      </c>
      <c r="DF9" s="36">
        <v>25</v>
      </c>
    </row>
    <row r="10" spans="1:110" x14ac:dyDescent="0.2">
      <c r="A10" s="36">
        <v>10</v>
      </c>
      <c r="B10" s="36">
        <v>15</v>
      </c>
      <c r="D10" s="36">
        <v>10</v>
      </c>
      <c r="E10" s="36">
        <v>135</v>
      </c>
      <c r="G10" s="36">
        <v>10</v>
      </c>
      <c r="H10" s="36">
        <v>60</v>
      </c>
      <c r="J10" s="36">
        <v>10</v>
      </c>
      <c r="K10" s="36">
        <v>3</v>
      </c>
      <c r="L10" s="36" t="s">
        <v>5394</v>
      </c>
      <c r="O10" s="36">
        <v>40</v>
      </c>
      <c r="P10" s="36">
        <v>1</v>
      </c>
      <c r="Q10" s="36">
        <v>0</v>
      </c>
      <c r="S10" s="36" t="s">
        <v>5303</v>
      </c>
      <c r="U10" s="36">
        <v>19</v>
      </c>
      <c r="V10" s="36">
        <v>80</v>
      </c>
      <c r="W10" s="36">
        <v>20</v>
      </c>
      <c r="X10" s="36">
        <v>2</v>
      </c>
      <c r="Y10" s="36" t="s">
        <v>463</v>
      </c>
      <c r="Z10" s="36">
        <v>35</v>
      </c>
      <c r="AA10" s="36">
        <v>-5</v>
      </c>
      <c r="AB10" s="38" t="s">
        <v>464</v>
      </c>
      <c r="AC10" s="36" t="s">
        <v>448</v>
      </c>
      <c r="AD10" s="36" t="s">
        <v>454</v>
      </c>
      <c r="AE10" s="36" t="s">
        <v>449</v>
      </c>
      <c r="AF10" s="36" t="s">
        <v>465</v>
      </c>
      <c r="AG10" s="36">
        <v>11</v>
      </c>
      <c r="AH10" s="36">
        <v>0</v>
      </c>
      <c r="AI10" s="36">
        <v>15</v>
      </c>
      <c r="AO10" s="37">
        <v>-355</v>
      </c>
      <c r="AP10" s="36">
        <v>7</v>
      </c>
      <c r="AX10" s="36" t="s">
        <v>459</v>
      </c>
      <c r="AY10" s="36">
        <v>0</v>
      </c>
      <c r="AZ10" s="36">
        <v>-30</v>
      </c>
      <c r="BA10" s="36">
        <v>7</v>
      </c>
      <c r="BB10" s="36" t="s">
        <v>454</v>
      </c>
      <c r="BC10" s="36" t="s">
        <v>454</v>
      </c>
      <c r="BD10" s="36" t="s">
        <v>457</v>
      </c>
      <c r="BE10" s="36" t="s">
        <v>460</v>
      </c>
      <c r="BF10" s="37">
        <v>8</v>
      </c>
      <c r="BG10" s="37">
        <v>-2</v>
      </c>
      <c r="BH10" s="37">
        <v>25</v>
      </c>
      <c r="BI10" s="36" t="s">
        <v>164</v>
      </c>
      <c r="BK10" s="36" t="s">
        <v>469</v>
      </c>
      <c r="BL10" s="36">
        <v>6</v>
      </c>
      <c r="BN10" s="36" t="s">
        <v>493</v>
      </c>
      <c r="BO10" s="36" t="s">
        <v>5494</v>
      </c>
      <c r="BP10" s="36" t="s">
        <v>509</v>
      </c>
      <c r="BQ10" s="36" t="s">
        <v>620</v>
      </c>
      <c r="BR10" s="36" t="s">
        <v>461</v>
      </c>
      <c r="BS10" s="39" t="s">
        <v>582</v>
      </c>
      <c r="BU10" s="36" t="s">
        <v>516</v>
      </c>
      <c r="BY10" s="36" t="s">
        <v>780</v>
      </c>
      <c r="BZ10" s="44">
        <v>10</v>
      </c>
      <c r="CA10" s="36">
        <v>0</v>
      </c>
      <c r="CB10" s="36">
        <v>1</v>
      </c>
      <c r="CC10" s="36">
        <v>12</v>
      </c>
      <c r="CD10" s="36">
        <v>25</v>
      </c>
      <c r="CE10" s="36" t="s">
        <v>778</v>
      </c>
      <c r="CF10" s="36" t="s">
        <v>776</v>
      </c>
      <c r="CG10" s="36">
        <v>1</v>
      </c>
      <c r="CH10" s="36">
        <v>0</v>
      </c>
      <c r="CI10" s="36">
        <v>2</v>
      </c>
      <c r="CJ10" s="36">
        <v>1</v>
      </c>
      <c r="CK10" s="36">
        <v>2</v>
      </c>
      <c r="CL10" s="36">
        <v>1</v>
      </c>
      <c r="CM10" s="36">
        <v>0</v>
      </c>
      <c r="CQ10" s="36" t="s">
        <v>801</v>
      </c>
      <c r="CR10" s="36">
        <v>10</v>
      </c>
      <c r="CT10" s="36">
        <v>-30</v>
      </c>
      <c r="CU10" s="36">
        <v>16</v>
      </c>
      <c r="CV10" s="36">
        <v>25</v>
      </c>
      <c r="CW10" s="36" t="s">
        <v>797</v>
      </c>
      <c r="CX10" s="36" t="s">
        <v>779</v>
      </c>
      <c r="CY10" s="36">
        <v>5</v>
      </c>
      <c r="CZ10" s="36">
        <v>5</v>
      </c>
      <c r="DA10" s="36">
        <v>5</v>
      </c>
      <c r="DB10" s="36">
        <v>4</v>
      </c>
      <c r="DC10" s="36">
        <v>0</v>
      </c>
      <c r="DD10" s="36">
        <v>4</v>
      </c>
      <c r="DE10" s="36">
        <v>2</v>
      </c>
      <c r="DF10" s="36">
        <v>26</v>
      </c>
    </row>
    <row r="11" spans="1:110" x14ac:dyDescent="0.2">
      <c r="A11" s="36">
        <v>11</v>
      </c>
      <c r="B11" s="36">
        <v>20</v>
      </c>
      <c r="D11" s="36">
        <v>11</v>
      </c>
      <c r="E11" s="36">
        <v>150</v>
      </c>
      <c r="G11" s="36">
        <v>11</v>
      </c>
      <c r="H11" s="36">
        <v>70</v>
      </c>
      <c r="J11" s="36">
        <v>11</v>
      </c>
      <c r="K11" s="36">
        <v>4</v>
      </c>
      <c r="L11" s="36" t="s">
        <v>5396</v>
      </c>
      <c r="O11" s="36">
        <v>45</v>
      </c>
      <c r="P11" s="36">
        <v>1</v>
      </c>
      <c r="Q11" s="36">
        <v>0</v>
      </c>
      <c r="S11" s="36" t="s">
        <v>5304</v>
      </c>
      <c r="U11" s="36">
        <v>22</v>
      </c>
      <c r="V11" s="36">
        <v>120</v>
      </c>
      <c r="W11" s="36">
        <v>25</v>
      </c>
      <c r="X11" s="36">
        <v>104</v>
      </c>
      <c r="Y11" s="36" t="s">
        <v>466</v>
      </c>
      <c r="Z11" s="36">
        <v>30</v>
      </c>
      <c r="AA11" s="36">
        <v>-20</v>
      </c>
      <c r="AB11" s="38" t="s">
        <v>438</v>
      </c>
      <c r="AC11" s="36" t="s">
        <v>439</v>
      </c>
      <c r="AD11" s="36" t="s">
        <v>72</v>
      </c>
      <c r="AE11" s="36" t="s">
        <v>467</v>
      </c>
      <c r="AF11" s="36" t="s">
        <v>454</v>
      </c>
      <c r="AG11" s="37">
        <v>10</v>
      </c>
      <c r="AH11" s="37">
        <v>1</v>
      </c>
      <c r="AI11" s="37">
        <v>15</v>
      </c>
      <c r="AO11" s="37">
        <v>-350</v>
      </c>
      <c r="AP11" s="36">
        <v>7</v>
      </c>
      <c r="AX11" s="36" t="s">
        <v>461</v>
      </c>
      <c r="AY11" s="36">
        <v>0</v>
      </c>
      <c r="AZ11" s="36">
        <v>-10</v>
      </c>
      <c r="BA11" s="36">
        <v>4</v>
      </c>
      <c r="BB11" s="36" t="s">
        <v>454</v>
      </c>
      <c r="BC11" s="36" t="s">
        <v>454</v>
      </c>
      <c r="BD11" s="36" t="s">
        <v>457</v>
      </c>
      <c r="BE11" s="36" t="s">
        <v>460</v>
      </c>
      <c r="BF11" s="37">
        <v>7</v>
      </c>
      <c r="BG11" s="37">
        <v>-3</v>
      </c>
      <c r="BH11" s="37">
        <v>15</v>
      </c>
      <c r="BI11" s="36" t="s">
        <v>164</v>
      </c>
      <c r="BK11" s="36" t="s">
        <v>5575</v>
      </c>
      <c r="BL11" s="36">
        <v>2</v>
      </c>
      <c r="BN11" s="36" t="s">
        <v>495</v>
      </c>
      <c r="BO11" s="36" t="s">
        <v>5495</v>
      </c>
      <c r="BP11" s="36" t="s">
        <v>614</v>
      </c>
      <c r="BQ11" s="36" t="s">
        <v>530</v>
      </c>
      <c r="BR11" s="36" t="s">
        <v>462</v>
      </c>
      <c r="BS11" s="39" t="s">
        <v>580</v>
      </c>
      <c r="BU11" s="39" t="s">
        <v>470</v>
      </c>
      <c r="BY11" s="36" t="s">
        <v>781</v>
      </c>
      <c r="BZ11" s="45">
        <v>120</v>
      </c>
      <c r="CA11" s="36">
        <v>-60</v>
      </c>
      <c r="CB11" s="36">
        <v>5</v>
      </c>
      <c r="CC11" s="36">
        <v>19</v>
      </c>
      <c r="CD11" s="36">
        <v>45</v>
      </c>
      <c r="CE11" s="36" t="s">
        <v>778</v>
      </c>
      <c r="CF11" s="36" t="s">
        <v>779</v>
      </c>
      <c r="CG11" s="36">
        <v>6</v>
      </c>
      <c r="CH11" s="36">
        <v>6</v>
      </c>
      <c r="CI11" s="36">
        <v>6</v>
      </c>
      <c r="CJ11" s="36">
        <v>4</v>
      </c>
      <c r="CK11" s="36">
        <v>0</v>
      </c>
      <c r="CL11" s="36">
        <v>4</v>
      </c>
      <c r="CM11" s="36">
        <v>2</v>
      </c>
      <c r="CQ11" s="36" t="s">
        <v>802</v>
      </c>
      <c r="CR11" s="36">
        <v>0</v>
      </c>
      <c r="CT11" s="36">
        <v>0</v>
      </c>
      <c r="CU11" s="36">
        <v>12</v>
      </c>
      <c r="CV11" s="36">
        <v>15</v>
      </c>
      <c r="CW11" s="36" t="s">
        <v>797</v>
      </c>
      <c r="CX11" s="36" t="s">
        <v>779</v>
      </c>
      <c r="CY11" s="36">
        <v>1</v>
      </c>
      <c r="CZ11" s="36">
        <v>0</v>
      </c>
      <c r="DA11" s="36">
        <v>2</v>
      </c>
      <c r="DB11" s="36">
        <v>1</v>
      </c>
      <c r="DC11" s="36">
        <v>3</v>
      </c>
      <c r="DD11" s="36">
        <v>1</v>
      </c>
      <c r="DE11" s="36">
        <v>0</v>
      </c>
      <c r="DF11" s="36">
        <v>22</v>
      </c>
    </row>
    <row r="12" spans="1:110" x14ac:dyDescent="0.2">
      <c r="A12" s="36">
        <v>12</v>
      </c>
      <c r="B12" s="36">
        <v>20</v>
      </c>
      <c r="D12" s="36">
        <v>12</v>
      </c>
      <c r="E12" s="36">
        <v>160</v>
      </c>
      <c r="G12" s="36">
        <v>12</v>
      </c>
      <c r="H12" s="36">
        <v>80</v>
      </c>
      <c r="J12" s="36">
        <v>12</v>
      </c>
      <c r="K12" s="36">
        <v>5</v>
      </c>
      <c r="L12" s="36" t="s">
        <v>5397</v>
      </c>
      <c r="O12" s="36">
        <v>50</v>
      </c>
      <c r="P12" s="36">
        <v>1</v>
      </c>
      <c r="Q12" s="36">
        <v>0</v>
      </c>
      <c r="S12" s="36" t="s">
        <v>5305</v>
      </c>
      <c r="U12" s="36">
        <v>25</v>
      </c>
      <c r="V12" s="36">
        <v>150</v>
      </c>
      <c r="W12" s="36">
        <v>30</v>
      </c>
      <c r="X12" s="36">
        <v>84</v>
      </c>
      <c r="Y12" s="36" t="s">
        <v>468</v>
      </c>
      <c r="Z12" s="36">
        <v>60</v>
      </c>
      <c r="AA12" s="36">
        <v>0</v>
      </c>
      <c r="AB12" s="36" t="s">
        <v>454</v>
      </c>
      <c r="AC12" s="36" t="s">
        <v>448</v>
      </c>
      <c r="AD12" s="36" t="s">
        <v>454</v>
      </c>
      <c r="AE12" s="36" t="s">
        <v>469</v>
      </c>
      <c r="AF12" s="36" t="s">
        <v>454</v>
      </c>
      <c r="AG12" s="37">
        <v>11</v>
      </c>
      <c r="AH12" s="37">
        <v>5</v>
      </c>
      <c r="AI12" s="37">
        <v>15</v>
      </c>
      <c r="AO12" s="37">
        <v>-345</v>
      </c>
      <c r="AP12" s="36">
        <v>7</v>
      </c>
      <c r="AX12" s="36" t="s">
        <v>5560</v>
      </c>
      <c r="AY12" s="36">
        <v>0</v>
      </c>
      <c r="AZ12" s="36">
        <v>-10</v>
      </c>
      <c r="BA12" s="36">
        <v>4</v>
      </c>
      <c r="BB12" s="36" t="s">
        <v>454</v>
      </c>
      <c r="BC12" s="36" t="s">
        <v>454</v>
      </c>
      <c r="BD12" s="36" t="s">
        <v>457</v>
      </c>
      <c r="BE12" s="36" t="s">
        <v>5527</v>
      </c>
      <c r="BF12" s="36">
        <v>6</v>
      </c>
      <c r="BG12" s="36">
        <v>-3</v>
      </c>
      <c r="BH12" s="36">
        <v>15</v>
      </c>
      <c r="BI12" s="36" t="s">
        <v>164</v>
      </c>
      <c r="BK12" s="36" t="s">
        <v>705</v>
      </c>
      <c r="BL12" s="36">
        <v>5</v>
      </c>
      <c r="BN12" s="36" t="s">
        <v>502</v>
      </c>
      <c r="BO12" s="36" t="s">
        <v>5498</v>
      </c>
      <c r="BP12" s="36" t="s">
        <v>617</v>
      </c>
      <c r="BQ12" s="36" t="s">
        <v>654</v>
      </c>
      <c r="BR12" s="36" t="s">
        <v>459</v>
      </c>
      <c r="BS12" s="39" t="s">
        <v>586</v>
      </c>
      <c r="BY12" s="36" t="s">
        <v>782</v>
      </c>
      <c r="BZ12" s="44">
        <v>0</v>
      </c>
      <c r="CA12" s="36">
        <v>0</v>
      </c>
      <c r="CB12" s="36">
        <v>0</v>
      </c>
      <c r="CC12" s="36">
        <v>12</v>
      </c>
      <c r="CD12" s="36">
        <v>25</v>
      </c>
      <c r="CE12" s="36" t="s">
        <v>775</v>
      </c>
      <c r="CF12" s="36" t="s">
        <v>776</v>
      </c>
      <c r="CG12" s="36">
        <v>1</v>
      </c>
      <c r="CH12" s="36">
        <v>0</v>
      </c>
      <c r="CI12" s="36">
        <v>2</v>
      </c>
      <c r="CJ12" s="36">
        <v>1</v>
      </c>
      <c r="CK12" s="36">
        <v>2</v>
      </c>
      <c r="CL12" s="36">
        <v>1</v>
      </c>
      <c r="CM12" s="36">
        <v>0</v>
      </c>
      <c r="CQ12" s="36" t="s">
        <v>803</v>
      </c>
      <c r="CR12" s="36">
        <v>0</v>
      </c>
      <c r="CT12" s="36">
        <v>0</v>
      </c>
      <c r="CU12" s="36">
        <v>12</v>
      </c>
      <c r="CV12" s="36">
        <v>15</v>
      </c>
      <c r="CW12" s="36" t="s">
        <v>797</v>
      </c>
      <c r="CX12" s="36" t="s">
        <v>779</v>
      </c>
      <c r="CY12" s="36">
        <v>3</v>
      </c>
      <c r="CZ12" s="36">
        <v>3</v>
      </c>
      <c r="DA12" s="36">
        <v>3</v>
      </c>
      <c r="DB12" s="36">
        <v>1</v>
      </c>
      <c r="DC12" s="36">
        <v>1</v>
      </c>
      <c r="DD12" s="36">
        <v>2</v>
      </c>
      <c r="DE12" s="36">
        <v>0</v>
      </c>
      <c r="DF12" s="36">
        <v>21</v>
      </c>
    </row>
    <row r="13" spans="1:110" x14ac:dyDescent="0.2">
      <c r="A13" s="36">
        <v>13</v>
      </c>
      <c r="B13" s="36">
        <v>25</v>
      </c>
      <c r="D13" s="36">
        <v>13</v>
      </c>
      <c r="E13" s="36">
        <v>175</v>
      </c>
      <c r="G13" s="36">
        <v>13</v>
      </c>
      <c r="H13" s="36">
        <v>90</v>
      </c>
      <c r="J13" s="36">
        <v>13</v>
      </c>
      <c r="K13" s="36">
        <v>6</v>
      </c>
      <c r="O13" s="36">
        <v>55</v>
      </c>
      <c r="P13" s="36">
        <v>1</v>
      </c>
      <c r="Q13" s="36">
        <v>0</v>
      </c>
      <c r="S13" s="36" t="s">
        <v>5306</v>
      </c>
      <c r="U13" s="36">
        <v>29</v>
      </c>
      <c r="V13" s="36">
        <v>200</v>
      </c>
      <c r="W13" s="36">
        <v>40</v>
      </c>
      <c r="X13" s="36">
        <v>92</v>
      </c>
      <c r="Y13" s="36" t="s">
        <v>470</v>
      </c>
      <c r="Z13" s="36">
        <v>150</v>
      </c>
      <c r="AA13" s="36">
        <v>0</v>
      </c>
      <c r="AB13" s="36" t="s">
        <v>454</v>
      </c>
      <c r="AC13" s="36" t="s">
        <v>72</v>
      </c>
      <c r="AD13" s="36" t="s">
        <v>454</v>
      </c>
      <c r="AE13" s="36" t="s">
        <v>469</v>
      </c>
      <c r="AF13" s="36" t="s">
        <v>454</v>
      </c>
      <c r="AG13" s="37">
        <v>20</v>
      </c>
      <c r="AH13" s="37">
        <v>14</v>
      </c>
      <c r="AI13" s="37">
        <v>15</v>
      </c>
      <c r="AO13" s="37">
        <v>-340</v>
      </c>
      <c r="AP13" s="36">
        <v>7</v>
      </c>
      <c r="AS13" s="36" t="s">
        <v>0</v>
      </c>
      <c r="AX13" s="36" t="s">
        <v>462</v>
      </c>
      <c r="AY13" s="36">
        <v>0</v>
      </c>
      <c r="AZ13" s="36">
        <v>-30</v>
      </c>
      <c r="BA13" s="36">
        <v>7</v>
      </c>
      <c r="BB13" s="36" t="s">
        <v>454</v>
      </c>
      <c r="BC13" s="36" t="s">
        <v>454</v>
      </c>
      <c r="BD13" s="36" t="s">
        <v>457</v>
      </c>
      <c r="BE13" s="36" t="s">
        <v>460</v>
      </c>
      <c r="BF13" s="37">
        <v>8</v>
      </c>
      <c r="BG13" s="37">
        <v>-2</v>
      </c>
      <c r="BH13" s="37">
        <v>20</v>
      </c>
      <c r="BI13" s="36" t="s">
        <v>164</v>
      </c>
      <c r="BN13" s="36" t="s">
        <v>506</v>
      </c>
      <c r="BO13" s="36" t="s">
        <v>5499</v>
      </c>
      <c r="BP13" s="36" t="s">
        <v>532</v>
      </c>
      <c r="BQ13" s="36" t="s">
        <v>609</v>
      </c>
      <c r="BR13" s="36" t="s">
        <v>503</v>
      </c>
      <c r="BS13" s="39" t="s">
        <v>539</v>
      </c>
      <c r="BY13" s="36" t="s">
        <v>783</v>
      </c>
      <c r="BZ13" s="44">
        <v>20</v>
      </c>
      <c r="CA13" s="36">
        <v>-10</v>
      </c>
      <c r="CB13" s="36">
        <v>0</v>
      </c>
      <c r="CC13" s="36">
        <v>13</v>
      </c>
      <c r="CD13" s="36">
        <v>25</v>
      </c>
      <c r="CE13" s="36" t="s">
        <v>784</v>
      </c>
      <c r="CF13" s="36" t="s">
        <v>779</v>
      </c>
      <c r="CG13" s="36">
        <v>2</v>
      </c>
      <c r="CH13" s="36">
        <v>2</v>
      </c>
      <c r="CI13" s="36">
        <v>2</v>
      </c>
      <c r="CJ13" s="36">
        <v>2</v>
      </c>
      <c r="CK13" s="36">
        <v>2</v>
      </c>
      <c r="CL13" s="36">
        <v>2</v>
      </c>
      <c r="CM13" s="36">
        <v>0</v>
      </c>
    </row>
    <row r="14" spans="1:110" x14ac:dyDescent="0.2">
      <c r="A14" s="36">
        <v>14</v>
      </c>
      <c r="B14" s="36">
        <v>25</v>
      </c>
      <c r="D14" s="36">
        <v>14</v>
      </c>
      <c r="E14" s="36">
        <v>185</v>
      </c>
      <c r="G14" s="36">
        <v>14</v>
      </c>
      <c r="H14" s="36">
        <v>100</v>
      </c>
      <c r="J14" s="36">
        <v>14</v>
      </c>
      <c r="K14" s="36">
        <v>7</v>
      </c>
      <c r="O14" s="36">
        <v>60</v>
      </c>
      <c r="P14" s="36">
        <v>1</v>
      </c>
      <c r="Q14" s="36">
        <v>0</v>
      </c>
      <c r="S14" s="36" t="s">
        <v>5307</v>
      </c>
      <c r="U14" s="36">
        <v>32</v>
      </c>
      <c r="V14" s="36">
        <v>350</v>
      </c>
      <c r="W14" s="36">
        <v>50</v>
      </c>
      <c r="X14" s="36">
        <v>82</v>
      </c>
      <c r="Y14" s="36" t="s">
        <v>471</v>
      </c>
      <c r="Z14" s="36">
        <v>60</v>
      </c>
      <c r="AA14" s="36">
        <v>0</v>
      </c>
      <c r="AB14" s="36" t="s">
        <v>454</v>
      </c>
      <c r="AC14" s="36" t="s">
        <v>448</v>
      </c>
      <c r="AD14" s="36" t="s">
        <v>454</v>
      </c>
      <c r="AE14" s="36" t="s">
        <v>469</v>
      </c>
      <c r="AF14" s="36" t="s">
        <v>454</v>
      </c>
      <c r="AG14" s="37">
        <v>11</v>
      </c>
      <c r="AH14" s="37">
        <v>5</v>
      </c>
      <c r="AI14" s="37">
        <v>15</v>
      </c>
      <c r="AO14" s="37">
        <v>-335</v>
      </c>
      <c r="AP14" s="36">
        <v>7</v>
      </c>
      <c r="AR14" s="36">
        <v>0</v>
      </c>
      <c r="AS14" s="36" t="s">
        <v>164</v>
      </c>
      <c r="AX14" s="36" t="s">
        <v>463</v>
      </c>
      <c r="AY14" s="36">
        <v>35</v>
      </c>
      <c r="AZ14" s="36">
        <v>-5</v>
      </c>
      <c r="BA14" s="38" t="s">
        <v>464</v>
      </c>
      <c r="BB14" s="36" t="s">
        <v>448</v>
      </c>
      <c r="BC14" s="36" t="s">
        <v>454</v>
      </c>
      <c r="BD14" s="36" t="s">
        <v>449</v>
      </c>
      <c r="BE14" s="36" t="s">
        <v>465</v>
      </c>
      <c r="BF14" s="36">
        <v>11</v>
      </c>
      <c r="BG14" s="36">
        <v>0</v>
      </c>
      <c r="BH14" s="36">
        <v>15</v>
      </c>
      <c r="BI14" s="36" t="s">
        <v>164</v>
      </c>
      <c r="BN14" s="36" t="s">
        <v>508</v>
      </c>
      <c r="BO14" s="36" t="s">
        <v>5500</v>
      </c>
      <c r="BP14" s="36" t="s">
        <v>446</v>
      </c>
      <c r="BQ14" s="36" t="s">
        <v>466</v>
      </c>
      <c r="BR14" s="36" t="s">
        <v>496</v>
      </c>
      <c r="BS14" s="39" t="s">
        <v>471</v>
      </c>
      <c r="BY14" s="36" t="s">
        <v>785</v>
      </c>
      <c r="BZ14" s="44">
        <v>25</v>
      </c>
      <c r="CA14" s="36">
        <v>-10</v>
      </c>
      <c r="CB14" s="36">
        <v>1</v>
      </c>
      <c r="CC14" s="36">
        <v>14</v>
      </c>
      <c r="CD14" s="36">
        <v>25</v>
      </c>
      <c r="CE14" s="36" t="s">
        <v>784</v>
      </c>
      <c r="CF14" s="36" t="s">
        <v>779</v>
      </c>
      <c r="CG14" s="36">
        <v>3</v>
      </c>
      <c r="CH14" s="36">
        <v>1</v>
      </c>
      <c r="CI14" s="36">
        <v>2</v>
      </c>
      <c r="CJ14" s="36">
        <v>2</v>
      </c>
      <c r="CK14" s="36">
        <v>1</v>
      </c>
      <c r="CL14" s="36">
        <v>2</v>
      </c>
      <c r="CM14" s="36">
        <v>0</v>
      </c>
    </row>
    <row r="15" spans="1:110" x14ac:dyDescent="0.2">
      <c r="A15" s="36">
        <v>15</v>
      </c>
      <c r="B15" s="36">
        <v>30</v>
      </c>
      <c r="D15" s="36">
        <v>15</v>
      </c>
      <c r="E15" s="36">
        <v>200</v>
      </c>
      <c r="G15" s="36">
        <v>15</v>
      </c>
      <c r="H15" s="36">
        <v>120</v>
      </c>
      <c r="J15" s="36">
        <v>15</v>
      </c>
      <c r="K15" s="36">
        <v>8</v>
      </c>
      <c r="L15" s="36" t="s">
        <v>5399</v>
      </c>
      <c r="O15" s="36">
        <v>65</v>
      </c>
      <c r="P15" s="36">
        <v>1</v>
      </c>
      <c r="Q15" s="36">
        <v>0</v>
      </c>
      <c r="S15" s="36" t="s">
        <v>5317</v>
      </c>
      <c r="U15" s="36">
        <v>35</v>
      </c>
      <c r="V15" s="36">
        <v>500</v>
      </c>
      <c r="W15" s="36">
        <v>60</v>
      </c>
      <c r="X15" s="36">
        <v>87</v>
      </c>
      <c r="Y15" s="36" t="s">
        <v>472</v>
      </c>
      <c r="Z15" s="36">
        <v>0</v>
      </c>
      <c r="AA15" s="36">
        <v>-80</v>
      </c>
      <c r="AB15" s="38" t="s">
        <v>454</v>
      </c>
      <c r="AC15" s="36" t="s">
        <v>454</v>
      </c>
      <c r="AD15" s="36" t="s">
        <v>454</v>
      </c>
      <c r="AE15" s="36" t="s">
        <v>457</v>
      </c>
      <c r="AF15" s="36" t="s">
        <v>473</v>
      </c>
      <c r="AG15" s="37">
        <v>18</v>
      </c>
      <c r="AH15" s="37" t="s">
        <v>454</v>
      </c>
      <c r="AI15" s="37">
        <v>25</v>
      </c>
      <c r="AO15" s="37">
        <v>-330</v>
      </c>
      <c r="AP15" s="36">
        <v>7</v>
      </c>
      <c r="AR15" s="36">
        <v>0.5</v>
      </c>
      <c r="AS15" s="36" t="s">
        <v>474</v>
      </c>
      <c r="AX15" s="36" t="s">
        <v>5488</v>
      </c>
      <c r="AY15" s="36">
        <v>0</v>
      </c>
      <c r="AZ15" s="36">
        <v>-5</v>
      </c>
      <c r="BA15" s="36">
        <v>5</v>
      </c>
      <c r="BB15" s="36" t="s">
        <v>454</v>
      </c>
      <c r="BC15" s="36" t="s">
        <v>454</v>
      </c>
      <c r="BD15" s="36" t="s">
        <v>457</v>
      </c>
      <c r="BE15" s="36" t="s">
        <v>625</v>
      </c>
      <c r="BF15" s="36">
        <v>8</v>
      </c>
      <c r="BG15" s="36">
        <v>-4</v>
      </c>
      <c r="BH15" s="36">
        <v>10</v>
      </c>
      <c r="BI15" s="36" t="s">
        <v>5489</v>
      </c>
      <c r="BN15" s="36" t="s">
        <v>512</v>
      </c>
      <c r="BO15" s="36" t="s">
        <v>5501</v>
      </c>
      <c r="BP15" s="36" t="s">
        <v>623</v>
      </c>
      <c r="BQ15" s="36" t="s">
        <v>616</v>
      </c>
      <c r="BR15" s="36" t="s">
        <v>541</v>
      </c>
      <c r="BS15" s="39" t="s">
        <v>468</v>
      </c>
      <c r="BY15" s="36" t="s">
        <v>786</v>
      </c>
      <c r="BZ15" s="45">
        <v>150</v>
      </c>
      <c r="CA15" s="36">
        <v>-70</v>
      </c>
      <c r="CB15" s="36">
        <v>6</v>
      </c>
      <c r="CC15" s="36">
        <v>20</v>
      </c>
      <c r="CD15" s="36">
        <v>50</v>
      </c>
      <c r="CE15" s="36" t="s">
        <v>778</v>
      </c>
      <c r="CF15" s="36" t="s">
        <v>779</v>
      </c>
      <c r="CG15" s="36">
        <v>7</v>
      </c>
      <c r="CH15" s="36">
        <v>7</v>
      </c>
      <c r="CI15" s="36">
        <v>7</v>
      </c>
      <c r="CJ15" s="36">
        <v>4</v>
      </c>
      <c r="CK15" s="36">
        <v>0</v>
      </c>
      <c r="CL15" s="36">
        <v>4</v>
      </c>
      <c r="CM15" s="36">
        <v>2</v>
      </c>
    </row>
    <row r="16" spans="1:110" x14ac:dyDescent="0.2">
      <c r="A16" s="36">
        <v>16</v>
      </c>
      <c r="B16" s="36">
        <v>35</v>
      </c>
      <c r="D16" s="36">
        <v>16</v>
      </c>
      <c r="E16" s="36">
        <v>215</v>
      </c>
      <c r="G16" s="36">
        <v>16</v>
      </c>
      <c r="H16" s="36">
        <v>140</v>
      </c>
      <c r="J16" s="36">
        <v>16</v>
      </c>
      <c r="K16" s="36">
        <v>9</v>
      </c>
      <c r="L16" s="36">
        <v>-1</v>
      </c>
      <c r="M16" s="36" t="s">
        <v>5605</v>
      </c>
      <c r="O16" s="36">
        <v>70</v>
      </c>
      <c r="P16" s="36">
        <v>1</v>
      </c>
      <c r="Q16" s="36">
        <v>0</v>
      </c>
      <c r="S16" s="36" t="s">
        <v>5318</v>
      </c>
      <c r="X16" s="36">
        <v>89</v>
      </c>
      <c r="Y16" s="36" t="s">
        <v>475</v>
      </c>
      <c r="Z16" s="36">
        <v>0</v>
      </c>
      <c r="AA16" s="36">
        <v>-100</v>
      </c>
      <c r="AB16" s="38" t="s">
        <v>454</v>
      </c>
      <c r="AC16" s="36" t="s">
        <v>454</v>
      </c>
      <c r="AD16" s="36" t="s">
        <v>454</v>
      </c>
      <c r="AE16" s="36" t="s">
        <v>457</v>
      </c>
      <c r="AF16" s="36" t="s">
        <v>476</v>
      </c>
      <c r="AG16" s="37">
        <v>20</v>
      </c>
      <c r="AH16" s="37" t="s">
        <v>454</v>
      </c>
      <c r="AI16" s="37">
        <v>30</v>
      </c>
      <c r="AO16" s="37">
        <v>-325</v>
      </c>
      <c r="AP16" s="36">
        <v>7</v>
      </c>
      <c r="AR16" s="36">
        <v>1</v>
      </c>
      <c r="AS16" s="36" t="s">
        <v>442</v>
      </c>
      <c r="AX16" s="36" t="s">
        <v>466</v>
      </c>
      <c r="AY16" s="36">
        <v>30</v>
      </c>
      <c r="AZ16" s="36">
        <v>-20</v>
      </c>
      <c r="BA16" s="38" t="s">
        <v>438</v>
      </c>
      <c r="BB16" s="36" t="s">
        <v>439</v>
      </c>
      <c r="BC16" s="36" t="s">
        <v>72</v>
      </c>
      <c r="BD16" s="36" t="s">
        <v>467</v>
      </c>
      <c r="BE16" s="36" t="s">
        <v>454</v>
      </c>
      <c r="BF16" s="37">
        <v>10</v>
      </c>
      <c r="BG16" s="37">
        <v>1</v>
      </c>
      <c r="BH16" s="37">
        <v>15</v>
      </c>
      <c r="BI16" s="36" t="s">
        <v>164</v>
      </c>
      <c r="BN16" s="36" t="s">
        <v>515</v>
      </c>
      <c r="BO16" s="36" t="s">
        <v>5502</v>
      </c>
      <c r="BP16" s="36" t="s">
        <v>627</v>
      </c>
      <c r="BQ16" s="36" t="s">
        <v>665</v>
      </c>
      <c r="BR16" s="36" t="s">
        <v>690</v>
      </c>
      <c r="BS16" s="39" t="s">
        <v>667</v>
      </c>
      <c r="BY16" s="36" t="s">
        <v>787</v>
      </c>
      <c r="BZ16" s="45">
        <v>80</v>
      </c>
      <c r="CA16" s="36">
        <v>-15</v>
      </c>
      <c r="CB16" s="36">
        <v>3</v>
      </c>
      <c r="CC16" s="36">
        <v>17</v>
      </c>
      <c r="CD16" s="36">
        <v>35</v>
      </c>
      <c r="CE16" s="36" t="s">
        <v>778</v>
      </c>
      <c r="CF16" s="36" t="s">
        <v>779</v>
      </c>
      <c r="CG16" s="36">
        <v>4</v>
      </c>
      <c r="CH16" s="36">
        <v>4</v>
      </c>
      <c r="CI16" s="36">
        <v>4</v>
      </c>
      <c r="CJ16" s="36">
        <v>3</v>
      </c>
      <c r="CK16" s="36">
        <v>0</v>
      </c>
      <c r="CL16" s="36">
        <v>3</v>
      </c>
      <c r="CM16" s="36">
        <v>1</v>
      </c>
    </row>
    <row r="17" spans="1:91" x14ac:dyDescent="0.2">
      <c r="A17" s="36">
        <v>17</v>
      </c>
      <c r="B17" s="36">
        <v>35</v>
      </c>
      <c r="D17" s="36">
        <v>17</v>
      </c>
      <c r="E17" s="36">
        <v>225</v>
      </c>
      <c r="G17" s="36">
        <v>17</v>
      </c>
      <c r="H17" s="36">
        <v>160</v>
      </c>
      <c r="J17" s="36">
        <v>17</v>
      </c>
      <c r="K17" s="36">
        <v>10</v>
      </c>
      <c r="L17" s="36">
        <v>0</v>
      </c>
      <c r="M17" s="66" t="s">
        <v>5404</v>
      </c>
      <c r="O17" s="36">
        <v>75</v>
      </c>
      <c r="P17" s="36">
        <v>1</v>
      </c>
      <c r="Q17" s="36">
        <v>0</v>
      </c>
      <c r="S17" s="36" t="s">
        <v>5321</v>
      </c>
      <c r="X17" s="36">
        <v>55</v>
      </c>
      <c r="Y17" s="36" t="s">
        <v>477</v>
      </c>
      <c r="Z17" s="36">
        <v>0</v>
      </c>
      <c r="AA17" s="36">
        <v>0</v>
      </c>
      <c r="AB17" s="38" t="s">
        <v>478</v>
      </c>
      <c r="AC17" s="36" t="s">
        <v>454</v>
      </c>
      <c r="AD17" s="36" t="s">
        <v>454</v>
      </c>
      <c r="AE17" s="36" t="s">
        <v>457</v>
      </c>
      <c r="AF17" s="36" t="s">
        <v>479</v>
      </c>
      <c r="AG17" s="37" t="s">
        <v>480</v>
      </c>
      <c r="AH17" s="37" t="s">
        <v>481</v>
      </c>
      <c r="AI17" s="37" t="s">
        <v>482</v>
      </c>
      <c r="AO17" s="37">
        <v>-320</v>
      </c>
      <c r="AP17" s="36">
        <v>7</v>
      </c>
      <c r="AR17" s="36">
        <v>2</v>
      </c>
      <c r="AS17" s="36" t="s">
        <v>463</v>
      </c>
      <c r="AX17" s="36" t="s">
        <v>468</v>
      </c>
      <c r="AY17" s="36">
        <v>60</v>
      </c>
      <c r="AZ17" s="36">
        <v>0</v>
      </c>
      <c r="BA17" s="36" t="s">
        <v>454</v>
      </c>
      <c r="BB17" s="36" t="s">
        <v>448</v>
      </c>
      <c r="BC17" s="36" t="s">
        <v>454</v>
      </c>
      <c r="BD17" s="36" t="s">
        <v>469</v>
      </c>
      <c r="BE17" s="36" t="s">
        <v>454</v>
      </c>
      <c r="BF17" s="37">
        <v>11</v>
      </c>
      <c r="BG17" s="37">
        <v>5</v>
      </c>
      <c r="BH17" s="37">
        <v>15</v>
      </c>
      <c r="BI17" s="36" t="s">
        <v>164</v>
      </c>
      <c r="BK17" s="36">
        <v>1</v>
      </c>
      <c r="BL17" s="36" t="s">
        <v>5578</v>
      </c>
      <c r="BN17" s="36" t="s">
        <v>518</v>
      </c>
      <c r="BO17" s="36" t="s">
        <v>5503</v>
      </c>
      <c r="BP17" s="36" t="s">
        <v>630</v>
      </c>
      <c r="BQ17" s="36" t="s">
        <v>451</v>
      </c>
      <c r="BR17" s="36" t="s">
        <v>519</v>
      </c>
      <c r="BS17" s="36" t="s">
        <v>5572</v>
      </c>
      <c r="BY17" s="36" t="s">
        <v>788</v>
      </c>
      <c r="BZ17" s="44">
        <v>0</v>
      </c>
      <c r="CA17" s="36">
        <v>-5</v>
      </c>
      <c r="CB17" s="36">
        <v>0</v>
      </c>
      <c r="CC17" s="36">
        <v>10</v>
      </c>
      <c r="CD17" s="36">
        <v>25</v>
      </c>
      <c r="CE17" s="36" t="s">
        <v>778</v>
      </c>
      <c r="CF17" s="36" t="s">
        <v>776</v>
      </c>
      <c r="CG17" s="36">
        <v>1</v>
      </c>
      <c r="CH17" s="36">
        <v>0</v>
      </c>
      <c r="CI17" s="36">
        <v>2</v>
      </c>
      <c r="CJ17" s="36">
        <v>1</v>
      </c>
      <c r="CK17" s="36">
        <v>2</v>
      </c>
      <c r="CL17" s="36">
        <v>2</v>
      </c>
      <c r="CM17" s="36">
        <v>0</v>
      </c>
    </row>
    <row r="18" spans="1:91" x14ac:dyDescent="0.2">
      <c r="A18" s="36">
        <v>18</v>
      </c>
      <c r="B18" s="36">
        <v>40</v>
      </c>
      <c r="D18" s="36">
        <v>18</v>
      </c>
      <c r="E18" s="36">
        <v>240</v>
      </c>
      <c r="G18" s="36">
        <v>18</v>
      </c>
      <c r="H18" s="36">
        <v>180</v>
      </c>
      <c r="J18" s="36">
        <v>18</v>
      </c>
      <c r="K18" s="36">
        <v>11</v>
      </c>
      <c r="L18" s="36">
        <v>1</v>
      </c>
      <c r="M18" s="66" t="s">
        <v>5403</v>
      </c>
      <c r="O18" s="36">
        <v>80</v>
      </c>
      <c r="P18" s="36">
        <v>1</v>
      </c>
      <c r="Q18" s="36">
        <v>0</v>
      </c>
      <c r="S18" s="36" t="s">
        <v>5308</v>
      </c>
      <c r="X18" s="36">
        <v>61</v>
      </c>
      <c r="Y18" s="36" t="s">
        <v>483</v>
      </c>
      <c r="Z18" s="36">
        <v>0</v>
      </c>
      <c r="AA18" s="36">
        <v>10</v>
      </c>
      <c r="AB18" s="38" t="s">
        <v>484</v>
      </c>
      <c r="AC18" s="36" t="s">
        <v>454</v>
      </c>
      <c r="AD18" s="36" t="s">
        <v>454</v>
      </c>
      <c r="AE18" s="36" t="s">
        <v>457</v>
      </c>
      <c r="AF18" s="36" t="s">
        <v>485</v>
      </c>
      <c r="AG18" s="37">
        <v>5</v>
      </c>
      <c r="AH18" s="37">
        <v>-4</v>
      </c>
      <c r="AI18" s="37">
        <v>15</v>
      </c>
      <c r="AO18" s="37">
        <v>-315</v>
      </c>
      <c r="AP18" s="36">
        <v>7</v>
      </c>
      <c r="AR18" s="36">
        <v>3</v>
      </c>
      <c r="AS18" s="36" t="s">
        <v>486</v>
      </c>
      <c r="AX18" s="36" t="s">
        <v>470</v>
      </c>
      <c r="AY18" s="36">
        <v>150</v>
      </c>
      <c r="AZ18" s="36">
        <v>0</v>
      </c>
      <c r="BA18" s="36" t="s">
        <v>454</v>
      </c>
      <c r="BB18" s="36" t="s">
        <v>72</v>
      </c>
      <c r="BC18" s="36" t="s">
        <v>454</v>
      </c>
      <c r="BD18" s="36" t="s">
        <v>469</v>
      </c>
      <c r="BE18" s="36" t="s">
        <v>454</v>
      </c>
      <c r="BF18" s="37">
        <v>20</v>
      </c>
      <c r="BG18" s="37">
        <v>14</v>
      </c>
      <c r="BH18" s="37">
        <v>15</v>
      </c>
      <c r="BI18" s="36" t="s">
        <v>164</v>
      </c>
      <c r="BK18" s="36">
        <v>2</v>
      </c>
      <c r="BL18" s="36" t="s">
        <v>5575</v>
      </c>
      <c r="BN18" s="36" t="s">
        <v>521</v>
      </c>
      <c r="BO18" s="36" t="s">
        <v>5505</v>
      </c>
      <c r="BP18" s="36" t="s">
        <v>636</v>
      </c>
      <c r="BR18" s="36" t="s">
        <v>669</v>
      </c>
      <c r="BS18" s="36" t="s">
        <v>5573</v>
      </c>
      <c r="BY18" s="36" t="s">
        <v>5583</v>
      </c>
      <c r="BZ18" s="36">
        <v>30</v>
      </c>
      <c r="CA18" s="36">
        <v>-10</v>
      </c>
      <c r="CB18" s="36">
        <v>0</v>
      </c>
      <c r="CC18" s="36">
        <v>14</v>
      </c>
      <c r="CD18" s="36">
        <v>25</v>
      </c>
      <c r="CE18" s="36" t="s">
        <v>778</v>
      </c>
      <c r="CF18" s="36" t="s">
        <v>779</v>
      </c>
      <c r="CG18" s="36">
        <v>3</v>
      </c>
      <c r="CH18" s="36">
        <v>2</v>
      </c>
      <c r="CI18" s="36">
        <v>2</v>
      </c>
      <c r="CJ18" s="36">
        <v>2</v>
      </c>
      <c r="CK18" s="36">
        <v>0</v>
      </c>
      <c r="CL18" s="36">
        <v>1</v>
      </c>
      <c r="CM18" s="36">
        <v>1</v>
      </c>
    </row>
    <row r="19" spans="1:91" x14ac:dyDescent="0.2">
      <c r="A19" s="36">
        <v>19</v>
      </c>
      <c r="B19" s="36">
        <v>40</v>
      </c>
      <c r="D19" s="36">
        <v>19</v>
      </c>
      <c r="E19" s="36">
        <v>250</v>
      </c>
      <c r="G19" s="36">
        <v>19</v>
      </c>
      <c r="H19" s="36">
        <v>200</v>
      </c>
      <c r="J19" s="36">
        <v>19</v>
      </c>
      <c r="K19" s="36">
        <v>12</v>
      </c>
      <c r="L19" s="36">
        <v>2</v>
      </c>
      <c r="M19" s="66" t="s">
        <v>5402</v>
      </c>
      <c r="O19" s="36">
        <v>85</v>
      </c>
      <c r="P19" s="36">
        <v>1</v>
      </c>
      <c r="Q19" s="36">
        <v>0</v>
      </c>
      <c r="S19" s="36" t="s">
        <v>5309</v>
      </c>
      <c r="X19" s="36">
        <v>57</v>
      </c>
      <c r="Y19" s="36" t="s">
        <v>487</v>
      </c>
      <c r="Z19" s="36">
        <v>0</v>
      </c>
      <c r="AA19" s="36">
        <v>0</v>
      </c>
      <c r="AB19" s="38" t="s">
        <v>488</v>
      </c>
      <c r="AC19" s="36" t="s">
        <v>454</v>
      </c>
      <c r="AD19" s="36" t="s">
        <v>454</v>
      </c>
      <c r="AE19" s="36" t="s">
        <v>457</v>
      </c>
      <c r="AF19" s="36" t="s">
        <v>479</v>
      </c>
      <c r="AG19" s="37">
        <v>6</v>
      </c>
      <c r="AH19" s="37">
        <v>-2</v>
      </c>
      <c r="AI19" s="37">
        <v>20</v>
      </c>
      <c r="AO19" s="37">
        <v>-310</v>
      </c>
      <c r="AP19" s="36">
        <v>7</v>
      </c>
      <c r="AR19" s="36">
        <v>4</v>
      </c>
      <c r="AS19" s="36" t="s">
        <v>489</v>
      </c>
      <c r="AX19" s="36" t="s">
        <v>471</v>
      </c>
      <c r="AY19" s="36">
        <v>60</v>
      </c>
      <c r="AZ19" s="36">
        <v>0</v>
      </c>
      <c r="BA19" s="36" t="s">
        <v>454</v>
      </c>
      <c r="BB19" s="36" t="s">
        <v>448</v>
      </c>
      <c r="BC19" s="36" t="s">
        <v>454</v>
      </c>
      <c r="BD19" s="36" t="s">
        <v>469</v>
      </c>
      <c r="BE19" s="36" t="s">
        <v>454</v>
      </c>
      <c r="BF19" s="37">
        <v>11</v>
      </c>
      <c r="BG19" s="37">
        <v>5</v>
      </c>
      <c r="BH19" s="37">
        <v>15</v>
      </c>
      <c r="BI19" s="36" t="s">
        <v>164</v>
      </c>
      <c r="BK19" s="36">
        <v>3</v>
      </c>
      <c r="BL19" s="36" t="s">
        <v>5576</v>
      </c>
      <c r="BN19" s="36" t="s">
        <v>522</v>
      </c>
      <c r="BO19" s="36" t="s">
        <v>5506</v>
      </c>
      <c r="BP19" s="36" t="s">
        <v>437</v>
      </c>
      <c r="BR19" s="36" t="s">
        <v>455</v>
      </c>
      <c r="BY19" s="36" t="s">
        <v>5582</v>
      </c>
      <c r="BZ19" s="36">
        <v>25</v>
      </c>
      <c r="CA19" s="36">
        <v>-10</v>
      </c>
      <c r="CB19" s="36">
        <v>0</v>
      </c>
      <c r="CC19" s="36">
        <v>13</v>
      </c>
      <c r="CD19" s="36">
        <v>25</v>
      </c>
      <c r="CE19" s="36" t="s">
        <v>775</v>
      </c>
      <c r="CF19" s="36" t="s">
        <v>776</v>
      </c>
      <c r="CG19" s="36">
        <v>3</v>
      </c>
      <c r="CH19" s="36">
        <v>1</v>
      </c>
      <c r="CI19" s="36">
        <v>1</v>
      </c>
      <c r="CJ19" s="36">
        <v>2</v>
      </c>
      <c r="CK19" s="36">
        <v>0</v>
      </c>
      <c r="CL19" s="36">
        <v>1</v>
      </c>
      <c r="CM19" s="36">
        <v>1</v>
      </c>
    </row>
    <row r="20" spans="1:91" x14ac:dyDescent="0.2">
      <c r="A20" s="36">
        <v>20</v>
      </c>
      <c r="B20" s="36">
        <v>45</v>
      </c>
      <c r="D20" s="36">
        <v>20</v>
      </c>
      <c r="E20" s="36">
        <v>265</v>
      </c>
      <c r="G20" s="36">
        <v>20</v>
      </c>
      <c r="H20" s="36">
        <v>220</v>
      </c>
      <c r="J20" s="36">
        <v>20</v>
      </c>
      <c r="K20" s="36">
        <v>12</v>
      </c>
      <c r="L20" s="36">
        <v>3</v>
      </c>
      <c r="M20" s="66" t="s">
        <v>5401</v>
      </c>
      <c r="O20" s="36">
        <v>90</v>
      </c>
      <c r="P20" s="36">
        <v>1</v>
      </c>
      <c r="Q20" s="36">
        <v>0</v>
      </c>
      <c r="S20" s="36" t="s">
        <v>5310</v>
      </c>
      <c r="X20" s="36">
        <v>59</v>
      </c>
      <c r="Y20" s="36" t="s">
        <v>490</v>
      </c>
      <c r="Z20" s="36">
        <v>0</v>
      </c>
      <c r="AA20" s="36">
        <v>-20</v>
      </c>
      <c r="AB20" s="38" t="s">
        <v>491</v>
      </c>
      <c r="AC20" s="36" t="s">
        <v>454</v>
      </c>
      <c r="AD20" s="36" t="s">
        <v>454</v>
      </c>
      <c r="AE20" s="36" t="s">
        <v>457</v>
      </c>
      <c r="AF20" s="36" t="s">
        <v>492</v>
      </c>
      <c r="AG20" s="37">
        <v>8</v>
      </c>
      <c r="AH20" s="37">
        <v>-1</v>
      </c>
      <c r="AI20" s="37">
        <v>15</v>
      </c>
      <c r="AO20" s="37">
        <v>-305</v>
      </c>
      <c r="AP20" s="36">
        <v>7</v>
      </c>
      <c r="AR20" s="36">
        <v>5</v>
      </c>
      <c r="AS20" s="36" t="s">
        <v>493</v>
      </c>
      <c r="AX20" s="36" t="s">
        <v>5562</v>
      </c>
      <c r="AY20" s="36">
        <v>30</v>
      </c>
      <c r="AZ20" s="36">
        <v>0</v>
      </c>
      <c r="BA20" s="36" t="s">
        <v>454</v>
      </c>
      <c r="BB20" s="36" t="s">
        <v>448</v>
      </c>
      <c r="BC20" s="36" t="s">
        <v>454</v>
      </c>
      <c r="BD20" s="36" t="s">
        <v>469</v>
      </c>
      <c r="BE20" s="36" t="s">
        <v>454</v>
      </c>
      <c r="BF20" s="36">
        <v>6</v>
      </c>
      <c r="BG20" s="36">
        <v>1</v>
      </c>
      <c r="BH20" s="36">
        <v>10</v>
      </c>
      <c r="BI20" s="36" t="s">
        <v>164</v>
      </c>
      <c r="BK20" s="36">
        <v>4</v>
      </c>
      <c r="BL20" s="36" t="s">
        <v>5574</v>
      </c>
      <c r="BN20" s="36" t="s">
        <v>524</v>
      </c>
      <c r="BO20" s="36" t="s">
        <v>5508</v>
      </c>
      <c r="BP20" s="36" t="s">
        <v>642</v>
      </c>
      <c r="BR20" s="36" t="s">
        <v>613</v>
      </c>
      <c r="BY20" s="36" t="s">
        <v>5580</v>
      </c>
      <c r="BZ20" s="36">
        <v>20</v>
      </c>
      <c r="CA20" s="36">
        <v>-10</v>
      </c>
      <c r="CB20" s="36">
        <v>0</v>
      </c>
      <c r="CC20" s="36">
        <v>12</v>
      </c>
      <c r="CD20" s="36">
        <v>25</v>
      </c>
      <c r="CE20" s="36" t="s">
        <v>775</v>
      </c>
      <c r="CF20" s="36" t="s">
        <v>776</v>
      </c>
      <c r="CG20" s="36">
        <v>3</v>
      </c>
      <c r="CH20" s="36">
        <v>1</v>
      </c>
      <c r="CI20" s="36">
        <v>1</v>
      </c>
      <c r="CJ20" s="36">
        <v>0</v>
      </c>
      <c r="CK20" s="36">
        <v>2</v>
      </c>
      <c r="CL20" s="36">
        <v>2</v>
      </c>
      <c r="CM20" s="36">
        <v>2</v>
      </c>
    </row>
    <row r="21" spans="1:91" x14ac:dyDescent="0.2">
      <c r="A21" s="36">
        <v>1</v>
      </c>
      <c r="B21" s="36">
        <v>5</v>
      </c>
      <c r="D21" s="36">
        <v>1</v>
      </c>
      <c r="E21" s="36">
        <v>0</v>
      </c>
      <c r="G21" s="36">
        <v>1</v>
      </c>
      <c r="H21" s="36">
        <v>1</v>
      </c>
      <c r="J21" s="36">
        <v>1</v>
      </c>
      <c r="K21" s="36">
        <v>1</v>
      </c>
      <c r="L21" s="36">
        <v>4</v>
      </c>
      <c r="M21" s="66" t="s">
        <v>5400</v>
      </c>
      <c r="O21" s="36">
        <v>95</v>
      </c>
      <c r="P21" s="36">
        <v>1</v>
      </c>
      <c r="Q21" s="36">
        <v>0</v>
      </c>
      <c r="S21" s="36" t="s">
        <v>5311</v>
      </c>
      <c r="X21" s="36">
        <v>99</v>
      </c>
      <c r="Y21" s="36" t="s">
        <v>494</v>
      </c>
      <c r="Z21" s="36">
        <v>25</v>
      </c>
      <c r="AA21" s="36">
        <v>-5</v>
      </c>
      <c r="AB21" s="38" t="s">
        <v>464</v>
      </c>
      <c r="AC21" s="36" t="s">
        <v>72</v>
      </c>
      <c r="AD21" s="36" t="s">
        <v>454</v>
      </c>
      <c r="AE21" s="36" t="s">
        <v>453</v>
      </c>
      <c r="AF21" s="36" t="s">
        <v>454</v>
      </c>
      <c r="AG21" s="37">
        <v>12</v>
      </c>
      <c r="AH21" s="37">
        <v>2</v>
      </c>
      <c r="AI21" s="37">
        <v>15</v>
      </c>
      <c r="AO21" s="37">
        <v>-300</v>
      </c>
      <c r="AP21" s="36">
        <v>7</v>
      </c>
      <c r="AR21" s="36">
        <v>6</v>
      </c>
      <c r="AS21" s="36" t="s">
        <v>495</v>
      </c>
      <c r="AX21" s="36" t="s">
        <v>472</v>
      </c>
      <c r="AY21" s="36">
        <v>0</v>
      </c>
      <c r="AZ21" s="36">
        <v>-80</v>
      </c>
      <c r="BA21" s="38" t="s">
        <v>454</v>
      </c>
      <c r="BB21" s="36" t="s">
        <v>454</v>
      </c>
      <c r="BC21" s="36" t="s">
        <v>454</v>
      </c>
      <c r="BD21" s="36" t="s">
        <v>457</v>
      </c>
      <c r="BE21" s="36" t="s">
        <v>473</v>
      </c>
      <c r="BF21" s="37">
        <v>18</v>
      </c>
      <c r="BG21" s="37" t="s">
        <v>454</v>
      </c>
      <c r="BH21" s="37">
        <v>25</v>
      </c>
      <c r="BI21" s="36" t="s">
        <v>164</v>
      </c>
      <c r="BK21" s="36">
        <v>5</v>
      </c>
      <c r="BL21" s="36" t="s">
        <v>705</v>
      </c>
      <c r="BN21" s="36" t="s">
        <v>529</v>
      </c>
      <c r="BO21" s="36" t="s">
        <v>5510</v>
      </c>
      <c r="BP21" s="36" t="s">
        <v>632</v>
      </c>
      <c r="BR21" s="36" t="s">
        <v>5560</v>
      </c>
      <c r="BY21" s="36" t="s">
        <v>789</v>
      </c>
      <c r="BZ21" s="44">
        <v>30</v>
      </c>
      <c r="CA21" s="36">
        <v>-15</v>
      </c>
      <c r="CB21" s="36">
        <v>1</v>
      </c>
      <c r="CC21" s="36">
        <v>15</v>
      </c>
      <c r="CD21" s="36">
        <v>30</v>
      </c>
      <c r="CE21" s="36" t="s">
        <v>778</v>
      </c>
      <c r="CF21" s="36" t="s">
        <v>776</v>
      </c>
      <c r="CG21" s="36">
        <v>4</v>
      </c>
      <c r="CH21" s="36">
        <v>2</v>
      </c>
      <c r="CI21" s="36">
        <v>1</v>
      </c>
      <c r="CJ21" s="36">
        <v>2</v>
      </c>
      <c r="CK21" s="36">
        <v>0</v>
      </c>
      <c r="CL21" s="36">
        <v>1</v>
      </c>
      <c r="CM21" s="36">
        <v>0</v>
      </c>
    </row>
    <row r="22" spans="1:91" x14ac:dyDescent="0.2">
      <c r="A22" s="36">
        <v>2</v>
      </c>
      <c r="B22" s="36">
        <v>20</v>
      </c>
      <c r="D22" s="36">
        <v>2</v>
      </c>
      <c r="E22" s="36">
        <v>0</v>
      </c>
      <c r="G22" s="36">
        <v>2</v>
      </c>
      <c r="H22" s="36">
        <v>1</v>
      </c>
      <c r="J22" s="36">
        <v>2</v>
      </c>
      <c r="K22" s="36">
        <v>2</v>
      </c>
      <c r="L22" s="36">
        <v>5</v>
      </c>
      <c r="M22" s="36">
        <v>0</v>
      </c>
      <c r="O22" s="36">
        <v>100</v>
      </c>
      <c r="P22" s="36">
        <v>1</v>
      </c>
      <c r="Q22" s="36">
        <v>0</v>
      </c>
      <c r="S22" s="36" t="s">
        <v>5312</v>
      </c>
      <c r="X22" s="36">
        <v>76</v>
      </c>
      <c r="Y22" s="36" t="s">
        <v>496</v>
      </c>
      <c r="Z22" s="36">
        <v>20</v>
      </c>
      <c r="AA22" s="36">
        <v>0</v>
      </c>
      <c r="AB22" s="38" t="s">
        <v>464</v>
      </c>
      <c r="AC22" s="36" t="s">
        <v>497</v>
      </c>
      <c r="AD22" s="36" t="s">
        <v>454</v>
      </c>
      <c r="AE22" s="36" t="s">
        <v>498</v>
      </c>
      <c r="AF22" s="36" t="s">
        <v>454</v>
      </c>
      <c r="AG22" s="37" t="s">
        <v>499</v>
      </c>
      <c r="AH22" s="37" t="s">
        <v>500</v>
      </c>
      <c r="AI22" s="37" t="s">
        <v>501</v>
      </c>
      <c r="AO22" s="37">
        <v>-295</v>
      </c>
      <c r="AP22" s="36">
        <v>7</v>
      </c>
      <c r="AR22" s="36">
        <v>7</v>
      </c>
      <c r="AS22" s="36" t="s">
        <v>502</v>
      </c>
      <c r="AX22" s="36" t="s">
        <v>475</v>
      </c>
      <c r="AY22" s="36">
        <v>0</v>
      </c>
      <c r="AZ22" s="36">
        <v>-100</v>
      </c>
      <c r="BA22" s="38" t="s">
        <v>454</v>
      </c>
      <c r="BB22" s="36" t="s">
        <v>454</v>
      </c>
      <c r="BC22" s="36" t="s">
        <v>454</v>
      </c>
      <c r="BD22" s="36" t="s">
        <v>457</v>
      </c>
      <c r="BE22" s="36" t="s">
        <v>476</v>
      </c>
      <c r="BF22" s="37">
        <v>20</v>
      </c>
      <c r="BG22" s="37" t="s">
        <v>454</v>
      </c>
      <c r="BH22" s="37">
        <v>30</v>
      </c>
      <c r="BI22" s="36" t="s">
        <v>164</v>
      </c>
      <c r="BK22" s="36">
        <v>6</v>
      </c>
      <c r="BL22" s="36" t="s">
        <v>469</v>
      </c>
      <c r="BN22" s="36" t="s">
        <v>531</v>
      </c>
      <c r="BO22" s="36" t="s">
        <v>5512</v>
      </c>
      <c r="BP22" s="36" t="s">
        <v>646</v>
      </c>
      <c r="BR22" s="38" t="s">
        <v>5563</v>
      </c>
      <c r="BY22" s="36" t="s">
        <v>5584</v>
      </c>
      <c r="BZ22" s="36">
        <v>30</v>
      </c>
      <c r="CA22" s="36">
        <v>-10</v>
      </c>
      <c r="CB22" s="36">
        <v>1</v>
      </c>
      <c r="CC22" s="36">
        <v>15</v>
      </c>
      <c r="CD22" s="36">
        <v>30</v>
      </c>
      <c r="CE22" s="36" t="s">
        <v>778</v>
      </c>
      <c r="CF22" s="36" t="s">
        <v>779</v>
      </c>
      <c r="CG22" s="36">
        <v>3</v>
      </c>
      <c r="CH22" s="36">
        <v>2</v>
      </c>
      <c r="CI22" s="36">
        <v>3</v>
      </c>
      <c r="CJ22" s="36">
        <v>2</v>
      </c>
      <c r="CK22" s="36">
        <v>2</v>
      </c>
      <c r="CL22" s="36">
        <v>2</v>
      </c>
      <c r="CM22" s="36">
        <v>2</v>
      </c>
    </row>
    <row r="23" spans="1:91" x14ac:dyDescent="0.2">
      <c r="A23" s="36">
        <v>3</v>
      </c>
      <c r="B23" s="36">
        <v>40</v>
      </c>
      <c r="D23" s="36">
        <v>3</v>
      </c>
      <c r="E23" s="36">
        <v>0</v>
      </c>
      <c r="G23" s="36">
        <v>3</v>
      </c>
      <c r="H23" s="36">
        <v>1</v>
      </c>
      <c r="J23" s="36">
        <v>3</v>
      </c>
      <c r="K23" s="36">
        <v>3</v>
      </c>
      <c r="O23" s="36">
        <v>105</v>
      </c>
      <c r="P23" s="36">
        <v>1</v>
      </c>
      <c r="Q23" s="36">
        <v>0</v>
      </c>
      <c r="S23" s="36" t="s">
        <v>5313</v>
      </c>
      <c r="X23" s="36">
        <v>75</v>
      </c>
      <c r="Y23" s="36" t="s">
        <v>503</v>
      </c>
      <c r="Z23" s="36">
        <v>30</v>
      </c>
      <c r="AA23" s="36">
        <v>-10</v>
      </c>
      <c r="AB23" s="38" t="s">
        <v>464</v>
      </c>
      <c r="AC23" s="36" t="s">
        <v>72</v>
      </c>
      <c r="AD23" s="36" t="s">
        <v>454</v>
      </c>
      <c r="AE23" s="36" t="s">
        <v>498</v>
      </c>
      <c r="AF23" s="36" t="s">
        <v>504</v>
      </c>
      <c r="AG23" s="37" t="s">
        <v>456</v>
      </c>
      <c r="AH23" s="37" t="s">
        <v>500</v>
      </c>
      <c r="AI23" s="37" t="s">
        <v>501</v>
      </c>
      <c r="AJ23" s="36" t="s">
        <v>505</v>
      </c>
      <c r="AO23" s="37">
        <v>-290</v>
      </c>
      <c r="AP23" s="36">
        <v>7</v>
      </c>
      <c r="AR23" s="36">
        <v>8</v>
      </c>
      <c r="AS23" s="36" t="s">
        <v>506</v>
      </c>
      <c r="AX23" s="36" t="s">
        <v>477</v>
      </c>
      <c r="AY23" s="36">
        <v>0</v>
      </c>
      <c r="AZ23" s="36">
        <v>0</v>
      </c>
      <c r="BA23" s="38" t="s">
        <v>478</v>
      </c>
      <c r="BB23" s="36" t="s">
        <v>454</v>
      </c>
      <c r="BC23" s="36" t="s">
        <v>454</v>
      </c>
      <c r="BD23" s="36" t="s">
        <v>457</v>
      </c>
      <c r="BE23" s="36" t="s">
        <v>479</v>
      </c>
      <c r="BF23" s="37" t="s">
        <v>480</v>
      </c>
      <c r="BG23" s="37" t="s">
        <v>481</v>
      </c>
      <c r="BH23" s="37" t="s">
        <v>482</v>
      </c>
      <c r="BI23" s="36" t="s">
        <v>164</v>
      </c>
      <c r="BK23" s="36">
        <v>7</v>
      </c>
      <c r="BL23" s="36" t="s">
        <v>544</v>
      </c>
      <c r="BN23" s="36" t="s">
        <v>534</v>
      </c>
      <c r="BO23" s="36" t="s">
        <v>5514</v>
      </c>
      <c r="BP23" s="36" t="s">
        <v>5537</v>
      </c>
      <c r="BY23" s="36" t="s">
        <v>5579</v>
      </c>
      <c r="BZ23" s="36">
        <v>10</v>
      </c>
      <c r="CA23" s="36">
        <v>-10</v>
      </c>
      <c r="CB23" s="36">
        <v>0</v>
      </c>
      <c r="CC23" s="36">
        <v>11</v>
      </c>
      <c r="CD23" s="36">
        <v>25</v>
      </c>
      <c r="CE23" s="36" t="s">
        <v>775</v>
      </c>
      <c r="CF23" s="36" t="s">
        <v>776</v>
      </c>
      <c r="CG23" s="36">
        <v>2</v>
      </c>
      <c r="CH23" s="36">
        <v>1</v>
      </c>
      <c r="CI23" s="36">
        <v>2</v>
      </c>
      <c r="CJ23" s="36">
        <v>0</v>
      </c>
      <c r="CK23" s="36">
        <v>2</v>
      </c>
      <c r="CL23" s="36">
        <v>2</v>
      </c>
      <c r="CM23" s="36">
        <v>2</v>
      </c>
    </row>
    <row r="24" spans="1:91" x14ac:dyDescent="0.2">
      <c r="A24" s="36">
        <v>4</v>
      </c>
      <c r="B24" s="36">
        <v>55</v>
      </c>
      <c r="D24" s="36">
        <v>4</v>
      </c>
      <c r="E24" s="36">
        <v>0</v>
      </c>
      <c r="G24" s="36">
        <v>4</v>
      </c>
      <c r="H24" s="36">
        <v>1</v>
      </c>
      <c r="J24" s="36">
        <v>4</v>
      </c>
      <c r="K24" s="36">
        <v>4</v>
      </c>
      <c r="O24" s="36">
        <v>110</v>
      </c>
      <c r="P24" s="36">
        <v>1</v>
      </c>
      <c r="Q24" s="36">
        <v>0</v>
      </c>
      <c r="S24" s="36" t="s">
        <v>5315</v>
      </c>
      <c r="X24" s="36">
        <v>96</v>
      </c>
      <c r="Y24" s="36" t="s">
        <v>507</v>
      </c>
      <c r="Z24" s="36">
        <v>15</v>
      </c>
      <c r="AA24" s="36">
        <v>10</v>
      </c>
      <c r="AB24" s="38" t="s">
        <v>484</v>
      </c>
      <c r="AC24" s="36" t="s">
        <v>439</v>
      </c>
      <c r="AD24" s="36" t="s">
        <v>72</v>
      </c>
      <c r="AE24" s="36" t="s">
        <v>440</v>
      </c>
      <c r="AF24" s="36" t="s">
        <v>454</v>
      </c>
      <c r="AG24" s="37">
        <v>5</v>
      </c>
      <c r="AH24" s="37">
        <v>-3</v>
      </c>
      <c r="AI24" s="37">
        <v>15</v>
      </c>
      <c r="AO24" s="37">
        <v>-285</v>
      </c>
      <c r="AP24" s="36">
        <v>7</v>
      </c>
      <c r="AR24" s="36">
        <v>9</v>
      </c>
      <c r="AS24" s="36" t="s">
        <v>508</v>
      </c>
      <c r="AX24" s="36" t="s">
        <v>483</v>
      </c>
      <c r="AY24" s="36">
        <v>0</v>
      </c>
      <c r="AZ24" s="36">
        <v>10</v>
      </c>
      <c r="BA24" s="38" t="s">
        <v>484</v>
      </c>
      <c r="BB24" s="36" t="s">
        <v>454</v>
      </c>
      <c r="BC24" s="36" t="s">
        <v>454</v>
      </c>
      <c r="BD24" s="36" t="s">
        <v>457</v>
      </c>
      <c r="BE24" s="36" t="s">
        <v>485</v>
      </c>
      <c r="BF24" s="37">
        <v>5</v>
      </c>
      <c r="BG24" s="37">
        <v>-4</v>
      </c>
      <c r="BH24" s="37">
        <v>15</v>
      </c>
      <c r="BI24" s="36" t="s">
        <v>164</v>
      </c>
      <c r="BK24" s="36">
        <v>8</v>
      </c>
      <c r="BL24" s="36" t="s">
        <v>5577</v>
      </c>
      <c r="BN24" s="36" t="s">
        <v>536</v>
      </c>
      <c r="BO24" s="36" t="s">
        <v>5515</v>
      </c>
      <c r="BP24" s="36" t="s">
        <v>5538</v>
      </c>
      <c r="BY24" s="36" t="s">
        <v>784</v>
      </c>
      <c r="BZ24" s="44">
        <v>40</v>
      </c>
      <c r="CA24" s="36">
        <v>-15</v>
      </c>
      <c r="CB24" s="36">
        <v>1</v>
      </c>
      <c r="CC24" s="36">
        <v>16</v>
      </c>
      <c r="CD24" s="36">
        <v>30</v>
      </c>
      <c r="CE24" s="36" t="s">
        <v>784</v>
      </c>
      <c r="CF24" s="36" t="s">
        <v>779</v>
      </c>
      <c r="CG24" s="36">
        <v>4</v>
      </c>
      <c r="CH24" s="36">
        <v>5</v>
      </c>
      <c r="CI24" s="36">
        <v>4</v>
      </c>
      <c r="CJ24" s="36">
        <v>1</v>
      </c>
      <c r="CK24" s="36">
        <v>0</v>
      </c>
      <c r="CL24" s="36">
        <v>1</v>
      </c>
      <c r="CM24" s="36">
        <v>0</v>
      </c>
    </row>
    <row r="25" spans="1:91" x14ac:dyDescent="0.2">
      <c r="A25" s="36">
        <v>5</v>
      </c>
      <c r="B25" s="36">
        <v>70</v>
      </c>
      <c r="D25" s="36">
        <v>5</v>
      </c>
      <c r="E25" s="36">
        <v>5</v>
      </c>
      <c r="G25" s="36">
        <v>5</v>
      </c>
      <c r="H25" s="36">
        <v>1</v>
      </c>
      <c r="J25" s="36">
        <v>5</v>
      </c>
      <c r="K25" s="36">
        <v>5</v>
      </c>
      <c r="O25" s="36">
        <v>115</v>
      </c>
      <c r="P25" s="36">
        <v>1</v>
      </c>
      <c r="Q25" s="36">
        <v>0</v>
      </c>
      <c r="S25" s="36" t="s">
        <v>5316</v>
      </c>
      <c r="X25" s="36">
        <v>42</v>
      </c>
      <c r="Y25" s="36" t="s">
        <v>509</v>
      </c>
      <c r="Z25" s="36">
        <v>30</v>
      </c>
      <c r="AA25" s="36">
        <v>10</v>
      </c>
      <c r="AB25" s="38" t="s">
        <v>438</v>
      </c>
      <c r="AC25" s="36" t="s">
        <v>72</v>
      </c>
      <c r="AD25" s="36" t="s">
        <v>439</v>
      </c>
      <c r="AE25" s="36" t="s">
        <v>440</v>
      </c>
      <c r="AF25" s="36" t="s">
        <v>510</v>
      </c>
      <c r="AG25" s="36">
        <v>10</v>
      </c>
      <c r="AH25" s="36">
        <v>0</v>
      </c>
      <c r="AI25" s="36">
        <v>15</v>
      </c>
      <c r="AJ25" s="36" t="s">
        <v>511</v>
      </c>
      <c r="AO25" s="37">
        <v>-280</v>
      </c>
      <c r="AP25" s="36">
        <v>7</v>
      </c>
      <c r="AR25" s="36">
        <v>10</v>
      </c>
      <c r="AS25" s="36" t="s">
        <v>512</v>
      </c>
      <c r="AX25" s="36" t="s">
        <v>487</v>
      </c>
      <c r="AY25" s="36">
        <v>0</v>
      </c>
      <c r="AZ25" s="36">
        <v>0</v>
      </c>
      <c r="BA25" s="38" t="s">
        <v>488</v>
      </c>
      <c r="BB25" s="36" t="s">
        <v>454</v>
      </c>
      <c r="BC25" s="36" t="s">
        <v>454</v>
      </c>
      <c r="BD25" s="36" t="s">
        <v>457</v>
      </c>
      <c r="BE25" s="36" t="s">
        <v>479</v>
      </c>
      <c r="BF25" s="37">
        <v>6</v>
      </c>
      <c r="BG25" s="37">
        <v>-2</v>
      </c>
      <c r="BH25" s="37">
        <v>20</v>
      </c>
      <c r="BI25" s="36" t="s">
        <v>164</v>
      </c>
      <c r="BN25" s="36" t="s">
        <v>538</v>
      </c>
      <c r="BO25" s="36" t="s">
        <v>5516</v>
      </c>
      <c r="BP25" s="36" t="s">
        <v>5539</v>
      </c>
      <c r="BY25" s="36" t="s">
        <v>791</v>
      </c>
      <c r="BZ25" s="44">
        <v>10</v>
      </c>
      <c r="CA25" s="36">
        <v>-10</v>
      </c>
      <c r="CB25" s="36">
        <v>0</v>
      </c>
      <c r="CC25" s="36">
        <v>10</v>
      </c>
      <c r="CD25" s="36">
        <v>25</v>
      </c>
      <c r="CE25" s="36" t="s">
        <v>775</v>
      </c>
      <c r="CF25" s="36" t="s">
        <v>776</v>
      </c>
      <c r="CG25" s="36">
        <v>2</v>
      </c>
      <c r="CH25" s="36">
        <v>1</v>
      </c>
      <c r="CI25" s="36">
        <v>2</v>
      </c>
      <c r="CJ25" s="36">
        <v>1</v>
      </c>
      <c r="CK25" s="36">
        <v>2</v>
      </c>
      <c r="CL25" s="36">
        <v>2</v>
      </c>
      <c r="CM25" s="36">
        <v>0</v>
      </c>
    </row>
    <row r="26" spans="1:91" x14ac:dyDescent="0.2">
      <c r="A26" s="36">
        <v>6</v>
      </c>
      <c r="B26" s="36">
        <v>85</v>
      </c>
      <c r="D26" s="36">
        <v>6</v>
      </c>
      <c r="E26" s="36">
        <v>5</v>
      </c>
      <c r="G26" s="36">
        <v>6</v>
      </c>
      <c r="H26" s="36">
        <v>1</v>
      </c>
      <c r="J26" s="36">
        <v>6</v>
      </c>
      <c r="K26" s="36">
        <v>6</v>
      </c>
      <c r="O26" s="36">
        <v>120</v>
      </c>
      <c r="P26" s="36">
        <v>1</v>
      </c>
      <c r="Q26" s="36">
        <v>0</v>
      </c>
      <c r="S26" s="36" t="s">
        <v>5319</v>
      </c>
      <c r="X26" s="36">
        <v>3</v>
      </c>
      <c r="Y26" s="36" t="s">
        <v>486</v>
      </c>
      <c r="Z26" s="36">
        <v>25</v>
      </c>
      <c r="AA26" s="36">
        <v>0</v>
      </c>
      <c r="AB26" s="38" t="s">
        <v>456</v>
      </c>
      <c r="AC26" s="36" t="s">
        <v>72</v>
      </c>
      <c r="AD26" s="36" t="s">
        <v>454</v>
      </c>
      <c r="AE26" s="36" t="s">
        <v>513</v>
      </c>
      <c r="AF26" s="36" t="s">
        <v>514</v>
      </c>
      <c r="AG26" s="36">
        <v>13</v>
      </c>
      <c r="AH26" s="36">
        <v>2</v>
      </c>
      <c r="AI26" s="36">
        <v>15</v>
      </c>
      <c r="AO26" s="37">
        <v>-275</v>
      </c>
      <c r="AP26" s="36">
        <v>7</v>
      </c>
      <c r="AR26" s="36">
        <v>11</v>
      </c>
      <c r="AS26" s="36" t="s">
        <v>515</v>
      </c>
      <c r="AX26" s="36" t="s">
        <v>490</v>
      </c>
      <c r="AY26" s="36">
        <v>0</v>
      </c>
      <c r="AZ26" s="36">
        <v>-20</v>
      </c>
      <c r="BA26" s="38" t="s">
        <v>491</v>
      </c>
      <c r="BB26" s="36" t="s">
        <v>454</v>
      </c>
      <c r="BC26" s="36" t="s">
        <v>454</v>
      </c>
      <c r="BD26" s="36" t="s">
        <v>457</v>
      </c>
      <c r="BE26" s="36" t="s">
        <v>492</v>
      </c>
      <c r="BF26" s="37">
        <v>8</v>
      </c>
      <c r="BG26" s="37">
        <v>-1</v>
      </c>
      <c r="BH26" s="37">
        <v>15</v>
      </c>
      <c r="BI26" s="36" t="s">
        <v>164</v>
      </c>
      <c r="BN26" s="36" t="s">
        <v>540</v>
      </c>
      <c r="BO26" s="36" t="s">
        <v>5517</v>
      </c>
      <c r="BP26" s="36" t="s">
        <v>5540</v>
      </c>
      <c r="BY26" s="36" t="s">
        <v>792</v>
      </c>
      <c r="BZ26" s="44">
        <v>50</v>
      </c>
      <c r="CA26" s="36">
        <v>-20</v>
      </c>
      <c r="CB26" s="36">
        <v>2</v>
      </c>
      <c r="CC26" s="36">
        <v>15</v>
      </c>
      <c r="CD26" s="36">
        <v>30</v>
      </c>
      <c r="CE26" s="36" t="s">
        <v>778</v>
      </c>
      <c r="CF26" s="36" t="s">
        <v>779</v>
      </c>
      <c r="CG26" s="36">
        <v>4</v>
      </c>
      <c r="CH26" s="36">
        <v>3</v>
      </c>
      <c r="CI26" s="36">
        <v>2</v>
      </c>
      <c r="CJ26" s="36">
        <v>3</v>
      </c>
      <c r="CK26" s="36">
        <v>2</v>
      </c>
      <c r="CL26" s="36">
        <v>2</v>
      </c>
      <c r="CM26" s="36">
        <v>0</v>
      </c>
    </row>
    <row r="27" spans="1:91" x14ac:dyDescent="0.2">
      <c r="A27" s="36">
        <v>7</v>
      </c>
      <c r="B27" s="36">
        <v>95</v>
      </c>
      <c r="D27" s="36">
        <v>7</v>
      </c>
      <c r="E27" s="36">
        <v>5</v>
      </c>
      <c r="G27" s="36">
        <v>7</v>
      </c>
      <c r="H27" s="36">
        <v>1</v>
      </c>
      <c r="J27" s="36">
        <v>7</v>
      </c>
      <c r="K27" s="36">
        <v>7</v>
      </c>
      <c r="O27" s="36">
        <v>125</v>
      </c>
      <c r="P27" s="36">
        <v>1</v>
      </c>
      <c r="Q27" s="36">
        <v>0</v>
      </c>
      <c r="S27" s="36" t="s">
        <v>5320</v>
      </c>
      <c r="X27" s="36">
        <v>91</v>
      </c>
      <c r="Y27" s="36" t="s">
        <v>516</v>
      </c>
      <c r="Z27" s="36">
        <v>0</v>
      </c>
      <c r="AA27" s="36">
        <v>-100</v>
      </c>
      <c r="AB27" s="38" t="s">
        <v>454</v>
      </c>
      <c r="AC27" s="36" t="s">
        <v>454</v>
      </c>
      <c r="AD27" s="36" t="s">
        <v>454</v>
      </c>
      <c r="AE27" s="36" t="s">
        <v>457</v>
      </c>
      <c r="AF27" s="36" t="s">
        <v>517</v>
      </c>
      <c r="AG27" s="37">
        <v>14</v>
      </c>
      <c r="AH27" s="37" t="s">
        <v>454</v>
      </c>
      <c r="AI27" s="37">
        <v>30</v>
      </c>
      <c r="AO27" s="37">
        <v>-270</v>
      </c>
      <c r="AP27" s="36">
        <v>7</v>
      </c>
      <c r="AR27" s="36">
        <v>12</v>
      </c>
      <c r="AS27" s="36" t="s">
        <v>518</v>
      </c>
      <c r="AX27" s="36" t="s">
        <v>494</v>
      </c>
      <c r="AY27" s="36">
        <v>25</v>
      </c>
      <c r="AZ27" s="36">
        <v>-5</v>
      </c>
      <c r="BA27" s="38" t="s">
        <v>464</v>
      </c>
      <c r="BB27" s="36" t="s">
        <v>72</v>
      </c>
      <c r="BC27" s="36" t="s">
        <v>454</v>
      </c>
      <c r="BD27" s="36" t="s">
        <v>453</v>
      </c>
      <c r="BE27" s="36" t="s">
        <v>454</v>
      </c>
      <c r="BF27" s="37">
        <v>12</v>
      </c>
      <c r="BG27" s="37">
        <v>2</v>
      </c>
      <c r="BH27" s="37">
        <v>15</v>
      </c>
      <c r="BI27" s="36" t="s">
        <v>164</v>
      </c>
      <c r="BN27" s="36" t="s">
        <v>543</v>
      </c>
      <c r="BO27" s="36" t="s">
        <v>5518</v>
      </c>
      <c r="BP27" s="36" t="s">
        <v>5541</v>
      </c>
      <c r="BY27" s="36" t="s">
        <v>793</v>
      </c>
      <c r="BZ27" s="45">
        <v>90</v>
      </c>
      <c r="CA27" s="36">
        <v>-35</v>
      </c>
      <c r="CB27" s="36">
        <v>4</v>
      </c>
      <c r="CC27" s="36">
        <v>17</v>
      </c>
      <c r="CD27" s="36">
        <v>40</v>
      </c>
      <c r="CE27" s="36" t="s">
        <v>778</v>
      </c>
      <c r="CF27" s="36" t="s">
        <v>779</v>
      </c>
      <c r="CG27" s="36">
        <v>5</v>
      </c>
      <c r="CH27" s="36">
        <v>4</v>
      </c>
      <c r="CI27" s="36">
        <v>5</v>
      </c>
      <c r="CJ27" s="36">
        <v>3</v>
      </c>
      <c r="CK27" s="36">
        <v>0</v>
      </c>
      <c r="CL27" s="36">
        <v>3</v>
      </c>
      <c r="CM27" s="36">
        <v>1</v>
      </c>
    </row>
    <row r="28" spans="1:91" x14ac:dyDescent="0.2">
      <c r="A28" s="36">
        <v>8</v>
      </c>
      <c r="B28" s="36">
        <v>110</v>
      </c>
      <c r="D28" s="36">
        <v>8</v>
      </c>
      <c r="E28" s="36">
        <v>10</v>
      </c>
      <c r="G28" s="36">
        <v>8</v>
      </c>
      <c r="H28" s="36">
        <v>1</v>
      </c>
      <c r="J28" s="36">
        <v>8</v>
      </c>
      <c r="K28" s="36">
        <v>8</v>
      </c>
      <c r="O28" s="36">
        <v>130</v>
      </c>
      <c r="P28" s="36">
        <v>1</v>
      </c>
      <c r="Q28" s="36">
        <v>0</v>
      </c>
      <c r="X28" s="36">
        <v>79</v>
      </c>
      <c r="Y28" s="36" t="s">
        <v>519</v>
      </c>
      <c r="Z28" s="36">
        <v>0</v>
      </c>
      <c r="AA28" s="36">
        <v>-10</v>
      </c>
      <c r="AB28" s="38" t="s">
        <v>438</v>
      </c>
      <c r="AC28" s="36" t="s">
        <v>454</v>
      </c>
      <c r="AD28" s="36" t="s">
        <v>454</v>
      </c>
      <c r="AE28" s="36" t="s">
        <v>457</v>
      </c>
      <c r="AF28" s="36" t="s">
        <v>454</v>
      </c>
      <c r="AG28" s="37">
        <v>3</v>
      </c>
      <c r="AH28" s="37">
        <v>-3</v>
      </c>
      <c r="AI28" s="37">
        <v>20</v>
      </c>
      <c r="AJ28" s="36" t="s">
        <v>520</v>
      </c>
      <c r="AO28" s="37">
        <v>-265</v>
      </c>
      <c r="AP28" s="36">
        <v>7</v>
      </c>
      <c r="AR28" s="36">
        <v>13</v>
      </c>
      <c r="AS28" s="36" t="s">
        <v>521</v>
      </c>
      <c r="AX28" s="36" t="s">
        <v>5490</v>
      </c>
      <c r="AY28" s="36">
        <v>25</v>
      </c>
      <c r="AZ28" s="36">
        <v>15</v>
      </c>
      <c r="BA28" s="36">
        <v>5</v>
      </c>
      <c r="BB28" s="36" t="s">
        <v>72</v>
      </c>
      <c r="BC28" s="36" t="s">
        <v>454</v>
      </c>
      <c r="BD28" s="36" t="s">
        <v>449</v>
      </c>
      <c r="BE28" s="36" t="s">
        <v>454</v>
      </c>
      <c r="BF28" s="36">
        <v>10</v>
      </c>
      <c r="BG28" s="36">
        <v>-1</v>
      </c>
      <c r="BH28" s="36">
        <v>15</v>
      </c>
      <c r="BI28" s="36" t="s">
        <v>164</v>
      </c>
      <c r="BN28" s="36" t="s">
        <v>547</v>
      </c>
      <c r="BO28" s="36" t="s">
        <v>5520</v>
      </c>
      <c r="BP28" s="36" t="s">
        <v>5542</v>
      </c>
      <c r="BY28" s="36" t="s">
        <v>5585</v>
      </c>
      <c r="BZ28" s="36">
        <v>30</v>
      </c>
      <c r="CA28" s="36">
        <v>-15</v>
      </c>
      <c r="CB28" s="36">
        <v>0</v>
      </c>
      <c r="CC28" s="36">
        <v>13</v>
      </c>
      <c r="CD28" s="36">
        <v>25</v>
      </c>
      <c r="CE28" s="36" t="s">
        <v>775</v>
      </c>
      <c r="CF28" s="36" t="s">
        <v>779</v>
      </c>
      <c r="CG28" s="36">
        <v>4</v>
      </c>
      <c r="CH28" s="36">
        <v>3</v>
      </c>
      <c r="CI28" s="36">
        <v>3</v>
      </c>
      <c r="CJ28" s="36">
        <v>2</v>
      </c>
      <c r="CK28" s="36">
        <v>0</v>
      </c>
      <c r="CL28" s="36">
        <v>2</v>
      </c>
      <c r="CM28" s="36">
        <v>2</v>
      </c>
    </row>
    <row r="29" spans="1:91" x14ac:dyDescent="0.2">
      <c r="A29" s="36">
        <v>9</v>
      </c>
      <c r="B29" s="36">
        <v>120</v>
      </c>
      <c r="D29" s="36">
        <v>9</v>
      </c>
      <c r="E29" s="36">
        <v>10</v>
      </c>
      <c r="G29" s="36">
        <v>9</v>
      </c>
      <c r="H29" s="36">
        <v>1</v>
      </c>
      <c r="J29" s="36">
        <v>9</v>
      </c>
      <c r="K29" s="36">
        <v>9</v>
      </c>
      <c r="O29" s="36">
        <v>135</v>
      </c>
      <c r="P29" s="36">
        <v>1</v>
      </c>
      <c r="Q29" s="36">
        <v>0</v>
      </c>
      <c r="X29" s="36">
        <v>4</v>
      </c>
      <c r="Y29" s="36" t="s">
        <v>489</v>
      </c>
      <c r="Z29" s="36">
        <v>25</v>
      </c>
      <c r="AA29" s="36">
        <v>10</v>
      </c>
      <c r="AB29" s="38" t="s">
        <v>484</v>
      </c>
      <c r="AC29" s="36" t="s">
        <v>448</v>
      </c>
      <c r="AD29" s="36" t="s">
        <v>439</v>
      </c>
      <c r="AE29" s="36" t="s">
        <v>440</v>
      </c>
      <c r="AF29" s="36" t="s">
        <v>454</v>
      </c>
      <c r="AG29" s="36">
        <v>11</v>
      </c>
      <c r="AH29" s="36">
        <v>-2</v>
      </c>
      <c r="AI29" s="36">
        <v>15</v>
      </c>
      <c r="AO29" s="37">
        <v>-260</v>
      </c>
      <c r="AP29" s="36">
        <v>7</v>
      </c>
      <c r="AR29" s="36">
        <v>14</v>
      </c>
      <c r="AS29" s="36" t="s">
        <v>522</v>
      </c>
      <c r="AX29" s="36" t="s">
        <v>5491</v>
      </c>
      <c r="AY29" s="36">
        <v>50</v>
      </c>
      <c r="AZ29" s="36">
        <v>-10</v>
      </c>
      <c r="BA29" s="36">
        <v>6</v>
      </c>
      <c r="BB29" s="36" t="s">
        <v>448</v>
      </c>
      <c r="BC29" s="36" t="s">
        <v>72</v>
      </c>
      <c r="BD29" s="36" t="s">
        <v>5492</v>
      </c>
      <c r="BE29" s="36" t="s">
        <v>445</v>
      </c>
      <c r="BF29" s="36">
        <v>12</v>
      </c>
      <c r="BG29" s="36">
        <v>2</v>
      </c>
      <c r="BH29" s="36">
        <v>20</v>
      </c>
      <c r="BI29" s="36" t="s">
        <v>164</v>
      </c>
      <c r="BN29" s="36" t="s">
        <v>550</v>
      </c>
      <c r="BO29" s="36" t="s">
        <v>5522</v>
      </c>
      <c r="BP29" s="36" t="s">
        <v>5543</v>
      </c>
      <c r="BY29" s="36" t="s">
        <v>794</v>
      </c>
      <c r="BZ29" s="44">
        <v>70</v>
      </c>
      <c r="CA29" s="36">
        <v>-20</v>
      </c>
      <c r="CB29" s="36">
        <v>3</v>
      </c>
      <c r="CC29" s="36">
        <v>16</v>
      </c>
      <c r="CD29" s="36">
        <v>35</v>
      </c>
      <c r="CE29" s="36" t="s">
        <v>778</v>
      </c>
      <c r="CF29" s="36" t="s">
        <v>779</v>
      </c>
      <c r="CG29" s="36">
        <v>4</v>
      </c>
      <c r="CH29" s="36">
        <v>4</v>
      </c>
      <c r="CI29" s="36">
        <v>4</v>
      </c>
      <c r="CJ29" s="36">
        <v>2</v>
      </c>
      <c r="CK29" s="36">
        <v>0</v>
      </c>
      <c r="CL29" s="36">
        <v>1</v>
      </c>
      <c r="CM29" s="36">
        <v>1</v>
      </c>
    </row>
    <row r="30" spans="1:91" x14ac:dyDescent="0.2">
      <c r="A30" s="36">
        <v>10</v>
      </c>
      <c r="B30" s="36">
        <v>135</v>
      </c>
      <c r="D30" s="36">
        <v>10</v>
      </c>
      <c r="E30" s="36">
        <v>10</v>
      </c>
      <c r="G30" s="36">
        <v>10</v>
      </c>
      <c r="H30" s="36">
        <v>2</v>
      </c>
      <c r="J30" s="36">
        <v>10</v>
      </c>
      <c r="K30" s="36">
        <v>10</v>
      </c>
      <c r="O30" s="36">
        <v>140</v>
      </c>
      <c r="P30" s="36">
        <v>1</v>
      </c>
      <c r="Q30" s="36">
        <v>0</v>
      </c>
      <c r="X30" s="36">
        <v>5</v>
      </c>
      <c r="Y30" s="36" t="s">
        <v>493</v>
      </c>
      <c r="Z30" s="36">
        <v>50</v>
      </c>
      <c r="AA30" s="36">
        <v>-5</v>
      </c>
      <c r="AB30" s="38" t="s">
        <v>464</v>
      </c>
      <c r="AC30" s="36" t="s">
        <v>439</v>
      </c>
      <c r="AD30" s="36" t="s">
        <v>454</v>
      </c>
      <c r="AE30" s="36" t="s">
        <v>523</v>
      </c>
      <c r="AF30" s="36" t="s">
        <v>454</v>
      </c>
      <c r="AG30" s="36">
        <v>13</v>
      </c>
      <c r="AH30" s="36">
        <v>4</v>
      </c>
      <c r="AI30" s="36">
        <v>20</v>
      </c>
      <c r="AO30" s="37">
        <v>-255</v>
      </c>
      <c r="AP30" s="36">
        <v>7</v>
      </c>
      <c r="AR30" s="36">
        <v>15</v>
      </c>
      <c r="AS30" s="36" t="s">
        <v>524</v>
      </c>
      <c r="AX30" s="36" t="s">
        <v>5493</v>
      </c>
      <c r="AY30" s="36">
        <v>50</v>
      </c>
      <c r="AZ30" s="36">
        <v>-15</v>
      </c>
      <c r="BA30" s="36">
        <v>6</v>
      </c>
      <c r="BB30" s="36" t="s">
        <v>439</v>
      </c>
      <c r="BC30" s="36" t="s">
        <v>72</v>
      </c>
      <c r="BD30" s="36" t="s">
        <v>449</v>
      </c>
      <c r="BE30" s="36" t="s">
        <v>445</v>
      </c>
      <c r="BF30" s="36">
        <v>12</v>
      </c>
      <c r="BG30" s="36">
        <v>4</v>
      </c>
      <c r="BH30" s="36">
        <v>20</v>
      </c>
      <c r="BI30" s="36" t="s">
        <v>164</v>
      </c>
      <c r="BN30" s="36" t="s">
        <v>551</v>
      </c>
      <c r="BO30" s="36" t="s">
        <v>5523</v>
      </c>
      <c r="BP30" s="36" t="s">
        <v>5544</v>
      </c>
      <c r="BY30" s="36" t="s">
        <v>5586</v>
      </c>
      <c r="BZ30" s="36">
        <v>35</v>
      </c>
      <c r="CA30" s="36">
        <v>-15</v>
      </c>
      <c r="CB30" s="36">
        <v>1</v>
      </c>
      <c r="CC30" s="36">
        <v>14</v>
      </c>
      <c r="CD30" s="36">
        <v>25</v>
      </c>
      <c r="CE30" s="36" t="s">
        <v>775</v>
      </c>
      <c r="CF30" s="36" t="s">
        <v>779</v>
      </c>
      <c r="CG30" s="36">
        <v>4</v>
      </c>
      <c r="CH30" s="36">
        <v>2</v>
      </c>
      <c r="CI30" s="36">
        <v>3</v>
      </c>
      <c r="CJ30" s="36">
        <v>1</v>
      </c>
      <c r="CK30" s="36">
        <v>0</v>
      </c>
      <c r="CL30" s="36">
        <v>1</v>
      </c>
      <c r="CM30" s="36">
        <v>1</v>
      </c>
    </row>
    <row r="31" spans="1:91" x14ac:dyDescent="0.2">
      <c r="A31" s="36">
        <v>11</v>
      </c>
      <c r="B31" s="36">
        <v>150</v>
      </c>
      <c r="D31" s="36">
        <v>11</v>
      </c>
      <c r="E31" s="36">
        <v>10</v>
      </c>
      <c r="G31" s="36">
        <v>11</v>
      </c>
      <c r="H31" s="36">
        <v>2</v>
      </c>
      <c r="J31" s="36">
        <v>11</v>
      </c>
      <c r="K31" s="36">
        <v>12</v>
      </c>
      <c r="O31" s="36">
        <v>145</v>
      </c>
      <c r="P31" s="36">
        <v>1</v>
      </c>
      <c r="Q31" s="36">
        <v>0</v>
      </c>
      <c r="X31" s="36">
        <v>37</v>
      </c>
      <c r="Y31" s="36" t="s">
        <v>525</v>
      </c>
      <c r="Z31" s="36">
        <v>10</v>
      </c>
      <c r="AA31" s="36">
        <v>20</v>
      </c>
      <c r="AB31" s="38" t="s">
        <v>526</v>
      </c>
      <c r="AC31" s="36" t="s">
        <v>72</v>
      </c>
      <c r="AD31" s="36" t="s">
        <v>454</v>
      </c>
      <c r="AE31" s="36" t="s">
        <v>527</v>
      </c>
      <c r="AF31" s="36" t="s">
        <v>528</v>
      </c>
      <c r="AG31" s="36">
        <f>'Hoja básica'!$D$11</f>
        <v>11</v>
      </c>
      <c r="AH31" s="36">
        <v>-2</v>
      </c>
      <c r="AI31" s="36">
        <f>'Hoja básica'!$H$71</f>
        <v>40</v>
      </c>
      <c r="AO31" s="37">
        <v>-250</v>
      </c>
      <c r="AP31" s="36">
        <v>7</v>
      </c>
      <c r="AR31" s="36">
        <v>16</v>
      </c>
      <c r="AS31" s="36" t="s">
        <v>529</v>
      </c>
      <c r="AX31" s="36" t="s">
        <v>5537</v>
      </c>
      <c r="AY31" s="36">
        <v>25</v>
      </c>
      <c r="AZ31" s="36">
        <v>0</v>
      </c>
      <c r="BA31" s="66" t="s">
        <v>622</v>
      </c>
      <c r="BB31" s="36" t="s">
        <v>72</v>
      </c>
      <c r="BC31" s="36" t="s">
        <v>454</v>
      </c>
      <c r="BD31" s="36" t="s">
        <v>523</v>
      </c>
      <c r="BE31" s="36" t="s">
        <v>5507</v>
      </c>
      <c r="BF31" s="36">
        <v>8</v>
      </c>
      <c r="BG31" s="36">
        <v>-1</v>
      </c>
      <c r="BH31" s="36">
        <v>15</v>
      </c>
      <c r="BI31" s="36" t="s">
        <v>164</v>
      </c>
      <c r="BN31" s="36" t="s">
        <v>555</v>
      </c>
      <c r="BO31" s="36" t="s">
        <v>5525</v>
      </c>
      <c r="BP31" s="36" t="s">
        <v>5545</v>
      </c>
    </row>
    <row r="32" spans="1:91" x14ac:dyDescent="0.2">
      <c r="A32" s="36">
        <v>12</v>
      </c>
      <c r="B32" s="36">
        <v>160</v>
      </c>
      <c r="D32" s="36">
        <v>12</v>
      </c>
      <c r="E32" s="36">
        <v>15</v>
      </c>
      <c r="G32" s="36">
        <v>12</v>
      </c>
      <c r="H32" s="36">
        <v>2</v>
      </c>
      <c r="J32" s="36">
        <v>12</v>
      </c>
      <c r="K32" s="36">
        <v>14</v>
      </c>
      <c r="O32" s="36">
        <v>150</v>
      </c>
      <c r="P32" s="36">
        <v>1</v>
      </c>
      <c r="Q32" s="36">
        <v>0</v>
      </c>
      <c r="X32" s="36">
        <v>101</v>
      </c>
      <c r="Y32" s="36" t="s">
        <v>530</v>
      </c>
      <c r="Z32" s="36">
        <v>25</v>
      </c>
      <c r="AA32" s="36">
        <v>10</v>
      </c>
      <c r="AB32" s="38" t="s">
        <v>438</v>
      </c>
      <c r="AC32" s="36" t="s">
        <v>439</v>
      </c>
      <c r="AD32" s="36" t="s">
        <v>454</v>
      </c>
      <c r="AE32" s="36" t="s">
        <v>440</v>
      </c>
      <c r="AF32" s="36" t="s">
        <v>454</v>
      </c>
      <c r="AG32" s="37">
        <v>9</v>
      </c>
      <c r="AH32" s="37">
        <v>-1</v>
      </c>
      <c r="AI32" s="37">
        <v>10</v>
      </c>
      <c r="AO32" s="37">
        <v>-245</v>
      </c>
      <c r="AP32" s="36">
        <v>7</v>
      </c>
      <c r="AR32" s="36">
        <v>17</v>
      </c>
      <c r="AS32" s="36" t="s">
        <v>531</v>
      </c>
      <c r="AX32" s="36" t="s">
        <v>496</v>
      </c>
      <c r="AY32" s="36">
        <v>20</v>
      </c>
      <c r="AZ32" s="36">
        <v>0</v>
      </c>
      <c r="BA32" s="38" t="s">
        <v>464</v>
      </c>
      <c r="BB32" s="36" t="s">
        <v>497</v>
      </c>
      <c r="BC32" s="36" t="s">
        <v>454</v>
      </c>
      <c r="BD32" s="36" t="s">
        <v>498</v>
      </c>
      <c r="BE32" s="36" t="s">
        <v>454</v>
      </c>
      <c r="BF32" s="37" t="s">
        <v>499</v>
      </c>
      <c r="BG32" s="37" t="s">
        <v>500</v>
      </c>
      <c r="BH32" s="37" t="s">
        <v>501</v>
      </c>
      <c r="BI32" s="36" t="s">
        <v>164</v>
      </c>
      <c r="BN32" s="36" t="s">
        <v>573</v>
      </c>
      <c r="BO32" s="36" t="s">
        <v>5526</v>
      </c>
      <c r="BP32" s="36" t="s">
        <v>5548</v>
      </c>
    </row>
    <row r="33" spans="1:80" x14ac:dyDescent="0.2">
      <c r="A33" s="36">
        <v>13</v>
      </c>
      <c r="B33" s="36">
        <v>175</v>
      </c>
      <c r="D33" s="36">
        <v>13</v>
      </c>
      <c r="E33" s="36">
        <v>15</v>
      </c>
      <c r="G33" s="36">
        <v>13</v>
      </c>
      <c r="H33" s="36">
        <v>3</v>
      </c>
      <c r="J33" s="36">
        <v>13</v>
      </c>
      <c r="K33" s="36">
        <v>16</v>
      </c>
      <c r="O33" s="36">
        <v>155</v>
      </c>
      <c r="P33" s="36">
        <v>1</v>
      </c>
      <c r="Q33" s="36">
        <v>0</v>
      </c>
      <c r="X33" s="36">
        <v>45</v>
      </c>
      <c r="Y33" s="36" t="s">
        <v>532</v>
      </c>
      <c r="Z33" s="36">
        <v>35</v>
      </c>
      <c r="AA33" s="36">
        <v>10</v>
      </c>
      <c r="AB33" s="38" t="s">
        <v>438</v>
      </c>
      <c r="AC33" s="36" t="s">
        <v>72</v>
      </c>
      <c r="AD33" s="36" t="s">
        <v>439</v>
      </c>
      <c r="AE33" s="36" t="s">
        <v>440</v>
      </c>
      <c r="AF33" s="36" t="s">
        <v>533</v>
      </c>
      <c r="AG33" s="36">
        <v>11</v>
      </c>
      <c r="AH33" s="36">
        <v>2</v>
      </c>
      <c r="AI33" s="36">
        <v>25</v>
      </c>
      <c r="AO33" s="37">
        <v>-240</v>
      </c>
      <c r="AP33" s="36">
        <v>7</v>
      </c>
      <c r="AR33" s="36">
        <v>18</v>
      </c>
      <c r="AS33" s="36" t="s">
        <v>534</v>
      </c>
      <c r="AX33" s="36" t="s">
        <v>503</v>
      </c>
      <c r="AY33" s="36">
        <v>30</v>
      </c>
      <c r="AZ33" s="36">
        <v>-10</v>
      </c>
      <c r="BA33" s="38" t="s">
        <v>464</v>
      </c>
      <c r="BB33" s="36" t="s">
        <v>72</v>
      </c>
      <c r="BC33" s="36" t="s">
        <v>454</v>
      </c>
      <c r="BD33" s="36" t="s">
        <v>498</v>
      </c>
      <c r="BE33" s="36" t="s">
        <v>504</v>
      </c>
      <c r="BF33" s="37" t="s">
        <v>456</v>
      </c>
      <c r="BG33" s="37" t="s">
        <v>500</v>
      </c>
      <c r="BH33" s="37" t="s">
        <v>501</v>
      </c>
      <c r="BI33" s="36" t="s">
        <v>505</v>
      </c>
      <c r="BN33" s="36" t="s">
        <v>574</v>
      </c>
      <c r="BO33" s="36" t="s">
        <v>5529</v>
      </c>
      <c r="BP33" s="36" t="s">
        <v>5549</v>
      </c>
    </row>
    <row r="34" spans="1:80" x14ac:dyDescent="0.2">
      <c r="A34" s="36">
        <v>14</v>
      </c>
      <c r="B34" s="36">
        <v>185</v>
      </c>
      <c r="D34" s="36">
        <v>14</v>
      </c>
      <c r="E34" s="36">
        <v>15</v>
      </c>
      <c r="G34" s="36">
        <v>14</v>
      </c>
      <c r="H34" s="36">
        <v>3</v>
      </c>
      <c r="J34" s="36">
        <v>14</v>
      </c>
      <c r="K34" s="36">
        <v>18</v>
      </c>
      <c r="O34" s="36">
        <v>160</v>
      </c>
      <c r="P34" s="36">
        <v>1</v>
      </c>
      <c r="Q34" s="36">
        <v>0</v>
      </c>
      <c r="X34" s="36">
        <v>6</v>
      </c>
      <c r="Y34" s="36" t="s">
        <v>495</v>
      </c>
      <c r="Z34" s="36">
        <v>30</v>
      </c>
      <c r="AA34" s="36">
        <v>20</v>
      </c>
      <c r="AB34" s="38" t="s">
        <v>484</v>
      </c>
      <c r="AC34" s="36" t="s">
        <v>448</v>
      </c>
      <c r="AD34" s="36" t="s">
        <v>439</v>
      </c>
      <c r="AE34" s="36" t="s">
        <v>440</v>
      </c>
      <c r="AF34" s="36" t="s">
        <v>535</v>
      </c>
      <c r="AG34" s="36">
        <v>10</v>
      </c>
      <c r="AH34" s="36">
        <v>-2</v>
      </c>
      <c r="AI34" s="36">
        <v>15</v>
      </c>
      <c r="AO34" s="37">
        <v>-235</v>
      </c>
      <c r="AP34" s="36">
        <v>7</v>
      </c>
      <c r="AR34" s="36">
        <v>19</v>
      </c>
      <c r="AS34" s="36" t="s">
        <v>536</v>
      </c>
      <c r="AX34" s="36" t="s">
        <v>507</v>
      </c>
      <c r="AY34" s="36">
        <v>15</v>
      </c>
      <c r="AZ34" s="36">
        <v>10</v>
      </c>
      <c r="BA34" s="38" t="s">
        <v>484</v>
      </c>
      <c r="BB34" s="36" t="s">
        <v>439</v>
      </c>
      <c r="BC34" s="36" t="s">
        <v>72</v>
      </c>
      <c r="BD34" s="36" t="s">
        <v>440</v>
      </c>
      <c r="BE34" s="36" t="s">
        <v>454</v>
      </c>
      <c r="BF34" s="37">
        <v>5</v>
      </c>
      <c r="BG34" s="37">
        <v>-3</v>
      </c>
      <c r="BH34" s="37">
        <v>15</v>
      </c>
      <c r="BI34" s="36" t="s">
        <v>164</v>
      </c>
      <c r="BN34" s="36" t="s">
        <v>576</v>
      </c>
      <c r="BO34" s="36" t="s">
        <v>5530</v>
      </c>
      <c r="BP34" s="36" t="s">
        <v>5550</v>
      </c>
    </row>
    <row r="35" spans="1:80" x14ac:dyDescent="0.2">
      <c r="A35" s="36">
        <v>15</v>
      </c>
      <c r="B35" s="36">
        <v>200</v>
      </c>
      <c r="D35" s="36">
        <v>15</v>
      </c>
      <c r="E35" s="36">
        <v>20</v>
      </c>
      <c r="G35" s="36">
        <v>15</v>
      </c>
      <c r="H35" s="36">
        <v>3</v>
      </c>
      <c r="J35" s="36">
        <v>15</v>
      </c>
      <c r="K35" s="36">
        <v>20</v>
      </c>
      <c r="O35" s="36">
        <v>165</v>
      </c>
      <c r="P35" s="36">
        <v>1</v>
      </c>
      <c r="Q35" s="36">
        <v>0</v>
      </c>
      <c r="X35" s="36">
        <v>7</v>
      </c>
      <c r="Y35" s="36" t="s">
        <v>502</v>
      </c>
      <c r="Z35" s="36">
        <v>30</v>
      </c>
      <c r="AA35" s="36">
        <v>15</v>
      </c>
      <c r="AB35" s="38" t="s">
        <v>484</v>
      </c>
      <c r="AC35" s="36" t="s">
        <v>448</v>
      </c>
      <c r="AD35" s="36" t="s">
        <v>439</v>
      </c>
      <c r="AE35" s="36" t="s">
        <v>440</v>
      </c>
      <c r="AF35" s="36" t="s">
        <v>537</v>
      </c>
      <c r="AG35" s="36">
        <v>12</v>
      </c>
      <c r="AH35" s="36">
        <v>0</v>
      </c>
      <c r="AI35" s="36">
        <v>20</v>
      </c>
      <c r="AO35" s="37">
        <v>-230</v>
      </c>
      <c r="AP35" s="36">
        <v>7</v>
      </c>
      <c r="AR35" s="36">
        <v>20</v>
      </c>
      <c r="AS35" s="36" t="s">
        <v>538</v>
      </c>
      <c r="AX35" s="36" t="s">
        <v>5494</v>
      </c>
      <c r="AY35" s="36">
        <v>60</v>
      </c>
      <c r="AZ35" s="36">
        <v>-10</v>
      </c>
      <c r="BA35" s="36">
        <v>7</v>
      </c>
      <c r="BB35" s="36" t="s">
        <v>439</v>
      </c>
      <c r="BC35" s="36" t="s">
        <v>454</v>
      </c>
      <c r="BD35" s="36" t="s">
        <v>523</v>
      </c>
      <c r="BE35" s="36" t="s">
        <v>454</v>
      </c>
      <c r="BF35" s="36">
        <v>15</v>
      </c>
      <c r="BG35" s="36">
        <v>4</v>
      </c>
      <c r="BH35" s="36">
        <v>20</v>
      </c>
      <c r="BI35" s="36" t="s">
        <v>164</v>
      </c>
      <c r="BN35" s="36" t="s">
        <v>578</v>
      </c>
      <c r="BO35" s="36" t="s">
        <v>5532</v>
      </c>
      <c r="BP35" s="36" t="s">
        <v>5552</v>
      </c>
    </row>
    <row r="36" spans="1:80" x14ac:dyDescent="0.2">
      <c r="A36" s="36">
        <v>16</v>
      </c>
      <c r="B36" s="36">
        <v>215</v>
      </c>
      <c r="D36" s="36">
        <v>16</v>
      </c>
      <c r="E36" s="36">
        <v>25</v>
      </c>
      <c r="G36" s="36">
        <v>16</v>
      </c>
      <c r="H36" s="36">
        <v>4</v>
      </c>
      <c r="J36" s="36">
        <v>16</v>
      </c>
      <c r="K36" s="36">
        <v>22</v>
      </c>
      <c r="O36" s="36">
        <v>170</v>
      </c>
      <c r="P36" s="36">
        <v>1</v>
      </c>
      <c r="Q36" s="36">
        <v>0</v>
      </c>
      <c r="X36" s="36">
        <v>80</v>
      </c>
      <c r="Y36" s="36" t="s">
        <v>539</v>
      </c>
      <c r="Z36" s="36">
        <v>5</v>
      </c>
      <c r="AA36" s="36">
        <v>0</v>
      </c>
      <c r="AB36" s="36" t="s">
        <v>454</v>
      </c>
      <c r="AC36" s="36" t="s">
        <v>448</v>
      </c>
      <c r="AD36" s="36" t="s">
        <v>454</v>
      </c>
      <c r="AE36" s="36" t="s">
        <v>469</v>
      </c>
      <c r="AF36" s="36" t="s">
        <v>454</v>
      </c>
      <c r="AG36" s="37">
        <v>2</v>
      </c>
      <c r="AH36" s="37">
        <v>-4</v>
      </c>
      <c r="AI36" s="37">
        <v>15</v>
      </c>
      <c r="AO36" s="37">
        <v>-225</v>
      </c>
      <c r="AP36" s="36">
        <v>7</v>
      </c>
      <c r="AR36" s="36">
        <v>21</v>
      </c>
      <c r="AS36" s="36" t="s">
        <v>540</v>
      </c>
      <c r="AX36" s="36" t="s">
        <v>5495</v>
      </c>
      <c r="AY36" s="36">
        <v>40</v>
      </c>
      <c r="AZ36" s="36">
        <v>0</v>
      </c>
      <c r="BA36" s="36">
        <v>6</v>
      </c>
      <c r="BB36" s="36" t="s">
        <v>72</v>
      </c>
      <c r="BC36" s="36" t="s">
        <v>454</v>
      </c>
      <c r="BD36" s="36" t="s">
        <v>449</v>
      </c>
      <c r="BE36" s="36" t="s">
        <v>5496</v>
      </c>
      <c r="BF36" s="36">
        <v>9</v>
      </c>
      <c r="BG36" s="36">
        <v>3</v>
      </c>
      <c r="BH36" s="36">
        <v>25</v>
      </c>
      <c r="BI36" s="36" t="s">
        <v>5497</v>
      </c>
      <c r="BN36" s="36" t="s">
        <v>453</v>
      </c>
      <c r="BO36" s="36" t="s">
        <v>5533</v>
      </c>
      <c r="BP36" s="36" t="s">
        <v>5553</v>
      </c>
    </row>
    <row r="37" spans="1:80" x14ac:dyDescent="0.2">
      <c r="A37" s="36">
        <v>17</v>
      </c>
      <c r="B37" s="36">
        <v>225</v>
      </c>
      <c r="D37" s="36">
        <v>17</v>
      </c>
      <c r="E37" s="36">
        <v>25</v>
      </c>
      <c r="G37" s="36">
        <v>17</v>
      </c>
      <c r="H37" s="36">
        <v>4</v>
      </c>
      <c r="J37" s="36">
        <v>17</v>
      </c>
      <c r="K37" s="36">
        <v>24</v>
      </c>
      <c r="O37" s="36">
        <v>175</v>
      </c>
      <c r="P37" s="36">
        <v>1</v>
      </c>
      <c r="Q37" s="36">
        <v>0</v>
      </c>
      <c r="X37" s="36">
        <v>77</v>
      </c>
      <c r="Y37" s="36" t="s">
        <v>541</v>
      </c>
      <c r="Z37" s="36">
        <v>20</v>
      </c>
      <c r="AA37" s="36">
        <v>20</v>
      </c>
      <c r="AB37" s="38" t="s">
        <v>484</v>
      </c>
      <c r="AC37" s="36" t="s">
        <v>448</v>
      </c>
      <c r="AD37" s="36" t="s">
        <v>454</v>
      </c>
      <c r="AE37" s="36" t="s">
        <v>498</v>
      </c>
      <c r="AF37" s="36" t="s">
        <v>454</v>
      </c>
      <c r="AG37" s="37" t="s">
        <v>484</v>
      </c>
      <c r="AH37" s="37" t="s">
        <v>542</v>
      </c>
      <c r="AI37" s="37" t="s">
        <v>482</v>
      </c>
      <c r="AO37" s="37">
        <v>-220</v>
      </c>
      <c r="AP37" s="36">
        <v>7</v>
      </c>
      <c r="AR37" s="36">
        <v>22</v>
      </c>
      <c r="AS37" s="36" t="s">
        <v>543</v>
      </c>
      <c r="AX37" s="36" t="s">
        <v>509</v>
      </c>
      <c r="AY37" s="36">
        <v>30</v>
      </c>
      <c r="AZ37" s="36">
        <v>10</v>
      </c>
      <c r="BA37" s="38" t="s">
        <v>438</v>
      </c>
      <c r="BB37" s="36" t="s">
        <v>72</v>
      </c>
      <c r="BC37" s="36" t="s">
        <v>439</v>
      </c>
      <c r="BD37" s="36" t="s">
        <v>440</v>
      </c>
      <c r="BE37" s="36" t="s">
        <v>510</v>
      </c>
      <c r="BF37" s="36">
        <v>10</v>
      </c>
      <c r="BG37" s="36">
        <v>0</v>
      </c>
      <c r="BH37" s="36">
        <v>15</v>
      </c>
      <c r="BI37" s="36" t="s">
        <v>511</v>
      </c>
      <c r="BN37" s="36" t="s">
        <v>584</v>
      </c>
      <c r="BO37" s="36" t="s">
        <v>5535</v>
      </c>
      <c r="BP37" s="36" t="s">
        <v>5554</v>
      </c>
      <c r="BX37" s="45"/>
      <c r="BZ37" s="44"/>
    </row>
    <row r="38" spans="1:80" x14ac:dyDescent="0.2">
      <c r="A38" s="36">
        <v>18</v>
      </c>
      <c r="B38" s="36">
        <v>240</v>
      </c>
      <c r="D38" s="36">
        <v>18</v>
      </c>
      <c r="E38" s="36">
        <v>30</v>
      </c>
      <c r="G38" s="36">
        <v>18</v>
      </c>
      <c r="H38" s="36">
        <v>4</v>
      </c>
      <c r="J38" s="36">
        <v>18</v>
      </c>
      <c r="K38" s="36">
        <v>26</v>
      </c>
      <c r="O38" s="36">
        <v>180</v>
      </c>
      <c r="P38" s="36">
        <v>1</v>
      </c>
      <c r="Q38" s="36">
        <v>0</v>
      </c>
      <c r="X38" s="36">
        <v>94</v>
      </c>
      <c r="Y38" s="36" t="s">
        <v>544</v>
      </c>
      <c r="Z38" s="36">
        <v>20</v>
      </c>
      <c r="AA38" s="36">
        <v>-25</v>
      </c>
      <c r="AB38" s="38" t="s">
        <v>545</v>
      </c>
      <c r="AC38" s="36" t="s">
        <v>72</v>
      </c>
      <c r="AD38" s="36" t="s">
        <v>454</v>
      </c>
      <c r="AE38" s="36" t="s">
        <v>544</v>
      </c>
      <c r="AF38" s="36" t="s">
        <v>546</v>
      </c>
      <c r="AG38" s="37">
        <v>16</v>
      </c>
      <c r="AH38" s="37">
        <v>0</v>
      </c>
      <c r="AI38" s="37">
        <v>25</v>
      </c>
      <c r="AO38" s="37">
        <v>-215</v>
      </c>
      <c r="AP38" s="36">
        <v>7</v>
      </c>
      <c r="AR38" s="36">
        <v>23</v>
      </c>
      <c r="AS38" s="36" t="s">
        <v>547</v>
      </c>
      <c r="AX38" s="36" t="s">
        <v>486</v>
      </c>
      <c r="AY38" s="36">
        <v>25</v>
      </c>
      <c r="AZ38" s="36">
        <v>0</v>
      </c>
      <c r="BA38" s="38" t="s">
        <v>456</v>
      </c>
      <c r="BB38" s="36" t="s">
        <v>72</v>
      </c>
      <c r="BC38" s="36" t="s">
        <v>454</v>
      </c>
      <c r="BD38" s="36" t="s">
        <v>513</v>
      </c>
      <c r="BE38" s="36" t="s">
        <v>514</v>
      </c>
      <c r="BF38" s="36">
        <v>13</v>
      </c>
      <c r="BG38" s="36">
        <v>2</v>
      </c>
      <c r="BH38" s="36">
        <v>15</v>
      </c>
      <c r="BI38" s="36" t="s">
        <v>164</v>
      </c>
      <c r="BN38" s="36" t="s">
        <v>588</v>
      </c>
      <c r="BP38" s="36" t="s">
        <v>5556</v>
      </c>
      <c r="BV38" s="44"/>
      <c r="BX38" s="44">
        <v>0</v>
      </c>
      <c r="BY38" s="36" t="s">
        <v>782</v>
      </c>
      <c r="BZ38" s="44"/>
      <c r="CA38" s="36">
        <v>0</v>
      </c>
      <c r="CB38" s="36" t="s">
        <v>796</v>
      </c>
    </row>
    <row r="39" spans="1:80" x14ac:dyDescent="0.2">
      <c r="A39" s="36">
        <v>19</v>
      </c>
      <c r="B39" s="36">
        <v>250</v>
      </c>
      <c r="D39" s="36">
        <v>19</v>
      </c>
      <c r="E39" s="36">
        <v>30</v>
      </c>
      <c r="G39" s="36">
        <v>19</v>
      </c>
      <c r="H39" s="36">
        <v>4</v>
      </c>
      <c r="J39" s="36">
        <v>19</v>
      </c>
      <c r="K39" s="36">
        <v>28</v>
      </c>
      <c r="O39" s="36">
        <v>185</v>
      </c>
      <c r="P39" s="36">
        <v>1</v>
      </c>
      <c r="Q39" s="36">
        <v>0</v>
      </c>
      <c r="X39" s="36">
        <v>95</v>
      </c>
      <c r="Y39" s="36" t="s">
        <v>548</v>
      </c>
      <c r="Z39" s="36">
        <v>25</v>
      </c>
      <c r="AA39" s="36">
        <v>-40</v>
      </c>
      <c r="AB39" s="38" t="s">
        <v>499</v>
      </c>
      <c r="AC39" s="36" t="s">
        <v>72</v>
      </c>
      <c r="AD39" s="36" t="s">
        <v>454</v>
      </c>
      <c r="AE39" s="36" t="s">
        <v>544</v>
      </c>
      <c r="AF39" s="36" t="s">
        <v>549</v>
      </c>
      <c r="AG39" s="37">
        <v>18</v>
      </c>
      <c r="AH39" s="37">
        <v>1</v>
      </c>
      <c r="AI39" s="37">
        <v>25</v>
      </c>
      <c r="AO39" s="37">
        <v>-210</v>
      </c>
      <c r="AP39" s="36">
        <v>7</v>
      </c>
      <c r="AR39" s="36">
        <v>24</v>
      </c>
      <c r="AS39" s="36" t="s">
        <v>550</v>
      </c>
      <c r="AX39" s="36" t="s">
        <v>516</v>
      </c>
      <c r="AY39" s="36">
        <v>0</v>
      </c>
      <c r="AZ39" s="36">
        <v>-100</v>
      </c>
      <c r="BA39" s="38" t="s">
        <v>454</v>
      </c>
      <c r="BB39" s="36" t="s">
        <v>454</v>
      </c>
      <c r="BC39" s="36" t="s">
        <v>454</v>
      </c>
      <c r="BD39" s="36" t="s">
        <v>457</v>
      </c>
      <c r="BE39" s="36" t="s">
        <v>517</v>
      </c>
      <c r="BF39" s="37">
        <v>14</v>
      </c>
      <c r="BG39" s="37" t="s">
        <v>454</v>
      </c>
      <c r="BH39" s="37">
        <v>30</v>
      </c>
      <c r="BI39" s="36" t="s">
        <v>164</v>
      </c>
      <c r="BN39" s="36" t="s">
        <v>591</v>
      </c>
      <c r="BP39" s="36" t="s">
        <v>5557</v>
      </c>
      <c r="BV39" s="44"/>
      <c r="BX39" s="44">
        <v>5</v>
      </c>
      <c r="BY39" s="36" t="s">
        <v>774</v>
      </c>
      <c r="CA39" s="36">
        <v>0</v>
      </c>
      <c r="CB39" s="36" t="s">
        <v>798</v>
      </c>
    </row>
    <row r="40" spans="1:80" x14ac:dyDescent="0.2">
      <c r="A40" s="36">
        <v>20</v>
      </c>
      <c r="B40" s="36">
        <v>265</v>
      </c>
      <c r="D40" s="36">
        <v>20</v>
      </c>
      <c r="E40" s="36">
        <v>35</v>
      </c>
      <c r="G40" s="36">
        <v>20</v>
      </c>
      <c r="H40" s="36">
        <v>4</v>
      </c>
      <c r="J40" s="36">
        <v>20</v>
      </c>
      <c r="K40" s="36">
        <v>30</v>
      </c>
      <c r="O40" s="36">
        <v>190</v>
      </c>
      <c r="P40" s="36">
        <v>1</v>
      </c>
      <c r="Q40" s="36">
        <v>0</v>
      </c>
      <c r="X40" s="36">
        <v>8</v>
      </c>
      <c r="Y40" s="36" t="s">
        <v>506</v>
      </c>
      <c r="Z40" s="36">
        <v>55</v>
      </c>
      <c r="AA40" s="36">
        <v>-5</v>
      </c>
      <c r="AB40" s="38" t="s">
        <v>464</v>
      </c>
      <c r="AC40" s="36" t="s">
        <v>439</v>
      </c>
      <c r="AD40" s="36" t="s">
        <v>454</v>
      </c>
      <c r="AE40" s="36" t="s">
        <v>523</v>
      </c>
      <c r="AF40" s="36" t="s">
        <v>454</v>
      </c>
      <c r="AG40" s="36">
        <v>15</v>
      </c>
      <c r="AH40" s="36">
        <v>3</v>
      </c>
      <c r="AI40" s="36">
        <v>25</v>
      </c>
      <c r="AO40" s="37">
        <v>-205</v>
      </c>
      <c r="AP40" s="36">
        <v>7</v>
      </c>
      <c r="AR40" s="36">
        <v>25</v>
      </c>
      <c r="AS40" s="36" t="s">
        <v>551</v>
      </c>
      <c r="AX40" s="36" t="s">
        <v>519</v>
      </c>
      <c r="AY40" s="36">
        <v>0</v>
      </c>
      <c r="AZ40" s="36">
        <v>-10</v>
      </c>
      <c r="BA40" s="38" t="s">
        <v>438</v>
      </c>
      <c r="BB40" s="36" t="s">
        <v>454</v>
      </c>
      <c r="BC40" s="36" t="s">
        <v>454</v>
      </c>
      <c r="BD40" s="36" t="s">
        <v>457</v>
      </c>
      <c r="BE40" s="36" t="s">
        <v>454</v>
      </c>
      <c r="BF40" s="37">
        <v>3</v>
      </c>
      <c r="BG40" s="37">
        <v>-3</v>
      </c>
      <c r="BH40" s="37">
        <v>20</v>
      </c>
      <c r="BI40" s="36" t="s">
        <v>520</v>
      </c>
      <c r="BN40" s="36" t="s">
        <v>592</v>
      </c>
      <c r="BP40" s="36" t="s">
        <v>5558</v>
      </c>
      <c r="BV40" s="45"/>
      <c r="BX40" s="44">
        <v>5</v>
      </c>
      <c r="BY40" s="36" t="s">
        <v>788</v>
      </c>
      <c r="CA40" s="36">
        <v>0</v>
      </c>
      <c r="CB40" s="36" t="s">
        <v>802</v>
      </c>
    </row>
    <row r="41" spans="1:80" x14ac:dyDescent="0.2">
      <c r="X41" s="36">
        <v>9</v>
      </c>
      <c r="Y41" s="36" t="s">
        <v>508</v>
      </c>
      <c r="Z41" s="36">
        <v>70</v>
      </c>
      <c r="AA41" s="36">
        <v>-30</v>
      </c>
      <c r="AB41" s="38" t="s">
        <v>552</v>
      </c>
      <c r="AC41" s="36" t="s">
        <v>439</v>
      </c>
      <c r="AD41" s="36" t="s">
        <v>72</v>
      </c>
      <c r="AE41" s="36" t="s">
        <v>553</v>
      </c>
      <c r="AF41" s="36" t="s">
        <v>554</v>
      </c>
      <c r="AG41" s="36">
        <v>15</v>
      </c>
      <c r="AH41" s="36">
        <v>5</v>
      </c>
      <c r="AI41" s="36">
        <v>25</v>
      </c>
      <c r="AO41" s="37">
        <v>-200</v>
      </c>
      <c r="AP41" s="36">
        <v>7</v>
      </c>
      <c r="AR41" s="36">
        <v>26</v>
      </c>
      <c r="AS41" s="36" t="s">
        <v>555</v>
      </c>
      <c r="AX41" s="36" t="s">
        <v>489</v>
      </c>
      <c r="AY41" s="36">
        <v>25</v>
      </c>
      <c r="AZ41" s="36">
        <v>10</v>
      </c>
      <c r="BA41" s="38" t="s">
        <v>484</v>
      </c>
      <c r="BB41" s="36" t="s">
        <v>448</v>
      </c>
      <c r="BC41" s="36" t="s">
        <v>439</v>
      </c>
      <c r="BD41" s="36" t="s">
        <v>440</v>
      </c>
      <c r="BE41" s="36" t="s">
        <v>454</v>
      </c>
      <c r="BF41" s="36">
        <v>11</v>
      </c>
      <c r="BG41" s="36">
        <v>-2</v>
      </c>
      <c r="BH41" s="36">
        <v>15</v>
      </c>
      <c r="BI41" s="36" t="s">
        <v>164</v>
      </c>
      <c r="BN41" s="36" t="s">
        <v>595</v>
      </c>
      <c r="BP41" s="36" t="s">
        <v>5559</v>
      </c>
      <c r="BV41" s="44"/>
      <c r="BX41" s="44">
        <v>10</v>
      </c>
      <c r="BY41" s="36" t="s">
        <v>780</v>
      </c>
      <c r="CA41" s="36">
        <v>0</v>
      </c>
      <c r="CB41" s="36" t="s">
        <v>803</v>
      </c>
    </row>
    <row r="42" spans="1:80" x14ac:dyDescent="0.2">
      <c r="C42" s="36" t="s">
        <v>334</v>
      </c>
      <c r="D42" s="36" t="s">
        <v>556</v>
      </c>
      <c r="E42" s="36" t="s">
        <v>557</v>
      </c>
      <c r="F42" s="36" t="s">
        <v>558</v>
      </c>
      <c r="G42" s="36" t="s">
        <v>559</v>
      </c>
      <c r="H42" s="36" t="s">
        <v>560</v>
      </c>
      <c r="I42" s="36" t="s">
        <v>561</v>
      </c>
      <c r="J42" s="36" t="s">
        <v>562</v>
      </c>
      <c r="K42" s="36" t="s">
        <v>563</v>
      </c>
      <c r="L42" s="36" t="s">
        <v>564</v>
      </c>
      <c r="M42" s="36" t="s">
        <v>380</v>
      </c>
      <c r="N42" s="36" t="s">
        <v>565</v>
      </c>
      <c r="O42" s="36" t="s">
        <v>566</v>
      </c>
      <c r="P42" s="36" t="s">
        <v>28</v>
      </c>
      <c r="Q42" s="36" t="s">
        <v>567</v>
      </c>
      <c r="R42" s="36" t="s">
        <v>568</v>
      </c>
      <c r="S42" s="36" t="s">
        <v>569</v>
      </c>
      <c r="T42" s="36" t="s">
        <v>570</v>
      </c>
      <c r="U42" s="36" t="s">
        <v>571</v>
      </c>
      <c r="V42" s="36" t="s">
        <v>572</v>
      </c>
      <c r="X42" s="36">
        <v>10</v>
      </c>
      <c r="Y42" s="36" t="s">
        <v>512</v>
      </c>
      <c r="Z42" s="36">
        <v>40</v>
      </c>
      <c r="AA42" s="36">
        <v>15</v>
      </c>
      <c r="AB42" s="38" t="s">
        <v>438</v>
      </c>
      <c r="AC42" s="36" t="s">
        <v>448</v>
      </c>
      <c r="AD42" s="36" t="s">
        <v>439</v>
      </c>
      <c r="AE42" s="36" t="s">
        <v>440</v>
      </c>
      <c r="AF42" s="36" t="s">
        <v>528</v>
      </c>
      <c r="AG42" s="36">
        <v>12</v>
      </c>
      <c r="AH42" s="36">
        <v>1</v>
      </c>
      <c r="AI42" s="36">
        <v>20</v>
      </c>
      <c r="AO42" s="37">
        <v>-195</v>
      </c>
      <c r="AP42" s="36">
        <v>7</v>
      </c>
      <c r="AR42" s="36">
        <v>27</v>
      </c>
      <c r="AS42" s="36" t="s">
        <v>573</v>
      </c>
      <c r="AX42" s="36" t="s">
        <v>5498</v>
      </c>
      <c r="AY42" s="36">
        <v>40</v>
      </c>
      <c r="AZ42" s="36">
        <v>5</v>
      </c>
      <c r="BA42" s="36">
        <v>6</v>
      </c>
      <c r="BB42" s="36" t="s">
        <v>72</v>
      </c>
      <c r="BC42" s="36" t="s">
        <v>454</v>
      </c>
      <c r="BD42" s="36" t="s">
        <v>453</v>
      </c>
      <c r="BE42" s="36" t="s">
        <v>454</v>
      </c>
      <c r="BF42" s="36">
        <v>13</v>
      </c>
      <c r="BG42" s="36">
        <v>3</v>
      </c>
      <c r="BH42" s="36">
        <v>15</v>
      </c>
      <c r="BI42" s="36" t="s">
        <v>164</v>
      </c>
      <c r="BN42" s="36" t="s">
        <v>525</v>
      </c>
      <c r="BV42" s="45"/>
      <c r="BX42" s="44">
        <v>20</v>
      </c>
      <c r="BY42" s="36" t="s">
        <v>791</v>
      </c>
      <c r="CA42" s="36">
        <v>10</v>
      </c>
      <c r="CB42" s="36" t="s">
        <v>799</v>
      </c>
    </row>
    <row r="43" spans="1:80" x14ac:dyDescent="0.2">
      <c r="B43" s="36" t="s">
        <v>116</v>
      </c>
      <c r="C43" s="36">
        <v>2</v>
      </c>
      <c r="D43" s="36">
        <v>2</v>
      </c>
      <c r="E43" s="36">
        <v>2</v>
      </c>
      <c r="F43" s="36">
        <v>2</v>
      </c>
      <c r="G43" s="36">
        <v>2</v>
      </c>
      <c r="H43" s="36">
        <v>2</v>
      </c>
      <c r="I43" s="36">
        <v>2</v>
      </c>
      <c r="J43" s="36">
        <v>2</v>
      </c>
      <c r="K43" s="36">
        <v>2</v>
      </c>
      <c r="L43" s="36">
        <v>2</v>
      </c>
      <c r="M43" s="36">
        <v>1</v>
      </c>
      <c r="N43" s="36">
        <v>2</v>
      </c>
      <c r="O43" s="36">
        <v>2</v>
      </c>
      <c r="P43" s="36">
        <v>2</v>
      </c>
      <c r="Q43" s="36">
        <v>2</v>
      </c>
      <c r="R43" s="36">
        <v>2</v>
      </c>
      <c r="S43" s="36">
        <v>2</v>
      </c>
      <c r="T43" s="36">
        <v>2</v>
      </c>
      <c r="U43" s="36">
        <v>2</v>
      </c>
      <c r="V43" s="36">
        <v>2</v>
      </c>
      <c r="X43" s="36">
        <v>11</v>
      </c>
      <c r="Y43" s="36" t="s">
        <v>515</v>
      </c>
      <c r="Z43" s="36">
        <v>50</v>
      </c>
      <c r="AA43" s="36">
        <v>0</v>
      </c>
      <c r="AB43" s="38" t="s">
        <v>456</v>
      </c>
      <c r="AC43" s="36" t="s">
        <v>439</v>
      </c>
      <c r="AD43" s="36" t="s">
        <v>454</v>
      </c>
      <c r="AE43" s="36" t="s">
        <v>523</v>
      </c>
      <c r="AF43" s="36" t="s">
        <v>454</v>
      </c>
      <c r="AG43" s="36">
        <v>13</v>
      </c>
      <c r="AH43" s="36">
        <v>3</v>
      </c>
      <c r="AI43" s="36">
        <v>25</v>
      </c>
      <c r="AO43" s="37">
        <v>-190</v>
      </c>
      <c r="AP43" s="36">
        <v>7</v>
      </c>
      <c r="AR43" s="36">
        <v>28</v>
      </c>
      <c r="AS43" s="36" t="s">
        <v>574</v>
      </c>
      <c r="AX43" s="36" t="s">
        <v>493</v>
      </c>
      <c r="AY43" s="36">
        <v>50</v>
      </c>
      <c r="AZ43" s="36">
        <v>-5</v>
      </c>
      <c r="BA43" s="38" t="s">
        <v>464</v>
      </c>
      <c r="BB43" s="36" t="s">
        <v>439</v>
      </c>
      <c r="BC43" s="36" t="s">
        <v>454</v>
      </c>
      <c r="BD43" s="36" t="s">
        <v>523</v>
      </c>
      <c r="BE43" s="36" t="s">
        <v>454</v>
      </c>
      <c r="BF43" s="36">
        <v>13</v>
      </c>
      <c r="BG43" s="36">
        <v>4</v>
      </c>
      <c r="BH43" s="36">
        <v>20</v>
      </c>
      <c r="BI43" s="36" t="s">
        <v>164</v>
      </c>
      <c r="BV43" s="44"/>
      <c r="BX43" s="44">
        <v>20</v>
      </c>
      <c r="BY43" s="36" t="s">
        <v>5579</v>
      </c>
      <c r="CA43" s="36">
        <v>25</v>
      </c>
      <c r="CB43" s="36" t="s">
        <v>800</v>
      </c>
    </row>
    <row r="44" spans="1:80" x14ac:dyDescent="0.2">
      <c r="B44" s="36" t="s">
        <v>575</v>
      </c>
      <c r="C44" s="36">
        <v>2</v>
      </c>
      <c r="D44" s="36">
        <v>2</v>
      </c>
      <c r="E44" s="36">
        <v>2</v>
      </c>
      <c r="F44" s="36">
        <v>2</v>
      </c>
      <c r="G44" s="36">
        <v>2</v>
      </c>
      <c r="H44" s="36">
        <v>2</v>
      </c>
      <c r="I44" s="36">
        <v>2</v>
      </c>
      <c r="J44" s="36">
        <v>2</v>
      </c>
      <c r="K44" s="36">
        <v>2</v>
      </c>
      <c r="L44" s="36">
        <v>2</v>
      </c>
      <c r="M44" s="36">
        <v>1</v>
      </c>
      <c r="N44" s="36">
        <v>2</v>
      </c>
      <c r="O44" s="36">
        <v>2</v>
      </c>
      <c r="P44" s="36">
        <v>2</v>
      </c>
      <c r="Q44" s="36">
        <v>2</v>
      </c>
      <c r="R44" s="36">
        <v>2</v>
      </c>
      <c r="S44" s="36">
        <v>2</v>
      </c>
      <c r="T44" s="36">
        <v>2</v>
      </c>
      <c r="U44" s="36">
        <v>2</v>
      </c>
      <c r="V44" s="36">
        <v>2</v>
      </c>
      <c r="X44" s="36">
        <v>12</v>
      </c>
      <c r="Y44" s="36" t="s">
        <v>518</v>
      </c>
      <c r="Z44" s="36">
        <v>25</v>
      </c>
      <c r="AA44" s="36">
        <v>20</v>
      </c>
      <c r="AB44" s="38" t="s">
        <v>484</v>
      </c>
      <c r="AC44" s="36" t="s">
        <v>448</v>
      </c>
      <c r="AD44" s="36" t="s">
        <v>454</v>
      </c>
      <c r="AE44" s="36" t="s">
        <v>440</v>
      </c>
      <c r="AF44" s="36" t="s">
        <v>535</v>
      </c>
      <c r="AG44" s="36">
        <v>8</v>
      </c>
      <c r="AH44" s="36">
        <v>-3</v>
      </c>
      <c r="AI44" s="36">
        <v>15</v>
      </c>
      <c r="AO44" s="37">
        <v>-185</v>
      </c>
      <c r="AP44" s="36">
        <v>7</v>
      </c>
      <c r="AR44" s="36">
        <v>29</v>
      </c>
      <c r="AS44" s="36" t="s">
        <v>576</v>
      </c>
      <c r="AX44" s="36" t="s">
        <v>5499</v>
      </c>
      <c r="AY44" s="36">
        <v>35</v>
      </c>
      <c r="AZ44" s="36">
        <v>0</v>
      </c>
      <c r="BA44" s="36">
        <v>4</v>
      </c>
      <c r="BB44" s="36" t="s">
        <v>448</v>
      </c>
      <c r="BC44" s="36" t="s">
        <v>439</v>
      </c>
      <c r="BD44" s="36" t="s">
        <v>440</v>
      </c>
      <c r="BE44" s="36" t="s">
        <v>528</v>
      </c>
      <c r="BF44" s="36">
        <v>12</v>
      </c>
      <c r="BG44" s="36">
        <v>0</v>
      </c>
      <c r="BH44" s="36">
        <v>20</v>
      </c>
      <c r="BI44" s="36" t="s">
        <v>164</v>
      </c>
      <c r="BV44" s="44"/>
      <c r="BX44" s="44">
        <v>30</v>
      </c>
      <c r="BY44" s="36" t="s">
        <v>783</v>
      </c>
      <c r="CA44" s="36">
        <v>40</v>
      </c>
      <c r="CB44" s="36" t="s">
        <v>801</v>
      </c>
    </row>
    <row r="45" spans="1:80" x14ac:dyDescent="0.2">
      <c r="B45" s="36" t="s">
        <v>577</v>
      </c>
      <c r="C45" s="36">
        <v>2</v>
      </c>
      <c r="D45" s="36">
        <v>2</v>
      </c>
      <c r="E45" s="36">
        <v>2</v>
      </c>
      <c r="F45" s="36">
        <v>2</v>
      </c>
      <c r="G45" s="36">
        <v>2</v>
      </c>
      <c r="H45" s="36">
        <v>2</v>
      </c>
      <c r="I45" s="36">
        <v>2</v>
      </c>
      <c r="J45" s="36">
        <v>2</v>
      </c>
      <c r="K45" s="36">
        <v>2</v>
      </c>
      <c r="L45" s="36">
        <v>2</v>
      </c>
      <c r="M45" s="36">
        <v>1</v>
      </c>
      <c r="N45" s="36">
        <v>2</v>
      </c>
      <c r="O45" s="36">
        <v>2</v>
      </c>
      <c r="P45" s="36">
        <v>2</v>
      </c>
      <c r="Q45" s="36">
        <v>2</v>
      </c>
      <c r="R45" s="36">
        <v>2</v>
      </c>
      <c r="S45" s="36">
        <v>2</v>
      </c>
      <c r="T45" s="36">
        <v>2</v>
      </c>
      <c r="U45" s="36">
        <v>2</v>
      </c>
      <c r="V45" s="36">
        <v>2</v>
      </c>
      <c r="X45" s="36">
        <v>13</v>
      </c>
      <c r="Y45" s="36" t="s">
        <v>521</v>
      </c>
      <c r="Z45" s="36">
        <v>40</v>
      </c>
      <c r="AA45" s="36">
        <v>15</v>
      </c>
      <c r="AB45" s="38" t="s">
        <v>438</v>
      </c>
      <c r="AC45" s="36" t="s">
        <v>448</v>
      </c>
      <c r="AD45" s="36" t="s">
        <v>439</v>
      </c>
      <c r="AE45" s="36" t="s">
        <v>523</v>
      </c>
      <c r="AF45" s="36" t="s">
        <v>528</v>
      </c>
      <c r="AG45" s="36">
        <v>11</v>
      </c>
      <c r="AH45" s="36">
        <v>2</v>
      </c>
      <c r="AI45" s="36">
        <v>20</v>
      </c>
      <c r="AO45" s="37">
        <v>-180</v>
      </c>
      <c r="AP45" s="36">
        <v>7</v>
      </c>
      <c r="AR45" s="36">
        <v>30</v>
      </c>
      <c r="AS45" s="36" t="s">
        <v>578</v>
      </c>
      <c r="AX45" s="36" t="s">
        <v>5500</v>
      </c>
      <c r="AY45" s="36">
        <v>65</v>
      </c>
      <c r="AZ45" s="36">
        <v>-20</v>
      </c>
      <c r="BA45" s="36">
        <v>7</v>
      </c>
      <c r="BB45" s="36" t="s">
        <v>439</v>
      </c>
      <c r="BC45" s="36" t="s">
        <v>72</v>
      </c>
      <c r="BD45" s="36" t="s">
        <v>573</v>
      </c>
      <c r="BE45" s="36" t="s">
        <v>445</v>
      </c>
      <c r="BF45" s="36">
        <v>16</v>
      </c>
      <c r="BG45" s="36">
        <v>5</v>
      </c>
      <c r="BH45" s="36">
        <v>25</v>
      </c>
      <c r="BI45" s="36" t="s">
        <v>164</v>
      </c>
      <c r="BV45" s="44"/>
      <c r="BX45" s="44">
        <v>30</v>
      </c>
      <c r="BY45" s="36" t="s">
        <v>5580</v>
      </c>
    </row>
    <row r="46" spans="1:80" x14ac:dyDescent="0.2">
      <c r="B46" s="36" t="s">
        <v>579</v>
      </c>
      <c r="C46" s="36">
        <v>2</v>
      </c>
      <c r="D46" s="36">
        <v>2</v>
      </c>
      <c r="E46" s="36">
        <v>2</v>
      </c>
      <c r="F46" s="36">
        <v>2</v>
      </c>
      <c r="G46" s="36">
        <v>2</v>
      </c>
      <c r="H46" s="36">
        <v>2</v>
      </c>
      <c r="I46" s="36">
        <v>2</v>
      </c>
      <c r="J46" s="36">
        <v>2</v>
      </c>
      <c r="K46" s="36">
        <v>2</v>
      </c>
      <c r="L46" s="36">
        <v>2</v>
      </c>
      <c r="M46" s="36">
        <v>1</v>
      </c>
      <c r="N46" s="36">
        <v>2</v>
      </c>
      <c r="O46" s="36">
        <v>2</v>
      </c>
      <c r="P46" s="36">
        <v>2</v>
      </c>
      <c r="Q46" s="36">
        <v>2</v>
      </c>
      <c r="R46" s="36">
        <v>2</v>
      </c>
      <c r="S46" s="36">
        <v>2</v>
      </c>
      <c r="T46" s="36">
        <v>2</v>
      </c>
      <c r="U46" s="36">
        <v>2</v>
      </c>
      <c r="V46" s="36">
        <v>2</v>
      </c>
      <c r="X46" s="36">
        <v>73</v>
      </c>
      <c r="Y46" s="36" t="s">
        <v>580</v>
      </c>
      <c r="Z46" s="36">
        <v>40</v>
      </c>
      <c r="AA46" s="36">
        <v>0</v>
      </c>
      <c r="AB46" s="38" t="s">
        <v>454</v>
      </c>
      <c r="AC46" s="36" t="s">
        <v>448</v>
      </c>
      <c r="AD46" s="36" t="s">
        <v>454</v>
      </c>
      <c r="AE46" s="36" t="s">
        <v>469</v>
      </c>
      <c r="AF46" s="36" t="s">
        <v>454</v>
      </c>
      <c r="AG46" s="37">
        <v>4</v>
      </c>
      <c r="AH46" s="37">
        <v>1</v>
      </c>
      <c r="AI46" s="37">
        <v>20</v>
      </c>
      <c r="AO46" s="37">
        <v>-175</v>
      </c>
      <c r="AP46" s="36">
        <v>7</v>
      </c>
      <c r="AR46" s="36">
        <v>31</v>
      </c>
      <c r="AS46" s="36" t="s">
        <v>453</v>
      </c>
      <c r="AX46" s="36" t="s">
        <v>525</v>
      </c>
      <c r="AY46" s="36">
        <v>10</v>
      </c>
      <c r="AZ46" s="36">
        <v>20</v>
      </c>
      <c r="BA46" s="38" t="s">
        <v>526</v>
      </c>
      <c r="BB46" s="36" t="s">
        <v>72</v>
      </c>
      <c r="BC46" s="36" t="s">
        <v>454</v>
      </c>
      <c r="BD46" s="36" t="s">
        <v>527</v>
      </c>
      <c r="BE46" s="36" t="s">
        <v>528</v>
      </c>
      <c r="BF46" s="36">
        <f>'Hoja básica'!$D$11</f>
        <v>11</v>
      </c>
      <c r="BG46" s="36">
        <v>-2</v>
      </c>
      <c r="BH46" s="36">
        <f>'Hoja básica'!$H$71</f>
        <v>40</v>
      </c>
      <c r="BI46" s="36" t="s">
        <v>164</v>
      </c>
      <c r="BV46" s="45"/>
      <c r="BX46" s="44">
        <v>35</v>
      </c>
      <c r="BY46" s="36" t="s">
        <v>785</v>
      </c>
    </row>
    <row r="47" spans="1:80" x14ac:dyDescent="0.2">
      <c r="B47" s="36" t="s">
        <v>581</v>
      </c>
      <c r="C47" s="36">
        <v>2</v>
      </c>
      <c r="D47" s="36">
        <v>2</v>
      </c>
      <c r="E47" s="36">
        <v>2</v>
      </c>
      <c r="F47" s="36">
        <v>2</v>
      </c>
      <c r="G47" s="36">
        <v>2</v>
      </c>
      <c r="H47" s="36">
        <v>2</v>
      </c>
      <c r="I47" s="36">
        <v>2</v>
      </c>
      <c r="J47" s="36">
        <v>2</v>
      </c>
      <c r="K47" s="36">
        <v>2</v>
      </c>
      <c r="L47" s="36">
        <v>2</v>
      </c>
      <c r="M47" s="36">
        <v>1</v>
      </c>
      <c r="N47" s="36">
        <v>2</v>
      </c>
      <c r="O47" s="36">
        <v>2</v>
      </c>
      <c r="P47" s="36">
        <v>2</v>
      </c>
      <c r="Q47" s="36">
        <v>2</v>
      </c>
      <c r="R47" s="36">
        <v>2</v>
      </c>
      <c r="S47" s="36">
        <v>2</v>
      </c>
      <c r="T47" s="36">
        <v>2</v>
      </c>
      <c r="U47" s="36">
        <v>2</v>
      </c>
      <c r="V47" s="36">
        <v>2</v>
      </c>
      <c r="X47" s="36">
        <v>72</v>
      </c>
      <c r="Y47" s="36" t="s">
        <v>582</v>
      </c>
      <c r="Z47" s="36">
        <v>30</v>
      </c>
      <c r="AA47" s="36">
        <v>0</v>
      </c>
      <c r="AB47" s="38" t="s">
        <v>454</v>
      </c>
      <c r="AC47" s="36" t="s">
        <v>448</v>
      </c>
      <c r="AD47" s="36" t="s">
        <v>454</v>
      </c>
      <c r="AE47" s="36" t="s">
        <v>469</v>
      </c>
      <c r="AF47" s="36" t="s">
        <v>454</v>
      </c>
      <c r="AG47" s="37">
        <v>3</v>
      </c>
      <c r="AH47" s="37">
        <v>0</v>
      </c>
      <c r="AI47" s="37">
        <v>20</v>
      </c>
      <c r="AJ47" s="36" t="s">
        <v>583</v>
      </c>
      <c r="AO47" s="37">
        <v>-170</v>
      </c>
      <c r="AP47" s="36">
        <v>7</v>
      </c>
      <c r="AR47" s="36">
        <v>32</v>
      </c>
      <c r="AS47" s="36" t="s">
        <v>584</v>
      </c>
      <c r="AX47" s="36" t="s">
        <v>530</v>
      </c>
      <c r="AY47" s="36">
        <v>25</v>
      </c>
      <c r="AZ47" s="36">
        <v>10</v>
      </c>
      <c r="BA47" s="38" t="s">
        <v>438</v>
      </c>
      <c r="BB47" s="36" t="s">
        <v>439</v>
      </c>
      <c r="BC47" s="36" t="s">
        <v>454</v>
      </c>
      <c r="BD47" s="36" t="s">
        <v>440</v>
      </c>
      <c r="BE47" s="36" t="s">
        <v>454</v>
      </c>
      <c r="BF47" s="37">
        <v>9</v>
      </c>
      <c r="BG47" s="37">
        <v>-1</v>
      </c>
      <c r="BH47" s="37">
        <v>10</v>
      </c>
      <c r="BI47" s="36" t="s">
        <v>164</v>
      </c>
      <c r="BV47" s="45"/>
      <c r="BX47" s="44">
        <v>35</v>
      </c>
      <c r="BY47" s="36" t="s">
        <v>5581</v>
      </c>
      <c r="BZ47" s="44"/>
    </row>
    <row r="48" spans="1:80" x14ac:dyDescent="0.2">
      <c r="B48" s="36" t="s">
        <v>585</v>
      </c>
      <c r="C48" s="36">
        <v>2</v>
      </c>
      <c r="D48" s="36">
        <v>2</v>
      </c>
      <c r="E48" s="36">
        <v>2</v>
      </c>
      <c r="F48" s="36">
        <v>2</v>
      </c>
      <c r="G48" s="36">
        <v>2</v>
      </c>
      <c r="H48" s="36">
        <v>2</v>
      </c>
      <c r="I48" s="36">
        <v>2</v>
      </c>
      <c r="J48" s="36">
        <v>2</v>
      </c>
      <c r="K48" s="36">
        <v>2</v>
      </c>
      <c r="L48" s="36">
        <v>2</v>
      </c>
      <c r="M48" s="36">
        <v>1</v>
      </c>
      <c r="N48" s="36">
        <v>2</v>
      </c>
      <c r="O48" s="36">
        <v>2</v>
      </c>
      <c r="P48" s="36">
        <v>2</v>
      </c>
      <c r="Q48" s="36">
        <v>2</v>
      </c>
      <c r="R48" s="36">
        <v>2</v>
      </c>
      <c r="S48" s="36">
        <v>2</v>
      </c>
      <c r="T48" s="36">
        <v>2</v>
      </c>
      <c r="U48" s="36">
        <v>2</v>
      </c>
      <c r="V48" s="36">
        <v>2</v>
      </c>
      <c r="X48" s="36">
        <v>74</v>
      </c>
      <c r="Y48" s="36" t="s">
        <v>586</v>
      </c>
      <c r="Z48" s="36">
        <v>30</v>
      </c>
      <c r="AA48" s="36">
        <v>0</v>
      </c>
      <c r="AB48" s="38" t="s">
        <v>454</v>
      </c>
      <c r="AC48" s="36" t="s">
        <v>448</v>
      </c>
      <c r="AD48" s="36" t="s">
        <v>454</v>
      </c>
      <c r="AE48" s="36" t="s">
        <v>469</v>
      </c>
      <c r="AF48" s="36" t="s">
        <v>454</v>
      </c>
      <c r="AG48" s="37">
        <v>3</v>
      </c>
      <c r="AH48" s="37">
        <v>0</v>
      </c>
      <c r="AI48" s="37">
        <v>20</v>
      </c>
      <c r="AJ48" s="36" t="s">
        <v>587</v>
      </c>
      <c r="AO48" s="37">
        <v>-165</v>
      </c>
      <c r="AP48" s="36">
        <v>7</v>
      </c>
      <c r="AR48" s="36">
        <v>33</v>
      </c>
      <c r="AS48" s="36" t="s">
        <v>588</v>
      </c>
      <c r="AX48" s="36" t="s">
        <v>532</v>
      </c>
      <c r="AY48" s="36">
        <v>35</v>
      </c>
      <c r="AZ48" s="36">
        <v>10</v>
      </c>
      <c r="BA48" s="38" t="s">
        <v>438</v>
      </c>
      <c r="BB48" s="36" t="s">
        <v>72</v>
      </c>
      <c r="BC48" s="36" t="s">
        <v>439</v>
      </c>
      <c r="BD48" s="36" t="s">
        <v>440</v>
      </c>
      <c r="BE48" s="36" t="s">
        <v>533</v>
      </c>
      <c r="BF48" s="36">
        <v>11</v>
      </c>
      <c r="BG48" s="36">
        <v>2</v>
      </c>
      <c r="BH48" s="36">
        <v>25</v>
      </c>
      <c r="BI48" s="36" t="s">
        <v>164</v>
      </c>
      <c r="BV48" s="44"/>
      <c r="BX48" s="44">
        <v>35</v>
      </c>
      <c r="BY48" s="36" t="s">
        <v>5582</v>
      </c>
      <c r="BZ48" s="44"/>
    </row>
    <row r="49" spans="2:78" x14ac:dyDescent="0.2">
      <c r="B49" s="36" t="s">
        <v>589</v>
      </c>
      <c r="C49" s="36">
        <v>2</v>
      </c>
      <c r="D49" s="36">
        <v>2</v>
      </c>
      <c r="E49" s="36">
        <v>2</v>
      </c>
      <c r="F49" s="36">
        <v>2</v>
      </c>
      <c r="G49" s="36">
        <v>2</v>
      </c>
      <c r="H49" s="36">
        <v>2</v>
      </c>
      <c r="I49" s="36">
        <v>2</v>
      </c>
      <c r="J49" s="36">
        <v>2</v>
      </c>
      <c r="K49" s="36">
        <v>2</v>
      </c>
      <c r="L49" s="36">
        <v>2</v>
      </c>
      <c r="M49" s="36">
        <v>1</v>
      </c>
      <c r="N49" s="36">
        <v>2</v>
      </c>
      <c r="O49" s="36">
        <v>2</v>
      </c>
      <c r="P49" s="36">
        <v>2</v>
      </c>
      <c r="Q49" s="36">
        <v>2</v>
      </c>
      <c r="R49" s="36">
        <v>2</v>
      </c>
      <c r="S49" s="36">
        <v>2</v>
      </c>
      <c r="T49" s="36">
        <v>2</v>
      </c>
      <c r="U49" s="36">
        <v>2</v>
      </c>
      <c r="V49" s="36">
        <v>2</v>
      </c>
      <c r="X49" s="36">
        <v>14</v>
      </c>
      <c r="Y49" s="36" t="s">
        <v>522</v>
      </c>
      <c r="Z49" s="36">
        <v>35</v>
      </c>
      <c r="AA49" s="36">
        <v>15</v>
      </c>
      <c r="AB49" s="38" t="s">
        <v>484</v>
      </c>
      <c r="AC49" s="36" t="s">
        <v>448</v>
      </c>
      <c r="AD49" s="36" t="s">
        <v>454</v>
      </c>
      <c r="AE49" s="36" t="s">
        <v>590</v>
      </c>
      <c r="AF49" s="36" t="s">
        <v>528</v>
      </c>
      <c r="AG49" s="36">
        <v>9</v>
      </c>
      <c r="AH49" s="36">
        <v>-2</v>
      </c>
      <c r="AI49" s="36">
        <v>20</v>
      </c>
      <c r="AO49" s="37">
        <v>-160</v>
      </c>
      <c r="AP49" s="36">
        <v>7</v>
      </c>
      <c r="AR49" s="36">
        <v>34</v>
      </c>
      <c r="AS49" s="36" t="s">
        <v>591</v>
      </c>
      <c r="AX49" s="36" t="s">
        <v>495</v>
      </c>
      <c r="AY49" s="36">
        <v>30</v>
      </c>
      <c r="AZ49" s="36">
        <v>20</v>
      </c>
      <c r="BA49" s="38" t="s">
        <v>484</v>
      </c>
      <c r="BB49" s="36" t="s">
        <v>448</v>
      </c>
      <c r="BC49" s="36" t="s">
        <v>439</v>
      </c>
      <c r="BD49" s="36" t="s">
        <v>440</v>
      </c>
      <c r="BE49" s="36" t="s">
        <v>535</v>
      </c>
      <c r="BF49" s="36">
        <v>10</v>
      </c>
      <c r="BG49" s="36">
        <v>-2</v>
      </c>
      <c r="BH49" s="36">
        <v>15</v>
      </c>
      <c r="BI49" s="36" t="s">
        <v>164</v>
      </c>
      <c r="BV49" s="44"/>
      <c r="BX49" s="44">
        <v>40</v>
      </c>
      <c r="BY49" s="36" t="s">
        <v>5583</v>
      </c>
      <c r="BZ49" s="45"/>
    </row>
    <row r="50" spans="2:78" x14ac:dyDescent="0.2">
      <c r="B50" s="36" t="s">
        <v>162</v>
      </c>
      <c r="C50" s="36">
        <v>3</v>
      </c>
      <c r="D50" s="36">
        <v>3</v>
      </c>
      <c r="E50" s="36">
        <v>3</v>
      </c>
      <c r="F50" s="36">
        <v>2</v>
      </c>
      <c r="G50" s="36">
        <v>2</v>
      </c>
      <c r="H50" s="36">
        <v>2</v>
      </c>
      <c r="I50" s="36">
        <v>2</v>
      </c>
      <c r="J50" s="36">
        <v>3</v>
      </c>
      <c r="K50" s="36">
        <v>3</v>
      </c>
      <c r="L50" s="36">
        <v>3</v>
      </c>
      <c r="M50" s="36">
        <v>3</v>
      </c>
      <c r="N50" s="36">
        <v>1</v>
      </c>
      <c r="O50" s="36">
        <v>3</v>
      </c>
      <c r="P50" s="36">
        <v>2</v>
      </c>
      <c r="Q50" s="36">
        <v>2</v>
      </c>
      <c r="R50" s="36">
        <v>2</v>
      </c>
      <c r="S50" s="36">
        <v>2</v>
      </c>
      <c r="T50" s="36">
        <v>2</v>
      </c>
      <c r="U50" s="36">
        <v>2</v>
      </c>
      <c r="V50" s="36">
        <v>2</v>
      </c>
      <c r="X50" s="36">
        <v>15</v>
      </c>
      <c r="Y50" s="36" t="s">
        <v>524</v>
      </c>
      <c r="Z50" s="36">
        <v>30</v>
      </c>
      <c r="AA50" s="36">
        <v>10</v>
      </c>
      <c r="AB50" s="38" t="s">
        <v>484</v>
      </c>
      <c r="AC50" s="36" t="s">
        <v>448</v>
      </c>
      <c r="AD50" s="36" t="s">
        <v>454</v>
      </c>
      <c r="AE50" s="36" t="s">
        <v>440</v>
      </c>
      <c r="AF50" s="36" t="s">
        <v>454</v>
      </c>
      <c r="AG50" s="36">
        <v>11</v>
      </c>
      <c r="AH50" s="36">
        <v>-2</v>
      </c>
      <c r="AI50" s="36">
        <v>15</v>
      </c>
      <c r="AO50" s="37">
        <v>-155</v>
      </c>
      <c r="AP50" s="36">
        <v>7</v>
      </c>
      <c r="AR50" s="36">
        <v>35</v>
      </c>
      <c r="AS50" s="36" t="s">
        <v>592</v>
      </c>
      <c r="AX50" s="36" t="s">
        <v>502</v>
      </c>
      <c r="AY50" s="36">
        <v>30</v>
      </c>
      <c r="AZ50" s="36">
        <v>15</v>
      </c>
      <c r="BA50" s="38" t="s">
        <v>484</v>
      </c>
      <c r="BB50" s="36" t="s">
        <v>448</v>
      </c>
      <c r="BC50" s="36" t="s">
        <v>439</v>
      </c>
      <c r="BD50" s="36" t="s">
        <v>440</v>
      </c>
      <c r="BE50" s="36" t="s">
        <v>537</v>
      </c>
      <c r="BF50" s="36">
        <v>12</v>
      </c>
      <c r="BG50" s="36">
        <v>0</v>
      </c>
      <c r="BH50" s="36">
        <v>20</v>
      </c>
      <c r="BI50" s="36" t="s">
        <v>164</v>
      </c>
      <c r="BV50" s="44"/>
      <c r="BX50" s="44">
        <v>40</v>
      </c>
      <c r="BY50" s="36" t="s">
        <v>5584</v>
      </c>
      <c r="BZ50" s="44"/>
    </row>
    <row r="51" spans="2:78" x14ac:dyDescent="0.2">
      <c r="B51" s="36" t="s">
        <v>593</v>
      </c>
      <c r="C51" s="36">
        <v>2</v>
      </c>
      <c r="D51" s="36">
        <v>3</v>
      </c>
      <c r="E51" s="36">
        <v>3</v>
      </c>
      <c r="F51" s="36">
        <v>2</v>
      </c>
      <c r="G51" s="36">
        <v>2</v>
      </c>
      <c r="H51" s="36">
        <v>2</v>
      </c>
      <c r="I51" s="36">
        <v>2</v>
      </c>
      <c r="J51" s="36">
        <v>3</v>
      </c>
      <c r="K51" s="36">
        <v>3</v>
      </c>
      <c r="L51" s="36">
        <v>3</v>
      </c>
      <c r="M51" s="36">
        <v>3</v>
      </c>
      <c r="N51" s="36">
        <v>1</v>
      </c>
      <c r="O51" s="36">
        <v>3</v>
      </c>
      <c r="P51" s="36">
        <v>2</v>
      </c>
      <c r="Q51" s="36">
        <v>2</v>
      </c>
      <c r="R51" s="36">
        <v>1</v>
      </c>
      <c r="S51" s="36">
        <v>2</v>
      </c>
      <c r="T51" s="36">
        <v>2</v>
      </c>
      <c r="U51" s="36">
        <v>2</v>
      </c>
      <c r="V51" s="36">
        <v>2</v>
      </c>
      <c r="X51" s="36">
        <v>40</v>
      </c>
      <c r="Y51" s="36" t="s">
        <v>594</v>
      </c>
      <c r="Z51" s="36">
        <v>30</v>
      </c>
      <c r="AA51" s="36">
        <v>15</v>
      </c>
      <c r="AB51" s="38" t="s">
        <v>438</v>
      </c>
      <c r="AC51" s="36" t="s">
        <v>439</v>
      </c>
      <c r="AD51" s="36" t="s">
        <v>448</v>
      </c>
      <c r="AE51" s="36" t="s">
        <v>440</v>
      </c>
      <c r="AF51" s="36" t="s">
        <v>454</v>
      </c>
      <c r="AG51" s="36">
        <v>12</v>
      </c>
      <c r="AH51" s="36">
        <v>2</v>
      </c>
      <c r="AI51" s="36">
        <v>15</v>
      </c>
      <c r="AO51" s="37">
        <v>-150</v>
      </c>
      <c r="AP51" s="36">
        <v>7</v>
      </c>
      <c r="AR51" s="36">
        <v>36</v>
      </c>
      <c r="AS51" s="36" t="s">
        <v>595</v>
      </c>
      <c r="AX51" s="38" t="s">
        <v>5563</v>
      </c>
      <c r="AY51" s="36">
        <v>0</v>
      </c>
      <c r="AZ51" s="36">
        <v>-30</v>
      </c>
      <c r="BA51" s="36">
        <v>7</v>
      </c>
      <c r="BB51" s="36" t="s">
        <v>454</v>
      </c>
      <c r="BC51" s="36" t="s">
        <v>454</v>
      </c>
      <c r="BD51" s="36" t="s">
        <v>457</v>
      </c>
      <c r="BE51" s="36" t="s">
        <v>445</v>
      </c>
      <c r="BF51" s="36">
        <v>8</v>
      </c>
      <c r="BG51" s="36">
        <v>-2</v>
      </c>
      <c r="BH51" s="36">
        <v>20</v>
      </c>
      <c r="BI51" s="36" t="s">
        <v>164</v>
      </c>
      <c r="BV51" s="44"/>
      <c r="BX51" s="44">
        <v>45</v>
      </c>
      <c r="BY51" s="36" t="s">
        <v>789</v>
      </c>
      <c r="BZ51" s="44"/>
    </row>
    <row r="52" spans="2:78" x14ac:dyDescent="0.2">
      <c r="B52" s="36" t="s">
        <v>596</v>
      </c>
      <c r="C52" s="36">
        <v>3</v>
      </c>
      <c r="D52" s="36">
        <v>3</v>
      </c>
      <c r="E52" s="36">
        <v>3</v>
      </c>
      <c r="F52" s="36">
        <v>1</v>
      </c>
      <c r="G52" s="36">
        <v>2</v>
      </c>
      <c r="H52" s="36">
        <v>2</v>
      </c>
      <c r="I52" s="36">
        <v>2</v>
      </c>
      <c r="J52" s="36">
        <v>3</v>
      </c>
      <c r="K52" s="36">
        <v>3</v>
      </c>
      <c r="L52" s="36">
        <v>3</v>
      </c>
      <c r="M52" s="36">
        <v>3</v>
      </c>
      <c r="N52" s="36">
        <v>1</v>
      </c>
      <c r="O52" s="36">
        <v>3</v>
      </c>
      <c r="P52" s="36">
        <v>2</v>
      </c>
      <c r="Q52" s="36">
        <v>2</v>
      </c>
      <c r="R52" s="36">
        <v>2</v>
      </c>
      <c r="S52" s="36">
        <v>2</v>
      </c>
      <c r="T52" s="36">
        <v>2</v>
      </c>
      <c r="U52" s="36">
        <v>2</v>
      </c>
      <c r="V52" s="36">
        <v>2</v>
      </c>
      <c r="X52" s="36">
        <v>16</v>
      </c>
      <c r="Y52" s="36" t="s">
        <v>529</v>
      </c>
      <c r="Z52" s="36">
        <v>30</v>
      </c>
      <c r="AA52" s="36">
        <v>0</v>
      </c>
      <c r="AB52" s="38" t="s">
        <v>464</v>
      </c>
      <c r="AC52" s="36" t="s">
        <v>72</v>
      </c>
      <c r="AD52" s="36" t="s">
        <v>454</v>
      </c>
      <c r="AE52" s="36" t="s">
        <v>453</v>
      </c>
      <c r="AF52" s="36" t="s">
        <v>454</v>
      </c>
      <c r="AG52" s="36">
        <v>11</v>
      </c>
      <c r="AH52" s="36">
        <v>-2</v>
      </c>
      <c r="AI52" s="36">
        <v>15</v>
      </c>
      <c r="AO52" s="37">
        <v>-145</v>
      </c>
      <c r="AP52" s="36">
        <v>7</v>
      </c>
      <c r="AQ52" s="36" t="s">
        <v>597</v>
      </c>
      <c r="AR52" s="36">
        <v>37</v>
      </c>
      <c r="AS52" s="36" t="s">
        <v>525</v>
      </c>
      <c r="AX52" s="36" t="s">
        <v>539</v>
      </c>
      <c r="AY52" s="36">
        <v>5</v>
      </c>
      <c r="AZ52" s="36">
        <v>0</v>
      </c>
      <c r="BA52" s="36" t="s">
        <v>454</v>
      </c>
      <c r="BB52" s="36" t="s">
        <v>448</v>
      </c>
      <c r="BC52" s="36" t="s">
        <v>454</v>
      </c>
      <c r="BD52" s="36" t="s">
        <v>469</v>
      </c>
      <c r="BE52" s="36" t="s">
        <v>454</v>
      </c>
      <c r="BF52" s="37">
        <v>2</v>
      </c>
      <c r="BG52" s="37">
        <v>-4</v>
      </c>
      <c r="BH52" s="37">
        <v>15</v>
      </c>
      <c r="BI52" s="36" t="s">
        <v>164</v>
      </c>
      <c r="BV52" s="44"/>
      <c r="BX52" s="44">
        <v>45</v>
      </c>
      <c r="BY52" s="36" t="s">
        <v>5585</v>
      </c>
      <c r="BZ52" s="44"/>
    </row>
    <row r="53" spans="2:78" x14ac:dyDescent="0.2">
      <c r="B53" s="36" t="s">
        <v>598</v>
      </c>
      <c r="C53" s="36">
        <v>3</v>
      </c>
      <c r="D53" s="36">
        <v>3</v>
      </c>
      <c r="E53" s="36">
        <v>3</v>
      </c>
      <c r="F53" s="36">
        <v>2</v>
      </c>
      <c r="G53" s="36">
        <v>2</v>
      </c>
      <c r="H53" s="36">
        <v>2</v>
      </c>
      <c r="I53" s="36">
        <v>2</v>
      </c>
      <c r="J53" s="36">
        <v>3</v>
      </c>
      <c r="K53" s="36">
        <v>3</v>
      </c>
      <c r="L53" s="36">
        <v>3</v>
      </c>
      <c r="M53" s="36">
        <v>3</v>
      </c>
      <c r="N53" s="36">
        <v>1</v>
      </c>
      <c r="O53" s="36">
        <v>3</v>
      </c>
      <c r="P53" s="36">
        <v>2</v>
      </c>
      <c r="Q53" s="36">
        <v>1</v>
      </c>
      <c r="R53" s="36">
        <v>2</v>
      </c>
      <c r="S53" s="36">
        <v>2</v>
      </c>
      <c r="T53" s="36">
        <v>2</v>
      </c>
      <c r="U53" s="36">
        <v>2</v>
      </c>
      <c r="V53" s="36">
        <v>2</v>
      </c>
      <c r="X53" s="36">
        <v>17</v>
      </c>
      <c r="Y53" s="36" t="s">
        <v>531</v>
      </c>
      <c r="Z53" s="36">
        <v>70</v>
      </c>
      <c r="AA53" s="36">
        <v>-35</v>
      </c>
      <c r="AB53" s="38" t="s">
        <v>491</v>
      </c>
      <c r="AC53" s="36" t="s">
        <v>72</v>
      </c>
      <c r="AD53" s="36" t="s">
        <v>448</v>
      </c>
      <c r="AE53" s="36" t="s">
        <v>453</v>
      </c>
      <c r="AF53" s="36" t="s">
        <v>554</v>
      </c>
      <c r="AG53" s="36">
        <v>16</v>
      </c>
      <c r="AH53" s="36">
        <v>6</v>
      </c>
      <c r="AI53" s="36">
        <v>20</v>
      </c>
      <c r="AO53" s="37">
        <v>-140</v>
      </c>
      <c r="AP53" s="36">
        <v>7</v>
      </c>
      <c r="AR53" s="36">
        <v>37.5</v>
      </c>
      <c r="AS53" s="36" t="s">
        <v>599</v>
      </c>
      <c r="AX53" s="36" t="s">
        <v>541</v>
      </c>
      <c r="AY53" s="36">
        <v>20</v>
      </c>
      <c r="AZ53" s="36">
        <v>20</v>
      </c>
      <c r="BA53" s="38" t="s">
        <v>484</v>
      </c>
      <c r="BB53" s="36" t="s">
        <v>448</v>
      </c>
      <c r="BC53" s="36" t="s">
        <v>454</v>
      </c>
      <c r="BD53" s="36" t="s">
        <v>498</v>
      </c>
      <c r="BE53" s="36" t="s">
        <v>454</v>
      </c>
      <c r="BF53" s="37" t="s">
        <v>484</v>
      </c>
      <c r="BG53" s="37" t="s">
        <v>542</v>
      </c>
      <c r="BH53" s="37" t="s">
        <v>482</v>
      </c>
      <c r="BI53" s="36" t="s">
        <v>164</v>
      </c>
      <c r="BV53" s="45"/>
      <c r="BX53" s="44">
        <v>50</v>
      </c>
      <c r="BY53" s="36" t="s">
        <v>5586</v>
      </c>
      <c r="BZ53" s="45"/>
    </row>
    <row r="54" spans="2:78" x14ac:dyDescent="0.2">
      <c r="B54" s="36" t="s">
        <v>180</v>
      </c>
      <c r="C54" s="36">
        <v>1</v>
      </c>
      <c r="D54" s="36">
        <v>2</v>
      </c>
      <c r="E54" s="36">
        <v>1</v>
      </c>
      <c r="F54" s="36">
        <v>2</v>
      </c>
      <c r="G54" s="36">
        <v>2</v>
      </c>
      <c r="H54" s="36">
        <v>2</v>
      </c>
      <c r="I54" s="36">
        <v>2</v>
      </c>
      <c r="J54" s="36">
        <v>2</v>
      </c>
      <c r="K54" s="36">
        <v>2</v>
      </c>
      <c r="L54" s="36">
        <v>2</v>
      </c>
      <c r="M54" s="36">
        <v>2</v>
      </c>
      <c r="N54" s="36">
        <v>2</v>
      </c>
      <c r="O54" s="36">
        <v>2</v>
      </c>
      <c r="P54" s="36">
        <v>2</v>
      </c>
      <c r="Q54" s="36">
        <v>2</v>
      </c>
      <c r="R54" s="36">
        <v>2</v>
      </c>
      <c r="S54" s="36">
        <v>2</v>
      </c>
      <c r="T54" s="36">
        <v>2</v>
      </c>
      <c r="U54" s="36">
        <v>2</v>
      </c>
      <c r="V54" s="36">
        <v>2</v>
      </c>
      <c r="X54" s="36">
        <v>18</v>
      </c>
      <c r="Y54" s="36" t="s">
        <v>534</v>
      </c>
      <c r="Z54" s="36">
        <v>35</v>
      </c>
      <c r="AA54" s="36">
        <v>0</v>
      </c>
      <c r="AB54" s="38" t="s">
        <v>600</v>
      </c>
      <c r="AC54" s="36" t="s">
        <v>439</v>
      </c>
      <c r="AD54" s="36" t="s">
        <v>72</v>
      </c>
      <c r="AE54" s="36" t="s">
        <v>444</v>
      </c>
      <c r="AF54" s="36" t="s">
        <v>554</v>
      </c>
      <c r="AG54" s="36">
        <v>12</v>
      </c>
      <c r="AH54" s="36">
        <v>2</v>
      </c>
      <c r="AI54" s="36">
        <v>25</v>
      </c>
      <c r="AO54" s="37">
        <v>-135</v>
      </c>
      <c r="AP54" s="36">
        <v>7</v>
      </c>
      <c r="AR54" s="36">
        <v>38</v>
      </c>
      <c r="AS54" s="36" t="s">
        <v>601</v>
      </c>
      <c r="AX54" s="36" t="s">
        <v>5501</v>
      </c>
      <c r="AY54" s="36">
        <v>35</v>
      </c>
      <c r="AZ54" s="36">
        <v>15</v>
      </c>
      <c r="BA54" s="36">
        <v>5</v>
      </c>
      <c r="BB54" s="36" t="s">
        <v>448</v>
      </c>
      <c r="BC54" s="36" t="s">
        <v>454</v>
      </c>
      <c r="BD54" s="36" t="s">
        <v>440</v>
      </c>
      <c r="BE54" s="36" t="s">
        <v>528</v>
      </c>
      <c r="BF54" s="36">
        <v>10</v>
      </c>
      <c r="BG54" s="36">
        <v>-2</v>
      </c>
      <c r="BH54" s="36">
        <v>15</v>
      </c>
      <c r="BI54" s="36" t="s">
        <v>164</v>
      </c>
      <c r="BV54" s="44"/>
      <c r="BX54" s="44">
        <v>55</v>
      </c>
      <c r="BY54" s="36" t="s">
        <v>784</v>
      </c>
      <c r="BZ54" s="44"/>
    </row>
    <row r="55" spans="2:78" x14ac:dyDescent="0.2">
      <c r="B55" s="36" t="s">
        <v>602</v>
      </c>
      <c r="C55" s="36">
        <v>1</v>
      </c>
      <c r="D55" s="36">
        <v>2</v>
      </c>
      <c r="E55" s="36">
        <v>1</v>
      </c>
      <c r="F55" s="36">
        <v>2</v>
      </c>
      <c r="G55" s="36">
        <v>2</v>
      </c>
      <c r="H55" s="36">
        <v>2</v>
      </c>
      <c r="I55" s="36">
        <v>2</v>
      </c>
      <c r="J55" s="36">
        <v>2</v>
      </c>
      <c r="K55" s="36">
        <v>2</v>
      </c>
      <c r="L55" s="36">
        <v>2</v>
      </c>
      <c r="M55" s="36">
        <v>2</v>
      </c>
      <c r="N55" s="36">
        <v>2</v>
      </c>
      <c r="O55" s="36">
        <v>2</v>
      </c>
      <c r="P55" s="36">
        <v>2</v>
      </c>
      <c r="Q55" s="36">
        <v>2</v>
      </c>
      <c r="R55" s="36">
        <v>2</v>
      </c>
      <c r="S55" s="36">
        <v>2</v>
      </c>
      <c r="T55" s="36">
        <v>2</v>
      </c>
      <c r="U55" s="36">
        <v>2</v>
      </c>
      <c r="V55" s="36">
        <v>2</v>
      </c>
      <c r="X55" s="36">
        <v>19</v>
      </c>
      <c r="Y55" s="36" t="s">
        <v>536</v>
      </c>
      <c r="Z55" s="36">
        <v>100</v>
      </c>
      <c r="AA55" s="36">
        <v>-70</v>
      </c>
      <c r="AB55" s="38" t="s">
        <v>603</v>
      </c>
      <c r="AC55" s="36" t="s">
        <v>439</v>
      </c>
      <c r="AD55" s="36" t="s">
        <v>72</v>
      </c>
      <c r="AE55" s="36" t="s">
        <v>604</v>
      </c>
      <c r="AF55" s="36" t="s">
        <v>554</v>
      </c>
      <c r="AG55" s="36">
        <v>17</v>
      </c>
      <c r="AH55" s="36">
        <v>7</v>
      </c>
      <c r="AI55" s="36">
        <v>30</v>
      </c>
      <c r="AO55" s="37">
        <v>-130</v>
      </c>
      <c r="AP55" s="36">
        <v>7</v>
      </c>
      <c r="AR55" s="36">
        <v>39</v>
      </c>
      <c r="AS55" s="36" t="s">
        <v>605</v>
      </c>
      <c r="AX55" s="36" t="s">
        <v>5502</v>
      </c>
      <c r="AY55" s="36">
        <v>45</v>
      </c>
      <c r="AZ55" s="36">
        <v>0</v>
      </c>
      <c r="BA55" s="36">
        <v>5</v>
      </c>
      <c r="BB55" s="36" t="s">
        <v>439</v>
      </c>
      <c r="BC55" s="36" t="s">
        <v>448</v>
      </c>
      <c r="BD55" s="36" t="s">
        <v>440</v>
      </c>
      <c r="BE55" s="36" t="s">
        <v>454</v>
      </c>
      <c r="BF55" s="36">
        <v>14</v>
      </c>
      <c r="BG55" s="36">
        <v>4</v>
      </c>
      <c r="BH55" s="36">
        <v>20</v>
      </c>
      <c r="BI55" s="36" t="s">
        <v>164</v>
      </c>
      <c r="BX55" s="44">
        <v>70</v>
      </c>
      <c r="BY55" s="36" t="s">
        <v>792</v>
      </c>
    </row>
    <row r="56" spans="2:78" x14ac:dyDescent="0.2">
      <c r="B56" s="36" t="s">
        <v>606</v>
      </c>
      <c r="C56" s="36">
        <v>1</v>
      </c>
      <c r="D56" s="36">
        <v>2</v>
      </c>
      <c r="E56" s="36">
        <v>1</v>
      </c>
      <c r="F56" s="36">
        <v>2</v>
      </c>
      <c r="G56" s="36">
        <v>2</v>
      </c>
      <c r="H56" s="36">
        <v>2</v>
      </c>
      <c r="I56" s="36">
        <v>2</v>
      </c>
      <c r="J56" s="36">
        <v>2</v>
      </c>
      <c r="K56" s="36">
        <v>2</v>
      </c>
      <c r="L56" s="36">
        <v>2</v>
      </c>
      <c r="M56" s="36">
        <v>2</v>
      </c>
      <c r="N56" s="36">
        <v>2</v>
      </c>
      <c r="O56" s="36">
        <v>2</v>
      </c>
      <c r="P56" s="36">
        <v>2</v>
      </c>
      <c r="Q56" s="36">
        <v>2</v>
      </c>
      <c r="R56" s="36">
        <v>2</v>
      </c>
      <c r="S56" s="36">
        <v>2</v>
      </c>
      <c r="T56" s="36">
        <v>2</v>
      </c>
      <c r="U56" s="36">
        <v>2</v>
      </c>
      <c r="V56" s="36">
        <v>2</v>
      </c>
      <c r="X56" s="36">
        <v>20</v>
      </c>
      <c r="Y56" s="36" t="s">
        <v>538</v>
      </c>
      <c r="Z56" s="36">
        <v>70</v>
      </c>
      <c r="AA56" s="36">
        <v>-30</v>
      </c>
      <c r="AB56" s="38" t="s">
        <v>545</v>
      </c>
      <c r="AC56" s="36" t="s">
        <v>439</v>
      </c>
      <c r="AD56" s="36" t="s">
        <v>72</v>
      </c>
      <c r="AE56" s="36" t="s">
        <v>467</v>
      </c>
      <c r="AF56" s="36" t="s">
        <v>607</v>
      </c>
      <c r="AG56" s="36">
        <v>15</v>
      </c>
      <c r="AH56" s="36">
        <v>5</v>
      </c>
      <c r="AI56" s="36">
        <v>25</v>
      </c>
      <c r="AO56" s="37">
        <v>-125</v>
      </c>
      <c r="AP56" s="36">
        <v>7</v>
      </c>
      <c r="AR56" s="36">
        <v>40</v>
      </c>
      <c r="AS56" s="36" t="s">
        <v>594</v>
      </c>
      <c r="AX56" s="36" t="s">
        <v>544</v>
      </c>
      <c r="AY56" s="36">
        <v>20</v>
      </c>
      <c r="AZ56" s="36">
        <v>-25</v>
      </c>
      <c r="BA56" s="38" t="s">
        <v>545</v>
      </c>
      <c r="BB56" s="36" t="s">
        <v>72</v>
      </c>
      <c r="BC56" s="36" t="s">
        <v>454</v>
      </c>
      <c r="BD56" s="36" t="s">
        <v>544</v>
      </c>
      <c r="BE56" s="36" t="s">
        <v>546</v>
      </c>
      <c r="BF56" s="37">
        <v>16</v>
      </c>
      <c r="BG56" s="37">
        <v>0</v>
      </c>
      <c r="BH56" s="37">
        <v>25</v>
      </c>
      <c r="BI56" s="36" t="s">
        <v>164</v>
      </c>
      <c r="BX56" s="44">
        <v>80</v>
      </c>
      <c r="BY56" s="36" t="s">
        <v>777</v>
      </c>
    </row>
    <row r="57" spans="2:78" x14ac:dyDescent="0.2">
      <c r="B57" s="36" t="s">
        <v>608</v>
      </c>
      <c r="C57" s="36">
        <v>1</v>
      </c>
      <c r="D57" s="36">
        <v>2</v>
      </c>
      <c r="E57" s="36">
        <v>1</v>
      </c>
      <c r="F57" s="36">
        <v>2</v>
      </c>
      <c r="G57" s="36">
        <v>2</v>
      </c>
      <c r="H57" s="36">
        <v>2</v>
      </c>
      <c r="I57" s="36">
        <v>2</v>
      </c>
      <c r="J57" s="36">
        <v>2</v>
      </c>
      <c r="K57" s="36">
        <v>2</v>
      </c>
      <c r="L57" s="36">
        <v>2</v>
      </c>
      <c r="M57" s="36">
        <v>2</v>
      </c>
      <c r="N57" s="36">
        <v>2</v>
      </c>
      <c r="O57" s="36">
        <v>2</v>
      </c>
      <c r="P57" s="36">
        <v>2</v>
      </c>
      <c r="Q57" s="36">
        <v>2</v>
      </c>
      <c r="R57" s="36">
        <v>2</v>
      </c>
      <c r="S57" s="36">
        <v>2</v>
      </c>
      <c r="T57" s="36">
        <v>2</v>
      </c>
      <c r="U57" s="36">
        <v>2</v>
      </c>
      <c r="V57" s="36">
        <v>2</v>
      </c>
      <c r="X57" s="36">
        <v>103</v>
      </c>
      <c r="Y57" s="36" t="s">
        <v>609</v>
      </c>
      <c r="Z57" s="36">
        <v>40</v>
      </c>
      <c r="AA57" s="36">
        <v>-10</v>
      </c>
      <c r="AB57" s="38" t="s">
        <v>610</v>
      </c>
      <c r="AC57" s="36" t="s">
        <v>439</v>
      </c>
      <c r="AD57" s="36" t="s">
        <v>454</v>
      </c>
      <c r="AE57" s="36" t="s">
        <v>467</v>
      </c>
      <c r="AF57" s="36" t="s">
        <v>554</v>
      </c>
      <c r="AG57" s="37">
        <v>12</v>
      </c>
      <c r="AH57" s="37">
        <v>3</v>
      </c>
      <c r="AI57" s="37">
        <v>15</v>
      </c>
      <c r="AO57" s="37">
        <v>-120</v>
      </c>
      <c r="AP57" s="36">
        <v>7</v>
      </c>
      <c r="AR57" s="36">
        <v>41</v>
      </c>
      <c r="AS57" s="36" t="s">
        <v>611</v>
      </c>
      <c r="AX57" s="36" t="s">
        <v>548</v>
      </c>
      <c r="AY57" s="36">
        <v>25</v>
      </c>
      <c r="AZ57" s="36">
        <v>-40</v>
      </c>
      <c r="BA57" s="38" t="s">
        <v>499</v>
      </c>
      <c r="BB57" s="36" t="s">
        <v>72</v>
      </c>
      <c r="BC57" s="36" t="s">
        <v>454</v>
      </c>
      <c r="BD57" s="36" t="s">
        <v>544</v>
      </c>
      <c r="BE57" s="36" t="s">
        <v>549</v>
      </c>
      <c r="BF57" s="37">
        <v>18</v>
      </c>
      <c r="BG57" s="37">
        <v>1</v>
      </c>
      <c r="BH57" s="37">
        <v>25</v>
      </c>
      <c r="BI57" s="36" t="s">
        <v>164</v>
      </c>
      <c r="BX57" s="44">
        <v>90</v>
      </c>
      <c r="BY57" s="36" t="s">
        <v>794</v>
      </c>
    </row>
    <row r="58" spans="2:78" x14ac:dyDescent="0.2">
      <c r="B58" s="36" t="s">
        <v>195</v>
      </c>
      <c r="C58" s="36">
        <v>3</v>
      </c>
      <c r="D58" s="36">
        <v>2</v>
      </c>
      <c r="E58" s="36">
        <v>3</v>
      </c>
      <c r="F58" s="36">
        <v>3</v>
      </c>
      <c r="G58" s="36">
        <v>3</v>
      </c>
      <c r="H58" s="36">
        <v>2</v>
      </c>
      <c r="I58" s="36">
        <v>3</v>
      </c>
      <c r="J58" s="36">
        <v>2</v>
      </c>
      <c r="K58" s="36">
        <v>2</v>
      </c>
      <c r="L58" s="36">
        <v>2</v>
      </c>
      <c r="M58" s="36">
        <v>3</v>
      </c>
      <c r="N58" s="36">
        <v>3</v>
      </c>
      <c r="O58" s="36">
        <v>2</v>
      </c>
      <c r="P58" s="36">
        <v>2</v>
      </c>
      <c r="Q58" s="36">
        <v>2</v>
      </c>
      <c r="R58" s="36">
        <v>2</v>
      </c>
      <c r="S58" s="36">
        <v>3</v>
      </c>
      <c r="T58" s="36">
        <v>3</v>
      </c>
      <c r="U58" s="36">
        <v>3</v>
      </c>
      <c r="V58" s="36">
        <v>2</v>
      </c>
      <c r="X58" s="36">
        <v>21</v>
      </c>
      <c r="Y58" s="36" t="s">
        <v>540</v>
      </c>
      <c r="Z58" s="36">
        <v>45</v>
      </c>
      <c r="AA58" s="36">
        <v>0</v>
      </c>
      <c r="AB58" s="38" t="s">
        <v>464</v>
      </c>
      <c r="AC58" s="36" t="s">
        <v>439</v>
      </c>
      <c r="AD58" s="36" t="s">
        <v>454</v>
      </c>
      <c r="AE58" s="36" t="s">
        <v>467</v>
      </c>
      <c r="AF58" s="36" t="s">
        <v>607</v>
      </c>
      <c r="AG58" s="36">
        <v>13</v>
      </c>
      <c r="AH58" s="36">
        <v>4</v>
      </c>
      <c r="AI58" s="36">
        <v>15</v>
      </c>
      <c r="AO58" s="37">
        <v>-115</v>
      </c>
      <c r="AP58" s="36">
        <v>7</v>
      </c>
      <c r="AR58" s="36">
        <v>42</v>
      </c>
      <c r="AS58" s="36" t="s">
        <v>509</v>
      </c>
      <c r="AX58" s="36" t="s">
        <v>506</v>
      </c>
      <c r="AY58" s="36">
        <v>55</v>
      </c>
      <c r="AZ58" s="36">
        <v>-5</v>
      </c>
      <c r="BA58" s="38" t="s">
        <v>464</v>
      </c>
      <c r="BB58" s="36" t="s">
        <v>439</v>
      </c>
      <c r="BC58" s="36" t="s">
        <v>454</v>
      </c>
      <c r="BD58" s="36" t="s">
        <v>523</v>
      </c>
      <c r="BE58" s="36" t="s">
        <v>454</v>
      </c>
      <c r="BF58" s="36">
        <v>15</v>
      </c>
      <c r="BG58" s="36">
        <v>3</v>
      </c>
      <c r="BH58" s="36">
        <v>25</v>
      </c>
      <c r="BI58" s="36" t="s">
        <v>164</v>
      </c>
      <c r="BX58" s="44">
        <v>95</v>
      </c>
      <c r="BY58" s="36" t="s">
        <v>787</v>
      </c>
    </row>
    <row r="59" spans="2:78" x14ac:dyDescent="0.2">
      <c r="B59" s="36" t="s">
        <v>612</v>
      </c>
      <c r="C59" s="36">
        <v>3</v>
      </c>
      <c r="D59" s="36">
        <v>2</v>
      </c>
      <c r="E59" s="36">
        <v>1</v>
      </c>
      <c r="F59" s="36">
        <v>3</v>
      </c>
      <c r="G59" s="36">
        <v>3</v>
      </c>
      <c r="H59" s="36">
        <v>2</v>
      </c>
      <c r="I59" s="36">
        <v>3</v>
      </c>
      <c r="J59" s="36">
        <v>2</v>
      </c>
      <c r="K59" s="36">
        <v>2</v>
      </c>
      <c r="L59" s="36">
        <v>2</v>
      </c>
      <c r="M59" s="36">
        <v>3</v>
      </c>
      <c r="N59" s="36">
        <v>3</v>
      </c>
      <c r="O59" s="36">
        <v>2</v>
      </c>
      <c r="P59" s="36">
        <v>2</v>
      </c>
      <c r="Q59" s="36">
        <v>2</v>
      </c>
      <c r="R59" s="36">
        <v>2</v>
      </c>
      <c r="S59" s="36">
        <v>3</v>
      </c>
      <c r="T59" s="36">
        <v>3</v>
      </c>
      <c r="U59" s="36">
        <v>3</v>
      </c>
      <c r="V59" s="36">
        <v>2</v>
      </c>
      <c r="X59" s="36">
        <v>85</v>
      </c>
      <c r="Y59" s="36" t="s">
        <v>613</v>
      </c>
      <c r="Z59" s="36">
        <v>0</v>
      </c>
      <c r="AA59" s="36">
        <v>-40</v>
      </c>
      <c r="AB59" s="38" t="s">
        <v>438</v>
      </c>
      <c r="AC59" s="36" t="s">
        <v>454</v>
      </c>
      <c r="AD59" s="36" t="s">
        <v>454</v>
      </c>
      <c r="AE59" s="36" t="s">
        <v>457</v>
      </c>
      <c r="AF59" s="36" t="s">
        <v>454</v>
      </c>
      <c r="AG59" s="37">
        <v>3</v>
      </c>
      <c r="AH59" s="37">
        <v>-6</v>
      </c>
      <c r="AI59" s="37">
        <v>10</v>
      </c>
      <c r="AO59" s="37">
        <v>-110</v>
      </c>
      <c r="AP59" s="36">
        <v>7</v>
      </c>
      <c r="AR59" s="36">
        <v>43</v>
      </c>
      <c r="AS59" s="36" t="s">
        <v>614</v>
      </c>
      <c r="AX59" s="36" t="s">
        <v>508</v>
      </c>
      <c r="AY59" s="36">
        <v>70</v>
      </c>
      <c r="AZ59" s="36">
        <v>-30</v>
      </c>
      <c r="BA59" s="38" t="s">
        <v>552</v>
      </c>
      <c r="BB59" s="36" t="s">
        <v>439</v>
      </c>
      <c r="BC59" s="36" t="s">
        <v>72</v>
      </c>
      <c r="BD59" s="36" t="s">
        <v>553</v>
      </c>
      <c r="BE59" s="36" t="s">
        <v>554</v>
      </c>
      <c r="BF59" s="36">
        <v>15</v>
      </c>
      <c r="BG59" s="36">
        <v>5</v>
      </c>
      <c r="BH59" s="36">
        <v>25</v>
      </c>
      <c r="BI59" s="36" t="s">
        <v>164</v>
      </c>
      <c r="BX59" s="44">
        <v>125</v>
      </c>
      <c r="BY59" s="36" t="s">
        <v>793</v>
      </c>
    </row>
    <row r="60" spans="2:78" x14ac:dyDescent="0.2">
      <c r="B60" s="36" t="s">
        <v>615</v>
      </c>
      <c r="C60" s="36">
        <v>3</v>
      </c>
      <c r="D60" s="36">
        <v>2</v>
      </c>
      <c r="E60" s="36">
        <v>3</v>
      </c>
      <c r="F60" s="36">
        <v>3</v>
      </c>
      <c r="G60" s="36">
        <v>3</v>
      </c>
      <c r="H60" s="36">
        <v>2</v>
      </c>
      <c r="I60" s="36">
        <v>3</v>
      </c>
      <c r="J60" s="36">
        <v>2</v>
      </c>
      <c r="K60" s="36">
        <v>2</v>
      </c>
      <c r="L60" s="36">
        <v>2</v>
      </c>
      <c r="M60" s="36">
        <v>3</v>
      </c>
      <c r="N60" s="36">
        <v>3</v>
      </c>
      <c r="O60" s="36">
        <v>2</v>
      </c>
      <c r="P60" s="36">
        <v>2</v>
      </c>
      <c r="Q60" s="36">
        <v>2</v>
      </c>
      <c r="R60" s="36">
        <v>2</v>
      </c>
      <c r="S60" s="36">
        <v>3</v>
      </c>
      <c r="T60" s="36">
        <v>3</v>
      </c>
      <c r="U60" s="36">
        <v>3</v>
      </c>
      <c r="V60" s="36">
        <v>2</v>
      </c>
      <c r="X60" s="36">
        <v>105</v>
      </c>
      <c r="Y60" s="36" t="s">
        <v>616</v>
      </c>
      <c r="Z60" s="36">
        <v>35</v>
      </c>
      <c r="AA60" s="36">
        <v>-10</v>
      </c>
      <c r="AB60" s="38" t="s">
        <v>438</v>
      </c>
      <c r="AC60" s="36" t="s">
        <v>172</v>
      </c>
      <c r="AD60" s="36" t="s">
        <v>448</v>
      </c>
      <c r="AE60" s="36" t="s">
        <v>440</v>
      </c>
      <c r="AF60" s="36" t="s">
        <v>454</v>
      </c>
      <c r="AG60" s="37">
        <v>8</v>
      </c>
      <c r="AH60" s="37">
        <v>0</v>
      </c>
      <c r="AI60" s="37">
        <v>15</v>
      </c>
      <c r="AO60" s="37">
        <v>-105</v>
      </c>
      <c r="AP60" s="36">
        <v>7</v>
      </c>
      <c r="AR60" s="36">
        <v>44</v>
      </c>
      <c r="AS60" s="36" t="s">
        <v>617</v>
      </c>
      <c r="AX60" s="36" t="s">
        <v>512</v>
      </c>
      <c r="AY60" s="36">
        <v>40</v>
      </c>
      <c r="AZ60" s="36">
        <v>15</v>
      </c>
      <c r="BA60" s="38" t="s">
        <v>438</v>
      </c>
      <c r="BB60" s="36" t="s">
        <v>448</v>
      </c>
      <c r="BC60" s="36" t="s">
        <v>439</v>
      </c>
      <c r="BD60" s="36" t="s">
        <v>440</v>
      </c>
      <c r="BE60" s="36" t="s">
        <v>528</v>
      </c>
      <c r="BF60" s="36">
        <v>12</v>
      </c>
      <c r="BG60" s="36">
        <v>1</v>
      </c>
      <c r="BH60" s="36">
        <v>20</v>
      </c>
      <c r="BI60" s="36" t="s">
        <v>164</v>
      </c>
      <c r="BX60" s="44">
        <v>150</v>
      </c>
      <c r="BY60" s="36" t="s">
        <v>778</v>
      </c>
    </row>
    <row r="61" spans="2:78" x14ac:dyDescent="0.2">
      <c r="B61" s="36" t="s">
        <v>618</v>
      </c>
      <c r="C61" s="36">
        <v>3</v>
      </c>
      <c r="D61" s="36">
        <v>2</v>
      </c>
      <c r="E61" s="36">
        <v>2</v>
      </c>
      <c r="F61" s="36">
        <v>3</v>
      </c>
      <c r="G61" s="36">
        <v>3</v>
      </c>
      <c r="H61" s="36">
        <v>2</v>
      </c>
      <c r="I61" s="36">
        <v>3</v>
      </c>
      <c r="J61" s="36">
        <v>2</v>
      </c>
      <c r="K61" s="36">
        <v>2</v>
      </c>
      <c r="L61" s="36">
        <v>2</v>
      </c>
      <c r="M61" s="36">
        <v>3</v>
      </c>
      <c r="N61" s="36">
        <v>3</v>
      </c>
      <c r="O61" s="36">
        <v>2</v>
      </c>
      <c r="P61" s="36">
        <v>2</v>
      </c>
      <c r="Q61" s="36">
        <v>2</v>
      </c>
      <c r="R61" s="36">
        <v>2</v>
      </c>
      <c r="S61" s="36">
        <v>3</v>
      </c>
      <c r="T61" s="36">
        <v>3</v>
      </c>
      <c r="U61" s="36">
        <v>3</v>
      </c>
      <c r="V61" s="36">
        <v>2</v>
      </c>
      <c r="X61" s="36">
        <v>22</v>
      </c>
      <c r="Y61" s="36" t="s">
        <v>543</v>
      </c>
      <c r="Z61" s="36">
        <v>35</v>
      </c>
      <c r="AA61" s="36">
        <v>5</v>
      </c>
      <c r="AB61" s="38" t="s">
        <v>438</v>
      </c>
      <c r="AC61" s="36" t="s">
        <v>448</v>
      </c>
      <c r="AD61" s="36" t="s">
        <v>454</v>
      </c>
      <c r="AE61" s="36" t="s">
        <v>449</v>
      </c>
      <c r="AF61" s="36" t="s">
        <v>607</v>
      </c>
      <c r="AG61" s="36">
        <v>10</v>
      </c>
      <c r="AH61" s="36">
        <v>-2</v>
      </c>
      <c r="AI61" s="36">
        <v>20</v>
      </c>
      <c r="AO61" s="37">
        <v>-100</v>
      </c>
      <c r="AP61" s="36">
        <v>7</v>
      </c>
      <c r="AR61" s="36">
        <v>45</v>
      </c>
      <c r="AS61" s="36" t="s">
        <v>532</v>
      </c>
      <c r="AX61" s="36" t="s">
        <v>515</v>
      </c>
      <c r="AY61" s="36">
        <v>50</v>
      </c>
      <c r="AZ61" s="36">
        <v>0</v>
      </c>
      <c r="BA61" s="38" t="s">
        <v>456</v>
      </c>
      <c r="BB61" s="36" t="s">
        <v>439</v>
      </c>
      <c r="BC61" s="36" t="s">
        <v>454</v>
      </c>
      <c r="BD61" s="36" t="s">
        <v>523</v>
      </c>
      <c r="BE61" s="36" t="s">
        <v>454</v>
      </c>
      <c r="BF61" s="36">
        <v>13</v>
      </c>
      <c r="BG61" s="36">
        <v>3</v>
      </c>
      <c r="BH61" s="36">
        <v>25</v>
      </c>
      <c r="BI61" s="36" t="s">
        <v>164</v>
      </c>
      <c r="BX61" s="44">
        <v>180</v>
      </c>
      <c r="BY61" s="36" t="s">
        <v>781</v>
      </c>
    </row>
    <row r="62" spans="2:78" x14ac:dyDescent="0.2">
      <c r="B62" s="36" t="s">
        <v>619</v>
      </c>
      <c r="C62" s="36">
        <v>3</v>
      </c>
      <c r="D62" s="36">
        <v>2</v>
      </c>
      <c r="E62" s="36">
        <v>3</v>
      </c>
      <c r="F62" s="36">
        <v>3</v>
      </c>
      <c r="G62" s="36">
        <v>3</v>
      </c>
      <c r="H62" s="36">
        <v>2</v>
      </c>
      <c r="I62" s="36">
        <v>3</v>
      </c>
      <c r="J62" s="36">
        <v>2</v>
      </c>
      <c r="K62" s="36">
        <v>2</v>
      </c>
      <c r="L62" s="36">
        <v>2</v>
      </c>
      <c r="M62" s="36">
        <v>3</v>
      </c>
      <c r="N62" s="36">
        <v>3</v>
      </c>
      <c r="O62" s="36">
        <v>2</v>
      </c>
      <c r="P62" s="36">
        <v>2</v>
      </c>
      <c r="Q62" s="36">
        <v>2</v>
      </c>
      <c r="R62" s="36">
        <v>2</v>
      </c>
      <c r="S62" s="36">
        <v>3</v>
      </c>
      <c r="T62" s="36">
        <v>3</v>
      </c>
      <c r="U62" s="36">
        <v>3</v>
      </c>
      <c r="V62" s="36">
        <v>2</v>
      </c>
      <c r="X62" s="36">
        <v>100</v>
      </c>
      <c r="Y62" s="36" t="s">
        <v>620</v>
      </c>
      <c r="Z62" s="36">
        <v>15</v>
      </c>
      <c r="AA62" s="36">
        <v>-10</v>
      </c>
      <c r="AB62" s="38" t="s">
        <v>438</v>
      </c>
      <c r="AC62" s="36" t="s">
        <v>72</v>
      </c>
      <c r="AD62" s="36" t="s">
        <v>454</v>
      </c>
      <c r="AE62" s="36" t="s">
        <v>453</v>
      </c>
      <c r="AF62" s="36" t="s">
        <v>607</v>
      </c>
      <c r="AG62" s="37">
        <v>6</v>
      </c>
      <c r="AH62" s="37">
        <v>-2</v>
      </c>
      <c r="AI62" s="37">
        <v>20</v>
      </c>
      <c r="AO62" s="37">
        <v>-95</v>
      </c>
      <c r="AP62" s="36">
        <v>7</v>
      </c>
      <c r="AR62" s="36">
        <v>46</v>
      </c>
      <c r="AS62" s="36" t="s">
        <v>446</v>
      </c>
      <c r="AX62" s="36" t="s">
        <v>518</v>
      </c>
      <c r="AY62" s="36">
        <v>25</v>
      </c>
      <c r="AZ62" s="36">
        <v>20</v>
      </c>
      <c r="BA62" s="38" t="s">
        <v>484</v>
      </c>
      <c r="BB62" s="36" t="s">
        <v>448</v>
      </c>
      <c r="BC62" s="36" t="s">
        <v>454</v>
      </c>
      <c r="BD62" s="36" t="s">
        <v>440</v>
      </c>
      <c r="BE62" s="36" t="s">
        <v>535</v>
      </c>
      <c r="BF62" s="36">
        <v>8</v>
      </c>
      <c r="BG62" s="36">
        <v>-3</v>
      </c>
      <c r="BH62" s="36">
        <v>15</v>
      </c>
      <c r="BI62" s="36" t="s">
        <v>164</v>
      </c>
      <c r="BX62" s="44">
        <v>220</v>
      </c>
      <c r="BY62" s="36" t="s">
        <v>786</v>
      </c>
    </row>
    <row r="63" spans="2:78" x14ac:dyDescent="0.2">
      <c r="B63" s="36" t="s">
        <v>621</v>
      </c>
      <c r="C63" s="36">
        <v>3</v>
      </c>
      <c r="D63" s="36">
        <v>2</v>
      </c>
      <c r="E63" s="36">
        <v>2</v>
      </c>
      <c r="F63" s="36">
        <v>3</v>
      </c>
      <c r="G63" s="36">
        <v>3</v>
      </c>
      <c r="H63" s="36">
        <v>2</v>
      </c>
      <c r="I63" s="36">
        <v>3</v>
      </c>
      <c r="J63" s="36">
        <v>2</v>
      </c>
      <c r="K63" s="36">
        <v>2</v>
      </c>
      <c r="L63" s="36">
        <v>2</v>
      </c>
      <c r="M63" s="36">
        <v>3</v>
      </c>
      <c r="N63" s="36">
        <v>3</v>
      </c>
      <c r="O63" s="36">
        <v>2</v>
      </c>
      <c r="P63" s="36">
        <v>2</v>
      </c>
      <c r="Q63" s="36">
        <v>2</v>
      </c>
      <c r="R63" s="36">
        <v>2</v>
      </c>
      <c r="S63" s="36">
        <v>3</v>
      </c>
      <c r="T63" s="36">
        <v>3</v>
      </c>
      <c r="U63" s="36">
        <v>3</v>
      </c>
      <c r="V63" s="36">
        <v>2</v>
      </c>
      <c r="X63" s="36">
        <v>38</v>
      </c>
      <c r="Y63" s="36" t="s">
        <v>601</v>
      </c>
      <c r="Z63" s="36">
        <v>50</v>
      </c>
      <c r="AA63" s="36">
        <v>0</v>
      </c>
      <c r="AB63" s="38" t="s">
        <v>622</v>
      </c>
      <c r="AC63" s="36" t="s">
        <v>439</v>
      </c>
      <c r="AD63" s="36" t="s">
        <v>454</v>
      </c>
      <c r="AE63" s="36" t="s">
        <v>523</v>
      </c>
      <c r="AF63" s="36" t="s">
        <v>554</v>
      </c>
      <c r="AG63" s="36">
        <v>11</v>
      </c>
      <c r="AH63" s="36">
        <v>3</v>
      </c>
      <c r="AI63" s="36">
        <v>40</v>
      </c>
      <c r="AO63" s="37">
        <v>-90</v>
      </c>
      <c r="AP63" s="36">
        <v>7</v>
      </c>
      <c r="AR63" s="36">
        <v>47</v>
      </c>
      <c r="AS63" s="36" t="s">
        <v>623</v>
      </c>
      <c r="AX63" s="36" t="s">
        <v>521</v>
      </c>
      <c r="AY63" s="36">
        <v>40</v>
      </c>
      <c r="AZ63" s="36">
        <v>15</v>
      </c>
      <c r="BA63" s="38" t="s">
        <v>438</v>
      </c>
      <c r="BB63" s="36" t="s">
        <v>448</v>
      </c>
      <c r="BC63" s="36" t="s">
        <v>439</v>
      </c>
      <c r="BD63" s="36" t="s">
        <v>523</v>
      </c>
      <c r="BE63" s="36" t="s">
        <v>528</v>
      </c>
      <c r="BF63" s="36">
        <v>11</v>
      </c>
      <c r="BG63" s="36">
        <v>2</v>
      </c>
      <c r="BH63" s="36">
        <v>20</v>
      </c>
      <c r="BI63" s="36" t="s">
        <v>164</v>
      </c>
    </row>
    <row r="64" spans="2:78" x14ac:dyDescent="0.2">
      <c r="B64" s="36" t="s">
        <v>624</v>
      </c>
      <c r="C64" s="36">
        <v>2</v>
      </c>
      <c r="D64" s="36">
        <v>2</v>
      </c>
      <c r="E64" s="36">
        <v>3</v>
      </c>
      <c r="F64" s="36">
        <v>3</v>
      </c>
      <c r="G64" s="36">
        <v>3</v>
      </c>
      <c r="H64" s="36">
        <v>2</v>
      </c>
      <c r="I64" s="36">
        <v>3</v>
      </c>
      <c r="J64" s="36">
        <v>2</v>
      </c>
      <c r="K64" s="36">
        <v>2</v>
      </c>
      <c r="L64" s="36">
        <v>2</v>
      </c>
      <c r="M64" s="36">
        <v>3</v>
      </c>
      <c r="N64" s="36">
        <v>3</v>
      </c>
      <c r="O64" s="36">
        <v>2</v>
      </c>
      <c r="P64" s="36">
        <v>2</v>
      </c>
      <c r="Q64" s="36">
        <v>2</v>
      </c>
      <c r="R64" s="36">
        <v>2</v>
      </c>
      <c r="S64" s="36">
        <v>3</v>
      </c>
      <c r="T64" s="36">
        <v>3</v>
      </c>
      <c r="U64" s="36">
        <v>3</v>
      </c>
      <c r="V64" s="36">
        <v>2</v>
      </c>
      <c r="X64" s="36">
        <v>47</v>
      </c>
      <c r="Y64" s="36" t="s">
        <v>623</v>
      </c>
      <c r="Z64" s="36">
        <v>55</v>
      </c>
      <c r="AA64" s="36">
        <v>-5</v>
      </c>
      <c r="AB64" s="38" t="s">
        <v>480</v>
      </c>
      <c r="AC64" s="36" t="s">
        <v>439</v>
      </c>
      <c r="AD64" s="36" t="s">
        <v>454</v>
      </c>
      <c r="AE64" s="36" t="s">
        <v>523</v>
      </c>
      <c r="AF64" s="36" t="s">
        <v>625</v>
      </c>
      <c r="AG64" s="36">
        <v>11</v>
      </c>
      <c r="AH64" s="36">
        <v>3</v>
      </c>
      <c r="AI64" s="36">
        <v>40</v>
      </c>
      <c r="AJ64" s="36" t="s">
        <v>626</v>
      </c>
      <c r="AO64" s="37">
        <v>-85</v>
      </c>
      <c r="AP64" s="36">
        <v>7</v>
      </c>
      <c r="AR64" s="36">
        <v>48</v>
      </c>
      <c r="AS64" s="36" t="s">
        <v>627</v>
      </c>
      <c r="AX64" s="36" t="s">
        <v>5503</v>
      </c>
      <c r="AY64" s="36">
        <v>40</v>
      </c>
      <c r="AZ64" s="36">
        <v>-10</v>
      </c>
      <c r="BA64" s="36">
        <v>7</v>
      </c>
      <c r="BB64" s="36" t="s">
        <v>439</v>
      </c>
      <c r="BC64" s="36" t="s">
        <v>454</v>
      </c>
      <c r="BD64" s="36" t="s">
        <v>5504</v>
      </c>
      <c r="BE64" s="36" t="s">
        <v>454</v>
      </c>
      <c r="BF64" s="36">
        <v>12</v>
      </c>
      <c r="BG64" s="36">
        <v>5</v>
      </c>
      <c r="BH64" s="36">
        <v>20</v>
      </c>
      <c r="BI64" s="36" t="s">
        <v>164</v>
      </c>
    </row>
    <row r="65" spans="2:61" x14ac:dyDescent="0.2">
      <c r="B65" s="36" t="s">
        <v>628</v>
      </c>
      <c r="C65" s="36">
        <v>3</v>
      </c>
      <c r="D65" s="36">
        <v>2</v>
      </c>
      <c r="E65" s="36">
        <v>3</v>
      </c>
      <c r="F65" s="36">
        <v>3</v>
      </c>
      <c r="G65" s="36">
        <v>3</v>
      </c>
      <c r="H65" s="36">
        <v>2</v>
      </c>
      <c r="I65" s="36">
        <v>3</v>
      </c>
      <c r="J65" s="36">
        <v>2</v>
      </c>
      <c r="K65" s="36">
        <v>2</v>
      </c>
      <c r="L65" s="36">
        <v>2</v>
      </c>
      <c r="M65" s="36">
        <v>3</v>
      </c>
      <c r="N65" s="36">
        <v>3</v>
      </c>
      <c r="O65" s="36">
        <v>2</v>
      </c>
      <c r="P65" s="36">
        <v>2</v>
      </c>
      <c r="Q65" s="36">
        <v>2</v>
      </c>
      <c r="R65" s="36">
        <v>2</v>
      </c>
      <c r="S65" s="36">
        <v>3</v>
      </c>
      <c r="T65" s="36">
        <v>3</v>
      </c>
      <c r="U65" s="36">
        <v>3</v>
      </c>
      <c r="V65" s="36">
        <v>2</v>
      </c>
      <c r="X65" s="36">
        <v>39</v>
      </c>
      <c r="Y65" s="36" t="s">
        <v>605</v>
      </c>
      <c r="Z65" s="36">
        <v>40</v>
      </c>
      <c r="AA65" s="36">
        <v>10</v>
      </c>
      <c r="AB65" s="38" t="s">
        <v>480</v>
      </c>
      <c r="AC65" s="36" t="s">
        <v>448</v>
      </c>
      <c r="AD65" s="36" t="s">
        <v>439</v>
      </c>
      <c r="AE65" s="36" t="s">
        <v>440</v>
      </c>
      <c r="AF65" s="36" t="s">
        <v>629</v>
      </c>
      <c r="AG65" s="36">
        <v>13</v>
      </c>
      <c r="AH65" s="36">
        <v>3</v>
      </c>
      <c r="AI65" s="36">
        <v>25</v>
      </c>
      <c r="AO65" s="37">
        <v>-80</v>
      </c>
      <c r="AP65" s="36">
        <v>7</v>
      </c>
      <c r="AR65" s="36">
        <v>49</v>
      </c>
      <c r="AS65" s="36" t="s">
        <v>630</v>
      </c>
      <c r="AX65" s="36" t="s">
        <v>580</v>
      </c>
      <c r="AY65" s="36">
        <v>40</v>
      </c>
      <c r="AZ65" s="36">
        <v>0</v>
      </c>
      <c r="BA65" s="38" t="s">
        <v>454</v>
      </c>
      <c r="BB65" s="36" t="s">
        <v>448</v>
      </c>
      <c r="BC65" s="36" t="s">
        <v>454</v>
      </c>
      <c r="BD65" s="36" t="s">
        <v>469</v>
      </c>
      <c r="BE65" s="36" t="s">
        <v>454</v>
      </c>
      <c r="BF65" s="37">
        <v>4</v>
      </c>
      <c r="BG65" s="37">
        <v>1</v>
      </c>
      <c r="BH65" s="37">
        <v>20</v>
      </c>
      <c r="BI65" s="36" t="s">
        <v>164</v>
      </c>
    </row>
    <row r="66" spans="2:61" x14ac:dyDescent="0.2">
      <c r="B66" s="36" t="s">
        <v>631</v>
      </c>
      <c r="C66" s="36">
        <v>3</v>
      </c>
      <c r="D66" s="36">
        <v>1</v>
      </c>
      <c r="E66" s="36">
        <v>3</v>
      </c>
      <c r="F66" s="36">
        <v>3</v>
      </c>
      <c r="G66" s="36">
        <v>3</v>
      </c>
      <c r="H66" s="36">
        <v>2</v>
      </c>
      <c r="I66" s="36">
        <v>3</v>
      </c>
      <c r="J66" s="36">
        <v>2</v>
      </c>
      <c r="K66" s="36">
        <v>2</v>
      </c>
      <c r="L66" s="36">
        <v>2</v>
      </c>
      <c r="M66" s="36">
        <v>3</v>
      </c>
      <c r="N66" s="36">
        <v>3</v>
      </c>
      <c r="O66" s="36">
        <v>2</v>
      </c>
      <c r="P66" s="36">
        <v>2</v>
      </c>
      <c r="Q66" s="36">
        <v>2</v>
      </c>
      <c r="R66" s="36">
        <v>2</v>
      </c>
      <c r="S66" s="36">
        <v>3</v>
      </c>
      <c r="T66" s="36">
        <v>3</v>
      </c>
      <c r="U66" s="36">
        <v>3</v>
      </c>
      <c r="V66" s="36">
        <v>2</v>
      </c>
      <c r="X66" s="36">
        <v>53</v>
      </c>
      <c r="Y66" s="36" t="s">
        <v>632</v>
      </c>
      <c r="Z66" s="36">
        <v>40</v>
      </c>
      <c r="AA66" s="36">
        <v>5</v>
      </c>
      <c r="AB66" s="38" t="s">
        <v>464</v>
      </c>
      <c r="AC66" s="36" t="s">
        <v>439</v>
      </c>
      <c r="AD66" s="36" t="s">
        <v>72</v>
      </c>
      <c r="AE66" s="36" t="s">
        <v>633</v>
      </c>
      <c r="AF66" s="36" t="s">
        <v>634</v>
      </c>
      <c r="AG66" s="36">
        <v>12</v>
      </c>
      <c r="AH66" s="36">
        <v>4</v>
      </c>
      <c r="AI66" s="36">
        <v>25</v>
      </c>
      <c r="AJ66" s="36" t="s">
        <v>635</v>
      </c>
      <c r="AO66" s="37">
        <v>-75</v>
      </c>
      <c r="AP66" s="36">
        <v>7</v>
      </c>
      <c r="AR66" s="36">
        <v>50</v>
      </c>
      <c r="AS66" s="36" t="s">
        <v>636</v>
      </c>
      <c r="AX66" s="36" t="s">
        <v>582</v>
      </c>
      <c r="AY66" s="36">
        <v>30</v>
      </c>
      <c r="AZ66" s="36">
        <v>0</v>
      </c>
      <c r="BA66" s="38" t="s">
        <v>454</v>
      </c>
      <c r="BB66" s="36" t="s">
        <v>448</v>
      </c>
      <c r="BC66" s="36" t="s">
        <v>454</v>
      </c>
      <c r="BD66" s="36" t="s">
        <v>469</v>
      </c>
      <c r="BE66" s="36" t="s">
        <v>454</v>
      </c>
      <c r="BF66" s="37">
        <v>3</v>
      </c>
      <c r="BG66" s="37">
        <v>0</v>
      </c>
      <c r="BH66" s="37">
        <v>20</v>
      </c>
      <c r="BI66" s="36" t="s">
        <v>583</v>
      </c>
    </row>
    <row r="67" spans="2:61" x14ac:dyDescent="0.2">
      <c r="B67" s="36" t="s">
        <v>637</v>
      </c>
      <c r="C67" s="36">
        <v>3</v>
      </c>
      <c r="D67" s="36">
        <v>2</v>
      </c>
      <c r="E67" s="36">
        <v>3</v>
      </c>
      <c r="F67" s="36">
        <v>3</v>
      </c>
      <c r="G67" s="36">
        <v>3</v>
      </c>
      <c r="H67" s="36">
        <v>2</v>
      </c>
      <c r="I67" s="36">
        <v>3</v>
      </c>
      <c r="J67" s="36">
        <v>2</v>
      </c>
      <c r="K67" s="36">
        <v>2</v>
      </c>
      <c r="L67" s="36">
        <v>2</v>
      </c>
      <c r="M67" s="36">
        <v>1</v>
      </c>
      <c r="N67" s="36">
        <v>3</v>
      </c>
      <c r="O67" s="36">
        <v>2</v>
      </c>
      <c r="P67" s="36">
        <v>2</v>
      </c>
      <c r="Q67" s="36">
        <v>2</v>
      </c>
      <c r="R67" s="36">
        <v>2</v>
      </c>
      <c r="S67" s="36">
        <v>3</v>
      </c>
      <c r="T67" s="36">
        <v>3</v>
      </c>
      <c r="U67" s="36">
        <v>3</v>
      </c>
      <c r="V67" s="36">
        <v>2</v>
      </c>
      <c r="X67" s="36">
        <v>23</v>
      </c>
      <c r="Y67" s="36" t="s">
        <v>547</v>
      </c>
      <c r="Z67" s="36">
        <v>40</v>
      </c>
      <c r="AA67" s="36">
        <v>5</v>
      </c>
      <c r="AB67" s="38" t="s">
        <v>638</v>
      </c>
      <c r="AC67" s="36" t="s">
        <v>448</v>
      </c>
      <c r="AD67" s="36" t="s">
        <v>454</v>
      </c>
      <c r="AE67" s="36" t="s">
        <v>449</v>
      </c>
      <c r="AF67" s="36" t="s">
        <v>639</v>
      </c>
      <c r="AG67" s="36">
        <v>13</v>
      </c>
      <c r="AH67" s="36">
        <v>2</v>
      </c>
      <c r="AI67" s="36">
        <v>25</v>
      </c>
      <c r="AO67" s="37">
        <v>-70</v>
      </c>
      <c r="AP67" s="36">
        <v>7</v>
      </c>
      <c r="AR67" s="36">
        <v>51</v>
      </c>
      <c r="AS67" s="36" t="s">
        <v>437</v>
      </c>
      <c r="AX67" s="36" t="s">
        <v>586</v>
      </c>
      <c r="AY67" s="36">
        <v>30</v>
      </c>
      <c r="AZ67" s="36">
        <v>0</v>
      </c>
      <c r="BA67" s="38" t="s">
        <v>454</v>
      </c>
      <c r="BB67" s="36" t="s">
        <v>448</v>
      </c>
      <c r="BC67" s="36" t="s">
        <v>454</v>
      </c>
      <c r="BD67" s="36" t="s">
        <v>469</v>
      </c>
      <c r="BE67" s="36" t="s">
        <v>454</v>
      </c>
      <c r="BF67" s="37">
        <v>3</v>
      </c>
      <c r="BG67" s="37">
        <v>0</v>
      </c>
      <c r="BH67" s="37">
        <v>20</v>
      </c>
      <c r="BI67" s="36" t="s">
        <v>587</v>
      </c>
    </row>
    <row r="68" spans="2:61" x14ac:dyDescent="0.2">
      <c r="B68" s="36" t="s">
        <v>640</v>
      </c>
      <c r="C68" s="36">
        <v>3</v>
      </c>
      <c r="D68" s="36">
        <v>2</v>
      </c>
      <c r="E68" s="36">
        <v>3</v>
      </c>
      <c r="F68" s="36">
        <v>3</v>
      </c>
      <c r="G68" s="36">
        <v>3</v>
      </c>
      <c r="H68" s="36">
        <v>2</v>
      </c>
      <c r="I68" s="36">
        <v>3</v>
      </c>
      <c r="J68" s="36">
        <v>1</v>
      </c>
      <c r="K68" s="36">
        <v>2</v>
      </c>
      <c r="L68" s="36">
        <v>2</v>
      </c>
      <c r="M68" s="36">
        <v>3</v>
      </c>
      <c r="N68" s="36">
        <v>3</v>
      </c>
      <c r="O68" s="36">
        <v>2</v>
      </c>
      <c r="P68" s="36">
        <v>2</v>
      </c>
      <c r="Q68" s="36">
        <v>2</v>
      </c>
      <c r="R68" s="36">
        <v>2</v>
      </c>
      <c r="S68" s="36">
        <v>3</v>
      </c>
      <c r="T68" s="36">
        <v>3</v>
      </c>
      <c r="U68" s="36">
        <v>3</v>
      </c>
      <c r="V68" s="36">
        <v>2</v>
      </c>
      <c r="X68" s="36">
        <v>24</v>
      </c>
      <c r="Y68" s="36" t="s">
        <v>550</v>
      </c>
      <c r="Z68" s="36">
        <v>80</v>
      </c>
      <c r="AA68" s="36">
        <v>-30</v>
      </c>
      <c r="AB68" s="38" t="s">
        <v>480</v>
      </c>
      <c r="AC68" s="36" t="s">
        <v>448</v>
      </c>
      <c r="AD68" s="36" t="s">
        <v>454</v>
      </c>
      <c r="AE68" s="36" t="s">
        <v>449</v>
      </c>
      <c r="AF68" s="36" t="s">
        <v>625</v>
      </c>
      <c r="AG68" s="36">
        <v>12</v>
      </c>
      <c r="AH68" s="36">
        <v>7</v>
      </c>
      <c r="AI68" s="36">
        <v>25</v>
      </c>
      <c r="AJ68" s="36" t="s">
        <v>641</v>
      </c>
      <c r="AO68" s="37">
        <v>-65</v>
      </c>
      <c r="AP68" s="36">
        <v>7</v>
      </c>
      <c r="AR68" s="36">
        <v>52</v>
      </c>
      <c r="AS68" s="36" t="s">
        <v>642</v>
      </c>
      <c r="AX68" s="36" t="s">
        <v>522</v>
      </c>
      <c r="AY68" s="36">
        <v>35</v>
      </c>
      <c r="AZ68" s="36">
        <v>15</v>
      </c>
      <c r="BA68" s="38" t="s">
        <v>484</v>
      </c>
      <c r="BB68" s="36" t="s">
        <v>448</v>
      </c>
      <c r="BC68" s="36" t="s">
        <v>454</v>
      </c>
      <c r="BD68" s="36" t="s">
        <v>590</v>
      </c>
      <c r="BE68" s="36" t="s">
        <v>528</v>
      </c>
      <c r="BF68" s="36">
        <v>9</v>
      </c>
      <c r="BG68" s="36">
        <v>-2</v>
      </c>
      <c r="BH68" s="36">
        <v>20</v>
      </c>
      <c r="BI68" s="36" t="s">
        <v>164</v>
      </c>
    </row>
    <row r="69" spans="2:61" x14ac:dyDescent="0.2">
      <c r="B69" s="36" t="s">
        <v>227</v>
      </c>
      <c r="C69" s="36">
        <v>2</v>
      </c>
      <c r="D69" s="36">
        <v>2</v>
      </c>
      <c r="E69" s="36">
        <v>2</v>
      </c>
      <c r="F69" s="36">
        <v>2</v>
      </c>
      <c r="G69" s="36">
        <v>2</v>
      </c>
      <c r="H69" s="36">
        <v>2</v>
      </c>
      <c r="I69" s="36">
        <v>2</v>
      </c>
      <c r="J69" s="36">
        <v>2</v>
      </c>
      <c r="K69" s="36">
        <v>2</v>
      </c>
      <c r="L69" s="36">
        <v>2</v>
      </c>
      <c r="M69" s="36">
        <v>2</v>
      </c>
      <c r="N69" s="36">
        <v>2</v>
      </c>
      <c r="O69" s="36">
        <v>2</v>
      </c>
      <c r="P69" s="36">
        <v>2</v>
      </c>
      <c r="Q69" s="36">
        <v>1</v>
      </c>
      <c r="R69" s="36">
        <v>1</v>
      </c>
      <c r="S69" s="36">
        <v>2</v>
      </c>
      <c r="T69" s="36">
        <v>2</v>
      </c>
      <c r="U69" s="36">
        <v>2</v>
      </c>
      <c r="V69" s="36">
        <v>2</v>
      </c>
      <c r="X69" s="36">
        <v>25</v>
      </c>
      <c r="Y69" s="36" t="s">
        <v>551</v>
      </c>
      <c r="Z69" s="36">
        <v>35</v>
      </c>
      <c r="AA69" s="36">
        <v>-20</v>
      </c>
      <c r="AB69" s="38" t="s">
        <v>438</v>
      </c>
      <c r="AC69" s="36" t="s">
        <v>439</v>
      </c>
      <c r="AD69" s="36" t="s">
        <v>72</v>
      </c>
      <c r="AE69" s="36" t="s">
        <v>513</v>
      </c>
      <c r="AF69" s="36" t="s">
        <v>514</v>
      </c>
      <c r="AG69" s="36">
        <v>9</v>
      </c>
      <c r="AH69" s="36">
        <v>-3</v>
      </c>
      <c r="AI69" s="36">
        <v>20</v>
      </c>
      <c r="AO69" s="37">
        <v>-60</v>
      </c>
      <c r="AP69" s="36">
        <v>7</v>
      </c>
      <c r="AR69" s="36">
        <v>53</v>
      </c>
      <c r="AS69" s="36" t="s">
        <v>632</v>
      </c>
      <c r="AX69" s="36" t="s">
        <v>524</v>
      </c>
      <c r="AY69" s="36">
        <v>30</v>
      </c>
      <c r="AZ69" s="36">
        <v>10</v>
      </c>
      <c r="BA69" s="38" t="s">
        <v>484</v>
      </c>
      <c r="BB69" s="36" t="s">
        <v>448</v>
      </c>
      <c r="BC69" s="36" t="s">
        <v>454</v>
      </c>
      <c r="BD69" s="36" t="s">
        <v>440</v>
      </c>
      <c r="BE69" s="36" t="s">
        <v>454</v>
      </c>
      <c r="BF69" s="36">
        <v>11</v>
      </c>
      <c r="BG69" s="36">
        <v>-2</v>
      </c>
      <c r="BH69" s="36">
        <v>15</v>
      </c>
      <c r="BI69" s="36" t="s">
        <v>164</v>
      </c>
    </row>
    <row r="70" spans="2:61" x14ac:dyDescent="0.2">
      <c r="B70" s="36" t="s">
        <v>643</v>
      </c>
      <c r="C70" s="36">
        <v>2</v>
      </c>
      <c r="D70" s="36">
        <v>2</v>
      </c>
      <c r="E70" s="36">
        <v>2</v>
      </c>
      <c r="F70" s="36">
        <v>2</v>
      </c>
      <c r="G70" s="36">
        <v>2</v>
      </c>
      <c r="H70" s="36">
        <v>2</v>
      </c>
      <c r="I70" s="36">
        <v>2</v>
      </c>
      <c r="J70" s="36">
        <v>2</v>
      </c>
      <c r="K70" s="36">
        <v>2</v>
      </c>
      <c r="L70" s="36">
        <v>2</v>
      </c>
      <c r="M70" s="36">
        <v>2</v>
      </c>
      <c r="N70" s="36">
        <v>2</v>
      </c>
      <c r="O70" s="36">
        <v>2</v>
      </c>
      <c r="P70" s="36">
        <v>2</v>
      </c>
      <c r="Q70" s="36">
        <v>1</v>
      </c>
      <c r="R70" s="36">
        <v>1</v>
      </c>
      <c r="S70" s="36">
        <v>2</v>
      </c>
      <c r="T70" s="36">
        <v>2</v>
      </c>
      <c r="U70" s="36">
        <v>2</v>
      </c>
      <c r="V70" s="36">
        <v>2</v>
      </c>
      <c r="X70" s="36">
        <v>26</v>
      </c>
      <c r="Y70" s="36" t="s">
        <v>555</v>
      </c>
      <c r="Z70" s="36">
        <v>5</v>
      </c>
      <c r="AA70" s="36">
        <v>10</v>
      </c>
      <c r="AB70" s="38" t="s">
        <v>438</v>
      </c>
      <c r="AC70" s="36" t="s">
        <v>72</v>
      </c>
      <c r="AD70" s="36" t="s">
        <v>454</v>
      </c>
      <c r="AE70" s="36" t="s">
        <v>513</v>
      </c>
      <c r="AF70" s="36" t="s">
        <v>644</v>
      </c>
      <c r="AG70" s="36">
        <v>9</v>
      </c>
      <c r="AH70" s="36">
        <v>-4</v>
      </c>
      <c r="AI70" s="36">
        <v>20</v>
      </c>
      <c r="AJ70" s="36" t="s">
        <v>645</v>
      </c>
      <c r="AO70" s="37">
        <v>-55</v>
      </c>
      <c r="AP70" s="36">
        <v>7</v>
      </c>
      <c r="AQ70" s="36" t="s">
        <v>597</v>
      </c>
      <c r="AR70" s="36">
        <v>54</v>
      </c>
      <c r="AS70" s="36" t="s">
        <v>646</v>
      </c>
      <c r="AX70" s="36" t="s">
        <v>594</v>
      </c>
      <c r="AY70" s="36">
        <v>30</v>
      </c>
      <c r="AZ70" s="36">
        <v>15</v>
      </c>
      <c r="BA70" s="38" t="s">
        <v>438</v>
      </c>
      <c r="BB70" s="36" t="s">
        <v>439</v>
      </c>
      <c r="BC70" s="36" t="s">
        <v>448</v>
      </c>
      <c r="BD70" s="36" t="s">
        <v>440</v>
      </c>
      <c r="BE70" s="36" t="s">
        <v>454</v>
      </c>
      <c r="BF70" s="36">
        <v>12</v>
      </c>
      <c r="BG70" s="36">
        <v>2</v>
      </c>
      <c r="BH70" s="36">
        <v>15</v>
      </c>
      <c r="BI70" s="36" t="s">
        <v>164</v>
      </c>
    </row>
    <row r="71" spans="2:61" x14ac:dyDescent="0.2">
      <c r="B71" s="36" t="s">
        <v>647</v>
      </c>
      <c r="C71" s="36">
        <v>2</v>
      </c>
      <c r="D71" s="36">
        <v>2</v>
      </c>
      <c r="E71" s="36">
        <v>2</v>
      </c>
      <c r="F71" s="36">
        <v>2</v>
      </c>
      <c r="G71" s="36">
        <v>2</v>
      </c>
      <c r="H71" s="36">
        <v>2</v>
      </c>
      <c r="I71" s="36">
        <v>2</v>
      </c>
      <c r="J71" s="36">
        <v>2</v>
      </c>
      <c r="K71" s="36">
        <v>2</v>
      </c>
      <c r="L71" s="36">
        <v>2</v>
      </c>
      <c r="M71" s="36">
        <v>2</v>
      </c>
      <c r="N71" s="36">
        <v>2</v>
      </c>
      <c r="O71" s="36">
        <v>2</v>
      </c>
      <c r="P71" s="36">
        <v>2</v>
      </c>
      <c r="Q71" s="36">
        <v>1</v>
      </c>
      <c r="R71" s="36">
        <v>1</v>
      </c>
      <c r="S71" s="36">
        <v>2</v>
      </c>
      <c r="T71" s="36">
        <v>2</v>
      </c>
      <c r="U71" s="36">
        <v>2</v>
      </c>
      <c r="V71" s="36">
        <v>2</v>
      </c>
      <c r="X71" s="36">
        <v>27</v>
      </c>
      <c r="Y71" s="36" t="s">
        <v>573</v>
      </c>
      <c r="Z71" s="36">
        <v>90</v>
      </c>
      <c r="AA71" s="36">
        <v>-60</v>
      </c>
      <c r="AB71" s="38" t="s">
        <v>648</v>
      </c>
      <c r="AC71" s="36" t="s">
        <v>439</v>
      </c>
      <c r="AD71" s="36" t="s">
        <v>72</v>
      </c>
      <c r="AE71" s="36" t="s">
        <v>573</v>
      </c>
      <c r="AF71" s="36" t="s">
        <v>554</v>
      </c>
      <c r="AG71" s="36">
        <v>18</v>
      </c>
      <c r="AH71" s="36">
        <v>6</v>
      </c>
      <c r="AI71" s="36">
        <v>30</v>
      </c>
      <c r="AO71" s="37">
        <v>-50</v>
      </c>
      <c r="AP71" s="36">
        <v>7</v>
      </c>
      <c r="AR71" s="36">
        <v>54.5</v>
      </c>
      <c r="AS71" s="36" t="s">
        <v>649</v>
      </c>
      <c r="AX71" s="36" t="s">
        <v>529</v>
      </c>
      <c r="AY71" s="36">
        <v>30</v>
      </c>
      <c r="AZ71" s="36">
        <v>0</v>
      </c>
      <c r="BA71" s="38" t="s">
        <v>464</v>
      </c>
      <c r="BB71" s="36" t="s">
        <v>72</v>
      </c>
      <c r="BC71" s="36" t="s">
        <v>454</v>
      </c>
      <c r="BD71" s="36" t="s">
        <v>453</v>
      </c>
      <c r="BE71" s="36" t="s">
        <v>454</v>
      </c>
      <c r="BF71" s="36">
        <v>11</v>
      </c>
      <c r="BG71" s="36">
        <v>-2</v>
      </c>
      <c r="BH71" s="36">
        <v>15</v>
      </c>
      <c r="BI71" s="36" t="s">
        <v>164</v>
      </c>
    </row>
    <row r="72" spans="2:61" x14ac:dyDescent="0.2">
      <c r="B72" s="36" t="s">
        <v>650</v>
      </c>
      <c r="C72" s="36">
        <v>2</v>
      </c>
      <c r="D72" s="36">
        <v>2</v>
      </c>
      <c r="E72" s="36">
        <v>2</v>
      </c>
      <c r="F72" s="36">
        <v>2</v>
      </c>
      <c r="G72" s="36">
        <v>2</v>
      </c>
      <c r="H72" s="36">
        <v>2</v>
      </c>
      <c r="I72" s="36">
        <v>2</v>
      </c>
      <c r="J72" s="36">
        <v>2</v>
      </c>
      <c r="K72" s="36">
        <v>2</v>
      </c>
      <c r="L72" s="36">
        <v>2</v>
      </c>
      <c r="M72" s="36">
        <v>2</v>
      </c>
      <c r="N72" s="36">
        <v>2</v>
      </c>
      <c r="O72" s="36">
        <v>2</v>
      </c>
      <c r="P72" s="36">
        <v>2</v>
      </c>
      <c r="Q72" s="36">
        <v>1</v>
      </c>
      <c r="R72" s="36">
        <v>1</v>
      </c>
      <c r="S72" s="36">
        <v>2</v>
      </c>
      <c r="T72" s="36">
        <v>2</v>
      </c>
      <c r="U72" s="36">
        <v>2</v>
      </c>
      <c r="V72" s="36">
        <v>2</v>
      </c>
      <c r="X72" s="36">
        <v>28</v>
      </c>
      <c r="Y72" s="36" t="s">
        <v>574</v>
      </c>
      <c r="Z72" s="36">
        <v>80</v>
      </c>
      <c r="AA72" s="36">
        <v>-50</v>
      </c>
      <c r="AB72" s="38" t="s">
        <v>648</v>
      </c>
      <c r="AC72" s="36" t="s">
        <v>72</v>
      </c>
      <c r="AD72" s="36" t="s">
        <v>454</v>
      </c>
      <c r="AE72" s="36" t="s">
        <v>651</v>
      </c>
      <c r="AF72" s="36" t="s">
        <v>652</v>
      </c>
      <c r="AG72" s="36">
        <v>14</v>
      </c>
      <c r="AH72" s="36">
        <v>6</v>
      </c>
      <c r="AI72" s="36">
        <v>20</v>
      </c>
      <c r="AO72" s="37">
        <v>-45</v>
      </c>
      <c r="AP72" s="36">
        <v>7</v>
      </c>
      <c r="AR72" s="36">
        <v>55</v>
      </c>
      <c r="AS72" s="36" t="s">
        <v>507</v>
      </c>
      <c r="AX72" s="36" t="s">
        <v>5505</v>
      </c>
      <c r="AY72" s="36">
        <v>40</v>
      </c>
      <c r="AZ72" s="36">
        <v>0</v>
      </c>
      <c r="BA72" s="66" t="s">
        <v>688</v>
      </c>
      <c r="BB72" s="36" t="s">
        <v>448</v>
      </c>
      <c r="BC72" s="36" t="s">
        <v>439</v>
      </c>
      <c r="BD72" s="36" t="s">
        <v>449</v>
      </c>
      <c r="BE72" s="36" t="s">
        <v>554</v>
      </c>
      <c r="BF72" s="36">
        <v>12</v>
      </c>
      <c r="BG72" s="36">
        <v>1</v>
      </c>
      <c r="BH72" s="36">
        <v>20</v>
      </c>
      <c r="BI72" s="36" t="s">
        <v>164</v>
      </c>
    </row>
    <row r="73" spans="2:61" x14ac:dyDescent="0.2">
      <c r="B73" s="36" t="s">
        <v>653</v>
      </c>
      <c r="C73" s="36">
        <v>2</v>
      </c>
      <c r="D73" s="36">
        <v>2</v>
      </c>
      <c r="E73" s="36">
        <v>2</v>
      </c>
      <c r="F73" s="36">
        <v>2</v>
      </c>
      <c r="G73" s="36">
        <v>2</v>
      </c>
      <c r="H73" s="36">
        <v>2</v>
      </c>
      <c r="I73" s="36">
        <v>2</v>
      </c>
      <c r="J73" s="36">
        <v>2</v>
      </c>
      <c r="K73" s="36">
        <v>2</v>
      </c>
      <c r="L73" s="36">
        <v>1</v>
      </c>
      <c r="M73" s="36">
        <v>2</v>
      </c>
      <c r="N73" s="36">
        <v>2</v>
      </c>
      <c r="O73" s="36">
        <v>2</v>
      </c>
      <c r="P73" s="36">
        <v>2</v>
      </c>
      <c r="Q73" s="36">
        <v>1</v>
      </c>
      <c r="R73" s="36">
        <v>1</v>
      </c>
      <c r="S73" s="36">
        <v>2</v>
      </c>
      <c r="T73" s="36">
        <v>2</v>
      </c>
      <c r="U73" s="36">
        <v>2</v>
      </c>
      <c r="V73" s="36">
        <v>2</v>
      </c>
      <c r="X73" s="36">
        <v>102</v>
      </c>
      <c r="Y73" s="36" t="s">
        <v>654</v>
      </c>
      <c r="Z73" s="36">
        <v>30</v>
      </c>
      <c r="AA73" s="36">
        <v>-20</v>
      </c>
      <c r="AB73" s="38" t="s">
        <v>438</v>
      </c>
      <c r="AC73" s="36" t="s">
        <v>72</v>
      </c>
      <c r="AD73" s="36" t="s">
        <v>454</v>
      </c>
      <c r="AE73" s="36" t="s">
        <v>453</v>
      </c>
      <c r="AF73" s="36" t="s">
        <v>454</v>
      </c>
      <c r="AG73" s="37">
        <v>12</v>
      </c>
      <c r="AH73" s="37">
        <v>2</v>
      </c>
      <c r="AI73" s="37">
        <v>10</v>
      </c>
      <c r="AO73" s="37">
        <v>-40</v>
      </c>
      <c r="AP73" s="36">
        <v>7</v>
      </c>
      <c r="AR73" s="36">
        <v>56</v>
      </c>
      <c r="AS73" s="36" t="s">
        <v>655</v>
      </c>
      <c r="AX73" s="36" t="s">
        <v>5506</v>
      </c>
      <c r="AY73" s="36">
        <v>35</v>
      </c>
      <c r="AZ73" s="36">
        <v>5</v>
      </c>
      <c r="BA73" s="66" t="s">
        <v>638</v>
      </c>
      <c r="BB73" s="36" t="s">
        <v>448</v>
      </c>
      <c r="BC73" s="36" t="s">
        <v>72</v>
      </c>
      <c r="BD73" s="36" t="s">
        <v>449</v>
      </c>
      <c r="BE73" s="36" t="s">
        <v>5507</v>
      </c>
      <c r="BF73" s="36">
        <v>10</v>
      </c>
      <c r="BG73" s="36">
        <v>2</v>
      </c>
      <c r="BH73" s="36">
        <v>20</v>
      </c>
      <c r="BI73" s="36" t="s">
        <v>164</v>
      </c>
    </row>
    <row r="74" spans="2:61" x14ac:dyDescent="0.2">
      <c r="B74" s="36" t="s">
        <v>232</v>
      </c>
      <c r="C74" s="36">
        <v>2</v>
      </c>
      <c r="D74" s="36">
        <v>2</v>
      </c>
      <c r="E74" s="36">
        <v>2</v>
      </c>
      <c r="F74" s="36">
        <v>2</v>
      </c>
      <c r="G74" s="36">
        <v>2</v>
      </c>
      <c r="H74" s="36">
        <v>2</v>
      </c>
      <c r="I74" s="36">
        <v>2</v>
      </c>
      <c r="J74" s="36">
        <v>2</v>
      </c>
      <c r="K74" s="36">
        <v>2</v>
      </c>
      <c r="L74" s="36">
        <v>2</v>
      </c>
      <c r="M74" s="36">
        <v>1</v>
      </c>
      <c r="N74" s="36">
        <v>3</v>
      </c>
      <c r="O74" s="36">
        <v>2</v>
      </c>
      <c r="P74" s="36">
        <v>2</v>
      </c>
      <c r="Q74" s="36">
        <v>3</v>
      </c>
      <c r="R74" s="36">
        <v>2</v>
      </c>
      <c r="S74" s="36">
        <v>2</v>
      </c>
      <c r="T74" s="36">
        <v>2</v>
      </c>
      <c r="U74" s="36">
        <v>2</v>
      </c>
      <c r="V74" s="36">
        <v>2</v>
      </c>
      <c r="X74" s="36">
        <v>29</v>
      </c>
      <c r="Y74" s="36" t="s">
        <v>576</v>
      </c>
      <c r="Z74" s="36">
        <v>50</v>
      </c>
      <c r="AA74" s="36">
        <v>-5</v>
      </c>
      <c r="AB74" s="38" t="s">
        <v>456</v>
      </c>
      <c r="AC74" s="36" t="s">
        <v>72</v>
      </c>
      <c r="AD74" s="36" t="s">
        <v>454</v>
      </c>
      <c r="AE74" s="36" t="s">
        <v>453</v>
      </c>
      <c r="AF74" s="36" t="s">
        <v>454</v>
      </c>
      <c r="AG74" s="36">
        <v>15</v>
      </c>
      <c r="AH74" s="36">
        <v>4</v>
      </c>
      <c r="AI74" s="36">
        <v>15</v>
      </c>
      <c r="AO74" s="37">
        <v>-35</v>
      </c>
      <c r="AP74" s="36">
        <v>7</v>
      </c>
      <c r="AR74" s="36">
        <v>57</v>
      </c>
      <c r="AS74" s="36" t="s">
        <v>656</v>
      </c>
      <c r="AX74" s="36" t="s">
        <v>5508</v>
      </c>
      <c r="AY74" s="36">
        <v>75</v>
      </c>
      <c r="AZ74" s="36">
        <v>-30</v>
      </c>
      <c r="BA74" s="66" t="s">
        <v>5509</v>
      </c>
      <c r="BB74" s="36" t="s">
        <v>439</v>
      </c>
      <c r="BC74" s="36" t="s">
        <v>454</v>
      </c>
      <c r="BD74" s="36" t="s">
        <v>573</v>
      </c>
      <c r="BE74" s="36" t="s">
        <v>445</v>
      </c>
      <c r="BF74" s="36">
        <v>12</v>
      </c>
      <c r="BG74" s="36">
        <v>3</v>
      </c>
      <c r="BH74" s="36">
        <v>20</v>
      </c>
      <c r="BI74" s="36" t="s">
        <v>164</v>
      </c>
    </row>
    <row r="75" spans="2:61" x14ac:dyDescent="0.2">
      <c r="B75" s="36" t="s">
        <v>657</v>
      </c>
      <c r="C75" s="36">
        <v>2</v>
      </c>
      <c r="D75" s="36">
        <v>2</v>
      </c>
      <c r="E75" s="36">
        <v>2</v>
      </c>
      <c r="F75" s="36">
        <v>2</v>
      </c>
      <c r="G75" s="36">
        <v>2</v>
      </c>
      <c r="H75" s="36">
        <v>2</v>
      </c>
      <c r="I75" s="36">
        <v>2</v>
      </c>
      <c r="J75" s="36">
        <v>2</v>
      </c>
      <c r="K75" s="36">
        <v>2</v>
      </c>
      <c r="L75" s="36">
        <v>2</v>
      </c>
      <c r="M75" s="36">
        <v>1</v>
      </c>
      <c r="N75" s="36">
        <v>3</v>
      </c>
      <c r="O75" s="36">
        <v>2</v>
      </c>
      <c r="P75" s="36">
        <v>2</v>
      </c>
      <c r="Q75" s="36">
        <v>3</v>
      </c>
      <c r="R75" s="36">
        <v>2</v>
      </c>
      <c r="S75" s="36">
        <v>2</v>
      </c>
      <c r="T75" s="36">
        <v>2</v>
      </c>
      <c r="U75" s="36">
        <v>2</v>
      </c>
      <c r="V75" s="36">
        <v>2</v>
      </c>
      <c r="X75" s="36">
        <v>30</v>
      </c>
      <c r="Y75" s="36" t="s">
        <v>578</v>
      </c>
      <c r="Z75" s="36">
        <v>40</v>
      </c>
      <c r="AA75" s="36">
        <v>0</v>
      </c>
      <c r="AB75" s="38" t="s">
        <v>456</v>
      </c>
      <c r="AC75" s="36" t="s">
        <v>72</v>
      </c>
      <c r="AD75" s="36" t="s">
        <v>454</v>
      </c>
      <c r="AE75" s="36" t="s">
        <v>658</v>
      </c>
      <c r="AF75" s="36" t="s">
        <v>652</v>
      </c>
      <c r="AG75" s="36">
        <v>13</v>
      </c>
      <c r="AH75" s="36">
        <v>4</v>
      </c>
      <c r="AI75" s="36">
        <v>15</v>
      </c>
      <c r="AO75" s="37">
        <v>-30</v>
      </c>
      <c r="AP75" s="36">
        <v>7</v>
      </c>
      <c r="AR75" s="36">
        <v>58</v>
      </c>
      <c r="AS75" s="36" t="s">
        <v>494</v>
      </c>
      <c r="AX75" s="36" t="s">
        <v>531</v>
      </c>
      <c r="AY75" s="36">
        <v>70</v>
      </c>
      <c r="AZ75" s="36">
        <v>-35</v>
      </c>
      <c r="BA75" s="38" t="s">
        <v>491</v>
      </c>
      <c r="BB75" s="36" t="s">
        <v>72</v>
      </c>
      <c r="BC75" s="36" t="s">
        <v>448</v>
      </c>
      <c r="BD75" s="36" t="s">
        <v>453</v>
      </c>
      <c r="BE75" s="36" t="s">
        <v>554</v>
      </c>
      <c r="BF75" s="36">
        <v>16</v>
      </c>
      <c r="BG75" s="36">
        <v>6</v>
      </c>
      <c r="BH75" s="36">
        <v>20</v>
      </c>
      <c r="BI75" s="36" t="s">
        <v>164</v>
      </c>
    </row>
    <row r="76" spans="2:61" x14ac:dyDescent="0.2">
      <c r="B76" s="36" t="s">
        <v>659</v>
      </c>
      <c r="C76" s="36">
        <v>2</v>
      </c>
      <c r="D76" s="36">
        <v>2</v>
      </c>
      <c r="E76" s="36">
        <v>2</v>
      </c>
      <c r="F76" s="36">
        <v>2</v>
      </c>
      <c r="G76" s="36">
        <v>2</v>
      </c>
      <c r="H76" s="36">
        <v>2</v>
      </c>
      <c r="I76" s="36">
        <v>2</v>
      </c>
      <c r="J76" s="36">
        <v>2</v>
      </c>
      <c r="K76" s="36">
        <v>2</v>
      </c>
      <c r="L76" s="36">
        <v>2</v>
      </c>
      <c r="M76" s="36">
        <v>1</v>
      </c>
      <c r="N76" s="36">
        <v>3</v>
      </c>
      <c r="O76" s="36">
        <v>2</v>
      </c>
      <c r="P76" s="36">
        <v>2</v>
      </c>
      <c r="Q76" s="36">
        <v>3</v>
      </c>
      <c r="R76" s="36">
        <v>2</v>
      </c>
      <c r="S76" s="36">
        <v>2</v>
      </c>
      <c r="T76" s="36">
        <v>2</v>
      </c>
      <c r="U76" s="36">
        <v>2</v>
      </c>
      <c r="V76" s="36">
        <v>2</v>
      </c>
      <c r="X76" s="36">
        <v>31</v>
      </c>
      <c r="Y76" s="36" t="s">
        <v>453</v>
      </c>
      <c r="Z76" s="36">
        <v>40</v>
      </c>
      <c r="AA76" s="36">
        <v>0</v>
      </c>
      <c r="AB76" s="38" t="s">
        <v>456</v>
      </c>
      <c r="AC76" s="36" t="s">
        <v>72</v>
      </c>
      <c r="AD76" s="36" t="s">
        <v>454</v>
      </c>
      <c r="AE76" s="36" t="s">
        <v>453</v>
      </c>
      <c r="AF76" s="36" t="s">
        <v>454</v>
      </c>
      <c r="AG76" s="36">
        <v>14</v>
      </c>
      <c r="AH76" s="36">
        <v>4</v>
      </c>
      <c r="AI76" s="36">
        <v>15</v>
      </c>
      <c r="AO76" s="37">
        <v>-25</v>
      </c>
      <c r="AP76" s="36">
        <v>7</v>
      </c>
      <c r="AR76" s="36">
        <v>59</v>
      </c>
      <c r="AS76" s="36" t="s">
        <v>620</v>
      </c>
      <c r="AX76" s="36" t="s">
        <v>534</v>
      </c>
      <c r="AY76" s="36">
        <v>35</v>
      </c>
      <c r="AZ76" s="36">
        <v>0</v>
      </c>
      <c r="BA76" s="38" t="s">
        <v>600</v>
      </c>
      <c r="BB76" s="36" t="s">
        <v>439</v>
      </c>
      <c r="BC76" s="36" t="s">
        <v>72</v>
      </c>
      <c r="BD76" s="36" t="s">
        <v>444</v>
      </c>
      <c r="BE76" s="36" t="s">
        <v>554</v>
      </c>
      <c r="BF76" s="36">
        <v>12</v>
      </c>
      <c r="BG76" s="36">
        <v>2</v>
      </c>
      <c r="BH76" s="36">
        <v>25</v>
      </c>
      <c r="BI76" s="36" t="s">
        <v>164</v>
      </c>
    </row>
    <row r="77" spans="2:61" x14ac:dyDescent="0.2">
      <c r="B77" s="36" t="s">
        <v>660</v>
      </c>
      <c r="C77" s="36">
        <v>2</v>
      </c>
      <c r="D77" s="36">
        <v>2</v>
      </c>
      <c r="E77" s="36">
        <v>2</v>
      </c>
      <c r="F77" s="36">
        <v>2</v>
      </c>
      <c r="G77" s="36">
        <v>2</v>
      </c>
      <c r="H77" s="36">
        <v>2</v>
      </c>
      <c r="I77" s="36">
        <v>2</v>
      </c>
      <c r="J77" s="36">
        <v>2</v>
      </c>
      <c r="K77" s="36">
        <v>2</v>
      </c>
      <c r="L77" s="36">
        <v>2</v>
      </c>
      <c r="M77" s="36">
        <v>1</v>
      </c>
      <c r="N77" s="36">
        <v>3</v>
      </c>
      <c r="O77" s="36">
        <v>2</v>
      </c>
      <c r="P77" s="36">
        <v>2</v>
      </c>
      <c r="Q77" s="36">
        <v>3</v>
      </c>
      <c r="R77" s="36">
        <v>2</v>
      </c>
      <c r="S77" s="36">
        <v>2</v>
      </c>
      <c r="T77" s="36">
        <v>2</v>
      </c>
      <c r="U77" s="36">
        <v>2</v>
      </c>
      <c r="V77" s="36">
        <v>2</v>
      </c>
      <c r="X77" s="36">
        <v>32</v>
      </c>
      <c r="Y77" s="36" t="s">
        <v>584</v>
      </c>
      <c r="Z77" s="36">
        <v>60</v>
      </c>
      <c r="AA77" s="36">
        <v>-15</v>
      </c>
      <c r="AB77" s="38" t="s">
        <v>661</v>
      </c>
      <c r="AC77" s="36" t="s">
        <v>72</v>
      </c>
      <c r="AD77" s="36" t="s">
        <v>454</v>
      </c>
      <c r="AE77" s="36" t="s">
        <v>651</v>
      </c>
      <c r="AF77" s="36" t="s">
        <v>554</v>
      </c>
      <c r="AG77" s="36">
        <v>16</v>
      </c>
      <c r="AH77" s="36">
        <v>5</v>
      </c>
      <c r="AI77" s="36">
        <v>15</v>
      </c>
      <c r="AO77" s="37">
        <v>-20</v>
      </c>
      <c r="AP77" s="36">
        <v>7</v>
      </c>
      <c r="AR77" s="36">
        <v>60</v>
      </c>
      <c r="AS77" s="36" t="s">
        <v>530</v>
      </c>
      <c r="AX77" s="36" t="s">
        <v>5510</v>
      </c>
      <c r="AY77" s="36">
        <v>65</v>
      </c>
      <c r="AZ77" s="36">
        <v>-20</v>
      </c>
      <c r="BA77" s="66" t="s">
        <v>5511</v>
      </c>
      <c r="BB77" s="36" t="s">
        <v>439</v>
      </c>
      <c r="BC77" s="36" t="s">
        <v>448</v>
      </c>
      <c r="BD77" s="36" t="s">
        <v>449</v>
      </c>
      <c r="BE77" s="36" t="s">
        <v>445</v>
      </c>
      <c r="BF77" s="36">
        <v>13</v>
      </c>
      <c r="BG77" s="36">
        <v>3</v>
      </c>
      <c r="BH77" s="36">
        <v>20</v>
      </c>
      <c r="BI77" s="36" t="s">
        <v>164</v>
      </c>
    </row>
    <row r="78" spans="2:61" x14ac:dyDescent="0.2">
      <c r="B78" s="36" t="s">
        <v>662</v>
      </c>
      <c r="C78" s="36">
        <v>2</v>
      </c>
      <c r="D78" s="36">
        <v>2</v>
      </c>
      <c r="E78" s="36">
        <v>2</v>
      </c>
      <c r="F78" s="36">
        <v>2</v>
      </c>
      <c r="G78" s="36">
        <v>2</v>
      </c>
      <c r="H78" s="36">
        <v>2</v>
      </c>
      <c r="I78" s="36">
        <v>2</v>
      </c>
      <c r="J78" s="36">
        <v>2</v>
      </c>
      <c r="K78" s="36">
        <v>2</v>
      </c>
      <c r="L78" s="36">
        <v>2</v>
      </c>
      <c r="M78" s="36">
        <v>1</v>
      </c>
      <c r="N78" s="36">
        <v>3</v>
      </c>
      <c r="O78" s="36">
        <v>2</v>
      </c>
      <c r="P78" s="36">
        <v>2</v>
      </c>
      <c r="Q78" s="36">
        <v>3</v>
      </c>
      <c r="R78" s="36">
        <v>2</v>
      </c>
      <c r="S78" s="36">
        <v>2</v>
      </c>
      <c r="T78" s="36">
        <v>2</v>
      </c>
      <c r="U78" s="36">
        <v>2</v>
      </c>
      <c r="V78" s="36">
        <v>2</v>
      </c>
      <c r="X78" s="36">
        <v>108</v>
      </c>
      <c r="Y78" s="36" t="s">
        <v>164</v>
      </c>
      <c r="Z78" s="36">
        <v>0</v>
      </c>
      <c r="AA78" s="36">
        <v>20</v>
      </c>
      <c r="AB78" s="38" t="s">
        <v>454</v>
      </c>
      <c r="AC78" s="36" t="s">
        <v>454</v>
      </c>
      <c r="AD78" s="36" t="s">
        <v>454</v>
      </c>
      <c r="AE78" s="36" t="s">
        <v>454</v>
      </c>
      <c r="AF78" s="36" t="s">
        <v>454</v>
      </c>
      <c r="AG78" s="37">
        <v>0</v>
      </c>
      <c r="AH78" s="37">
        <v>0</v>
      </c>
      <c r="AI78" s="37">
        <v>0</v>
      </c>
      <c r="AO78" s="37">
        <v>-15</v>
      </c>
      <c r="AP78" s="36">
        <v>7</v>
      </c>
      <c r="AR78" s="36">
        <v>61</v>
      </c>
      <c r="AS78" s="36" t="s">
        <v>654</v>
      </c>
      <c r="AX78" s="36" t="s">
        <v>536</v>
      </c>
      <c r="AY78" s="36">
        <v>100</v>
      </c>
      <c r="AZ78" s="36">
        <v>-70</v>
      </c>
      <c r="BA78" s="38" t="s">
        <v>603</v>
      </c>
      <c r="BB78" s="36" t="s">
        <v>439</v>
      </c>
      <c r="BC78" s="36" t="s">
        <v>72</v>
      </c>
      <c r="BD78" s="36" t="s">
        <v>604</v>
      </c>
      <c r="BE78" s="36" t="s">
        <v>554</v>
      </c>
      <c r="BF78" s="36">
        <v>17</v>
      </c>
      <c r="BG78" s="36">
        <v>7</v>
      </c>
      <c r="BH78" s="36">
        <v>30</v>
      </c>
      <c r="BI78" s="36" t="s">
        <v>164</v>
      </c>
    </row>
    <row r="79" spans="2:61" x14ac:dyDescent="0.2">
      <c r="B79" s="36" t="s">
        <v>663</v>
      </c>
      <c r="C79" s="36">
        <v>1</v>
      </c>
      <c r="D79" s="36">
        <v>2</v>
      </c>
      <c r="E79" s="36">
        <v>2</v>
      </c>
      <c r="F79" s="36">
        <v>2</v>
      </c>
      <c r="G79" s="36">
        <v>2</v>
      </c>
      <c r="H79" s="36">
        <v>2</v>
      </c>
      <c r="I79" s="36">
        <v>2</v>
      </c>
      <c r="J79" s="36">
        <v>2</v>
      </c>
      <c r="K79" s="36">
        <v>2</v>
      </c>
      <c r="L79" s="36">
        <v>2</v>
      </c>
      <c r="M79" s="36">
        <v>1</v>
      </c>
      <c r="N79" s="36">
        <v>3</v>
      </c>
      <c r="O79" s="36">
        <v>2</v>
      </c>
      <c r="P79" s="36">
        <v>2</v>
      </c>
      <c r="Q79" s="36">
        <v>3</v>
      </c>
      <c r="R79" s="36">
        <v>2</v>
      </c>
      <c r="S79" s="36">
        <v>2</v>
      </c>
      <c r="T79" s="36">
        <v>2</v>
      </c>
      <c r="U79" s="36">
        <v>2</v>
      </c>
      <c r="V79" s="36">
        <v>2</v>
      </c>
      <c r="X79" s="36">
        <v>48</v>
      </c>
      <c r="Y79" s="36" t="s">
        <v>627</v>
      </c>
      <c r="Z79" s="36">
        <v>80</v>
      </c>
      <c r="AA79" s="36">
        <v>-35</v>
      </c>
      <c r="AB79" s="38" t="s">
        <v>648</v>
      </c>
      <c r="AC79" s="36" t="s">
        <v>439</v>
      </c>
      <c r="AD79" s="36" t="s">
        <v>454</v>
      </c>
      <c r="AE79" s="36" t="s">
        <v>573</v>
      </c>
      <c r="AF79" s="36" t="s">
        <v>554</v>
      </c>
      <c r="AG79" s="36">
        <v>14</v>
      </c>
      <c r="AH79" s="36">
        <v>4</v>
      </c>
      <c r="AI79" s="36">
        <v>40</v>
      </c>
      <c r="AO79" s="37">
        <v>-10</v>
      </c>
      <c r="AP79" s="36">
        <v>7</v>
      </c>
      <c r="AR79" s="36">
        <v>62</v>
      </c>
      <c r="AS79" s="36" t="s">
        <v>609</v>
      </c>
      <c r="AX79" s="36" t="s">
        <v>538</v>
      </c>
      <c r="AY79" s="36">
        <v>70</v>
      </c>
      <c r="AZ79" s="36">
        <v>-30</v>
      </c>
      <c r="BA79" s="38" t="s">
        <v>545</v>
      </c>
      <c r="BB79" s="36" t="s">
        <v>439</v>
      </c>
      <c r="BC79" s="36" t="s">
        <v>72</v>
      </c>
      <c r="BD79" s="36" t="s">
        <v>467</v>
      </c>
      <c r="BE79" s="36" t="s">
        <v>607</v>
      </c>
      <c r="BF79" s="36">
        <v>15</v>
      </c>
      <c r="BG79" s="36">
        <v>5</v>
      </c>
      <c r="BH79" s="36">
        <v>25</v>
      </c>
      <c r="BI79" s="36" t="s">
        <v>164</v>
      </c>
    </row>
    <row r="80" spans="2:61" x14ac:dyDescent="0.2">
      <c r="B80" s="36" t="s">
        <v>664</v>
      </c>
      <c r="C80" s="36">
        <v>2</v>
      </c>
      <c r="D80" s="36">
        <v>2</v>
      </c>
      <c r="E80" s="36">
        <v>1</v>
      </c>
      <c r="F80" s="36">
        <v>2</v>
      </c>
      <c r="G80" s="36">
        <v>2</v>
      </c>
      <c r="H80" s="36">
        <v>2</v>
      </c>
      <c r="I80" s="36">
        <v>2</v>
      </c>
      <c r="J80" s="36">
        <v>2</v>
      </c>
      <c r="K80" s="36">
        <v>2</v>
      </c>
      <c r="L80" s="36">
        <v>2</v>
      </c>
      <c r="M80" s="36">
        <v>1</v>
      </c>
      <c r="N80" s="36">
        <v>3</v>
      </c>
      <c r="O80" s="36">
        <v>2</v>
      </c>
      <c r="P80" s="36">
        <v>2</v>
      </c>
      <c r="Q80" s="36">
        <v>3</v>
      </c>
      <c r="R80" s="36">
        <v>2</v>
      </c>
      <c r="S80" s="36">
        <v>2</v>
      </c>
      <c r="T80" s="36">
        <v>2</v>
      </c>
      <c r="U80" s="36">
        <v>2</v>
      </c>
      <c r="V80" s="36">
        <v>2</v>
      </c>
      <c r="X80" s="36">
        <v>41</v>
      </c>
      <c r="Y80" s="36" t="s">
        <v>611</v>
      </c>
      <c r="Z80" s="36">
        <v>30</v>
      </c>
      <c r="AA80" s="36">
        <v>15</v>
      </c>
      <c r="AB80" s="38" t="s">
        <v>464</v>
      </c>
      <c r="AC80" s="36" t="s">
        <v>72</v>
      </c>
      <c r="AD80" s="36" t="s">
        <v>454</v>
      </c>
      <c r="AE80" s="36" t="s">
        <v>513</v>
      </c>
      <c r="AF80" s="36" t="s">
        <v>454</v>
      </c>
      <c r="AG80" s="36">
        <v>11</v>
      </c>
      <c r="AH80" s="36">
        <v>0</v>
      </c>
      <c r="AI80" s="36">
        <v>15</v>
      </c>
      <c r="AO80" s="37">
        <v>-5</v>
      </c>
      <c r="AP80" s="36">
        <v>7</v>
      </c>
      <c r="AR80" s="36">
        <v>63</v>
      </c>
      <c r="AS80" s="36" t="s">
        <v>466</v>
      </c>
      <c r="AX80" s="36" t="s">
        <v>609</v>
      </c>
      <c r="AY80" s="36">
        <v>40</v>
      </c>
      <c r="AZ80" s="36">
        <v>-10</v>
      </c>
      <c r="BA80" s="38" t="s">
        <v>610</v>
      </c>
      <c r="BB80" s="36" t="s">
        <v>439</v>
      </c>
      <c r="BC80" s="36" t="s">
        <v>454</v>
      </c>
      <c r="BD80" s="36" t="s">
        <v>467</v>
      </c>
      <c r="BE80" s="36" t="s">
        <v>554</v>
      </c>
      <c r="BF80" s="37">
        <v>12</v>
      </c>
      <c r="BG80" s="37">
        <v>3</v>
      </c>
      <c r="BH80" s="37">
        <v>15</v>
      </c>
      <c r="BI80" s="36" t="s">
        <v>164</v>
      </c>
    </row>
    <row r="81" spans="2:61" x14ac:dyDescent="0.2">
      <c r="B81" s="36" t="s">
        <v>262</v>
      </c>
      <c r="C81" s="36">
        <v>2</v>
      </c>
      <c r="D81" s="36">
        <v>2</v>
      </c>
      <c r="E81" s="36">
        <v>2</v>
      </c>
      <c r="F81" s="36">
        <v>2</v>
      </c>
      <c r="G81" s="36">
        <v>2</v>
      </c>
      <c r="H81" s="36">
        <v>2</v>
      </c>
      <c r="I81" s="36">
        <v>2</v>
      </c>
      <c r="J81" s="36">
        <v>2</v>
      </c>
      <c r="K81" s="36">
        <v>2</v>
      </c>
      <c r="L81" s="36">
        <v>2</v>
      </c>
      <c r="M81" s="36">
        <v>1</v>
      </c>
      <c r="N81" s="36">
        <v>3</v>
      </c>
      <c r="O81" s="36">
        <v>2</v>
      </c>
      <c r="P81" s="36">
        <v>2</v>
      </c>
      <c r="Q81" s="36">
        <v>3</v>
      </c>
      <c r="R81" s="36">
        <v>2</v>
      </c>
      <c r="S81" s="36">
        <v>2</v>
      </c>
      <c r="T81" s="36">
        <v>2</v>
      </c>
      <c r="U81" s="36">
        <v>2</v>
      </c>
      <c r="V81" s="36">
        <v>2</v>
      </c>
      <c r="X81" s="36">
        <v>98</v>
      </c>
      <c r="Y81" s="36" t="s">
        <v>656</v>
      </c>
      <c r="Z81" s="36">
        <v>20</v>
      </c>
      <c r="AA81" s="36">
        <v>0</v>
      </c>
      <c r="AB81" s="38" t="s">
        <v>438</v>
      </c>
      <c r="AC81" s="36" t="s">
        <v>72</v>
      </c>
      <c r="AD81" s="36" t="s">
        <v>454</v>
      </c>
      <c r="AE81" s="36" t="s">
        <v>453</v>
      </c>
      <c r="AF81" s="36" t="s">
        <v>454</v>
      </c>
      <c r="AG81" s="37">
        <v>8</v>
      </c>
      <c r="AH81" s="37">
        <v>-1</v>
      </c>
      <c r="AI81" s="37">
        <v>10</v>
      </c>
      <c r="AO81" s="37">
        <v>0</v>
      </c>
      <c r="AP81" s="36">
        <v>7</v>
      </c>
      <c r="AR81" s="36">
        <v>64</v>
      </c>
      <c r="AS81" s="36" t="s">
        <v>616</v>
      </c>
      <c r="AX81" s="36" t="s">
        <v>540</v>
      </c>
      <c r="AY81" s="36">
        <v>45</v>
      </c>
      <c r="AZ81" s="36">
        <v>0</v>
      </c>
      <c r="BA81" s="38" t="s">
        <v>464</v>
      </c>
      <c r="BB81" s="36" t="s">
        <v>439</v>
      </c>
      <c r="BC81" s="36" t="s">
        <v>454</v>
      </c>
      <c r="BD81" s="36" t="s">
        <v>467</v>
      </c>
      <c r="BE81" s="36" t="s">
        <v>607</v>
      </c>
      <c r="BF81" s="36">
        <v>13</v>
      </c>
      <c r="BG81" s="36">
        <v>4</v>
      </c>
      <c r="BH81" s="36">
        <v>15</v>
      </c>
      <c r="BI81" s="36" t="s">
        <v>164</v>
      </c>
    </row>
    <row r="82" spans="2:61" x14ac:dyDescent="0.2">
      <c r="B82" s="36" t="s">
        <v>247</v>
      </c>
      <c r="C82" s="36">
        <v>2</v>
      </c>
      <c r="D82" s="36">
        <v>2</v>
      </c>
      <c r="E82" s="36">
        <v>2</v>
      </c>
      <c r="F82" s="36">
        <v>2</v>
      </c>
      <c r="G82" s="36">
        <v>2</v>
      </c>
      <c r="H82" s="36">
        <v>2</v>
      </c>
      <c r="I82" s="36">
        <v>2</v>
      </c>
      <c r="J82" s="36">
        <v>2</v>
      </c>
      <c r="K82" s="36">
        <v>2</v>
      </c>
      <c r="L82" s="36">
        <v>2</v>
      </c>
      <c r="M82" s="36">
        <v>2</v>
      </c>
      <c r="N82" s="36">
        <v>2</v>
      </c>
      <c r="O82" s="36">
        <v>2</v>
      </c>
      <c r="P82" s="36">
        <v>2</v>
      </c>
      <c r="Q82" s="36">
        <v>2</v>
      </c>
      <c r="R82" s="36">
        <v>2</v>
      </c>
      <c r="S82" s="36">
        <v>2</v>
      </c>
      <c r="T82" s="36">
        <v>2</v>
      </c>
      <c r="U82" s="36">
        <v>2</v>
      </c>
      <c r="V82" s="36">
        <v>2</v>
      </c>
      <c r="X82" s="36">
        <v>106</v>
      </c>
      <c r="Y82" s="36" t="s">
        <v>665</v>
      </c>
      <c r="Z82" s="36">
        <v>40</v>
      </c>
      <c r="AA82" s="36">
        <v>-20</v>
      </c>
      <c r="AB82" s="38" t="s">
        <v>464</v>
      </c>
      <c r="AC82" s="36" t="s">
        <v>448</v>
      </c>
      <c r="AD82" s="36" t="s">
        <v>454</v>
      </c>
      <c r="AE82" s="36" t="s">
        <v>440</v>
      </c>
      <c r="AF82" s="36" t="s">
        <v>454</v>
      </c>
      <c r="AG82" s="37">
        <v>10</v>
      </c>
      <c r="AH82" s="37">
        <v>3</v>
      </c>
      <c r="AI82" s="37">
        <v>15</v>
      </c>
      <c r="AO82" s="37">
        <v>5</v>
      </c>
      <c r="AP82" s="36">
        <v>12</v>
      </c>
      <c r="AR82" s="36">
        <v>65</v>
      </c>
      <c r="AS82" s="36" t="s">
        <v>665</v>
      </c>
      <c r="AX82" s="36" t="s">
        <v>613</v>
      </c>
      <c r="AY82" s="36">
        <v>0</v>
      </c>
      <c r="AZ82" s="36">
        <v>-40</v>
      </c>
      <c r="BA82" s="38" t="s">
        <v>438</v>
      </c>
      <c r="BB82" s="36" t="s">
        <v>454</v>
      </c>
      <c r="BC82" s="36" t="s">
        <v>454</v>
      </c>
      <c r="BD82" s="36" t="s">
        <v>457</v>
      </c>
      <c r="BE82" s="36" t="s">
        <v>454</v>
      </c>
      <c r="BF82" s="37">
        <v>3</v>
      </c>
      <c r="BG82" s="37">
        <v>-6</v>
      </c>
      <c r="BH82" s="37">
        <v>10</v>
      </c>
      <c r="BI82" s="36" t="s">
        <v>164</v>
      </c>
    </row>
    <row r="83" spans="2:61" x14ac:dyDescent="0.2">
      <c r="B83" s="36" t="s">
        <v>666</v>
      </c>
      <c r="C83" s="36">
        <v>2</v>
      </c>
      <c r="D83" s="36">
        <v>2</v>
      </c>
      <c r="E83" s="36">
        <v>2</v>
      </c>
      <c r="F83" s="36">
        <v>2</v>
      </c>
      <c r="G83" s="36">
        <v>2</v>
      </c>
      <c r="H83" s="36">
        <v>2</v>
      </c>
      <c r="I83" s="36">
        <v>2</v>
      </c>
      <c r="J83" s="36">
        <v>2</v>
      </c>
      <c r="K83" s="36">
        <v>2</v>
      </c>
      <c r="L83" s="36">
        <v>2</v>
      </c>
      <c r="M83" s="36">
        <v>2</v>
      </c>
      <c r="N83" s="36">
        <v>2</v>
      </c>
      <c r="O83" s="36">
        <v>2</v>
      </c>
      <c r="P83" s="36">
        <v>2</v>
      </c>
      <c r="Q83" s="36">
        <v>2</v>
      </c>
      <c r="R83" s="36">
        <v>2</v>
      </c>
      <c r="S83" s="36">
        <v>2</v>
      </c>
      <c r="T83" s="36">
        <v>2</v>
      </c>
      <c r="U83" s="36">
        <v>2</v>
      </c>
      <c r="V83" s="36">
        <v>2</v>
      </c>
      <c r="X83" s="36">
        <v>86</v>
      </c>
      <c r="Y83" s="36" t="s">
        <v>667</v>
      </c>
      <c r="Z83" s="36">
        <v>15</v>
      </c>
      <c r="AA83" s="36">
        <v>0</v>
      </c>
      <c r="AB83" s="36" t="s">
        <v>454</v>
      </c>
      <c r="AC83" s="36" t="s">
        <v>72</v>
      </c>
      <c r="AD83" s="36" t="s">
        <v>454</v>
      </c>
      <c r="AE83" s="36" t="s">
        <v>469</v>
      </c>
      <c r="AF83" s="36" t="s">
        <v>454</v>
      </c>
      <c r="AG83" s="37">
        <v>7</v>
      </c>
      <c r="AH83" s="37">
        <v>2</v>
      </c>
      <c r="AI83" s="37">
        <v>10</v>
      </c>
      <c r="AO83" s="37">
        <v>10</v>
      </c>
      <c r="AP83" s="36">
        <v>12</v>
      </c>
      <c r="AQ83" s="36" t="s">
        <v>597</v>
      </c>
      <c r="AR83" s="36">
        <v>66</v>
      </c>
      <c r="AS83" s="36" t="s">
        <v>451</v>
      </c>
      <c r="AX83" s="36" t="s">
        <v>616</v>
      </c>
      <c r="AY83" s="36">
        <v>35</v>
      </c>
      <c r="AZ83" s="36">
        <v>-10</v>
      </c>
      <c r="BA83" s="38" t="s">
        <v>438</v>
      </c>
      <c r="BB83" s="36" t="s">
        <v>172</v>
      </c>
      <c r="BC83" s="36" t="s">
        <v>448</v>
      </c>
      <c r="BD83" s="36" t="s">
        <v>440</v>
      </c>
      <c r="BE83" s="36" t="s">
        <v>454</v>
      </c>
      <c r="BF83" s="37">
        <v>8</v>
      </c>
      <c r="BG83" s="37">
        <v>0</v>
      </c>
      <c r="BH83" s="37">
        <v>15</v>
      </c>
      <c r="BI83" s="36" t="s">
        <v>164</v>
      </c>
    </row>
    <row r="84" spans="2:61" x14ac:dyDescent="0.2">
      <c r="B84" s="36" t="s">
        <v>668</v>
      </c>
      <c r="C84" s="36">
        <v>2</v>
      </c>
      <c r="D84" s="36">
        <v>2</v>
      </c>
      <c r="E84" s="36">
        <v>2</v>
      </c>
      <c r="F84" s="36">
        <v>2</v>
      </c>
      <c r="G84" s="36">
        <v>2</v>
      </c>
      <c r="H84" s="36">
        <v>2</v>
      </c>
      <c r="I84" s="36">
        <v>2</v>
      </c>
      <c r="J84" s="36">
        <v>2</v>
      </c>
      <c r="K84" s="36">
        <v>2</v>
      </c>
      <c r="L84" s="36">
        <v>2</v>
      </c>
      <c r="M84" s="36">
        <v>2</v>
      </c>
      <c r="N84" s="36">
        <v>2</v>
      </c>
      <c r="O84" s="36">
        <v>2</v>
      </c>
      <c r="P84" s="36">
        <v>2</v>
      </c>
      <c r="Q84" s="36">
        <v>2</v>
      </c>
      <c r="R84" s="36">
        <v>2</v>
      </c>
      <c r="S84" s="36">
        <v>2</v>
      </c>
      <c r="T84" s="36">
        <v>2</v>
      </c>
      <c r="U84" s="36">
        <v>2</v>
      </c>
      <c r="V84" s="36">
        <v>2</v>
      </c>
      <c r="X84" s="36">
        <v>81</v>
      </c>
      <c r="Y84" s="36" t="s">
        <v>669</v>
      </c>
      <c r="Z84" s="36">
        <v>0</v>
      </c>
      <c r="AA84" s="36">
        <v>0</v>
      </c>
      <c r="AB84" s="38" t="s">
        <v>438</v>
      </c>
      <c r="AC84" s="36" t="s">
        <v>454</v>
      </c>
      <c r="AD84" s="36" t="s">
        <v>454</v>
      </c>
      <c r="AE84" s="36" t="s">
        <v>457</v>
      </c>
      <c r="AF84" s="36" t="s">
        <v>670</v>
      </c>
      <c r="AG84" s="37">
        <v>8</v>
      </c>
      <c r="AH84" s="37">
        <v>-3</v>
      </c>
      <c r="AI84" s="37">
        <v>20</v>
      </c>
      <c r="AO84" s="37">
        <v>15</v>
      </c>
      <c r="AP84" s="36">
        <v>12</v>
      </c>
      <c r="AR84" s="36">
        <v>66.5</v>
      </c>
      <c r="AS84" s="36" t="s">
        <v>671</v>
      </c>
      <c r="AX84" s="36" t="s">
        <v>5512</v>
      </c>
      <c r="AY84" s="36">
        <v>30</v>
      </c>
      <c r="AZ84" s="36">
        <v>15</v>
      </c>
      <c r="BA84" s="36">
        <v>5</v>
      </c>
      <c r="BB84" s="36" t="s">
        <v>439</v>
      </c>
      <c r="BC84" s="36" t="s">
        <v>72</v>
      </c>
      <c r="BD84" s="36" t="s">
        <v>440</v>
      </c>
      <c r="BE84" s="36" t="s">
        <v>5513</v>
      </c>
      <c r="BF84" s="36">
        <v>10</v>
      </c>
      <c r="BG84" s="36">
        <v>-2</v>
      </c>
      <c r="BH84" s="36">
        <v>20</v>
      </c>
      <c r="BI84" s="36" t="s">
        <v>164</v>
      </c>
    </row>
    <row r="85" spans="2:61" x14ac:dyDescent="0.2">
      <c r="B85" s="36" t="s">
        <v>672</v>
      </c>
      <c r="C85" s="36">
        <v>2</v>
      </c>
      <c r="D85" s="36">
        <v>2</v>
      </c>
      <c r="E85" s="36">
        <v>2</v>
      </c>
      <c r="F85" s="36">
        <v>2</v>
      </c>
      <c r="G85" s="36">
        <v>2</v>
      </c>
      <c r="H85" s="36">
        <v>2</v>
      </c>
      <c r="I85" s="36">
        <v>2</v>
      </c>
      <c r="J85" s="36">
        <v>2</v>
      </c>
      <c r="K85" s="36">
        <v>2</v>
      </c>
      <c r="L85" s="36">
        <v>2</v>
      </c>
      <c r="M85" s="36">
        <v>2</v>
      </c>
      <c r="N85" s="36">
        <v>2</v>
      </c>
      <c r="O85" s="36">
        <v>2</v>
      </c>
      <c r="P85" s="36">
        <v>2</v>
      </c>
      <c r="Q85" s="36">
        <v>2</v>
      </c>
      <c r="R85" s="36">
        <v>2</v>
      </c>
      <c r="S85" s="36">
        <v>2</v>
      </c>
      <c r="T85" s="36">
        <v>2</v>
      </c>
      <c r="U85" s="36">
        <v>2</v>
      </c>
      <c r="V85" s="36">
        <v>2</v>
      </c>
      <c r="X85" s="36">
        <v>43</v>
      </c>
      <c r="Y85" s="36" t="s">
        <v>614</v>
      </c>
      <c r="Z85" s="36">
        <v>50</v>
      </c>
      <c r="AA85" s="36">
        <v>-20</v>
      </c>
      <c r="AB85" s="38" t="s">
        <v>648</v>
      </c>
      <c r="AC85" s="36" t="s">
        <v>72</v>
      </c>
      <c r="AD85" s="36" t="s">
        <v>439</v>
      </c>
      <c r="AE85" s="36" t="s">
        <v>573</v>
      </c>
      <c r="AF85" s="36" t="s">
        <v>554</v>
      </c>
      <c r="AG85" s="36">
        <v>16</v>
      </c>
      <c r="AH85" s="36">
        <v>8</v>
      </c>
      <c r="AI85" s="36">
        <v>25</v>
      </c>
      <c r="AO85" s="37">
        <v>20</v>
      </c>
      <c r="AP85" s="36">
        <v>12</v>
      </c>
      <c r="AR85" s="36">
        <v>67</v>
      </c>
      <c r="AS85" s="36" t="s">
        <v>673</v>
      </c>
      <c r="AX85" s="36" t="s">
        <v>543</v>
      </c>
      <c r="AY85" s="36">
        <v>35</v>
      </c>
      <c r="AZ85" s="36">
        <v>5</v>
      </c>
      <c r="BA85" s="38" t="s">
        <v>438</v>
      </c>
      <c r="BB85" s="36" t="s">
        <v>448</v>
      </c>
      <c r="BC85" s="36" t="s">
        <v>454</v>
      </c>
      <c r="BD85" s="36" t="s">
        <v>449</v>
      </c>
      <c r="BE85" s="36" t="s">
        <v>607</v>
      </c>
      <c r="BF85" s="36">
        <v>10</v>
      </c>
      <c r="BG85" s="36">
        <v>-2</v>
      </c>
      <c r="BH85" s="36">
        <v>20</v>
      </c>
      <c r="BI85" s="36" t="s">
        <v>164</v>
      </c>
    </row>
    <row r="86" spans="2:61" x14ac:dyDescent="0.2">
      <c r="B86" s="36" t="s">
        <v>674</v>
      </c>
      <c r="C86" s="36">
        <v>2</v>
      </c>
      <c r="D86" s="36">
        <v>2</v>
      </c>
      <c r="E86" s="36">
        <v>2</v>
      </c>
      <c r="F86" s="36">
        <v>2</v>
      </c>
      <c r="G86" s="36">
        <v>2</v>
      </c>
      <c r="H86" s="36">
        <v>2</v>
      </c>
      <c r="I86" s="36">
        <v>2</v>
      </c>
      <c r="J86" s="36">
        <v>2</v>
      </c>
      <c r="K86" s="36">
        <v>2</v>
      </c>
      <c r="L86" s="36">
        <v>2</v>
      </c>
      <c r="M86" s="36">
        <v>2</v>
      </c>
      <c r="N86" s="36">
        <v>2</v>
      </c>
      <c r="O86" s="36">
        <v>2</v>
      </c>
      <c r="P86" s="36">
        <v>2</v>
      </c>
      <c r="Q86" s="36">
        <v>2</v>
      </c>
      <c r="R86" s="36">
        <v>2</v>
      </c>
      <c r="S86" s="36">
        <v>2</v>
      </c>
      <c r="T86" s="36">
        <v>2</v>
      </c>
      <c r="U86" s="36">
        <v>2</v>
      </c>
      <c r="V86" s="36">
        <v>2</v>
      </c>
      <c r="X86" s="36">
        <v>33</v>
      </c>
      <c r="Y86" s="36" t="s">
        <v>588</v>
      </c>
      <c r="Z86" s="36">
        <v>5</v>
      </c>
      <c r="AA86" s="36">
        <v>0</v>
      </c>
      <c r="AB86" s="38" t="s">
        <v>438</v>
      </c>
      <c r="AC86" s="36" t="s">
        <v>72</v>
      </c>
      <c r="AD86" s="36" t="s">
        <v>439</v>
      </c>
      <c r="AE86" s="36" t="s">
        <v>513</v>
      </c>
      <c r="AF86" s="36" t="s">
        <v>675</v>
      </c>
      <c r="AG86" s="36">
        <v>13</v>
      </c>
      <c r="AH86" s="36">
        <v>4</v>
      </c>
      <c r="AI86" s="36">
        <v>15</v>
      </c>
      <c r="AJ86" s="36" t="s">
        <v>676</v>
      </c>
      <c r="AO86" s="37">
        <v>25</v>
      </c>
      <c r="AP86" s="36">
        <v>12</v>
      </c>
      <c r="AR86" s="36">
        <v>68</v>
      </c>
      <c r="AS86" s="36" t="s">
        <v>544</v>
      </c>
      <c r="AX86" s="36" t="s">
        <v>620</v>
      </c>
      <c r="AY86" s="36">
        <v>15</v>
      </c>
      <c r="AZ86" s="36">
        <v>-10</v>
      </c>
      <c r="BA86" s="38" t="s">
        <v>438</v>
      </c>
      <c r="BB86" s="36" t="s">
        <v>72</v>
      </c>
      <c r="BC86" s="36" t="s">
        <v>454</v>
      </c>
      <c r="BD86" s="36" t="s">
        <v>453</v>
      </c>
      <c r="BE86" s="36" t="s">
        <v>607</v>
      </c>
      <c r="BF86" s="37">
        <v>6</v>
      </c>
      <c r="BG86" s="37">
        <v>-2</v>
      </c>
      <c r="BH86" s="37">
        <v>20</v>
      </c>
      <c r="BI86" s="36" t="s">
        <v>164</v>
      </c>
    </row>
    <row r="87" spans="2:61" x14ac:dyDescent="0.2">
      <c r="B87" s="36" t="s">
        <v>677</v>
      </c>
      <c r="C87" s="36">
        <v>2</v>
      </c>
      <c r="D87" s="36">
        <v>2</v>
      </c>
      <c r="E87" s="36">
        <v>2</v>
      </c>
      <c r="F87" s="36">
        <v>2</v>
      </c>
      <c r="G87" s="36">
        <v>2</v>
      </c>
      <c r="H87" s="36">
        <v>2</v>
      </c>
      <c r="I87" s="36">
        <v>2</v>
      </c>
      <c r="J87" s="36">
        <v>2</v>
      </c>
      <c r="K87" s="36">
        <v>2</v>
      </c>
      <c r="L87" s="36">
        <v>1</v>
      </c>
      <c r="M87" s="36">
        <v>2</v>
      </c>
      <c r="N87" s="36">
        <v>2</v>
      </c>
      <c r="O87" s="36">
        <v>2</v>
      </c>
      <c r="P87" s="36">
        <v>2</v>
      </c>
      <c r="Q87" s="36">
        <v>2</v>
      </c>
      <c r="R87" s="36">
        <v>2</v>
      </c>
      <c r="S87" s="36">
        <v>2</v>
      </c>
      <c r="T87" s="36">
        <v>2</v>
      </c>
      <c r="U87" s="36">
        <v>2</v>
      </c>
      <c r="V87" s="36">
        <v>2</v>
      </c>
      <c r="X87" s="36">
        <v>93</v>
      </c>
      <c r="Y87" s="36" t="s">
        <v>673</v>
      </c>
      <c r="Z87" s="36">
        <v>15</v>
      </c>
      <c r="AA87" s="36">
        <v>-15</v>
      </c>
      <c r="AB87" s="38" t="s">
        <v>464</v>
      </c>
      <c r="AC87" s="36" t="s">
        <v>72</v>
      </c>
      <c r="AD87" s="36" t="s">
        <v>454</v>
      </c>
      <c r="AE87" s="36" t="s">
        <v>544</v>
      </c>
      <c r="AF87" s="36" t="s">
        <v>678</v>
      </c>
      <c r="AG87" s="37">
        <v>14</v>
      </c>
      <c r="AH87" s="37">
        <v>0</v>
      </c>
      <c r="AI87" s="37">
        <v>20</v>
      </c>
      <c r="AO87" s="37">
        <v>30</v>
      </c>
      <c r="AP87" s="36">
        <v>12</v>
      </c>
      <c r="AQ87" s="36" t="s">
        <v>597</v>
      </c>
      <c r="AR87" s="36">
        <v>69</v>
      </c>
      <c r="AS87" s="36" t="s">
        <v>548</v>
      </c>
      <c r="AX87" s="36" t="s">
        <v>5538</v>
      </c>
      <c r="AY87" s="36">
        <v>20</v>
      </c>
      <c r="AZ87" s="36">
        <v>15</v>
      </c>
      <c r="BA87" s="36">
        <v>4</v>
      </c>
      <c r="BB87" s="36" t="s">
        <v>72</v>
      </c>
      <c r="BC87" s="36" t="s">
        <v>454</v>
      </c>
      <c r="BD87" s="36" t="s">
        <v>440</v>
      </c>
      <c r="BE87" s="36" t="s">
        <v>5521</v>
      </c>
      <c r="BF87" s="36">
        <v>13</v>
      </c>
      <c r="BG87" s="36">
        <v>2</v>
      </c>
      <c r="BH87" s="36">
        <v>20</v>
      </c>
      <c r="BI87" s="36" t="s">
        <v>164</v>
      </c>
    </row>
    <row r="88" spans="2:61" x14ac:dyDescent="0.2">
      <c r="B88" s="36" t="s">
        <v>679</v>
      </c>
      <c r="C88" s="36">
        <f t="shared" ref="C88:H88" si="0">1/3</f>
        <v>0.33333333333333331</v>
      </c>
      <c r="D88" s="36">
        <f t="shared" si="0"/>
        <v>0.33333333333333331</v>
      </c>
      <c r="E88" s="36">
        <f t="shared" si="0"/>
        <v>0.33333333333333331</v>
      </c>
      <c r="F88" s="36">
        <f t="shared" si="0"/>
        <v>0.33333333333333331</v>
      </c>
      <c r="G88" s="36">
        <f t="shared" si="0"/>
        <v>0.33333333333333331</v>
      </c>
      <c r="H88" s="36">
        <f t="shared" si="0"/>
        <v>0.33333333333333331</v>
      </c>
      <c r="I88" s="36">
        <v>1</v>
      </c>
      <c r="J88" s="36">
        <f>1/3</f>
        <v>0.33333333333333331</v>
      </c>
      <c r="K88" s="36">
        <v>1</v>
      </c>
      <c r="L88" s="36">
        <f>1/3</f>
        <v>0.33333333333333331</v>
      </c>
      <c r="M88" s="36">
        <f>1/3</f>
        <v>0.33333333333333331</v>
      </c>
      <c r="N88" s="36">
        <f>1/3</f>
        <v>0.33333333333333331</v>
      </c>
      <c r="O88" s="36">
        <v>1</v>
      </c>
      <c r="P88" s="36">
        <f>1/2</f>
        <v>0.5</v>
      </c>
      <c r="Q88" s="36">
        <f t="shared" ref="Q88:V88" si="1">1/3</f>
        <v>0.33333333333333331</v>
      </c>
      <c r="R88" s="36">
        <f t="shared" si="1"/>
        <v>0.33333333333333331</v>
      </c>
      <c r="S88" s="36">
        <f t="shared" si="1"/>
        <v>0.33333333333333331</v>
      </c>
      <c r="T88" s="36">
        <f t="shared" si="1"/>
        <v>0.33333333333333331</v>
      </c>
      <c r="U88" s="36">
        <f t="shared" si="1"/>
        <v>0.33333333333333331</v>
      </c>
      <c r="V88" s="36">
        <f t="shared" si="1"/>
        <v>0.33333333333333331</v>
      </c>
      <c r="X88" s="36">
        <v>34</v>
      </c>
      <c r="Y88" s="36" t="s">
        <v>591</v>
      </c>
      <c r="Z88" s="36">
        <v>45</v>
      </c>
      <c r="AA88" s="36">
        <v>10</v>
      </c>
      <c r="AB88" s="38" t="s">
        <v>456</v>
      </c>
      <c r="AC88" s="36" t="s">
        <v>439</v>
      </c>
      <c r="AD88" s="36" t="s">
        <v>448</v>
      </c>
      <c r="AE88" s="36" t="s">
        <v>523</v>
      </c>
      <c r="AF88" s="36" t="s">
        <v>454</v>
      </c>
      <c r="AG88" s="36">
        <v>12</v>
      </c>
      <c r="AH88" s="36">
        <v>3</v>
      </c>
      <c r="AI88" s="36">
        <v>20</v>
      </c>
      <c r="AO88" s="37">
        <v>35</v>
      </c>
      <c r="AP88" s="36">
        <v>12</v>
      </c>
      <c r="AR88" s="36">
        <v>69.5</v>
      </c>
      <c r="AS88" s="36" t="s">
        <v>680</v>
      </c>
      <c r="AX88" s="36" t="s">
        <v>5539</v>
      </c>
      <c r="AY88" s="36">
        <v>40</v>
      </c>
      <c r="AZ88" s="36">
        <v>5</v>
      </c>
      <c r="BA88" s="36">
        <v>4</v>
      </c>
      <c r="BB88" s="36" t="s">
        <v>439</v>
      </c>
      <c r="BC88" s="36" t="s">
        <v>448</v>
      </c>
      <c r="BD88" s="36" t="s">
        <v>440</v>
      </c>
      <c r="BE88" s="36" t="s">
        <v>454</v>
      </c>
      <c r="BF88" s="36">
        <v>12</v>
      </c>
      <c r="BG88" s="36">
        <v>1</v>
      </c>
      <c r="BH88" s="36">
        <v>20</v>
      </c>
      <c r="BI88" s="36" t="s">
        <v>164</v>
      </c>
    </row>
    <row r="89" spans="2:61" x14ac:dyDescent="0.2">
      <c r="X89" s="36">
        <v>56</v>
      </c>
      <c r="Y89" s="36" t="s">
        <v>681</v>
      </c>
      <c r="Z89" s="36">
        <v>40</v>
      </c>
      <c r="AA89" s="36">
        <v>0</v>
      </c>
      <c r="AB89" s="36" t="s">
        <v>454</v>
      </c>
      <c r="AC89" s="36" t="s">
        <v>448</v>
      </c>
      <c r="AD89" s="36" t="s">
        <v>454</v>
      </c>
      <c r="AE89" s="36" t="s">
        <v>469</v>
      </c>
      <c r="AF89" s="36" t="s">
        <v>454</v>
      </c>
      <c r="AG89" s="37">
        <v>3</v>
      </c>
      <c r="AH89" s="37">
        <v>0</v>
      </c>
      <c r="AI89" s="37" t="s">
        <v>501</v>
      </c>
      <c r="AO89" s="37">
        <v>40</v>
      </c>
      <c r="AP89" s="36">
        <v>12</v>
      </c>
      <c r="AR89" s="36">
        <v>70</v>
      </c>
      <c r="AS89" s="36" t="s">
        <v>477</v>
      </c>
      <c r="AX89" s="36" t="s">
        <v>601</v>
      </c>
      <c r="AY89" s="36">
        <v>50</v>
      </c>
      <c r="AZ89" s="36">
        <v>0</v>
      </c>
      <c r="BA89" s="38" t="s">
        <v>622</v>
      </c>
      <c r="BB89" s="36" t="s">
        <v>439</v>
      </c>
      <c r="BC89" s="36" t="s">
        <v>454</v>
      </c>
      <c r="BD89" s="36" t="s">
        <v>523</v>
      </c>
      <c r="BE89" s="36" t="s">
        <v>554</v>
      </c>
      <c r="BF89" s="36">
        <v>11</v>
      </c>
      <c r="BG89" s="36">
        <v>3</v>
      </c>
      <c r="BH89" s="36">
        <v>40</v>
      </c>
      <c r="BI89" s="36" t="s">
        <v>164</v>
      </c>
    </row>
    <row r="90" spans="2:61" x14ac:dyDescent="0.2">
      <c r="X90" s="36">
        <v>62</v>
      </c>
      <c r="Y90" s="36" t="s">
        <v>682</v>
      </c>
      <c r="Z90" s="36">
        <v>30</v>
      </c>
      <c r="AA90" s="36">
        <v>0</v>
      </c>
      <c r="AB90" s="36" t="s">
        <v>454</v>
      </c>
      <c r="AC90" s="36" t="s">
        <v>448</v>
      </c>
      <c r="AD90" s="36" t="s">
        <v>454</v>
      </c>
      <c r="AE90" s="36" t="s">
        <v>469</v>
      </c>
      <c r="AF90" s="36" t="s">
        <v>454</v>
      </c>
      <c r="AG90" s="37">
        <v>2</v>
      </c>
      <c r="AH90" s="37">
        <v>-1</v>
      </c>
      <c r="AI90" s="37">
        <v>20</v>
      </c>
      <c r="AO90" s="37">
        <v>45</v>
      </c>
      <c r="AP90" s="36">
        <v>12</v>
      </c>
      <c r="AR90" s="36">
        <v>71</v>
      </c>
      <c r="AS90" s="39" t="s">
        <v>681</v>
      </c>
      <c r="AX90" s="36" t="s">
        <v>623</v>
      </c>
      <c r="AY90" s="36">
        <v>55</v>
      </c>
      <c r="AZ90" s="36">
        <v>-5</v>
      </c>
      <c r="BA90" s="38" t="s">
        <v>480</v>
      </c>
      <c r="BB90" s="36" t="s">
        <v>439</v>
      </c>
      <c r="BC90" s="36" t="s">
        <v>454</v>
      </c>
      <c r="BD90" s="36" t="s">
        <v>523</v>
      </c>
      <c r="BE90" s="36" t="s">
        <v>625</v>
      </c>
      <c r="BF90" s="36">
        <v>11</v>
      </c>
      <c r="BG90" s="36">
        <v>3</v>
      </c>
      <c r="BH90" s="36">
        <v>40</v>
      </c>
      <c r="BI90" s="36" t="s">
        <v>626</v>
      </c>
    </row>
    <row r="91" spans="2:61" x14ac:dyDescent="0.2">
      <c r="X91" s="36">
        <v>58</v>
      </c>
      <c r="Y91" s="36" t="s">
        <v>683</v>
      </c>
      <c r="Z91" s="36">
        <v>40</v>
      </c>
      <c r="AA91" s="36">
        <v>0</v>
      </c>
      <c r="AB91" s="36" t="s">
        <v>454</v>
      </c>
      <c r="AC91" s="36" t="s">
        <v>448</v>
      </c>
      <c r="AD91" s="36" t="s">
        <v>454</v>
      </c>
      <c r="AE91" s="36" t="s">
        <v>469</v>
      </c>
      <c r="AF91" s="36" t="s">
        <v>454</v>
      </c>
      <c r="AG91" s="37">
        <v>3</v>
      </c>
      <c r="AH91" s="37">
        <v>0</v>
      </c>
      <c r="AI91" s="37">
        <v>15</v>
      </c>
      <c r="AO91" s="37">
        <v>50</v>
      </c>
      <c r="AP91" s="36">
        <v>12</v>
      </c>
      <c r="AR91" s="36">
        <v>72</v>
      </c>
      <c r="AS91" s="36" t="s">
        <v>487</v>
      </c>
      <c r="AX91" s="36" t="s">
        <v>605</v>
      </c>
      <c r="AY91" s="36">
        <v>40</v>
      </c>
      <c r="AZ91" s="36">
        <v>10</v>
      </c>
      <c r="BA91" s="38" t="s">
        <v>480</v>
      </c>
      <c r="BB91" s="36" t="s">
        <v>448</v>
      </c>
      <c r="BC91" s="36" t="s">
        <v>439</v>
      </c>
      <c r="BD91" s="36" t="s">
        <v>440</v>
      </c>
      <c r="BE91" s="36" t="s">
        <v>629</v>
      </c>
      <c r="BF91" s="36">
        <v>13</v>
      </c>
      <c r="BG91" s="36">
        <v>3</v>
      </c>
      <c r="BH91" s="36">
        <v>25</v>
      </c>
      <c r="BI91" s="36" t="s">
        <v>164</v>
      </c>
    </row>
    <row r="92" spans="2:61" x14ac:dyDescent="0.2">
      <c r="X92" s="36">
        <v>60</v>
      </c>
      <c r="Y92" s="36" t="s">
        <v>684</v>
      </c>
      <c r="Z92" s="36">
        <v>60</v>
      </c>
      <c r="AA92" s="36">
        <v>0</v>
      </c>
      <c r="AB92" s="36" t="s">
        <v>454</v>
      </c>
      <c r="AC92" s="36" t="s">
        <v>448</v>
      </c>
      <c r="AD92" s="36" t="s">
        <v>454</v>
      </c>
      <c r="AE92" s="36" t="s">
        <v>469</v>
      </c>
      <c r="AF92" s="36" t="s">
        <v>454</v>
      </c>
      <c r="AG92" s="37">
        <v>4</v>
      </c>
      <c r="AH92" s="37">
        <v>1</v>
      </c>
      <c r="AI92" s="37">
        <v>15</v>
      </c>
      <c r="AO92" s="37">
        <v>55</v>
      </c>
      <c r="AP92" s="36">
        <v>12</v>
      </c>
      <c r="AR92" s="36">
        <v>73</v>
      </c>
      <c r="AS92" s="39" t="s">
        <v>683</v>
      </c>
      <c r="AX92" s="36" t="s">
        <v>5514</v>
      </c>
      <c r="AY92" s="36">
        <v>45</v>
      </c>
      <c r="AZ92" s="36">
        <v>10</v>
      </c>
      <c r="BA92" s="36">
        <v>5</v>
      </c>
      <c r="BB92" s="36" t="s">
        <v>439</v>
      </c>
      <c r="BC92" s="36" t="s">
        <v>454</v>
      </c>
      <c r="BD92" s="36" t="s">
        <v>440</v>
      </c>
      <c r="BE92" s="36" t="s">
        <v>625</v>
      </c>
      <c r="BF92" s="36">
        <v>13</v>
      </c>
      <c r="BG92" s="36">
        <v>2</v>
      </c>
      <c r="BH92" s="36">
        <v>20</v>
      </c>
      <c r="BI92" s="36" t="s">
        <v>164</v>
      </c>
    </row>
    <row r="93" spans="2:61" x14ac:dyDescent="0.2">
      <c r="X93" s="36">
        <v>52</v>
      </c>
      <c r="Y93" s="36" t="s">
        <v>642</v>
      </c>
      <c r="Z93" s="36">
        <v>35</v>
      </c>
      <c r="AA93" s="36">
        <v>15</v>
      </c>
      <c r="AB93" s="38" t="s">
        <v>438</v>
      </c>
      <c r="AC93" s="36" t="s">
        <v>448</v>
      </c>
      <c r="AD93" s="36" t="s">
        <v>439</v>
      </c>
      <c r="AE93" s="36" t="s">
        <v>440</v>
      </c>
      <c r="AF93" s="36" t="s">
        <v>685</v>
      </c>
      <c r="AG93" s="36">
        <v>12</v>
      </c>
      <c r="AH93" s="36">
        <v>0</v>
      </c>
      <c r="AI93" s="36">
        <v>25</v>
      </c>
      <c r="AO93" s="37">
        <v>60</v>
      </c>
      <c r="AP93" s="36">
        <v>12</v>
      </c>
      <c r="AR93" s="36">
        <v>74</v>
      </c>
      <c r="AS93" s="36" t="s">
        <v>490</v>
      </c>
      <c r="AX93" s="36" t="s">
        <v>5540</v>
      </c>
      <c r="AY93" s="36">
        <v>30</v>
      </c>
      <c r="AZ93" s="36">
        <v>0</v>
      </c>
      <c r="BA93" s="36">
        <v>6</v>
      </c>
      <c r="BB93" s="36" t="s">
        <v>72</v>
      </c>
      <c r="BC93" s="36" t="s">
        <v>454</v>
      </c>
      <c r="BD93" s="36" t="s">
        <v>513</v>
      </c>
      <c r="BE93" s="36" t="s">
        <v>514</v>
      </c>
      <c r="BF93" s="36">
        <v>13</v>
      </c>
      <c r="BG93" s="36">
        <v>3</v>
      </c>
      <c r="BH93" s="36">
        <v>20</v>
      </c>
      <c r="BI93" s="36" t="s">
        <v>164</v>
      </c>
    </row>
    <row r="94" spans="2:61" x14ac:dyDescent="0.2">
      <c r="X94" s="36">
        <v>54</v>
      </c>
      <c r="Y94" s="36" t="s">
        <v>646</v>
      </c>
      <c r="Z94" s="36">
        <v>20</v>
      </c>
      <c r="AA94" s="36">
        <v>10</v>
      </c>
      <c r="AB94" s="38" t="s">
        <v>438</v>
      </c>
      <c r="AC94" s="36" t="s">
        <v>448</v>
      </c>
      <c r="AD94" s="36" t="s">
        <v>454</v>
      </c>
      <c r="AE94" s="36" t="s">
        <v>440</v>
      </c>
      <c r="AF94" s="36" t="s">
        <v>625</v>
      </c>
      <c r="AG94" s="37">
        <v>9</v>
      </c>
      <c r="AH94" s="37">
        <v>-2</v>
      </c>
      <c r="AI94" s="37">
        <v>25</v>
      </c>
      <c r="AJ94" s="36" t="s">
        <v>686</v>
      </c>
      <c r="AO94" s="37">
        <v>65</v>
      </c>
      <c r="AP94" s="36">
        <v>12</v>
      </c>
      <c r="AR94" s="36">
        <v>75</v>
      </c>
      <c r="AS94" s="39" t="s">
        <v>684</v>
      </c>
      <c r="AX94" s="36" t="s">
        <v>5515</v>
      </c>
      <c r="AY94" s="36">
        <v>25</v>
      </c>
      <c r="AZ94" s="36">
        <v>20</v>
      </c>
      <c r="BA94" s="36">
        <v>4</v>
      </c>
      <c r="BB94" s="36" t="s">
        <v>439</v>
      </c>
      <c r="BC94" s="36" t="s">
        <v>454</v>
      </c>
      <c r="BD94" s="36" t="s">
        <v>440</v>
      </c>
      <c r="BE94" s="36" t="s">
        <v>5513</v>
      </c>
      <c r="BF94" s="36">
        <v>10</v>
      </c>
      <c r="BG94" s="36">
        <v>-2</v>
      </c>
      <c r="BH94" s="36">
        <v>15</v>
      </c>
      <c r="BI94" s="36" t="s">
        <v>164</v>
      </c>
    </row>
    <row r="95" spans="2:61" x14ac:dyDescent="0.2">
      <c r="X95" s="36">
        <v>44</v>
      </c>
      <c r="Y95" s="36" t="s">
        <v>617</v>
      </c>
      <c r="Z95" s="36">
        <v>25</v>
      </c>
      <c r="AA95" s="36">
        <v>20</v>
      </c>
      <c r="AB95" s="38" t="s">
        <v>438</v>
      </c>
      <c r="AC95" s="36" t="s">
        <v>439</v>
      </c>
      <c r="AD95" s="36" t="s">
        <v>448</v>
      </c>
      <c r="AE95" s="36" t="s">
        <v>440</v>
      </c>
      <c r="AF95" s="36" t="s">
        <v>607</v>
      </c>
      <c r="AG95" s="36">
        <v>10</v>
      </c>
      <c r="AH95" s="36">
        <v>1</v>
      </c>
      <c r="AI95" s="36">
        <v>20</v>
      </c>
      <c r="AO95" s="37">
        <v>70</v>
      </c>
      <c r="AP95" s="36">
        <v>12</v>
      </c>
      <c r="AR95" s="36">
        <v>76</v>
      </c>
      <c r="AS95" s="36" t="s">
        <v>483</v>
      </c>
      <c r="AX95" s="36" t="s">
        <v>5541</v>
      </c>
      <c r="AY95" s="36">
        <v>20</v>
      </c>
      <c r="AZ95" s="36">
        <v>15</v>
      </c>
      <c r="BA95" s="36">
        <v>4</v>
      </c>
      <c r="BB95" s="36" t="s">
        <v>72</v>
      </c>
      <c r="BC95" s="36" t="s">
        <v>454</v>
      </c>
      <c r="BD95" s="36" t="s">
        <v>453</v>
      </c>
      <c r="BE95" s="36" t="s">
        <v>454</v>
      </c>
      <c r="BF95" s="36">
        <v>13</v>
      </c>
      <c r="BG95" s="36">
        <v>3</v>
      </c>
      <c r="BH95" s="36">
        <v>20</v>
      </c>
      <c r="BI95" s="36" t="s">
        <v>164</v>
      </c>
    </row>
    <row r="96" spans="2:61" x14ac:dyDescent="0.2">
      <c r="X96" s="36">
        <v>97</v>
      </c>
      <c r="Y96" s="36" t="s">
        <v>655</v>
      </c>
      <c r="Z96" s="36">
        <v>25</v>
      </c>
      <c r="AA96" s="36">
        <v>-20</v>
      </c>
      <c r="AB96" s="38" t="s">
        <v>464</v>
      </c>
      <c r="AC96" s="36" t="s">
        <v>72</v>
      </c>
      <c r="AD96" s="36" t="s">
        <v>454</v>
      </c>
      <c r="AE96" s="36" t="s">
        <v>573</v>
      </c>
      <c r="AF96" s="36" t="s">
        <v>445</v>
      </c>
      <c r="AG96" s="37">
        <v>9</v>
      </c>
      <c r="AH96" s="37">
        <v>0</v>
      </c>
      <c r="AI96" s="37">
        <v>20</v>
      </c>
      <c r="AO96" s="37">
        <v>75</v>
      </c>
      <c r="AP96" s="36">
        <v>12</v>
      </c>
      <c r="AR96" s="36">
        <v>77</v>
      </c>
      <c r="AS96" s="39" t="s">
        <v>682</v>
      </c>
      <c r="AX96" s="36" t="s">
        <v>5516</v>
      </c>
      <c r="AY96" s="36">
        <v>60</v>
      </c>
      <c r="AZ96" s="36">
        <v>-30</v>
      </c>
      <c r="BA96" s="36">
        <v>8</v>
      </c>
      <c r="BB96" s="36" t="s">
        <v>448</v>
      </c>
      <c r="BC96" s="36" t="s">
        <v>454</v>
      </c>
      <c r="BD96" s="36" t="s">
        <v>523</v>
      </c>
      <c r="BE96" s="36" t="s">
        <v>625</v>
      </c>
      <c r="BF96" s="36">
        <v>9</v>
      </c>
      <c r="BG96" s="36">
        <v>2</v>
      </c>
      <c r="BH96" s="36">
        <v>20</v>
      </c>
      <c r="BI96" s="36" t="s">
        <v>164</v>
      </c>
    </row>
    <row r="97" spans="2:61" x14ac:dyDescent="0.2">
      <c r="X97" s="36">
        <v>49</v>
      </c>
      <c r="Y97" s="36" t="s">
        <v>630</v>
      </c>
      <c r="Z97" s="36">
        <v>40</v>
      </c>
      <c r="AA97" s="36">
        <v>20</v>
      </c>
      <c r="AB97" s="38" t="s">
        <v>484</v>
      </c>
      <c r="AC97" s="36" t="s">
        <v>439</v>
      </c>
      <c r="AD97" s="36" t="s">
        <v>454</v>
      </c>
      <c r="AE97" s="36" t="s">
        <v>440</v>
      </c>
      <c r="AF97" s="36" t="s">
        <v>528</v>
      </c>
      <c r="AG97" s="36">
        <v>9</v>
      </c>
      <c r="AH97" s="36">
        <v>1</v>
      </c>
      <c r="AI97" s="36">
        <v>40</v>
      </c>
      <c r="AO97" s="37">
        <v>80</v>
      </c>
      <c r="AP97" s="36">
        <v>12</v>
      </c>
      <c r="AR97" s="36">
        <v>78</v>
      </c>
      <c r="AS97" s="36" t="s">
        <v>461</v>
      </c>
      <c r="AX97" s="36" t="s">
        <v>5542</v>
      </c>
      <c r="AY97" s="36">
        <v>30</v>
      </c>
      <c r="AZ97" s="36">
        <v>15</v>
      </c>
      <c r="BA97" s="36">
        <v>4</v>
      </c>
      <c r="BB97" s="36" t="s">
        <v>448</v>
      </c>
      <c r="BC97" s="36" t="s">
        <v>439</v>
      </c>
      <c r="BD97" s="36" t="s">
        <v>440</v>
      </c>
      <c r="BE97" s="36" t="s">
        <v>528</v>
      </c>
      <c r="BF97" s="36">
        <v>11</v>
      </c>
      <c r="BG97" s="36">
        <v>1</v>
      </c>
      <c r="BH97" s="36">
        <v>20</v>
      </c>
      <c r="BI97" s="36" t="s">
        <v>164</v>
      </c>
    </row>
    <row r="98" spans="2:61" x14ac:dyDescent="0.2">
      <c r="X98" s="36">
        <v>50</v>
      </c>
      <c r="Y98" s="36" t="s">
        <v>636</v>
      </c>
      <c r="Z98" s="36">
        <v>30</v>
      </c>
      <c r="AA98" s="36">
        <v>20</v>
      </c>
      <c r="AB98" s="38" t="s">
        <v>438</v>
      </c>
      <c r="AC98" s="36" t="s">
        <v>72</v>
      </c>
      <c r="AD98" s="36" t="s">
        <v>454</v>
      </c>
      <c r="AE98" s="36" t="s">
        <v>440</v>
      </c>
      <c r="AF98" s="36" t="s">
        <v>528</v>
      </c>
      <c r="AG98" s="36">
        <v>13</v>
      </c>
      <c r="AH98" s="36">
        <v>0</v>
      </c>
      <c r="AI98" s="36">
        <v>25</v>
      </c>
      <c r="AO98" s="37">
        <v>85</v>
      </c>
      <c r="AP98" s="36">
        <v>12</v>
      </c>
      <c r="AR98" s="36">
        <v>79</v>
      </c>
      <c r="AS98" s="36" t="s">
        <v>462</v>
      </c>
      <c r="AX98" s="36" t="s">
        <v>5517</v>
      </c>
      <c r="AY98" s="36">
        <v>35</v>
      </c>
      <c r="AZ98" s="36">
        <v>10</v>
      </c>
      <c r="BA98" s="36">
        <v>6</v>
      </c>
      <c r="BB98" s="36" t="s">
        <v>439</v>
      </c>
      <c r="BC98" s="36" t="s">
        <v>454</v>
      </c>
      <c r="BD98" s="36" t="s">
        <v>440</v>
      </c>
      <c r="BE98" s="36" t="s">
        <v>454</v>
      </c>
      <c r="BF98" s="36">
        <v>12</v>
      </c>
      <c r="BG98" s="36">
        <v>3</v>
      </c>
      <c r="BH98" s="36">
        <v>20</v>
      </c>
      <c r="BI98" s="36" t="s">
        <v>164</v>
      </c>
    </row>
    <row r="99" spans="2:61" x14ac:dyDescent="0.2">
      <c r="B99" s="36" t="s">
        <v>687</v>
      </c>
      <c r="C99" s="36">
        <v>3</v>
      </c>
      <c r="D99" s="36">
        <v>3</v>
      </c>
      <c r="E99" s="36">
        <v>2</v>
      </c>
      <c r="F99" s="36">
        <v>2</v>
      </c>
      <c r="G99" s="36">
        <v>2</v>
      </c>
      <c r="H99" s="36">
        <v>2</v>
      </c>
      <c r="I99" s="36">
        <v>2</v>
      </c>
      <c r="J99" s="36">
        <v>3</v>
      </c>
      <c r="K99" s="36">
        <v>3</v>
      </c>
      <c r="L99" s="36">
        <v>3</v>
      </c>
      <c r="M99" s="36">
        <v>3</v>
      </c>
      <c r="N99" s="36">
        <v>1</v>
      </c>
      <c r="O99" s="36">
        <v>3</v>
      </c>
      <c r="P99" s="36">
        <v>2</v>
      </c>
      <c r="Q99" s="36">
        <v>2</v>
      </c>
      <c r="R99" s="36">
        <v>2</v>
      </c>
      <c r="S99" s="36">
        <v>2</v>
      </c>
      <c r="T99" s="36">
        <v>2</v>
      </c>
      <c r="U99" s="36">
        <v>2</v>
      </c>
      <c r="V99" s="36">
        <v>2</v>
      </c>
      <c r="X99" s="36">
        <v>35</v>
      </c>
      <c r="Y99" s="36" t="s">
        <v>592</v>
      </c>
      <c r="Z99" s="36">
        <v>40</v>
      </c>
      <c r="AA99" s="36">
        <v>-10</v>
      </c>
      <c r="AB99" s="38" t="s">
        <v>688</v>
      </c>
      <c r="AC99" s="36" t="s">
        <v>448</v>
      </c>
      <c r="AD99" s="36" t="s">
        <v>454</v>
      </c>
      <c r="AE99" s="36" t="s">
        <v>449</v>
      </c>
      <c r="AF99" s="36" t="s">
        <v>445</v>
      </c>
      <c r="AG99" s="36">
        <v>11</v>
      </c>
      <c r="AH99" s="36">
        <v>0</v>
      </c>
      <c r="AI99" s="36">
        <v>30</v>
      </c>
      <c r="AO99" s="37">
        <v>90</v>
      </c>
      <c r="AP99" s="36">
        <v>12</v>
      </c>
      <c r="AR99" s="36">
        <v>80</v>
      </c>
      <c r="AS99" s="36" t="s">
        <v>459</v>
      </c>
      <c r="AX99" s="36" t="s">
        <v>5543</v>
      </c>
      <c r="AY99" s="36">
        <v>35</v>
      </c>
      <c r="AZ99" s="36">
        <v>-10</v>
      </c>
      <c r="BA99" s="36">
        <v>4</v>
      </c>
      <c r="BB99" s="36" t="s">
        <v>448</v>
      </c>
      <c r="BC99" s="36" t="s">
        <v>454</v>
      </c>
      <c r="BD99" s="36" t="s">
        <v>449</v>
      </c>
      <c r="BE99" s="36" t="s">
        <v>625</v>
      </c>
      <c r="BF99" s="36">
        <v>13</v>
      </c>
      <c r="BG99" s="36">
        <v>2</v>
      </c>
      <c r="BH99" s="36">
        <v>25</v>
      </c>
      <c r="BI99" s="36" t="s">
        <v>164</v>
      </c>
    </row>
    <row r="100" spans="2:61" x14ac:dyDescent="0.2">
      <c r="B100" s="36" t="s">
        <v>689</v>
      </c>
      <c r="C100" s="36" t="s">
        <v>334</v>
      </c>
      <c r="D100" s="36" t="s">
        <v>556</v>
      </c>
      <c r="E100" s="36" t="s">
        <v>557</v>
      </c>
      <c r="F100" s="36" t="s">
        <v>558</v>
      </c>
      <c r="G100" s="36" t="s">
        <v>559</v>
      </c>
      <c r="H100" s="36" t="s">
        <v>560</v>
      </c>
      <c r="I100" s="36" t="s">
        <v>561</v>
      </c>
      <c r="J100" s="36" t="s">
        <v>562</v>
      </c>
      <c r="K100" s="36" t="s">
        <v>563</v>
      </c>
      <c r="L100" s="36" t="s">
        <v>564</v>
      </c>
      <c r="M100" s="36" t="s">
        <v>380</v>
      </c>
      <c r="N100" s="36" t="s">
        <v>565</v>
      </c>
      <c r="O100" s="36" t="s">
        <v>566</v>
      </c>
      <c r="P100" s="36" t="s">
        <v>28</v>
      </c>
      <c r="Q100" s="36" t="s">
        <v>567</v>
      </c>
      <c r="R100" s="36" t="s">
        <v>568</v>
      </c>
      <c r="S100" s="36" t="s">
        <v>569</v>
      </c>
      <c r="T100" s="36" t="s">
        <v>570</v>
      </c>
      <c r="U100" s="36" t="s">
        <v>571</v>
      </c>
      <c r="V100" s="36" t="s">
        <v>572</v>
      </c>
      <c r="X100" s="36">
        <v>78</v>
      </c>
      <c r="Y100" s="36" t="s">
        <v>690</v>
      </c>
      <c r="Z100" s="36">
        <v>40</v>
      </c>
      <c r="AA100" s="36">
        <v>0</v>
      </c>
      <c r="AB100" s="38" t="s">
        <v>456</v>
      </c>
      <c r="AC100" s="36" t="s">
        <v>439</v>
      </c>
      <c r="AD100" s="36" t="s">
        <v>454</v>
      </c>
      <c r="AE100" s="36" t="s">
        <v>498</v>
      </c>
      <c r="AF100" s="36" t="s">
        <v>625</v>
      </c>
      <c r="AG100" s="37" t="s">
        <v>691</v>
      </c>
      <c r="AH100" s="37" t="s">
        <v>500</v>
      </c>
      <c r="AI100" s="37">
        <v>15</v>
      </c>
      <c r="AJ100" s="36" t="s">
        <v>511</v>
      </c>
      <c r="AO100" s="37">
        <v>95</v>
      </c>
      <c r="AP100" s="36">
        <v>12</v>
      </c>
      <c r="AR100" s="36">
        <v>81</v>
      </c>
      <c r="AS100" s="39" t="s">
        <v>582</v>
      </c>
      <c r="AX100" s="36" t="s">
        <v>5544</v>
      </c>
      <c r="AY100" s="36">
        <v>25</v>
      </c>
      <c r="AZ100" s="36">
        <v>20</v>
      </c>
      <c r="BA100" s="36">
        <v>4</v>
      </c>
      <c r="BB100" s="36" t="s">
        <v>448</v>
      </c>
      <c r="BC100" s="36" t="s">
        <v>454</v>
      </c>
      <c r="BD100" s="36" t="s">
        <v>440</v>
      </c>
      <c r="BE100" s="36" t="s">
        <v>607</v>
      </c>
      <c r="BF100" s="36">
        <v>10</v>
      </c>
      <c r="BG100" s="36">
        <v>2</v>
      </c>
      <c r="BH100" s="36">
        <v>15</v>
      </c>
      <c r="BI100" s="36" t="s">
        <v>164</v>
      </c>
    </row>
    <row r="101" spans="2:61" x14ac:dyDescent="0.2">
      <c r="B101" s="36" t="s">
        <v>116</v>
      </c>
      <c r="C101" s="36">
        <v>0</v>
      </c>
      <c r="D101" s="36">
        <v>0</v>
      </c>
      <c r="E101" s="36">
        <v>0</v>
      </c>
      <c r="F101" s="36">
        <v>0</v>
      </c>
      <c r="G101" s="36">
        <v>0</v>
      </c>
      <c r="H101" s="36">
        <v>0</v>
      </c>
      <c r="I101" s="36">
        <v>0</v>
      </c>
      <c r="J101" s="36">
        <v>0</v>
      </c>
      <c r="K101" s="36">
        <v>0</v>
      </c>
      <c r="L101" s="36">
        <v>0</v>
      </c>
      <c r="M101" s="36">
        <v>0</v>
      </c>
      <c r="N101" s="36">
        <v>0</v>
      </c>
      <c r="O101" s="36">
        <v>0</v>
      </c>
      <c r="P101" s="36">
        <v>0</v>
      </c>
      <c r="Q101" s="36">
        <v>0</v>
      </c>
      <c r="R101" s="36">
        <v>0</v>
      </c>
      <c r="S101" s="36">
        <v>0</v>
      </c>
      <c r="T101" s="36">
        <v>0</v>
      </c>
      <c r="U101" s="36">
        <v>0</v>
      </c>
      <c r="V101" s="36">
        <v>0</v>
      </c>
      <c r="X101" s="36">
        <v>36</v>
      </c>
      <c r="Y101" s="36" t="s">
        <v>595</v>
      </c>
      <c r="Z101" s="36">
        <v>30</v>
      </c>
      <c r="AA101" s="36">
        <v>10</v>
      </c>
      <c r="AB101" s="36">
        <v>4</v>
      </c>
      <c r="AC101" s="36" t="s">
        <v>72</v>
      </c>
      <c r="AD101" s="36" t="s">
        <v>454</v>
      </c>
      <c r="AE101" s="36" t="s">
        <v>449</v>
      </c>
      <c r="AF101" s="36" t="s">
        <v>445</v>
      </c>
      <c r="AG101" s="36">
        <v>11</v>
      </c>
      <c r="AH101" s="36">
        <v>0</v>
      </c>
      <c r="AI101" s="36">
        <v>30</v>
      </c>
      <c r="AJ101" s="36" t="s">
        <v>692</v>
      </c>
      <c r="AO101" s="37">
        <v>100</v>
      </c>
      <c r="AP101" s="36">
        <v>12</v>
      </c>
      <c r="AR101" s="36">
        <v>82</v>
      </c>
      <c r="AS101" s="39" t="s">
        <v>580</v>
      </c>
      <c r="AX101" s="36" t="s">
        <v>632</v>
      </c>
      <c r="AY101" s="36">
        <v>40</v>
      </c>
      <c r="AZ101" s="36">
        <v>5</v>
      </c>
      <c r="BA101" s="38" t="s">
        <v>464</v>
      </c>
      <c r="BB101" s="36" t="s">
        <v>439</v>
      </c>
      <c r="BC101" s="36" t="s">
        <v>72</v>
      </c>
      <c r="BD101" s="36" t="s">
        <v>633</v>
      </c>
      <c r="BE101" s="36" t="s">
        <v>634</v>
      </c>
      <c r="BF101" s="36">
        <v>12</v>
      </c>
      <c r="BG101" s="36">
        <v>4</v>
      </c>
      <c r="BH101" s="36">
        <v>25</v>
      </c>
      <c r="BI101" s="36" t="s">
        <v>635</v>
      </c>
    </row>
    <row r="102" spans="2:61" x14ac:dyDescent="0.2">
      <c r="B102" s="36" t="s">
        <v>575</v>
      </c>
      <c r="C102" s="36">
        <v>0</v>
      </c>
      <c r="D102" s="36">
        <v>0</v>
      </c>
      <c r="E102" s="36">
        <v>0</v>
      </c>
      <c r="F102" s="36">
        <v>0</v>
      </c>
      <c r="G102" s="36">
        <v>10</v>
      </c>
      <c r="H102" s="36">
        <v>0</v>
      </c>
      <c r="I102" s="36">
        <v>0</v>
      </c>
      <c r="J102" s="36">
        <v>0</v>
      </c>
      <c r="K102" s="36">
        <v>0</v>
      </c>
      <c r="L102" s="36">
        <v>0</v>
      </c>
      <c r="M102" s="36">
        <v>0</v>
      </c>
      <c r="N102" s="36">
        <v>0</v>
      </c>
      <c r="O102" s="36">
        <v>0</v>
      </c>
      <c r="P102" s="36">
        <v>0</v>
      </c>
      <c r="Q102" s="36">
        <v>0</v>
      </c>
      <c r="R102" s="36">
        <v>0</v>
      </c>
      <c r="S102" s="36">
        <v>0</v>
      </c>
      <c r="T102" s="36">
        <v>0</v>
      </c>
      <c r="U102" s="36">
        <v>0</v>
      </c>
      <c r="V102" s="36">
        <v>0</v>
      </c>
      <c r="X102" s="36">
        <v>88</v>
      </c>
      <c r="Y102" s="36" t="s">
        <v>693</v>
      </c>
      <c r="Z102" s="36">
        <v>120</v>
      </c>
      <c r="AA102" s="36">
        <v>0</v>
      </c>
      <c r="AB102" s="36" t="s">
        <v>454</v>
      </c>
      <c r="AC102" s="36" t="s">
        <v>448</v>
      </c>
      <c r="AD102" s="36" t="s">
        <v>454</v>
      </c>
      <c r="AE102" s="36" t="s">
        <v>469</v>
      </c>
      <c r="AF102" s="36" t="s">
        <v>454</v>
      </c>
      <c r="AG102" s="37">
        <v>16</v>
      </c>
      <c r="AH102" s="37">
        <v>8</v>
      </c>
      <c r="AI102" s="37">
        <v>15</v>
      </c>
      <c r="AO102" s="37">
        <v>105</v>
      </c>
      <c r="AP102" s="36">
        <v>12</v>
      </c>
      <c r="AR102" s="36">
        <v>83</v>
      </c>
      <c r="AS102" s="39" t="s">
        <v>586</v>
      </c>
      <c r="AX102" s="36" t="s">
        <v>5545</v>
      </c>
      <c r="AY102" s="36">
        <v>25</v>
      </c>
      <c r="AZ102" s="36">
        <v>10</v>
      </c>
      <c r="BA102" s="36">
        <v>4</v>
      </c>
      <c r="BB102" s="36" t="s">
        <v>448</v>
      </c>
      <c r="BC102" s="36" t="s">
        <v>454</v>
      </c>
      <c r="BD102" s="36" t="s">
        <v>5546</v>
      </c>
      <c r="BE102" s="36" t="s">
        <v>5547</v>
      </c>
      <c r="BF102" s="36">
        <v>9</v>
      </c>
      <c r="BG102" s="36">
        <v>-3</v>
      </c>
      <c r="BH102" s="36">
        <v>20</v>
      </c>
      <c r="BI102" s="36" t="s">
        <v>164</v>
      </c>
    </row>
    <row r="103" spans="2:61" x14ac:dyDescent="0.2">
      <c r="B103" s="36" t="s">
        <v>577</v>
      </c>
      <c r="C103" s="36">
        <v>0</v>
      </c>
      <c r="D103" s="36">
        <v>0</v>
      </c>
      <c r="E103" s="36">
        <v>0</v>
      </c>
      <c r="F103" s="36">
        <v>0</v>
      </c>
      <c r="G103" s="36">
        <v>10</v>
      </c>
      <c r="H103" s="36">
        <v>0</v>
      </c>
      <c r="I103" s="36">
        <v>0</v>
      </c>
      <c r="J103" s="36">
        <v>0</v>
      </c>
      <c r="K103" s="36">
        <v>0</v>
      </c>
      <c r="L103" s="36">
        <v>0</v>
      </c>
      <c r="M103" s="36">
        <v>0</v>
      </c>
      <c r="N103" s="36">
        <v>0</v>
      </c>
      <c r="O103" s="36">
        <v>0</v>
      </c>
      <c r="P103" s="36">
        <v>0</v>
      </c>
      <c r="Q103" s="36">
        <v>0</v>
      </c>
      <c r="R103" s="36">
        <v>0</v>
      </c>
      <c r="S103" s="36">
        <v>0</v>
      </c>
      <c r="T103" s="36">
        <v>0</v>
      </c>
      <c r="U103" s="36">
        <v>0</v>
      </c>
      <c r="V103" s="36">
        <v>0</v>
      </c>
      <c r="X103" s="36">
        <v>90</v>
      </c>
      <c r="Y103" s="36" t="s">
        <v>694</v>
      </c>
      <c r="Z103" s="36">
        <v>120</v>
      </c>
      <c r="AA103" s="36">
        <v>0</v>
      </c>
      <c r="AB103" s="36" t="s">
        <v>454</v>
      </c>
      <c r="AC103" s="36" t="s">
        <v>448</v>
      </c>
      <c r="AD103" s="36" t="s">
        <v>454</v>
      </c>
      <c r="AE103" s="36" t="s">
        <v>469</v>
      </c>
      <c r="AF103" s="36" t="s">
        <v>454</v>
      </c>
      <c r="AG103" s="37">
        <v>18</v>
      </c>
      <c r="AH103" s="37">
        <v>12</v>
      </c>
      <c r="AI103" s="37">
        <v>15</v>
      </c>
      <c r="AO103" s="37">
        <v>110</v>
      </c>
      <c r="AP103" s="36">
        <v>12</v>
      </c>
      <c r="AR103" s="36">
        <v>84</v>
      </c>
      <c r="AS103" s="36" t="s">
        <v>503</v>
      </c>
      <c r="AX103" s="36" t="s">
        <v>5548</v>
      </c>
      <c r="AY103" s="36">
        <v>40</v>
      </c>
      <c r="AZ103" s="36">
        <v>-5</v>
      </c>
      <c r="BA103" s="36">
        <v>6</v>
      </c>
      <c r="BB103" s="36" t="s">
        <v>439</v>
      </c>
      <c r="BC103" s="36" t="s">
        <v>454</v>
      </c>
      <c r="BD103" s="36" t="s">
        <v>449</v>
      </c>
      <c r="BE103" s="36" t="s">
        <v>450</v>
      </c>
      <c r="BF103" s="36">
        <v>13</v>
      </c>
      <c r="BG103" s="36">
        <v>3</v>
      </c>
      <c r="BH103" s="36">
        <v>25</v>
      </c>
      <c r="BI103" s="36" t="s">
        <v>164</v>
      </c>
    </row>
    <row r="104" spans="2:61" x14ac:dyDescent="0.2">
      <c r="B104" s="36" t="s">
        <v>579</v>
      </c>
      <c r="C104" s="36">
        <v>0</v>
      </c>
      <c r="D104" s="36">
        <v>0</v>
      </c>
      <c r="E104" s="36">
        <v>0</v>
      </c>
      <c r="F104" s="36">
        <v>0</v>
      </c>
      <c r="G104" s="36">
        <v>0</v>
      </c>
      <c r="H104" s="36">
        <v>0</v>
      </c>
      <c r="I104" s="36">
        <v>0</v>
      </c>
      <c r="J104" s="36">
        <v>0</v>
      </c>
      <c r="K104" s="36">
        <v>0</v>
      </c>
      <c r="L104" s="36">
        <v>0</v>
      </c>
      <c r="M104" s="36">
        <v>0</v>
      </c>
      <c r="N104" s="36">
        <v>0</v>
      </c>
      <c r="O104" s="36">
        <v>0</v>
      </c>
      <c r="P104" s="36">
        <v>0</v>
      </c>
      <c r="Q104" s="36">
        <v>0</v>
      </c>
      <c r="R104" s="36">
        <v>0</v>
      </c>
      <c r="S104" s="36">
        <v>0</v>
      </c>
      <c r="T104" s="36">
        <v>0</v>
      </c>
      <c r="U104" s="36">
        <v>0</v>
      </c>
      <c r="V104" s="36">
        <v>0</v>
      </c>
      <c r="AO104" s="37">
        <v>115</v>
      </c>
      <c r="AP104" s="36">
        <v>12</v>
      </c>
      <c r="AR104" s="36">
        <v>85</v>
      </c>
      <c r="AS104" s="36" t="s">
        <v>496</v>
      </c>
      <c r="AX104" s="36" t="s">
        <v>547</v>
      </c>
      <c r="AY104" s="36">
        <v>40</v>
      </c>
      <c r="AZ104" s="36">
        <v>5</v>
      </c>
      <c r="BA104" s="38" t="s">
        <v>638</v>
      </c>
      <c r="BB104" s="36" t="s">
        <v>448</v>
      </c>
      <c r="BC104" s="36" t="s">
        <v>454</v>
      </c>
      <c r="BD104" s="36" t="s">
        <v>449</v>
      </c>
      <c r="BE104" s="36" t="s">
        <v>639</v>
      </c>
      <c r="BF104" s="36">
        <v>13</v>
      </c>
      <c r="BG104" s="36">
        <v>2</v>
      </c>
      <c r="BH104" s="36">
        <v>25</v>
      </c>
      <c r="BI104" s="36" t="s">
        <v>164</v>
      </c>
    </row>
    <row r="105" spans="2:61" x14ac:dyDescent="0.2">
      <c r="B105" s="36" t="s">
        <v>581</v>
      </c>
      <c r="C105" s="36">
        <v>0</v>
      </c>
      <c r="D105" s="36">
        <v>0</v>
      </c>
      <c r="E105" s="36">
        <v>0</v>
      </c>
      <c r="F105" s="36">
        <v>0</v>
      </c>
      <c r="G105" s="36">
        <v>0</v>
      </c>
      <c r="H105" s="36">
        <v>0</v>
      </c>
      <c r="I105" s="36">
        <v>0</v>
      </c>
      <c r="J105" s="36">
        <v>0</v>
      </c>
      <c r="K105" s="36">
        <v>0</v>
      </c>
      <c r="L105" s="36">
        <v>0</v>
      </c>
      <c r="M105" s="36">
        <v>0</v>
      </c>
      <c r="N105" s="36">
        <v>0</v>
      </c>
      <c r="O105" s="36">
        <v>0</v>
      </c>
      <c r="P105" s="36">
        <v>0</v>
      </c>
      <c r="Q105" s="36">
        <v>0</v>
      </c>
      <c r="R105" s="36">
        <v>0</v>
      </c>
      <c r="S105" s="36">
        <v>0</v>
      </c>
      <c r="T105" s="36">
        <v>0</v>
      </c>
      <c r="U105" s="36">
        <v>0</v>
      </c>
      <c r="V105" s="36">
        <v>0</v>
      </c>
      <c r="AO105" s="37">
        <v>120</v>
      </c>
      <c r="AP105" s="36">
        <v>12</v>
      </c>
      <c r="AR105" s="36">
        <v>86</v>
      </c>
      <c r="AS105" s="36" t="s">
        <v>541</v>
      </c>
      <c r="AX105" s="36" t="s">
        <v>550</v>
      </c>
      <c r="AY105" s="36">
        <v>80</v>
      </c>
      <c r="AZ105" s="36">
        <v>-30</v>
      </c>
      <c r="BA105" s="38" t="s">
        <v>480</v>
      </c>
      <c r="BB105" s="36" t="s">
        <v>448</v>
      </c>
      <c r="BC105" s="36" t="s">
        <v>454</v>
      </c>
      <c r="BD105" s="36" t="s">
        <v>449</v>
      </c>
      <c r="BE105" s="36" t="s">
        <v>625</v>
      </c>
      <c r="BF105" s="36">
        <v>12</v>
      </c>
      <c r="BG105" s="36">
        <v>7</v>
      </c>
      <c r="BH105" s="36">
        <v>25</v>
      </c>
      <c r="BI105" s="36" t="s">
        <v>641</v>
      </c>
    </row>
    <row r="106" spans="2:61" x14ac:dyDescent="0.2">
      <c r="B106" s="36" t="s">
        <v>585</v>
      </c>
      <c r="C106" s="36">
        <v>0</v>
      </c>
      <c r="D106" s="36">
        <v>0</v>
      </c>
      <c r="E106" s="36">
        <v>0</v>
      </c>
      <c r="F106" s="36">
        <v>0</v>
      </c>
      <c r="G106" s="36">
        <v>10</v>
      </c>
      <c r="H106" s="36">
        <v>0</v>
      </c>
      <c r="I106" s="36">
        <v>0</v>
      </c>
      <c r="J106" s="36">
        <v>0</v>
      </c>
      <c r="K106" s="36">
        <v>0</v>
      </c>
      <c r="L106" s="36">
        <v>0</v>
      </c>
      <c r="M106" s="36">
        <v>0</v>
      </c>
      <c r="N106" s="36">
        <v>0</v>
      </c>
      <c r="O106" s="36">
        <v>0</v>
      </c>
      <c r="P106" s="36">
        <v>0</v>
      </c>
      <c r="Q106" s="36">
        <v>0</v>
      </c>
      <c r="R106" s="36">
        <v>0</v>
      </c>
      <c r="S106" s="36">
        <v>0</v>
      </c>
      <c r="T106" s="36">
        <v>0</v>
      </c>
      <c r="U106" s="36">
        <v>0</v>
      </c>
      <c r="V106" s="36">
        <v>0</v>
      </c>
      <c r="AO106" s="37">
        <v>125</v>
      </c>
      <c r="AP106" s="36">
        <v>12</v>
      </c>
      <c r="AR106" s="36">
        <v>87</v>
      </c>
      <c r="AS106" s="36" t="s">
        <v>690</v>
      </c>
      <c r="AX106" s="36" t="s">
        <v>551</v>
      </c>
      <c r="AY106" s="36">
        <v>35</v>
      </c>
      <c r="AZ106" s="36">
        <v>-20</v>
      </c>
      <c r="BA106" s="38" t="s">
        <v>438</v>
      </c>
      <c r="BB106" s="36" t="s">
        <v>439</v>
      </c>
      <c r="BC106" s="36" t="s">
        <v>72</v>
      </c>
      <c r="BD106" s="36" t="s">
        <v>513</v>
      </c>
      <c r="BE106" s="36" t="s">
        <v>514</v>
      </c>
      <c r="BF106" s="36">
        <v>9</v>
      </c>
      <c r="BG106" s="36">
        <v>-3</v>
      </c>
      <c r="BH106" s="36">
        <v>20</v>
      </c>
      <c r="BI106" s="36" t="s">
        <v>164</v>
      </c>
    </row>
    <row r="107" spans="2:61" x14ac:dyDescent="0.2">
      <c r="B107" s="36" t="s">
        <v>589</v>
      </c>
      <c r="C107" s="36">
        <v>0</v>
      </c>
      <c r="D107" s="36">
        <v>0</v>
      </c>
      <c r="E107" s="36">
        <v>0</v>
      </c>
      <c r="F107" s="36">
        <v>0</v>
      </c>
      <c r="G107" s="36">
        <v>0</v>
      </c>
      <c r="H107" s="36">
        <v>0</v>
      </c>
      <c r="I107" s="36">
        <v>0</v>
      </c>
      <c r="J107" s="36">
        <v>0</v>
      </c>
      <c r="K107" s="36">
        <v>0</v>
      </c>
      <c r="L107" s="36">
        <v>0</v>
      </c>
      <c r="M107" s="36">
        <v>0</v>
      </c>
      <c r="N107" s="36">
        <v>0</v>
      </c>
      <c r="O107" s="36">
        <v>0</v>
      </c>
      <c r="P107" s="36">
        <v>0</v>
      </c>
      <c r="Q107" s="36">
        <v>0</v>
      </c>
      <c r="R107" s="36">
        <v>0</v>
      </c>
      <c r="S107" s="36">
        <v>0</v>
      </c>
      <c r="T107" s="36">
        <v>0</v>
      </c>
      <c r="U107" s="36">
        <v>0</v>
      </c>
      <c r="V107" s="36">
        <v>0</v>
      </c>
      <c r="AO107" s="37">
        <v>130</v>
      </c>
      <c r="AP107" s="36">
        <v>12</v>
      </c>
      <c r="AR107" s="36">
        <v>88</v>
      </c>
      <c r="AS107" s="36" t="s">
        <v>519</v>
      </c>
      <c r="AX107" s="36" t="s">
        <v>555</v>
      </c>
      <c r="AY107" s="36">
        <v>5</v>
      </c>
      <c r="AZ107" s="36">
        <v>10</v>
      </c>
      <c r="BA107" s="38" t="s">
        <v>438</v>
      </c>
      <c r="BB107" s="36" t="s">
        <v>72</v>
      </c>
      <c r="BC107" s="36" t="s">
        <v>454</v>
      </c>
      <c r="BD107" s="36" t="s">
        <v>513</v>
      </c>
      <c r="BE107" s="36" t="s">
        <v>644</v>
      </c>
      <c r="BF107" s="36">
        <v>9</v>
      </c>
      <c r="BG107" s="36">
        <v>-4</v>
      </c>
      <c r="BH107" s="36">
        <v>20</v>
      </c>
      <c r="BI107" s="36" t="s">
        <v>645</v>
      </c>
    </row>
    <row r="108" spans="2:61" x14ac:dyDescent="0.2">
      <c r="B108" s="36" t="s">
        <v>162</v>
      </c>
      <c r="C108" s="36">
        <v>0</v>
      </c>
      <c r="D108" s="36">
        <v>0</v>
      </c>
      <c r="E108" s="36">
        <v>0</v>
      </c>
      <c r="F108" s="36">
        <v>0</v>
      </c>
      <c r="G108" s="36">
        <v>0</v>
      </c>
      <c r="H108" s="36">
        <v>0</v>
      </c>
      <c r="I108" s="36">
        <v>0</v>
      </c>
      <c r="J108" s="36">
        <v>0</v>
      </c>
      <c r="K108" s="36">
        <v>0</v>
      </c>
      <c r="L108" s="36">
        <v>0</v>
      </c>
      <c r="M108" s="36">
        <v>0</v>
      </c>
      <c r="N108" s="36">
        <v>0</v>
      </c>
      <c r="O108" s="36">
        <v>0</v>
      </c>
      <c r="P108" s="36">
        <v>0</v>
      </c>
      <c r="Q108" s="36">
        <v>0</v>
      </c>
      <c r="R108" s="36">
        <v>0</v>
      </c>
      <c r="S108" s="36">
        <v>0</v>
      </c>
      <c r="T108" s="36">
        <v>0</v>
      </c>
      <c r="U108" s="36">
        <v>0</v>
      </c>
      <c r="V108" s="36">
        <v>0</v>
      </c>
      <c r="AO108" s="37">
        <v>135</v>
      </c>
      <c r="AP108" s="36">
        <v>12</v>
      </c>
      <c r="AR108" s="36">
        <v>89</v>
      </c>
      <c r="AS108" s="39" t="s">
        <v>539</v>
      </c>
      <c r="AX108" s="36" t="s">
        <v>5518</v>
      </c>
      <c r="AY108" s="36">
        <v>30</v>
      </c>
      <c r="AZ108" s="36">
        <v>15</v>
      </c>
      <c r="BA108" s="36">
        <v>5</v>
      </c>
      <c r="BB108" s="36" t="s">
        <v>72</v>
      </c>
      <c r="BC108" s="36" t="s">
        <v>454</v>
      </c>
      <c r="BD108" s="36" t="s">
        <v>513</v>
      </c>
      <c r="BE108" s="36" t="s">
        <v>5519</v>
      </c>
      <c r="BF108" s="36">
        <v>8</v>
      </c>
      <c r="BG108" s="36">
        <v>1</v>
      </c>
      <c r="BH108" s="36">
        <v>15</v>
      </c>
      <c r="BI108" s="36" t="s">
        <v>164</v>
      </c>
    </row>
    <row r="109" spans="2:61" x14ac:dyDescent="0.2">
      <c r="B109" s="36" t="s">
        <v>593</v>
      </c>
      <c r="C109" s="36">
        <v>10</v>
      </c>
      <c r="D109" s="36">
        <v>0</v>
      </c>
      <c r="E109" s="36">
        <v>0</v>
      </c>
      <c r="F109" s="36">
        <v>0</v>
      </c>
      <c r="G109" s="36">
        <v>0</v>
      </c>
      <c r="H109" s="36">
        <v>0</v>
      </c>
      <c r="I109" s="36">
        <v>0</v>
      </c>
      <c r="J109" s="36">
        <v>0</v>
      </c>
      <c r="K109" s="36">
        <v>0</v>
      </c>
      <c r="L109" s="36">
        <v>0</v>
      </c>
      <c r="M109" s="36">
        <v>0</v>
      </c>
      <c r="N109" s="36">
        <v>0</v>
      </c>
      <c r="O109" s="36">
        <v>0</v>
      </c>
      <c r="P109" s="36">
        <v>0</v>
      </c>
      <c r="Q109" s="36">
        <v>0</v>
      </c>
      <c r="R109" s="36">
        <v>10</v>
      </c>
      <c r="S109" s="36">
        <v>0</v>
      </c>
      <c r="T109" s="36">
        <v>0</v>
      </c>
      <c r="U109" s="36">
        <v>0</v>
      </c>
      <c r="V109" s="36">
        <v>0</v>
      </c>
      <c r="AO109" s="37">
        <v>140</v>
      </c>
      <c r="AP109" s="36">
        <v>12</v>
      </c>
      <c r="AR109" s="36">
        <v>90</v>
      </c>
      <c r="AS109" s="36" t="s">
        <v>669</v>
      </c>
      <c r="AX109" s="36" t="s">
        <v>5520</v>
      </c>
      <c r="AY109" s="36">
        <v>25</v>
      </c>
      <c r="AZ109" s="36">
        <v>20</v>
      </c>
      <c r="BA109" s="36">
        <v>5</v>
      </c>
      <c r="BB109" s="36" t="s">
        <v>439</v>
      </c>
      <c r="BC109" s="36" t="s">
        <v>454</v>
      </c>
      <c r="BD109" s="36" t="s">
        <v>440</v>
      </c>
      <c r="BE109" s="36" t="s">
        <v>5521</v>
      </c>
      <c r="BF109" s="36">
        <v>12</v>
      </c>
      <c r="BG109" s="36">
        <v>5</v>
      </c>
      <c r="BH109" s="36">
        <v>15</v>
      </c>
      <c r="BI109" s="36" t="s">
        <v>164</v>
      </c>
    </row>
    <row r="110" spans="2:61" x14ac:dyDescent="0.2">
      <c r="B110" s="36" t="s">
        <v>596</v>
      </c>
      <c r="C110" s="36">
        <v>0</v>
      </c>
      <c r="D110" s="36">
        <v>0</v>
      </c>
      <c r="E110" s="36">
        <v>0</v>
      </c>
      <c r="F110" s="36">
        <v>5</v>
      </c>
      <c r="G110" s="36">
        <v>0</v>
      </c>
      <c r="H110" s="36">
        <v>0</v>
      </c>
      <c r="I110" s="36">
        <v>0</v>
      </c>
      <c r="J110" s="36">
        <v>0</v>
      </c>
      <c r="K110" s="36">
        <v>0</v>
      </c>
      <c r="L110" s="36">
        <v>0</v>
      </c>
      <c r="M110" s="36">
        <v>0</v>
      </c>
      <c r="N110" s="36">
        <v>10</v>
      </c>
      <c r="O110" s="36">
        <v>0</v>
      </c>
      <c r="P110" s="36">
        <v>0</v>
      </c>
      <c r="Q110" s="36">
        <v>0</v>
      </c>
      <c r="R110" s="36">
        <v>0</v>
      </c>
      <c r="S110" s="36">
        <v>0</v>
      </c>
      <c r="T110" s="36">
        <v>0</v>
      </c>
      <c r="U110" s="36">
        <v>0</v>
      </c>
      <c r="V110" s="36">
        <v>0</v>
      </c>
      <c r="Y110" s="36" t="s">
        <v>0</v>
      </c>
      <c r="Z110" s="36" t="s">
        <v>168</v>
      </c>
      <c r="AB110" s="36" t="s">
        <v>0</v>
      </c>
      <c r="AC110" s="36" t="s">
        <v>168</v>
      </c>
      <c r="AO110" s="37">
        <v>145</v>
      </c>
      <c r="AP110" s="36">
        <v>12</v>
      </c>
      <c r="AR110" s="36">
        <v>91</v>
      </c>
      <c r="AS110" s="39" t="s">
        <v>471</v>
      </c>
      <c r="AX110" s="36" t="s">
        <v>573</v>
      </c>
      <c r="AY110" s="36">
        <v>90</v>
      </c>
      <c r="AZ110" s="36">
        <v>-60</v>
      </c>
      <c r="BA110" s="38" t="s">
        <v>648</v>
      </c>
      <c r="BB110" s="36" t="s">
        <v>439</v>
      </c>
      <c r="BC110" s="36" t="s">
        <v>72</v>
      </c>
      <c r="BD110" s="36" t="s">
        <v>573</v>
      </c>
      <c r="BE110" s="36" t="s">
        <v>554</v>
      </c>
      <c r="BF110" s="36">
        <v>18</v>
      </c>
      <c r="BG110" s="36">
        <v>6</v>
      </c>
      <c r="BH110" s="36">
        <v>30</v>
      </c>
      <c r="BI110" s="36" t="s">
        <v>164</v>
      </c>
    </row>
    <row r="111" spans="2:61" x14ac:dyDescent="0.2">
      <c r="B111" s="36" t="s">
        <v>598</v>
      </c>
      <c r="C111" s="36">
        <v>0</v>
      </c>
      <c r="D111" s="36">
        <v>0</v>
      </c>
      <c r="E111" s="36">
        <v>0</v>
      </c>
      <c r="F111" s="36">
        <v>0</v>
      </c>
      <c r="G111" s="36">
        <v>0</v>
      </c>
      <c r="H111" s="36">
        <v>0</v>
      </c>
      <c r="I111" s="36">
        <v>0</v>
      </c>
      <c r="J111" s="36">
        <v>0</v>
      </c>
      <c r="K111" s="36">
        <v>0</v>
      </c>
      <c r="L111" s="36">
        <v>0</v>
      </c>
      <c r="M111" s="36">
        <v>0</v>
      </c>
      <c r="N111" s="36">
        <v>0</v>
      </c>
      <c r="O111" s="36">
        <v>0</v>
      </c>
      <c r="P111" s="36">
        <v>0</v>
      </c>
      <c r="Q111" s="36">
        <v>10</v>
      </c>
      <c r="R111" s="36">
        <v>0</v>
      </c>
      <c r="S111" s="36">
        <v>0</v>
      </c>
      <c r="T111" s="36">
        <v>0</v>
      </c>
      <c r="U111" s="36">
        <v>0</v>
      </c>
      <c r="V111" s="36">
        <v>0</v>
      </c>
      <c r="Y111" s="36" t="s">
        <v>164</v>
      </c>
      <c r="Z111" s="36">
        <v>0</v>
      </c>
      <c r="AB111" s="36" t="s">
        <v>695</v>
      </c>
      <c r="AC111" s="36">
        <v>20</v>
      </c>
      <c r="AO111" s="37">
        <v>150</v>
      </c>
      <c r="AP111" s="36">
        <v>12</v>
      </c>
      <c r="AR111" s="36">
        <v>92</v>
      </c>
      <c r="AS111" s="36" t="s">
        <v>455</v>
      </c>
      <c r="AX111" s="36" t="s">
        <v>574</v>
      </c>
      <c r="AY111" s="36">
        <v>80</v>
      </c>
      <c r="AZ111" s="36">
        <v>-50</v>
      </c>
      <c r="BA111" s="38" t="s">
        <v>648</v>
      </c>
      <c r="BB111" s="36" t="s">
        <v>72</v>
      </c>
      <c r="BC111" s="36" t="s">
        <v>454</v>
      </c>
      <c r="BD111" s="36" t="s">
        <v>651</v>
      </c>
      <c r="BE111" s="36" t="s">
        <v>652</v>
      </c>
      <c r="BF111" s="36">
        <v>14</v>
      </c>
      <c r="BG111" s="36">
        <v>6</v>
      </c>
      <c r="BH111" s="36">
        <v>20</v>
      </c>
      <c r="BI111" s="36" t="s">
        <v>164</v>
      </c>
    </row>
    <row r="112" spans="2:61" x14ac:dyDescent="0.2">
      <c r="B112" s="36" t="s">
        <v>180</v>
      </c>
      <c r="C112" s="36">
        <v>0</v>
      </c>
      <c r="D112" s="36">
        <v>0</v>
      </c>
      <c r="E112" s="36">
        <v>0</v>
      </c>
      <c r="F112" s="36">
        <v>0</v>
      </c>
      <c r="G112" s="36">
        <v>0</v>
      </c>
      <c r="H112" s="36">
        <v>0</v>
      </c>
      <c r="I112" s="36">
        <v>0</v>
      </c>
      <c r="J112" s="36">
        <v>0</v>
      </c>
      <c r="K112" s="36">
        <v>0</v>
      </c>
      <c r="L112" s="36">
        <v>0</v>
      </c>
      <c r="M112" s="36">
        <v>0</v>
      </c>
      <c r="N112" s="36">
        <v>0</v>
      </c>
      <c r="O112" s="36">
        <v>0</v>
      </c>
      <c r="P112" s="36">
        <v>0</v>
      </c>
      <c r="Q112" s="36">
        <v>0</v>
      </c>
      <c r="R112" s="36">
        <v>0</v>
      </c>
      <c r="S112" s="36">
        <v>0</v>
      </c>
      <c r="T112" s="36">
        <v>0</v>
      </c>
      <c r="U112" s="36">
        <v>0</v>
      </c>
      <c r="V112" s="36">
        <v>0</v>
      </c>
      <c r="Y112" s="36" t="s">
        <v>696</v>
      </c>
      <c r="Z112" s="36">
        <v>75</v>
      </c>
      <c r="AB112" s="36" t="s">
        <v>697</v>
      </c>
      <c r="AC112" s="36">
        <v>15</v>
      </c>
      <c r="AR112" s="36">
        <v>92</v>
      </c>
      <c r="AS112" s="39" t="s">
        <v>468</v>
      </c>
      <c r="AX112" s="36" t="s">
        <v>654</v>
      </c>
      <c r="AY112" s="36">
        <v>30</v>
      </c>
      <c r="AZ112" s="36">
        <v>-20</v>
      </c>
      <c r="BA112" s="38" t="s">
        <v>438</v>
      </c>
      <c r="BB112" s="36" t="s">
        <v>72</v>
      </c>
      <c r="BC112" s="36" t="s">
        <v>454</v>
      </c>
      <c r="BD112" s="36" t="s">
        <v>453</v>
      </c>
      <c r="BE112" s="36" t="s">
        <v>454</v>
      </c>
      <c r="BF112" s="37">
        <v>12</v>
      </c>
      <c r="BG112" s="37">
        <v>2</v>
      </c>
      <c r="BH112" s="37">
        <v>10</v>
      </c>
      <c r="BI112" s="36" t="s">
        <v>164</v>
      </c>
    </row>
    <row r="113" spans="2:61" x14ac:dyDescent="0.2">
      <c r="B113" s="36" t="s">
        <v>602</v>
      </c>
      <c r="C113" s="36">
        <v>10</v>
      </c>
      <c r="D113" s="36">
        <v>0</v>
      </c>
      <c r="E113" s="36">
        <v>10</v>
      </c>
      <c r="F113" s="36">
        <v>0</v>
      </c>
      <c r="G113" s="36">
        <v>0</v>
      </c>
      <c r="H113" s="36">
        <v>0</v>
      </c>
      <c r="I113" s="36">
        <v>0</v>
      </c>
      <c r="J113" s="36">
        <v>0</v>
      </c>
      <c r="K113" s="36">
        <v>0</v>
      </c>
      <c r="L113" s="36">
        <v>0</v>
      </c>
      <c r="M113" s="36">
        <v>5</v>
      </c>
      <c r="N113" s="36">
        <v>0</v>
      </c>
      <c r="O113" s="36">
        <v>0</v>
      </c>
      <c r="P113" s="36">
        <v>0</v>
      </c>
      <c r="Q113" s="36">
        <v>0</v>
      </c>
      <c r="R113" s="36">
        <v>0</v>
      </c>
      <c r="S113" s="36">
        <v>10</v>
      </c>
      <c r="T113" s="36">
        <v>0</v>
      </c>
      <c r="U113" s="36">
        <v>0</v>
      </c>
      <c r="V113" s="36">
        <v>0</v>
      </c>
      <c r="Y113" s="36" t="s">
        <v>698</v>
      </c>
      <c r="Z113" s="36">
        <v>150</v>
      </c>
      <c r="AB113" s="36" t="s">
        <v>699</v>
      </c>
      <c r="AC113" s="36">
        <v>10</v>
      </c>
      <c r="AR113" s="36">
        <v>93</v>
      </c>
      <c r="AS113" s="36" t="s">
        <v>613</v>
      </c>
      <c r="AX113" s="36" t="s">
        <v>576</v>
      </c>
      <c r="AY113" s="36">
        <v>50</v>
      </c>
      <c r="AZ113" s="36">
        <v>-5</v>
      </c>
      <c r="BA113" s="38" t="s">
        <v>456</v>
      </c>
      <c r="BB113" s="36" t="s">
        <v>72</v>
      </c>
      <c r="BC113" s="36" t="s">
        <v>454</v>
      </c>
      <c r="BD113" s="36" t="s">
        <v>453</v>
      </c>
      <c r="BE113" s="36" t="s">
        <v>454</v>
      </c>
      <c r="BF113" s="36">
        <v>15</v>
      </c>
      <c r="BG113" s="36">
        <v>4</v>
      </c>
      <c r="BH113" s="36">
        <v>15</v>
      </c>
      <c r="BI113" s="36" t="s">
        <v>164</v>
      </c>
    </row>
    <row r="114" spans="2:61" x14ac:dyDescent="0.2">
      <c r="B114" s="36" t="s">
        <v>606</v>
      </c>
      <c r="C114" s="36">
        <v>10</v>
      </c>
      <c r="D114" s="36">
        <v>0</v>
      </c>
      <c r="E114" s="36">
        <v>10</v>
      </c>
      <c r="F114" s="36">
        <v>0</v>
      </c>
      <c r="G114" s="36">
        <v>0</v>
      </c>
      <c r="H114" s="36">
        <v>0</v>
      </c>
      <c r="I114" s="36">
        <v>0</v>
      </c>
      <c r="J114" s="36">
        <v>0</v>
      </c>
      <c r="K114" s="36">
        <v>0</v>
      </c>
      <c r="L114" s="36">
        <v>0</v>
      </c>
      <c r="M114" s="36">
        <v>5</v>
      </c>
      <c r="N114" s="36">
        <v>0</v>
      </c>
      <c r="O114" s="36">
        <v>0</v>
      </c>
      <c r="P114" s="36">
        <v>0</v>
      </c>
      <c r="Q114" s="36">
        <v>0</v>
      </c>
      <c r="R114" s="36">
        <v>0</v>
      </c>
      <c r="S114" s="36">
        <v>10</v>
      </c>
      <c r="T114" s="36">
        <v>0</v>
      </c>
      <c r="U114" s="36">
        <v>0</v>
      </c>
      <c r="V114" s="36">
        <v>0</v>
      </c>
      <c r="Y114" s="36" t="s">
        <v>700</v>
      </c>
      <c r="Z114" s="36">
        <v>75</v>
      </c>
      <c r="AB114" s="36" t="s">
        <v>701</v>
      </c>
      <c r="AC114" s="36">
        <v>50</v>
      </c>
      <c r="AQ114" s="36" t="s">
        <v>597</v>
      </c>
      <c r="AR114" s="36">
        <v>94</v>
      </c>
      <c r="AS114" s="39" t="s">
        <v>667</v>
      </c>
      <c r="AX114" s="36" t="s">
        <v>578</v>
      </c>
      <c r="AY114" s="36">
        <v>40</v>
      </c>
      <c r="AZ114" s="36">
        <v>0</v>
      </c>
      <c r="BA114" s="38" t="s">
        <v>456</v>
      </c>
      <c r="BB114" s="36" t="s">
        <v>72</v>
      </c>
      <c r="BC114" s="36" t="s">
        <v>454</v>
      </c>
      <c r="BD114" s="36" t="s">
        <v>658</v>
      </c>
      <c r="BE114" s="36" t="s">
        <v>652</v>
      </c>
      <c r="BF114" s="36">
        <v>13</v>
      </c>
      <c r="BG114" s="36">
        <v>4</v>
      </c>
      <c r="BH114" s="36">
        <v>15</v>
      </c>
      <c r="BI114" s="36" t="s">
        <v>164</v>
      </c>
    </row>
    <row r="115" spans="2:61" x14ac:dyDescent="0.2">
      <c r="B115" s="36" t="s">
        <v>608</v>
      </c>
      <c r="C115" s="36">
        <v>0</v>
      </c>
      <c r="D115" s="36">
        <v>0</v>
      </c>
      <c r="E115" s="36">
        <v>10</v>
      </c>
      <c r="F115" s="36">
        <v>0</v>
      </c>
      <c r="G115" s="36">
        <v>0</v>
      </c>
      <c r="H115" s="36">
        <v>0</v>
      </c>
      <c r="I115" s="36">
        <v>0</v>
      </c>
      <c r="J115" s="36">
        <v>0</v>
      </c>
      <c r="K115" s="36">
        <v>0</v>
      </c>
      <c r="L115" s="36">
        <v>0</v>
      </c>
      <c r="M115" s="36">
        <v>0</v>
      </c>
      <c r="N115" s="36">
        <v>0</v>
      </c>
      <c r="O115" s="36">
        <v>0</v>
      </c>
      <c r="P115" s="36">
        <v>0</v>
      </c>
      <c r="Q115" s="36">
        <v>0</v>
      </c>
      <c r="R115" s="36">
        <v>0</v>
      </c>
      <c r="S115" s="36">
        <v>0</v>
      </c>
      <c r="T115" s="36">
        <v>0</v>
      </c>
      <c r="U115" s="36">
        <v>0</v>
      </c>
      <c r="V115" s="36">
        <v>0</v>
      </c>
      <c r="Y115" s="36" t="s">
        <v>702</v>
      </c>
      <c r="Z115" s="36">
        <v>100</v>
      </c>
      <c r="AB115" s="36" t="s">
        <v>703</v>
      </c>
      <c r="AC115" s="36">
        <v>20</v>
      </c>
      <c r="AR115" s="36">
        <v>94.5</v>
      </c>
      <c r="AS115" s="36" t="s">
        <v>704</v>
      </c>
      <c r="AX115" s="36" t="s">
        <v>453</v>
      </c>
      <c r="AY115" s="36">
        <v>40</v>
      </c>
      <c r="AZ115" s="36">
        <v>0</v>
      </c>
      <c r="BA115" s="38" t="s">
        <v>456</v>
      </c>
      <c r="BB115" s="36" t="s">
        <v>72</v>
      </c>
      <c r="BC115" s="36" t="s">
        <v>454</v>
      </c>
      <c r="BD115" s="36" t="s">
        <v>453</v>
      </c>
      <c r="BE115" s="36" t="s">
        <v>454</v>
      </c>
      <c r="BF115" s="36">
        <v>14</v>
      </c>
      <c r="BG115" s="36">
        <v>4</v>
      </c>
      <c r="BH115" s="36">
        <v>15</v>
      </c>
      <c r="BI115" s="36" t="s">
        <v>164</v>
      </c>
    </row>
    <row r="116" spans="2:61" x14ac:dyDescent="0.2">
      <c r="B116" s="36" t="s">
        <v>195</v>
      </c>
      <c r="C116" s="36">
        <v>0</v>
      </c>
      <c r="D116" s="36">
        <v>0</v>
      </c>
      <c r="E116" s="36">
        <v>0</v>
      </c>
      <c r="F116" s="36">
        <v>0</v>
      </c>
      <c r="G116" s="36">
        <v>0</v>
      </c>
      <c r="H116" s="36">
        <v>0</v>
      </c>
      <c r="I116" s="36">
        <v>0</v>
      </c>
      <c r="J116" s="36">
        <v>0</v>
      </c>
      <c r="K116" s="36">
        <v>0</v>
      </c>
      <c r="L116" s="36">
        <v>0</v>
      </c>
      <c r="M116" s="36">
        <v>0</v>
      </c>
      <c r="N116" s="36">
        <v>0</v>
      </c>
      <c r="O116" s="36">
        <v>0</v>
      </c>
      <c r="P116" s="36">
        <v>0</v>
      </c>
      <c r="Q116" s="36">
        <v>0</v>
      </c>
      <c r="R116" s="36">
        <v>0</v>
      </c>
      <c r="S116" s="36">
        <v>0</v>
      </c>
      <c r="T116" s="36">
        <v>0</v>
      </c>
      <c r="U116" s="36">
        <v>0</v>
      </c>
      <c r="V116" s="36">
        <v>0</v>
      </c>
      <c r="AB116" s="36" t="s">
        <v>498</v>
      </c>
      <c r="AC116" s="36">
        <v>50</v>
      </c>
      <c r="AR116" s="36">
        <v>95</v>
      </c>
      <c r="AS116" s="36" t="s">
        <v>472</v>
      </c>
      <c r="AX116" s="36" t="s">
        <v>5522</v>
      </c>
      <c r="AY116" s="36">
        <v>50</v>
      </c>
      <c r="AZ116" s="36">
        <v>0</v>
      </c>
      <c r="BA116" s="66" t="s">
        <v>688</v>
      </c>
      <c r="BB116" s="36" t="s">
        <v>72</v>
      </c>
      <c r="BC116" s="36" t="s">
        <v>454</v>
      </c>
      <c r="BD116" s="36" t="s">
        <v>453</v>
      </c>
      <c r="BE116" s="36" t="s">
        <v>554</v>
      </c>
      <c r="BF116" s="36">
        <v>14</v>
      </c>
      <c r="BG116" s="36">
        <v>4</v>
      </c>
      <c r="BH116" s="36">
        <v>20</v>
      </c>
      <c r="BI116" s="36" t="s">
        <v>164</v>
      </c>
    </row>
    <row r="117" spans="2:61" x14ac:dyDescent="0.2">
      <c r="B117" s="36" t="s">
        <v>612</v>
      </c>
      <c r="C117" s="36">
        <v>0</v>
      </c>
      <c r="D117" s="36">
        <v>0</v>
      </c>
      <c r="E117" s="36">
        <v>5</v>
      </c>
      <c r="F117" s="36">
        <v>0</v>
      </c>
      <c r="G117" s="36">
        <v>0</v>
      </c>
      <c r="H117" s="36">
        <v>0</v>
      </c>
      <c r="I117" s="36">
        <v>0</v>
      </c>
      <c r="J117" s="36">
        <v>0</v>
      </c>
      <c r="K117" s="36">
        <v>0</v>
      </c>
      <c r="L117" s="36">
        <v>0</v>
      </c>
      <c r="M117" s="36">
        <v>0</v>
      </c>
      <c r="N117" s="36">
        <v>0</v>
      </c>
      <c r="O117" s="36">
        <v>0</v>
      </c>
      <c r="P117" s="36">
        <v>0</v>
      </c>
      <c r="Q117" s="36">
        <v>0</v>
      </c>
      <c r="R117" s="36">
        <v>0</v>
      </c>
      <c r="S117" s="36">
        <v>0</v>
      </c>
      <c r="T117" s="36">
        <v>0</v>
      </c>
      <c r="U117" s="36">
        <v>0</v>
      </c>
      <c r="V117" s="36">
        <v>0</v>
      </c>
      <c r="AB117" s="38" t="s">
        <v>164</v>
      </c>
      <c r="AC117" s="36">
        <v>0</v>
      </c>
      <c r="AR117" s="36">
        <v>96</v>
      </c>
      <c r="AS117" s="39" t="s">
        <v>693</v>
      </c>
      <c r="AX117" s="36" t="s">
        <v>584</v>
      </c>
      <c r="AY117" s="36">
        <v>60</v>
      </c>
      <c r="AZ117" s="36">
        <v>-15</v>
      </c>
      <c r="BA117" s="38" t="s">
        <v>661</v>
      </c>
      <c r="BB117" s="36" t="s">
        <v>72</v>
      </c>
      <c r="BC117" s="36" t="s">
        <v>454</v>
      </c>
      <c r="BD117" s="36" t="s">
        <v>651</v>
      </c>
      <c r="BE117" s="36" t="s">
        <v>554</v>
      </c>
      <c r="BF117" s="36">
        <v>16</v>
      </c>
      <c r="BG117" s="36">
        <v>5</v>
      </c>
      <c r="BH117" s="36">
        <v>15</v>
      </c>
      <c r="BI117" s="36" t="s">
        <v>164</v>
      </c>
    </row>
    <row r="118" spans="2:61" x14ac:dyDescent="0.2">
      <c r="B118" s="36" t="s">
        <v>615</v>
      </c>
      <c r="C118" s="36">
        <v>0</v>
      </c>
      <c r="D118" s="36">
        <v>0</v>
      </c>
      <c r="E118" s="36">
        <v>0</v>
      </c>
      <c r="F118" s="36">
        <v>0</v>
      </c>
      <c r="G118" s="36">
        <v>0</v>
      </c>
      <c r="H118" s="36">
        <v>0</v>
      </c>
      <c r="I118" s="36">
        <v>0</v>
      </c>
      <c r="J118" s="36">
        <v>0</v>
      </c>
      <c r="K118" s="36">
        <v>0</v>
      </c>
      <c r="L118" s="36">
        <v>0</v>
      </c>
      <c r="M118" s="36">
        <v>0</v>
      </c>
      <c r="N118" s="36">
        <v>0</v>
      </c>
      <c r="O118" s="36">
        <v>0</v>
      </c>
      <c r="P118" s="36">
        <v>0</v>
      </c>
      <c r="Q118" s="36">
        <v>0</v>
      </c>
      <c r="R118" s="36">
        <v>0</v>
      </c>
      <c r="S118" s="36">
        <v>0</v>
      </c>
      <c r="T118" s="36">
        <v>0</v>
      </c>
      <c r="U118" s="36">
        <v>0</v>
      </c>
      <c r="V118" s="36">
        <v>0</v>
      </c>
      <c r="Z118" s="36" t="s">
        <v>0</v>
      </c>
      <c r="AA118" s="36" t="s">
        <v>168</v>
      </c>
      <c r="AB118" s="36" t="s">
        <v>705</v>
      </c>
      <c r="AC118" s="36">
        <v>50</v>
      </c>
      <c r="AR118" s="36">
        <v>97</v>
      </c>
      <c r="AS118" s="36" t="s">
        <v>475</v>
      </c>
      <c r="AX118" s="36" t="s">
        <v>5523</v>
      </c>
      <c r="AY118" s="36">
        <v>80</v>
      </c>
      <c r="AZ118" s="36">
        <v>-50</v>
      </c>
      <c r="BA118" s="66" t="s">
        <v>5524</v>
      </c>
      <c r="BB118" s="36" t="s">
        <v>448</v>
      </c>
      <c r="BC118" s="36" t="s">
        <v>439</v>
      </c>
      <c r="BD118" s="36" t="s">
        <v>573</v>
      </c>
      <c r="BE118" s="36" t="s">
        <v>445</v>
      </c>
      <c r="BF118" s="36">
        <v>18</v>
      </c>
      <c r="BG118" s="36">
        <v>5</v>
      </c>
      <c r="BH118" s="36">
        <v>25</v>
      </c>
      <c r="BI118" s="36" t="s">
        <v>164</v>
      </c>
    </row>
    <row r="119" spans="2:61" x14ac:dyDescent="0.2">
      <c r="B119" s="36" t="s">
        <v>618</v>
      </c>
      <c r="C119" s="36">
        <v>0</v>
      </c>
      <c r="D119" s="36">
        <v>0</v>
      </c>
      <c r="E119" s="36">
        <v>5</v>
      </c>
      <c r="F119" s="36">
        <v>0</v>
      </c>
      <c r="G119" s="36">
        <v>0</v>
      </c>
      <c r="H119" s="36">
        <v>0</v>
      </c>
      <c r="I119" s="36">
        <v>0</v>
      </c>
      <c r="J119" s="36">
        <v>0</v>
      </c>
      <c r="K119" s="36">
        <v>0</v>
      </c>
      <c r="L119" s="36">
        <v>0</v>
      </c>
      <c r="M119" s="36">
        <v>0</v>
      </c>
      <c r="N119" s="36">
        <v>0</v>
      </c>
      <c r="O119" s="36">
        <v>0</v>
      </c>
      <c r="P119" s="36">
        <v>0</v>
      </c>
      <c r="Q119" s="36">
        <v>0</v>
      </c>
      <c r="R119" s="36">
        <v>0</v>
      </c>
      <c r="S119" s="36">
        <v>0</v>
      </c>
      <c r="T119" s="36">
        <v>0</v>
      </c>
      <c r="U119" s="36">
        <v>0</v>
      </c>
      <c r="V119" s="36">
        <v>0</v>
      </c>
      <c r="Z119" s="36" t="s">
        <v>706</v>
      </c>
      <c r="AA119" s="36">
        <v>50</v>
      </c>
      <c r="AB119" s="36" t="s">
        <v>707</v>
      </c>
      <c r="AC119" s="36">
        <v>50</v>
      </c>
      <c r="AR119" s="36">
        <v>98</v>
      </c>
      <c r="AS119" s="39" t="s">
        <v>694</v>
      </c>
      <c r="AX119" s="36" t="s">
        <v>5549</v>
      </c>
      <c r="AY119" s="36">
        <v>40</v>
      </c>
      <c r="AZ119" s="36">
        <v>10</v>
      </c>
      <c r="BA119" s="36">
        <v>6</v>
      </c>
      <c r="BB119" s="36" t="s">
        <v>439</v>
      </c>
      <c r="BC119" s="36" t="s">
        <v>454</v>
      </c>
      <c r="BD119" s="36" t="s">
        <v>449</v>
      </c>
      <c r="BE119" s="36" t="s">
        <v>445</v>
      </c>
      <c r="BF119" s="36">
        <v>12</v>
      </c>
      <c r="BG119" s="36">
        <v>2</v>
      </c>
      <c r="BH119" s="36">
        <v>20</v>
      </c>
      <c r="BI119" s="36" t="s">
        <v>164</v>
      </c>
    </row>
    <row r="120" spans="2:61" x14ac:dyDescent="0.2">
      <c r="B120" s="36" t="s">
        <v>619</v>
      </c>
      <c r="C120" s="36">
        <v>0</v>
      </c>
      <c r="D120" s="36">
        <v>0</v>
      </c>
      <c r="E120" s="36">
        <v>0</v>
      </c>
      <c r="F120" s="36">
        <v>0</v>
      </c>
      <c r="G120" s="36">
        <v>0</v>
      </c>
      <c r="H120" s="36">
        <v>0</v>
      </c>
      <c r="I120" s="36">
        <v>0</v>
      </c>
      <c r="J120" s="36">
        <v>0</v>
      </c>
      <c r="K120" s="36">
        <v>0</v>
      </c>
      <c r="L120" s="36">
        <v>0</v>
      </c>
      <c r="M120" s="36">
        <v>0</v>
      </c>
      <c r="N120" s="36">
        <v>0</v>
      </c>
      <c r="O120" s="36">
        <v>0</v>
      </c>
      <c r="P120" s="36">
        <v>0</v>
      </c>
      <c r="Q120" s="36">
        <v>0</v>
      </c>
      <c r="R120" s="36">
        <v>0</v>
      </c>
      <c r="S120" s="36">
        <v>0</v>
      </c>
      <c r="T120" s="36">
        <v>0</v>
      </c>
      <c r="U120" s="36">
        <v>0</v>
      </c>
      <c r="V120" s="36">
        <v>0</v>
      </c>
      <c r="Z120" s="36" t="s">
        <v>334</v>
      </c>
      <c r="AA120" s="36">
        <v>50</v>
      </c>
      <c r="AB120" s="38"/>
      <c r="AR120" s="36">
        <v>99</v>
      </c>
      <c r="AS120" s="36" t="s">
        <v>516</v>
      </c>
      <c r="AX120" s="36" t="s">
        <v>5550</v>
      </c>
      <c r="AY120" s="36">
        <v>55</v>
      </c>
      <c r="AZ120" s="36">
        <v>-10</v>
      </c>
      <c r="BA120" s="66" t="s">
        <v>5551</v>
      </c>
      <c r="BB120" s="36" t="s">
        <v>439</v>
      </c>
      <c r="BC120" s="36" t="s">
        <v>448</v>
      </c>
      <c r="BD120" s="36" t="s">
        <v>449</v>
      </c>
      <c r="BE120" s="36" t="s">
        <v>554</v>
      </c>
      <c r="BF120" s="36">
        <v>13</v>
      </c>
      <c r="BG120" s="36">
        <v>3</v>
      </c>
      <c r="BH120" s="36">
        <v>25</v>
      </c>
      <c r="BI120" s="36" t="s">
        <v>164</v>
      </c>
    </row>
    <row r="121" spans="2:61" x14ac:dyDescent="0.2">
      <c r="B121" s="36" t="s">
        <v>621</v>
      </c>
      <c r="C121" s="36">
        <v>0</v>
      </c>
      <c r="D121" s="36">
        <v>0</v>
      </c>
      <c r="E121" s="36">
        <v>0</v>
      </c>
      <c r="F121" s="36">
        <v>0</v>
      </c>
      <c r="G121" s="36">
        <v>0</v>
      </c>
      <c r="H121" s="36">
        <v>0</v>
      </c>
      <c r="I121" s="36">
        <v>0</v>
      </c>
      <c r="J121" s="36">
        <v>0</v>
      </c>
      <c r="K121" s="36">
        <v>0</v>
      </c>
      <c r="L121" s="36">
        <v>0</v>
      </c>
      <c r="M121" s="36">
        <v>0</v>
      </c>
      <c r="N121" s="36">
        <v>0</v>
      </c>
      <c r="O121" s="36">
        <v>0</v>
      </c>
      <c r="P121" s="36">
        <v>0</v>
      </c>
      <c r="Q121" s="36">
        <v>0</v>
      </c>
      <c r="R121" s="36">
        <v>0</v>
      </c>
      <c r="S121" s="36">
        <v>0</v>
      </c>
      <c r="T121" s="36">
        <v>0</v>
      </c>
      <c r="U121" s="36">
        <v>0</v>
      </c>
      <c r="V121" s="36">
        <v>0</v>
      </c>
      <c r="Z121" s="36" t="s">
        <v>708</v>
      </c>
      <c r="AA121" s="36">
        <v>50</v>
      </c>
      <c r="AB121" s="38"/>
      <c r="AR121" s="36">
        <v>100</v>
      </c>
      <c r="AS121" s="39" t="s">
        <v>470</v>
      </c>
      <c r="AX121" s="36" t="s">
        <v>5552</v>
      </c>
      <c r="AY121" s="36">
        <v>45</v>
      </c>
      <c r="AZ121" s="36">
        <v>10</v>
      </c>
      <c r="BA121" s="36">
        <v>4</v>
      </c>
      <c r="BB121" s="36" t="s">
        <v>439</v>
      </c>
      <c r="BC121" s="36" t="s">
        <v>448</v>
      </c>
      <c r="BD121" s="36" t="s">
        <v>523</v>
      </c>
      <c r="BE121" s="36" t="s">
        <v>454</v>
      </c>
      <c r="BF121" s="36">
        <v>12</v>
      </c>
      <c r="BG121" s="36">
        <v>1</v>
      </c>
      <c r="BH121" s="36">
        <v>25</v>
      </c>
      <c r="BI121" s="36" t="s">
        <v>164</v>
      </c>
    </row>
    <row r="122" spans="2:61" x14ac:dyDescent="0.2">
      <c r="B122" s="36" t="s">
        <v>624</v>
      </c>
      <c r="C122" s="36">
        <v>0</v>
      </c>
      <c r="D122" s="36">
        <v>0</v>
      </c>
      <c r="E122" s="36">
        <v>0</v>
      </c>
      <c r="F122" s="36">
        <v>0</v>
      </c>
      <c r="G122" s="36">
        <v>0</v>
      </c>
      <c r="H122" s="36">
        <v>0</v>
      </c>
      <c r="I122" s="36">
        <v>0</v>
      </c>
      <c r="J122" s="36">
        <v>0</v>
      </c>
      <c r="K122" s="36">
        <v>0</v>
      </c>
      <c r="L122" s="36">
        <v>0</v>
      </c>
      <c r="M122" s="36">
        <v>0</v>
      </c>
      <c r="N122" s="36">
        <v>0</v>
      </c>
      <c r="O122" s="36">
        <v>0</v>
      </c>
      <c r="P122" s="36">
        <v>0</v>
      </c>
      <c r="Q122" s="36">
        <v>0</v>
      </c>
      <c r="R122" s="36">
        <v>0</v>
      </c>
      <c r="S122" s="36">
        <v>0</v>
      </c>
      <c r="T122" s="36">
        <v>0</v>
      </c>
      <c r="U122" s="36">
        <v>0</v>
      </c>
      <c r="V122" s="36">
        <v>0</v>
      </c>
      <c r="Z122" s="36" t="s">
        <v>709</v>
      </c>
      <c r="AA122" s="36">
        <v>50</v>
      </c>
      <c r="AB122" s="38"/>
      <c r="AX122" s="36" t="s">
        <v>627</v>
      </c>
      <c r="AY122" s="36">
        <v>80</v>
      </c>
      <c r="AZ122" s="36">
        <v>-35</v>
      </c>
      <c r="BA122" s="38" t="s">
        <v>648</v>
      </c>
      <c r="BB122" s="36" t="s">
        <v>439</v>
      </c>
      <c r="BC122" s="36" t="s">
        <v>454</v>
      </c>
      <c r="BD122" s="36" t="s">
        <v>573</v>
      </c>
      <c r="BE122" s="36" t="s">
        <v>554</v>
      </c>
      <c r="BF122" s="36">
        <v>14</v>
      </c>
      <c r="BG122" s="36">
        <v>4</v>
      </c>
      <c r="BH122" s="36">
        <v>40</v>
      </c>
      <c r="BI122" s="36" t="s">
        <v>164</v>
      </c>
    </row>
    <row r="123" spans="2:61" x14ac:dyDescent="0.2">
      <c r="B123" s="36" t="s">
        <v>628</v>
      </c>
      <c r="C123" s="36">
        <v>0</v>
      </c>
      <c r="D123" s="36">
        <v>0</v>
      </c>
      <c r="E123" s="36">
        <v>0</v>
      </c>
      <c r="F123" s="36">
        <v>0</v>
      </c>
      <c r="G123" s="36">
        <v>0</v>
      </c>
      <c r="H123" s="36">
        <v>0</v>
      </c>
      <c r="I123" s="36">
        <v>0</v>
      </c>
      <c r="J123" s="36">
        <v>0</v>
      </c>
      <c r="K123" s="36">
        <v>0</v>
      </c>
      <c r="L123" s="36">
        <v>0</v>
      </c>
      <c r="M123" s="36">
        <v>0</v>
      </c>
      <c r="N123" s="36">
        <v>0</v>
      </c>
      <c r="O123" s="36">
        <v>0</v>
      </c>
      <c r="P123" s="36">
        <v>0</v>
      </c>
      <c r="Q123" s="36">
        <v>0</v>
      </c>
      <c r="R123" s="36">
        <v>0</v>
      </c>
      <c r="S123" s="36">
        <v>0</v>
      </c>
      <c r="T123" s="36">
        <v>0</v>
      </c>
      <c r="U123" s="36">
        <v>0</v>
      </c>
      <c r="V123" s="36">
        <v>0</v>
      </c>
      <c r="Z123" s="36" t="s">
        <v>710</v>
      </c>
      <c r="AA123" s="36">
        <v>50</v>
      </c>
      <c r="AB123" s="36" t="s">
        <v>0</v>
      </c>
      <c r="AC123" s="36" t="s">
        <v>168</v>
      </c>
      <c r="AX123" s="36" t="s">
        <v>611</v>
      </c>
      <c r="AY123" s="36">
        <v>30</v>
      </c>
      <c r="AZ123" s="36">
        <v>15</v>
      </c>
      <c r="BA123" s="38" t="s">
        <v>464</v>
      </c>
      <c r="BB123" s="36" t="s">
        <v>72</v>
      </c>
      <c r="BC123" s="36" t="s">
        <v>454</v>
      </c>
      <c r="BD123" s="36" t="s">
        <v>513</v>
      </c>
      <c r="BE123" s="36" t="s">
        <v>454</v>
      </c>
      <c r="BF123" s="36">
        <v>11</v>
      </c>
      <c r="BG123" s="36">
        <v>0</v>
      </c>
      <c r="BH123" s="36">
        <v>15</v>
      </c>
      <c r="BI123" s="36" t="s">
        <v>164</v>
      </c>
    </row>
    <row r="124" spans="2:61" x14ac:dyDescent="0.2">
      <c r="B124" s="36" t="s">
        <v>631</v>
      </c>
      <c r="C124" s="36">
        <v>0</v>
      </c>
      <c r="D124" s="36">
        <v>10</v>
      </c>
      <c r="E124" s="36">
        <v>0</v>
      </c>
      <c r="F124" s="36">
        <v>0</v>
      </c>
      <c r="G124" s="36">
        <v>0</v>
      </c>
      <c r="H124" s="36">
        <v>5</v>
      </c>
      <c r="I124" s="36">
        <v>0</v>
      </c>
      <c r="J124" s="36">
        <v>5</v>
      </c>
      <c r="K124" s="36">
        <v>5</v>
      </c>
      <c r="L124" s="36">
        <v>0</v>
      </c>
      <c r="M124" s="36">
        <v>0</v>
      </c>
      <c r="N124" s="36">
        <v>0</v>
      </c>
      <c r="O124" s="36">
        <v>0</v>
      </c>
      <c r="P124" s="36">
        <v>0</v>
      </c>
      <c r="Q124" s="36">
        <v>0</v>
      </c>
      <c r="R124" s="36">
        <v>0</v>
      </c>
      <c r="S124" s="36">
        <v>0</v>
      </c>
      <c r="T124" s="36">
        <v>0</v>
      </c>
      <c r="U124" s="36">
        <v>0</v>
      </c>
      <c r="V124" s="36">
        <v>0</v>
      </c>
      <c r="Z124" s="36" t="s">
        <v>711</v>
      </c>
      <c r="AA124" s="36">
        <v>50</v>
      </c>
      <c r="AB124" s="36" t="s">
        <v>309</v>
      </c>
      <c r="AC124" s="36">
        <v>50</v>
      </c>
      <c r="AX124" s="36" t="s">
        <v>656</v>
      </c>
      <c r="AY124" s="36">
        <v>20</v>
      </c>
      <c r="AZ124" s="36">
        <v>0</v>
      </c>
      <c r="BA124" s="38" t="s">
        <v>438</v>
      </c>
      <c r="BB124" s="36" t="s">
        <v>72</v>
      </c>
      <c r="BC124" s="36" t="s">
        <v>454</v>
      </c>
      <c r="BD124" s="36" t="s">
        <v>453</v>
      </c>
      <c r="BE124" s="36" t="s">
        <v>454</v>
      </c>
      <c r="BF124" s="37">
        <v>8</v>
      </c>
      <c r="BG124" s="37">
        <v>-1</v>
      </c>
      <c r="BH124" s="37">
        <v>10</v>
      </c>
      <c r="BI124" s="36" t="s">
        <v>164</v>
      </c>
    </row>
    <row r="125" spans="2:61" x14ac:dyDescent="0.2">
      <c r="B125" s="36" t="s">
        <v>637</v>
      </c>
      <c r="C125" s="36">
        <v>0</v>
      </c>
      <c r="D125" s="36">
        <v>0</v>
      </c>
      <c r="E125" s="36">
        <v>0</v>
      </c>
      <c r="F125" s="36">
        <v>0</v>
      </c>
      <c r="G125" s="36">
        <v>0</v>
      </c>
      <c r="H125" s="36">
        <v>0</v>
      </c>
      <c r="I125" s="36">
        <v>0</v>
      </c>
      <c r="J125" s="36">
        <v>0</v>
      </c>
      <c r="K125" s="36">
        <v>0</v>
      </c>
      <c r="L125" s="36">
        <v>0</v>
      </c>
      <c r="M125" s="36">
        <v>0</v>
      </c>
      <c r="N125" s="36">
        <v>0</v>
      </c>
      <c r="O125" s="36">
        <v>0</v>
      </c>
      <c r="P125" s="36">
        <v>0</v>
      </c>
      <c r="Q125" s="36">
        <v>0</v>
      </c>
      <c r="R125" s="36">
        <v>0</v>
      </c>
      <c r="S125" s="36">
        <v>0</v>
      </c>
      <c r="T125" s="36">
        <v>0</v>
      </c>
      <c r="U125" s="36">
        <v>0</v>
      </c>
      <c r="V125" s="36">
        <v>0</v>
      </c>
      <c r="Z125" s="36" t="s">
        <v>712</v>
      </c>
      <c r="AA125" s="36">
        <v>50</v>
      </c>
      <c r="AB125" s="36" t="s">
        <v>713</v>
      </c>
      <c r="AC125" s="36">
        <v>50</v>
      </c>
      <c r="AX125" s="36" t="s">
        <v>5525</v>
      </c>
      <c r="AY125" s="36">
        <v>40</v>
      </c>
      <c r="AZ125" s="36">
        <v>15</v>
      </c>
      <c r="BA125" s="36">
        <v>6</v>
      </c>
      <c r="BB125" s="36" t="s">
        <v>439</v>
      </c>
      <c r="BC125" s="36" t="s">
        <v>448</v>
      </c>
      <c r="BD125" s="36" t="s">
        <v>440</v>
      </c>
      <c r="BE125" s="36" t="s">
        <v>528</v>
      </c>
      <c r="BF125" s="36">
        <v>13</v>
      </c>
      <c r="BG125" s="36">
        <v>2</v>
      </c>
      <c r="BH125" s="36">
        <v>20</v>
      </c>
      <c r="BI125" s="36" t="s">
        <v>164</v>
      </c>
    </row>
    <row r="126" spans="2:61" x14ac:dyDescent="0.2">
      <c r="B126" s="36" t="s">
        <v>640</v>
      </c>
      <c r="C126" s="36">
        <v>0</v>
      </c>
      <c r="D126" s="36">
        <v>5</v>
      </c>
      <c r="E126" s="36">
        <v>0</v>
      </c>
      <c r="F126" s="36">
        <v>0</v>
      </c>
      <c r="G126" s="36">
        <v>0</v>
      </c>
      <c r="H126" s="36">
        <v>0</v>
      </c>
      <c r="I126" s="36">
        <v>0</v>
      </c>
      <c r="J126" s="36">
        <v>10</v>
      </c>
      <c r="K126" s="36">
        <v>10</v>
      </c>
      <c r="L126" s="36">
        <v>5</v>
      </c>
      <c r="M126" s="36">
        <v>0</v>
      </c>
      <c r="N126" s="36">
        <v>0</v>
      </c>
      <c r="O126" s="36">
        <v>0</v>
      </c>
      <c r="P126" s="36">
        <v>0</v>
      </c>
      <c r="Q126" s="36">
        <v>0</v>
      </c>
      <c r="R126" s="36">
        <v>0</v>
      </c>
      <c r="S126" s="36">
        <v>0</v>
      </c>
      <c r="T126" s="36">
        <v>0</v>
      </c>
      <c r="U126" s="36">
        <v>0</v>
      </c>
      <c r="V126" s="36">
        <v>5</v>
      </c>
      <c r="Z126" s="36" t="s">
        <v>714</v>
      </c>
      <c r="AA126" s="36">
        <v>50</v>
      </c>
      <c r="AB126" s="36" t="s">
        <v>715</v>
      </c>
      <c r="AC126" s="36">
        <v>40</v>
      </c>
      <c r="AX126" s="36" t="s">
        <v>5526</v>
      </c>
      <c r="AY126" s="36">
        <v>60</v>
      </c>
      <c r="AZ126" s="36">
        <v>-30</v>
      </c>
      <c r="BA126" s="36">
        <v>6</v>
      </c>
      <c r="BB126" s="36" t="s">
        <v>448</v>
      </c>
      <c r="BC126" s="36" t="s">
        <v>454</v>
      </c>
      <c r="BD126" s="36" t="s">
        <v>449</v>
      </c>
      <c r="BE126" s="36" t="s">
        <v>5527</v>
      </c>
      <c r="BF126" s="36">
        <v>12</v>
      </c>
      <c r="BG126" s="36">
        <v>4</v>
      </c>
      <c r="BH126" s="36">
        <v>15</v>
      </c>
      <c r="BI126" s="36" t="s">
        <v>5528</v>
      </c>
    </row>
    <row r="127" spans="2:61" x14ac:dyDescent="0.2">
      <c r="B127" s="36" t="s">
        <v>227</v>
      </c>
      <c r="C127" s="36">
        <v>0</v>
      </c>
      <c r="D127" s="36">
        <v>0</v>
      </c>
      <c r="E127" s="36">
        <v>0</v>
      </c>
      <c r="F127" s="36">
        <v>0</v>
      </c>
      <c r="G127" s="36">
        <v>0</v>
      </c>
      <c r="H127" s="36">
        <v>0</v>
      </c>
      <c r="I127" s="36">
        <v>0</v>
      </c>
      <c r="J127" s="36">
        <v>0</v>
      </c>
      <c r="K127" s="36">
        <v>0</v>
      </c>
      <c r="L127" s="36">
        <v>0</v>
      </c>
      <c r="M127" s="36">
        <v>0</v>
      </c>
      <c r="N127" s="36">
        <v>0</v>
      </c>
      <c r="O127" s="36">
        <v>0</v>
      </c>
      <c r="P127" s="36">
        <v>0</v>
      </c>
      <c r="Q127" s="36">
        <v>0</v>
      </c>
      <c r="R127" s="36">
        <v>0</v>
      </c>
      <c r="S127" s="36">
        <v>0</v>
      </c>
      <c r="T127" s="36">
        <v>0</v>
      </c>
      <c r="U127" s="36">
        <v>0</v>
      </c>
      <c r="V127" s="36">
        <v>0</v>
      </c>
      <c r="Z127" s="36" t="s">
        <v>164</v>
      </c>
      <c r="AA127" s="36">
        <v>0</v>
      </c>
      <c r="AB127" s="36" t="s">
        <v>716</v>
      </c>
      <c r="AC127" s="36">
        <v>30</v>
      </c>
      <c r="AX127" s="36" t="s">
        <v>665</v>
      </c>
      <c r="AY127" s="36">
        <v>40</v>
      </c>
      <c r="AZ127" s="36">
        <v>-20</v>
      </c>
      <c r="BA127" s="38" t="s">
        <v>464</v>
      </c>
      <c r="BB127" s="36" t="s">
        <v>448</v>
      </c>
      <c r="BC127" s="36" t="s">
        <v>454</v>
      </c>
      <c r="BD127" s="36" t="s">
        <v>440</v>
      </c>
      <c r="BE127" s="36" t="s">
        <v>454</v>
      </c>
      <c r="BF127" s="37">
        <v>10</v>
      </c>
      <c r="BG127" s="37">
        <v>3</v>
      </c>
      <c r="BH127" s="37">
        <v>15</v>
      </c>
      <c r="BI127" s="36" t="s">
        <v>164</v>
      </c>
    </row>
    <row r="128" spans="2:61" x14ac:dyDescent="0.2">
      <c r="B128" s="36" t="s">
        <v>643</v>
      </c>
      <c r="C128" s="36">
        <v>0</v>
      </c>
      <c r="D128" s="36">
        <v>0</v>
      </c>
      <c r="E128" s="36">
        <v>0</v>
      </c>
      <c r="F128" s="36">
        <v>0</v>
      </c>
      <c r="G128" s="36">
        <v>10</v>
      </c>
      <c r="H128" s="36">
        <v>0</v>
      </c>
      <c r="I128" s="36">
        <v>0</v>
      </c>
      <c r="J128" s="36">
        <v>0</v>
      </c>
      <c r="K128" s="36">
        <v>0</v>
      </c>
      <c r="L128" s="36">
        <v>0</v>
      </c>
      <c r="M128" s="36">
        <v>0</v>
      </c>
      <c r="N128" s="36">
        <v>0</v>
      </c>
      <c r="O128" s="36">
        <v>0</v>
      </c>
      <c r="P128" s="36">
        <v>0</v>
      </c>
      <c r="Q128" s="36">
        <v>5</v>
      </c>
      <c r="R128" s="36">
        <v>5</v>
      </c>
      <c r="S128" s="36">
        <v>0</v>
      </c>
      <c r="T128" s="36">
        <v>5</v>
      </c>
      <c r="U128" s="36">
        <v>0</v>
      </c>
      <c r="V128" s="36">
        <v>0</v>
      </c>
      <c r="Z128" s="36" t="s">
        <v>717</v>
      </c>
      <c r="AA128" s="36">
        <v>50</v>
      </c>
      <c r="AB128" s="38" t="s">
        <v>164</v>
      </c>
      <c r="AC128" s="36">
        <v>0</v>
      </c>
      <c r="AX128" s="36" t="s">
        <v>5561</v>
      </c>
      <c r="AY128" s="36">
        <v>20</v>
      </c>
      <c r="AZ128" s="36">
        <v>0</v>
      </c>
      <c r="BA128" s="36" t="s">
        <v>454</v>
      </c>
      <c r="BB128" s="36" t="s">
        <v>72</v>
      </c>
      <c r="BC128" s="36" t="s">
        <v>454</v>
      </c>
      <c r="BD128" s="36" t="s">
        <v>469</v>
      </c>
      <c r="BE128" s="36" t="s">
        <v>454</v>
      </c>
      <c r="BF128" s="36">
        <v>5</v>
      </c>
      <c r="BG128" s="36">
        <v>0</v>
      </c>
      <c r="BH128" s="36">
        <v>5</v>
      </c>
      <c r="BI128" s="36" t="s">
        <v>164</v>
      </c>
    </row>
    <row r="129" spans="2:61" x14ac:dyDescent="0.2">
      <c r="B129" s="36" t="s">
        <v>647</v>
      </c>
      <c r="C129" s="36">
        <v>0</v>
      </c>
      <c r="D129" s="36">
        <v>0</v>
      </c>
      <c r="E129" s="36">
        <v>0</v>
      </c>
      <c r="F129" s="36">
        <v>0</v>
      </c>
      <c r="G129" s="36">
        <v>0</v>
      </c>
      <c r="H129" s="36">
        <v>0</v>
      </c>
      <c r="I129" s="36">
        <v>0</v>
      </c>
      <c r="J129" s="36">
        <v>0</v>
      </c>
      <c r="K129" s="36">
        <v>0</v>
      </c>
      <c r="L129" s="36">
        <v>0</v>
      </c>
      <c r="M129" s="36">
        <v>0</v>
      </c>
      <c r="N129" s="36">
        <v>0</v>
      </c>
      <c r="O129" s="36">
        <v>0</v>
      </c>
      <c r="P129" s="36">
        <v>0</v>
      </c>
      <c r="Q129" s="36">
        <v>0</v>
      </c>
      <c r="R129" s="36">
        <v>10</v>
      </c>
      <c r="S129" s="36">
        <v>0</v>
      </c>
      <c r="T129" s="36">
        <v>0</v>
      </c>
      <c r="U129" s="36">
        <v>0</v>
      </c>
      <c r="V129" s="36">
        <v>0</v>
      </c>
      <c r="Z129" s="36" t="s">
        <v>718</v>
      </c>
      <c r="AA129" s="36">
        <v>50</v>
      </c>
      <c r="AB129" s="36" t="s">
        <v>719</v>
      </c>
      <c r="AC129" s="36">
        <v>50</v>
      </c>
      <c r="AX129" s="36" t="s">
        <v>667</v>
      </c>
      <c r="AY129" s="36">
        <v>15</v>
      </c>
      <c r="AZ129" s="36">
        <v>0</v>
      </c>
      <c r="BA129" s="36" t="s">
        <v>454</v>
      </c>
      <c r="BB129" s="36" t="s">
        <v>72</v>
      </c>
      <c r="BC129" s="36" t="s">
        <v>454</v>
      </c>
      <c r="BD129" s="36" t="s">
        <v>469</v>
      </c>
      <c r="BE129" s="36" t="s">
        <v>454</v>
      </c>
      <c r="BF129" s="37">
        <v>7</v>
      </c>
      <c r="BG129" s="37">
        <v>2</v>
      </c>
      <c r="BH129" s="37">
        <v>10</v>
      </c>
      <c r="BI129" s="36" t="s">
        <v>164</v>
      </c>
    </row>
    <row r="130" spans="2:61" x14ac:dyDescent="0.2">
      <c r="B130" s="36" t="s">
        <v>650</v>
      </c>
      <c r="C130" s="36">
        <v>0</v>
      </c>
      <c r="D130" s="36">
        <v>0</v>
      </c>
      <c r="E130" s="36">
        <v>0</v>
      </c>
      <c r="F130" s="36">
        <v>0</v>
      </c>
      <c r="G130" s="36">
        <v>0</v>
      </c>
      <c r="H130" s="36">
        <v>0</v>
      </c>
      <c r="I130" s="36">
        <v>0</v>
      </c>
      <c r="J130" s="36">
        <v>0</v>
      </c>
      <c r="K130" s="36">
        <v>0</v>
      </c>
      <c r="L130" s="36">
        <v>0</v>
      </c>
      <c r="M130" s="36">
        <v>0</v>
      </c>
      <c r="N130" s="36">
        <v>0</v>
      </c>
      <c r="O130" s="36">
        <v>0</v>
      </c>
      <c r="P130" s="36">
        <v>0</v>
      </c>
      <c r="Q130" s="36">
        <v>10</v>
      </c>
      <c r="R130" s="36">
        <v>0</v>
      </c>
      <c r="S130" s="36">
        <v>0</v>
      </c>
      <c r="T130" s="36">
        <v>0</v>
      </c>
      <c r="U130" s="36">
        <v>0</v>
      </c>
      <c r="V130" s="36">
        <v>0</v>
      </c>
      <c r="Z130" s="36" t="s">
        <v>720</v>
      </c>
      <c r="AA130" s="36">
        <v>50</v>
      </c>
      <c r="AB130" s="38"/>
      <c r="AX130" s="36" t="s">
        <v>669</v>
      </c>
      <c r="AY130" s="36">
        <v>0</v>
      </c>
      <c r="AZ130" s="36">
        <v>0</v>
      </c>
      <c r="BA130" s="38" t="s">
        <v>438</v>
      </c>
      <c r="BB130" s="36" t="s">
        <v>454</v>
      </c>
      <c r="BC130" s="36" t="s">
        <v>454</v>
      </c>
      <c r="BD130" s="36" t="s">
        <v>457</v>
      </c>
      <c r="BE130" s="36" t="s">
        <v>670</v>
      </c>
      <c r="BF130" s="37">
        <v>8</v>
      </c>
      <c r="BG130" s="37">
        <v>-3</v>
      </c>
      <c r="BH130" s="37">
        <v>20</v>
      </c>
      <c r="BI130" s="36" t="s">
        <v>164</v>
      </c>
    </row>
    <row r="131" spans="2:61" x14ac:dyDescent="0.2">
      <c r="B131" s="36" t="s">
        <v>653</v>
      </c>
      <c r="C131" s="36">
        <v>0</v>
      </c>
      <c r="D131" s="36">
        <v>0</v>
      </c>
      <c r="E131" s="36">
        <v>0</v>
      </c>
      <c r="F131" s="36">
        <v>0</v>
      </c>
      <c r="G131" s="36">
        <v>0</v>
      </c>
      <c r="H131" s="36">
        <v>0</v>
      </c>
      <c r="I131" s="36">
        <v>0</v>
      </c>
      <c r="J131" s="36">
        <v>0</v>
      </c>
      <c r="K131" s="36">
        <v>0</v>
      </c>
      <c r="L131" s="36">
        <v>5</v>
      </c>
      <c r="M131" s="36">
        <v>0</v>
      </c>
      <c r="N131" s="36">
        <v>0</v>
      </c>
      <c r="O131" s="36">
        <v>0</v>
      </c>
      <c r="P131" s="36">
        <v>0</v>
      </c>
      <c r="Q131" s="36">
        <v>0</v>
      </c>
      <c r="R131" s="36">
        <v>5</v>
      </c>
      <c r="S131" s="36">
        <v>0</v>
      </c>
      <c r="T131" s="36">
        <v>0</v>
      </c>
      <c r="U131" s="36">
        <v>0</v>
      </c>
      <c r="V131" s="36">
        <v>0</v>
      </c>
      <c r="Z131" s="36" t="s">
        <v>721</v>
      </c>
      <c r="AA131" s="36">
        <v>50</v>
      </c>
      <c r="AB131" s="38"/>
      <c r="AX131" s="36" t="s">
        <v>5529</v>
      </c>
      <c r="AY131" s="36">
        <v>40</v>
      </c>
      <c r="AZ131" s="36">
        <v>-5</v>
      </c>
      <c r="BA131" s="66" t="s">
        <v>688</v>
      </c>
      <c r="BB131" s="36" t="s">
        <v>439</v>
      </c>
      <c r="BC131" s="36" t="s">
        <v>72</v>
      </c>
      <c r="BD131" s="36" t="s">
        <v>449</v>
      </c>
      <c r="BE131" s="36" t="s">
        <v>554</v>
      </c>
      <c r="BF131" s="36">
        <v>12</v>
      </c>
      <c r="BG131" s="36">
        <v>2</v>
      </c>
      <c r="BH131" s="36">
        <v>20</v>
      </c>
      <c r="BI131" s="36" t="s">
        <v>164</v>
      </c>
    </row>
    <row r="132" spans="2:61" x14ac:dyDescent="0.2">
      <c r="B132" s="36" t="s">
        <v>232</v>
      </c>
      <c r="C132" s="36">
        <v>0</v>
      </c>
      <c r="D132" s="36">
        <v>0</v>
      </c>
      <c r="E132" s="36">
        <v>0</v>
      </c>
      <c r="F132" s="36">
        <v>0</v>
      </c>
      <c r="G132" s="36">
        <v>0</v>
      </c>
      <c r="H132" s="36">
        <v>0</v>
      </c>
      <c r="I132" s="36">
        <v>0</v>
      </c>
      <c r="J132" s="36">
        <v>0</v>
      </c>
      <c r="K132" s="36">
        <v>0</v>
      </c>
      <c r="L132" s="36">
        <v>0</v>
      </c>
      <c r="M132" s="36">
        <v>0</v>
      </c>
      <c r="N132" s="36">
        <v>0</v>
      </c>
      <c r="O132" s="36">
        <v>0</v>
      </c>
      <c r="P132" s="36">
        <v>0</v>
      </c>
      <c r="Q132" s="36">
        <v>0</v>
      </c>
      <c r="R132" s="36">
        <v>0</v>
      </c>
      <c r="S132" s="36">
        <v>0</v>
      </c>
      <c r="T132" s="36">
        <v>0</v>
      </c>
      <c r="U132" s="36">
        <v>0</v>
      </c>
      <c r="V132" s="36">
        <v>0</v>
      </c>
      <c r="AB132" s="38"/>
      <c r="AX132" s="36" t="s">
        <v>614</v>
      </c>
      <c r="AY132" s="36">
        <v>50</v>
      </c>
      <c r="AZ132" s="36">
        <v>-20</v>
      </c>
      <c r="BA132" s="38" t="s">
        <v>648</v>
      </c>
      <c r="BB132" s="36" t="s">
        <v>72</v>
      </c>
      <c r="BC132" s="36" t="s">
        <v>439</v>
      </c>
      <c r="BD132" s="36" t="s">
        <v>573</v>
      </c>
      <c r="BE132" s="36" t="s">
        <v>554</v>
      </c>
      <c r="BF132" s="36">
        <v>16</v>
      </c>
      <c r="BG132" s="36">
        <v>8</v>
      </c>
      <c r="BH132" s="36">
        <v>25</v>
      </c>
      <c r="BI132" s="36" t="s">
        <v>164</v>
      </c>
    </row>
    <row r="133" spans="2:61" x14ac:dyDescent="0.2">
      <c r="B133" s="36" t="s">
        <v>657</v>
      </c>
      <c r="C133" s="36">
        <v>0</v>
      </c>
      <c r="D133" s="36">
        <v>0</v>
      </c>
      <c r="E133" s="36">
        <v>0</v>
      </c>
      <c r="F133" s="36">
        <v>0</v>
      </c>
      <c r="G133" s="36">
        <v>0</v>
      </c>
      <c r="H133" s="36">
        <v>0</v>
      </c>
      <c r="I133" s="36">
        <v>0</v>
      </c>
      <c r="J133" s="36">
        <v>0</v>
      </c>
      <c r="K133" s="36">
        <v>0</v>
      </c>
      <c r="L133" s="36">
        <v>0</v>
      </c>
      <c r="M133" s="36">
        <v>0</v>
      </c>
      <c r="N133" s="36">
        <v>0</v>
      </c>
      <c r="O133" s="36">
        <v>0</v>
      </c>
      <c r="P133" s="36">
        <v>0</v>
      </c>
      <c r="Q133" s="36">
        <v>0</v>
      </c>
      <c r="R133" s="36">
        <v>0</v>
      </c>
      <c r="S133" s="36">
        <v>0</v>
      </c>
      <c r="T133" s="36">
        <v>0</v>
      </c>
      <c r="U133" s="36">
        <v>0</v>
      </c>
      <c r="V133" s="36">
        <v>0</v>
      </c>
      <c r="AB133" s="38"/>
      <c r="AX133" s="36" t="s">
        <v>5553</v>
      </c>
      <c r="AY133" s="36">
        <v>60</v>
      </c>
      <c r="AZ133" s="36">
        <v>-20</v>
      </c>
      <c r="BA133" s="66" t="s">
        <v>552</v>
      </c>
      <c r="BB133" s="36" t="s">
        <v>439</v>
      </c>
      <c r="BC133" s="36" t="s">
        <v>454</v>
      </c>
      <c r="BD133" s="36" t="s">
        <v>553</v>
      </c>
      <c r="BE133" s="36" t="s">
        <v>554</v>
      </c>
      <c r="BF133" s="36">
        <v>16</v>
      </c>
      <c r="BG133" s="36">
        <v>7</v>
      </c>
      <c r="BH133" s="36">
        <v>30</v>
      </c>
      <c r="BI133" s="36" t="s">
        <v>164</v>
      </c>
    </row>
    <row r="134" spans="2:61" x14ac:dyDescent="0.2">
      <c r="B134" s="36" t="s">
        <v>659</v>
      </c>
      <c r="C134" s="36">
        <v>0</v>
      </c>
      <c r="D134" s="36">
        <v>0</v>
      </c>
      <c r="E134" s="36">
        <v>0</v>
      </c>
      <c r="F134" s="36">
        <v>0</v>
      </c>
      <c r="G134" s="36">
        <v>0</v>
      </c>
      <c r="H134" s="36">
        <v>0</v>
      </c>
      <c r="I134" s="36">
        <v>0</v>
      </c>
      <c r="J134" s="36">
        <v>0</v>
      </c>
      <c r="K134" s="36">
        <v>0</v>
      </c>
      <c r="L134" s="36">
        <v>5</v>
      </c>
      <c r="M134" s="36">
        <v>0</v>
      </c>
      <c r="N134" s="36">
        <v>0</v>
      </c>
      <c r="O134" s="36">
        <v>0</v>
      </c>
      <c r="P134" s="36">
        <v>0</v>
      </c>
      <c r="Q134" s="36">
        <v>0</v>
      </c>
      <c r="R134" s="36">
        <v>0</v>
      </c>
      <c r="S134" s="36">
        <v>0</v>
      </c>
      <c r="T134" s="36">
        <v>0</v>
      </c>
      <c r="U134" s="36">
        <v>0</v>
      </c>
      <c r="V134" s="36">
        <v>0</v>
      </c>
      <c r="AB134" s="38"/>
      <c r="AX134" s="36" t="s">
        <v>588</v>
      </c>
      <c r="AY134" s="36">
        <v>5</v>
      </c>
      <c r="AZ134" s="36">
        <v>0</v>
      </c>
      <c r="BA134" s="38" t="s">
        <v>438</v>
      </c>
      <c r="BB134" s="36" t="s">
        <v>72</v>
      </c>
      <c r="BC134" s="36" t="s">
        <v>439</v>
      </c>
      <c r="BD134" s="36" t="s">
        <v>513</v>
      </c>
      <c r="BE134" s="36" t="s">
        <v>675</v>
      </c>
      <c r="BF134" s="36">
        <v>13</v>
      </c>
      <c r="BG134" s="36">
        <v>4</v>
      </c>
      <c r="BH134" s="36">
        <v>15</v>
      </c>
      <c r="BI134" s="36" t="s">
        <v>676</v>
      </c>
    </row>
    <row r="135" spans="2:61" x14ac:dyDescent="0.2">
      <c r="B135" s="36" t="s">
        <v>660</v>
      </c>
      <c r="C135" s="36">
        <v>10</v>
      </c>
      <c r="D135" s="36">
        <v>0</v>
      </c>
      <c r="E135" s="36">
        <v>0</v>
      </c>
      <c r="F135" s="36">
        <v>0</v>
      </c>
      <c r="G135" s="36">
        <v>0</v>
      </c>
      <c r="H135" s="36">
        <v>0</v>
      </c>
      <c r="I135" s="36">
        <v>0</v>
      </c>
      <c r="J135" s="36">
        <v>0</v>
      </c>
      <c r="K135" s="36">
        <v>0</v>
      </c>
      <c r="L135" s="36">
        <v>10</v>
      </c>
      <c r="M135" s="36">
        <v>5</v>
      </c>
      <c r="N135" s="36">
        <v>0</v>
      </c>
      <c r="O135" s="36">
        <v>0</v>
      </c>
      <c r="P135" s="36">
        <v>0</v>
      </c>
      <c r="Q135" s="36">
        <v>0</v>
      </c>
      <c r="R135" s="36">
        <v>0</v>
      </c>
      <c r="S135" s="36">
        <v>10</v>
      </c>
      <c r="T135" s="36">
        <v>0</v>
      </c>
      <c r="U135" s="36">
        <v>0</v>
      </c>
      <c r="V135" s="36">
        <v>0</v>
      </c>
      <c r="AA135" s="36" t="s">
        <v>706</v>
      </c>
      <c r="AB135" s="38" t="s">
        <v>722</v>
      </c>
      <c r="AX135" s="36" t="s">
        <v>673</v>
      </c>
      <c r="AY135" s="36">
        <v>15</v>
      </c>
      <c r="AZ135" s="36">
        <v>-15</v>
      </c>
      <c r="BA135" s="38" t="s">
        <v>464</v>
      </c>
      <c r="BB135" s="36" t="s">
        <v>72</v>
      </c>
      <c r="BC135" s="36" t="s">
        <v>454</v>
      </c>
      <c r="BD135" s="36" t="s">
        <v>544</v>
      </c>
      <c r="BE135" s="36" t="s">
        <v>678</v>
      </c>
      <c r="BF135" s="37">
        <v>14</v>
      </c>
      <c r="BG135" s="37">
        <v>0</v>
      </c>
      <c r="BH135" s="37">
        <v>20</v>
      </c>
      <c r="BI135" s="36" t="s">
        <v>164</v>
      </c>
    </row>
    <row r="136" spans="2:61" x14ac:dyDescent="0.2">
      <c r="B136" s="36" t="s">
        <v>662</v>
      </c>
      <c r="C136" s="36">
        <v>0</v>
      </c>
      <c r="D136" s="36">
        <v>0</v>
      </c>
      <c r="E136" s="36">
        <v>0</v>
      </c>
      <c r="F136" s="36">
        <v>0</v>
      </c>
      <c r="G136" s="36">
        <v>0</v>
      </c>
      <c r="H136" s="36">
        <v>0</v>
      </c>
      <c r="I136" s="36">
        <v>0</v>
      </c>
      <c r="J136" s="36">
        <v>0</v>
      </c>
      <c r="K136" s="36">
        <v>0</v>
      </c>
      <c r="L136" s="36">
        <v>5</v>
      </c>
      <c r="M136" s="36">
        <v>10</v>
      </c>
      <c r="N136" s="36">
        <v>0</v>
      </c>
      <c r="O136" s="36">
        <v>0</v>
      </c>
      <c r="P136" s="36">
        <v>0</v>
      </c>
      <c r="Q136" s="36">
        <v>0</v>
      </c>
      <c r="R136" s="36">
        <v>0</v>
      </c>
      <c r="S136" s="36">
        <v>0</v>
      </c>
      <c r="T136" s="36">
        <v>0</v>
      </c>
      <c r="U136" s="36">
        <v>0</v>
      </c>
      <c r="V136" s="36">
        <v>0</v>
      </c>
      <c r="AA136" s="36" t="s">
        <v>334</v>
      </c>
      <c r="AB136" s="38" t="s">
        <v>723</v>
      </c>
      <c r="AX136" s="36" t="s">
        <v>591</v>
      </c>
      <c r="AY136" s="36">
        <v>45</v>
      </c>
      <c r="AZ136" s="36">
        <v>10</v>
      </c>
      <c r="BA136" s="38" t="s">
        <v>456</v>
      </c>
      <c r="BB136" s="36" t="s">
        <v>439</v>
      </c>
      <c r="BC136" s="36" t="s">
        <v>448</v>
      </c>
      <c r="BD136" s="36" t="s">
        <v>523</v>
      </c>
      <c r="BE136" s="36" t="s">
        <v>454</v>
      </c>
      <c r="BF136" s="36">
        <v>12</v>
      </c>
      <c r="BG136" s="36">
        <v>3</v>
      </c>
      <c r="BH136" s="36">
        <v>20</v>
      </c>
      <c r="BI136" s="36" t="s">
        <v>164</v>
      </c>
    </row>
    <row r="137" spans="2:61" x14ac:dyDescent="0.2">
      <c r="B137" s="36" t="s">
        <v>663</v>
      </c>
      <c r="C137" s="36">
        <v>10</v>
      </c>
      <c r="D137" s="36">
        <v>0</v>
      </c>
      <c r="E137" s="36">
        <v>0</v>
      </c>
      <c r="F137" s="36">
        <v>0</v>
      </c>
      <c r="G137" s="36">
        <v>0</v>
      </c>
      <c r="H137" s="36">
        <v>0</v>
      </c>
      <c r="I137" s="36">
        <v>0</v>
      </c>
      <c r="J137" s="36">
        <v>0</v>
      </c>
      <c r="K137" s="36">
        <v>0</v>
      </c>
      <c r="L137" s="36">
        <v>10</v>
      </c>
      <c r="M137" s="36">
        <v>5</v>
      </c>
      <c r="N137" s="36">
        <v>0</v>
      </c>
      <c r="O137" s="36">
        <v>0</v>
      </c>
      <c r="P137" s="36">
        <v>0</v>
      </c>
      <c r="Q137" s="36">
        <v>0</v>
      </c>
      <c r="R137" s="36">
        <v>0</v>
      </c>
      <c r="S137" s="36">
        <v>10</v>
      </c>
      <c r="T137" s="36">
        <v>0</v>
      </c>
      <c r="U137" s="36">
        <v>0</v>
      </c>
      <c r="V137" s="36">
        <v>0</v>
      </c>
      <c r="AA137" s="36" t="s">
        <v>708</v>
      </c>
      <c r="AB137" s="38" t="s">
        <v>724</v>
      </c>
      <c r="AX137" s="36" t="s">
        <v>681</v>
      </c>
      <c r="AY137" s="36">
        <v>40</v>
      </c>
      <c r="AZ137" s="36">
        <v>0</v>
      </c>
      <c r="BA137" s="36" t="s">
        <v>454</v>
      </c>
      <c r="BB137" s="36" t="s">
        <v>448</v>
      </c>
      <c r="BC137" s="36" t="s">
        <v>454</v>
      </c>
      <c r="BD137" s="36" t="s">
        <v>469</v>
      </c>
      <c r="BE137" s="36" t="s">
        <v>454</v>
      </c>
      <c r="BF137" s="37">
        <v>3</v>
      </c>
      <c r="BG137" s="37">
        <v>0</v>
      </c>
      <c r="BH137" s="37" t="s">
        <v>501</v>
      </c>
      <c r="BI137" s="36" t="s">
        <v>164</v>
      </c>
    </row>
    <row r="138" spans="2:61" x14ac:dyDescent="0.2">
      <c r="B138" s="36" t="s">
        <v>664</v>
      </c>
      <c r="C138" s="36">
        <v>10</v>
      </c>
      <c r="D138" s="36">
        <v>0</v>
      </c>
      <c r="E138" s="36">
        <v>5</v>
      </c>
      <c r="F138" s="36">
        <v>0</v>
      </c>
      <c r="G138" s="36">
        <v>0</v>
      </c>
      <c r="H138" s="36">
        <v>0</v>
      </c>
      <c r="I138" s="36">
        <v>0</v>
      </c>
      <c r="J138" s="36">
        <v>0</v>
      </c>
      <c r="K138" s="36">
        <v>0</v>
      </c>
      <c r="L138" s="36">
        <v>0</v>
      </c>
      <c r="M138" s="36">
        <v>5</v>
      </c>
      <c r="N138" s="36">
        <v>0</v>
      </c>
      <c r="O138" s="36">
        <v>0</v>
      </c>
      <c r="P138" s="36">
        <v>0</v>
      </c>
      <c r="Q138" s="36">
        <v>0</v>
      </c>
      <c r="R138" s="36">
        <v>0</v>
      </c>
      <c r="S138" s="36">
        <v>0</v>
      </c>
      <c r="T138" s="36">
        <v>0</v>
      </c>
      <c r="U138" s="36">
        <v>0</v>
      </c>
      <c r="V138" s="36">
        <v>0</v>
      </c>
      <c r="AA138" s="36" t="s">
        <v>709</v>
      </c>
      <c r="AB138" s="38" t="s">
        <v>725</v>
      </c>
      <c r="AX138" s="36" t="s">
        <v>682</v>
      </c>
      <c r="AY138" s="36">
        <v>30</v>
      </c>
      <c r="AZ138" s="36">
        <v>0</v>
      </c>
      <c r="BA138" s="36" t="s">
        <v>454</v>
      </c>
      <c r="BB138" s="36" t="s">
        <v>448</v>
      </c>
      <c r="BC138" s="36" t="s">
        <v>454</v>
      </c>
      <c r="BD138" s="36" t="s">
        <v>469</v>
      </c>
      <c r="BE138" s="36" t="s">
        <v>454</v>
      </c>
      <c r="BF138" s="37">
        <v>2</v>
      </c>
      <c r="BG138" s="37">
        <v>-1</v>
      </c>
      <c r="BH138" s="37">
        <v>20</v>
      </c>
      <c r="BI138" s="36" t="s">
        <v>164</v>
      </c>
    </row>
    <row r="139" spans="2:61" x14ac:dyDescent="0.2">
      <c r="B139" s="36" t="s">
        <v>262</v>
      </c>
      <c r="C139" s="36">
        <v>10</v>
      </c>
      <c r="D139" s="36">
        <v>0</v>
      </c>
      <c r="E139" s="36">
        <v>0</v>
      </c>
      <c r="F139" s="36">
        <v>0</v>
      </c>
      <c r="G139" s="36">
        <v>0</v>
      </c>
      <c r="H139" s="36">
        <v>0</v>
      </c>
      <c r="I139" s="36">
        <v>0</v>
      </c>
      <c r="J139" s="36">
        <v>0</v>
      </c>
      <c r="K139" s="36">
        <v>0</v>
      </c>
      <c r="L139" s="36">
        <v>0</v>
      </c>
      <c r="M139" s="36">
        <v>0</v>
      </c>
      <c r="N139" s="36">
        <v>0</v>
      </c>
      <c r="O139" s="36">
        <v>0</v>
      </c>
      <c r="P139" s="36">
        <v>0</v>
      </c>
      <c r="Q139" s="36">
        <v>0</v>
      </c>
      <c r="R139" s="36">
        <v>0</v>
      </c>
      <c r="S139" s="36">
        <v>0</v>
      </c>
      <c r="T139" s="36">
        <v>0</v>
      </c>
      <c r="U139" s="36">
        <v>0</v>
      </c>
      <c r="V139" s="36">
        <v>0</v>
      </c>
      <c r="AA139" s="36" t="s">
        <v>710</v>
      </c>
      <c r="AB139" s="38" t="s">
        <v>726</v>
      </c>
      <c r="AX139" s="36" t="s">
        <v>683</v>
      </c>
      <c r="AY139" s="36">
        <v>40</v>
      </c>
      <c r="AZ139" s="36">
        <v>0</v>
      </c>
      <c r="BA139" s="36" t="s">
        <v>454</v>
      </c>
      <c r="BB139" s="36" t="s">
        <v>448</v>
      </c>
      <c r="BC139" s="36" t="s">
        <v>454</v>
      </c>
      <c r="BD139" s="36" t="s">
        <v>469</v>
      </c>
      <c r="BE139" s="36" t="s">
        <v>454</v>
      </c>
      <c r="BF139" s="37">
        <v>3</v>
      </c>
      <c r="BG139" s="37">
        <v>0</v>
      </c>
      <c r="BH139" s="37">
        <v>15</v>
      </c>
      <c r="BI139" s="36" t="s">
        <v>164</v>
      </c>
    </row>
    <row r="140" spans="2:61" x14ac:dyDescent="0.2">
      <c r="B140" s="36" t="s">
        <v>247</v>
      </c>
      <c r="C140" s="36">
        <v>0</v>
      </c>
      <c r="D140" s="36">
        <v>0</v>
      </c>
      <c r="E140" s="36">
        <v>0</v>
      </c>
      <c r="F140" s="36">
        <v>0</v>
      </c>
      <c r="G140" s="36">
        <v>0</v>
      </c>
      <c r="H140" s="36">
        <v>0</v>
      </c>
      <c r="I140" s="36">
        <v>0</v>
      </c>
      <c r="J140" s="36">
        <v>0</v>
      </c>
      <c r="K140" s="36">
        <v>0</v>
      </c>
      <c r="L140" s="36">
        <v>0</v>
      </c>
      <c r="M140" s="36">
        <v>0</v>
      </c>
      <c r="N140" s="36">
        <v>0</v>
      </c>
      <c r="O140" s="36">
        <v>0</v>
      </c>
      <c r="P140" s="36">
        <v>0</v>
      </c>
      <c r="Q140" s="36">
        <v>0</v>
      </c>
      <c r="R140" s="36">
        <v>0</v>
      </c>
      <c r="S140" s="36">
        <v>0</v>
      </c>
      <c r="T140" s="36">
        <v>0</v>
      </c>
      <c r="U140" s="36">
        <v>0</v>
      </c>
      <c r="V140" s="36">
        <v>0</v>
      </c>
      <c r="AA140" s="36" t="s">
        <v>711</v>
      </c>
      <c r="AB140" s="38" t="s">
        <v>727</v>
      </c>
      <c r="AX140" s="36" t="s">
        <v>684</v>
      </c>
      <c r="AY140" s="36">
        <v>60</v>
      </c>
      <c r="AZ140" s="36">
        <v>0</v>
      </c>
      <c r="BA140" s="36" t="s">
        <v>454</v>
      </c>
      <c r="BB140" s="36" t="s">
        <v>448</v>
      </c>
      <c r="BC140" s="36" t="s">
        <v>454</v>
      </c>
      <c r="BD140" s="36" t="s">
        <v>469</v>
      </c>
      <c r="BE140" s="36" t="s">
        <v>454</v>
      </c>
      <c r="BF140" s="37">
        <v>4</v>
      </c>
      <c r="BG140" s="37">
        <v>1</v>
      </c>
      <c r="BH140" s="37">
        <v>15</v>
      </c>
      <c r="BI140" s="36" t="s">
        <v>164</v>
      </c>
    </row>
    <row r="141" spans="2:61" x14ac:dyDescent="0.2">
      <c r="B141" s="36" t="s">
        <v>666</v>
      </c>
      <c r="C141" s="36">
        <v>0</v>
      </c>
      <c r="D141" s="36">
        <v>0</v>
      </c>
      <c r="E141" s="36">
        <v>0</v>
      </c>
      <c r="F141" s="36">
        <v>0</v>
      </c>
      <c r="G141" s="36">
        <v>0</v>
      </c>
      <c r="H141" s="36">
        <v>0</v>
      </c>
      <c r="I141" s="36">
        <v>0</v>
      </c>
      <c r="J141" s="36">
        <v>0</v>
      </c>
      <c r="K141" s="36">
        <v>0</v>
      </c>
      <c r="L141" s="36">
        <v>0</v>
      </c>
      <c r="M141" s="36">
        <v>0</v>
      </c>
      <c r="N141" s="36">
        <v>0</v>
      </c>
      <c r="O141" s="36">
        <v>0</v>
      </c>
      <c r="P141" s="36">
        <v>0</v>
      </c>
      <c r="Q141" s="36">
        <v>0</v>
      </c>
      <c r="R141" s="36">
        <v>0</v>
      </c>
      <c r="S141" s="36">
        <v>0</v>
      </c>
      <c r="T141" s="36">
        <v>0</v>
      </c>
      <c r="U141" s="36">
        <v>0</v>
      </c>
      <c r="V141" s="36">
        <v>0</v>
      </c>
      <c r="AA141" s="36" t="s">
        <v>712</v>
      </c>
      <c r="AB141" s="38" t="s">
        <v>728</v>
      </c>
      <c r="AX141" s="36" t="s">
        <v>642</v>
      </c>
      <c r="AY141" s="36">
        <v>35</v>
      </c>
      <c r="AZ141" s="36">
        <v>15</v>
      </c>
      <c r="BA141" s="38" t="s">
        <v>438</v>
      </c>
      <c r="BB141" s="36" t="s">
        <v>448</v>
      </c>
      <c r="BC141" s="36" t="s">
        <v>439</v>
      </c>
      <c r="BD141" s="36" t="s">
        <v>440</v>
      </c>
      <c r="BE141" s="36" t="s">
        <v>685</v>
      </c>
      <c r="BF141" s="36">
        <v>12</v>
      </c>
      <c r="BG141" s="36">
        <v>0</v>
      </c>
      <c r="BH141" s="36">
        <v>25</v>
      </c>
      <c r="BI141" s="36" t="s">
        <v>164</v>
      </c>
    </row>
    <row r="142" spans="2:61" x14ac:dyDescent="0.2">
      <c r="B142" s="36" t="s">
        <v>668</v>
      </c>
      <c r="C142" s="36">
        <v>0</v>
      </c>
      <c r="D142" s="36">
        <v>0</v>
      </c>
      <c r="E142" s="36">
        <v>0</v>
      </c>
      <c r="F142" s="36">
        <v>0</v>
      </c>
      <c r="G142" s="36">
        <v>0</v>
      </c>
      <c r="H142" s="36">
        <v>0</v>
      </c>
      <c r="I142" s="36">
        <v>0</v>
      </c>
      <c r="J142" s="36">
        <v>0</v>
      </c>
      <c r="K142" s="36">
        <v>0</v>
      </c>
      <c r="L142" s="36">
        <v>0</v>
      </c>
      <c r="M142" s="36">
        <v>0</v>
      </c>
      <c r="N142" s="36">
        <v>0</v>
      </c>
      <c r="O142" s="36">
        <v>0</v>
      </c>
      <c r="P142" s="36">
        <v>0</v>
      </c>
      <c r="Q142" s="36">
        <v>0</v>
      </c>
      <c r="R142" s="36">
        <v>0</v>
      </c>
      <c r="S142" s="36">
        <v>0</v>
      </c>
      <c r="T142" s="36">
        <v>0</v>
      </c>
      <c r="U142" s="36">
        <v>0</v>
      </c>
      <c r="V142" s="36">
        <v>0</v>
      </c>
      <c r="AA142" s="36" t="s">
        <v>714</v>
      </c>
      <c r="AB142" s="38" t="s">
        <v>729</v>
      </c>
      <c r="AX142" s="36" t="s">
        <v>5558</v>
      </c>
      <c r="AY142" s="36">
        <v>50</v>
      </c>
      <c r="AZ142" s="36">
        <v>-10</v>
      </c>
      <c r="BA142" s="36">
        <v>6</v>
      </c>
      <c r="BB142" s="36" t="s">
        <v>439</v>
      </c>
      <c r="BC142" s="36" t="s">
        <v>448</v>
      </c>
      <c r="BD142" s="36" t="s">
        <v>449</v>
      </c>
      <c r="BE142" s="36" t="s">
        <v>625</v>
      </c>
      <c r="BF142" s="36">
        <v>10</v>
      </c>
      <c r="BG142" s="36">
        <v>2</v>
      </c>
      <c r="BH142" s="36">
        <v>25</v>
      </c>
      <c r="BI142" s="36" t="s">
        <v>164</v>
      </c>
    </row>
    <row r="143" spans="2:61" x14ac:dyDescent="0.2">
      <c r="B143" s="36" t="s">
        <v>672</v>
      </c>
      <c r="C143" s="36">
        <v>0</v>
      </c>
      <c r="D143" s="36">
        <v>0</v>
      </c>
      <c r="E143" s="36">
        <v>0</v>
      </c>
      <c r="F143" s="36">
        <v>0</v>
      </c>
      <c r="G143" s="36">
        <v>0</v>
      </c>
      <c r="H143" s="36">
        <v>0</v>
      </c>
      <c r="I143" s="36">
        <v>0</v>
      </c>
      <c r="J143" s="36">
        <v>0</v>
      </c>
      <c r="K143" s="36">
        <v>0</v>
      </c>
      <c r="L143" s="36">
        <v>0</v>
      </c>
      <c r="M143" s="36">
        <v>0</v>
      </c>
      <c r="N143" s="36">
        <v>0</v>
      </c>
      <c r="O143" s="36">
        <v>0</v>
      </c>
      <c r="P143" s="36">
        <v>0</v>
      </c>
      <c r="Q143" s="36">
        <v>0</v>
      </c>
      <c r="R143" s="36">
        <v>0</v>
      </c>
      <c r="S143" s="36">
        <v>0</v>
      </c>
      <c r="T143" s="36">
        <v>0</v>
      </c>
      <c r="U143" s="36">
        <v>0</v>
      </c>
      <c r="V143" s="36">
        <v>0</v>
      </c>
      <c r="AA143" s="36" t="s">
        <v>164</v>
      </c>
      <c r="AB143" s="38" t="s">
        <v>730</v>
      </c>
      <c r="AX143" s="36" t="s">
        <v>5530</v>
      </c>
      <c r="AY143" s="36">
        <v>40</v>
      </c>
      <c r="AZ143" s="36">
        <v>5</v>
      </c>
      <c r="BA143" s="36">
        <v>5</v>
      </c>
      <c r="BB143" s="36" t="s">
        <v>439</v>
      </c>
      <c r="BC143" s="36" t="s">
        <v>454</v>
      </c>
      <c r="BD143" s="36" t="s">
        <v>523</v>
      </c>
      <c r="BE143" s="36" t="s">
        <v>5531</v>
      </c>
      <c r="BF143" s="36">
        <v>12</v>
      </c>
      <c r="BG143" s="36">
        <v>1</v>
      </c>
      <c r="BH143" s="36">
        <v>20</v>
      </c>
      <c r="BI143" s="36" t="s">
        <v>164</v>
      </c>
    </row>
    <row r="144" spans="2:61" x14ac:dyDescent="0.2">
      <c r="B144" s="36" t="s">
        <v>674</v>
      </c>
      <c r="C144" s="36">
        <v>0</v>
      </c>
      <c r="D144" s="36">
        <v>0</v>
      </c>
      <c r="E144" s="36">
        <v>0</v>
      </c>
      <c r="F144" s="36">
        <v>0</v>
      </c>
      <c r="G144" s="36">
        <v>0</v>
      </c>
      <c r="H144" s="36">
        <v>0</v>
      </c>
      <c r="I144" s="36">
        <v>0</v>
      </c>
      <c r="J144" s="36">
        <v>0</v>
      </c>
      <c r="K144" s="36">
        <v>0</v>
      </c>
      <c r="L144" s="36">
        <v>0</v>
      </c>
      <c r="M144" s="36">
        <v>0</v>
      </c>
      <c r="N144" s="36">
        <v>0</v>
      </c>
      <c r="O144" s="36">
        <v>0</v>
      </c>
      <c r="P144" s="36">
        <v>0</v>
      </c>
      <c r="Q144" s="36">
        <v>0</v>
      </c>
      <c r="R144" s="36">
        <v>0</v>
      </c>
      <c r="S144" s="36">
        <v>0</v>
      </c>
      <c r="T144" s="36">
        <v>0</v>
      </c>
      <c r="U144" s="36">
        <v>0</v>
      </c>
      <c r="V144" s="36">
        <v>0</v>
      </c>
      <c r="AA144" s="36" t="s">
        <v>717</v>
      </c>
      <c r="AB144" s="38" t="s">
        <v>731</v>
      </c>
      <c r="AX144" s="36" t="s">
        <v>646</v>
      </c>
      <c r="AY144" s="36">
        <v>20</v>
      </c>
      <c r="AZ144" s="36">
        <v>10</v>
      </c>
      <c r="BA144" s="38" t="s">
        <v>438</v>
      </c>
      <c r="BB144" s="36" t="s">
        <v>448</v>
      </c>
      <c r="BC144" s="36" t="s">
        <v>454</v>
      </c>
      <c r="BD144" s="36" t="s">
        <v>440</v>
      </c>
      <c r="BE144" s="36" t="s">
        <v>625</v>
      </c>
      <c r="BF144" s="37">
        <v>9</v>
      </c>
      <c r="BG144" s="37">
        <v>-2</v>
      </c>
      <c r="BH144" s="37">
        <v>25</v>
      </c>
      <c r="BI144" s="36" t="s">
        <v>686</v>
      </c>
    </row>
    <row r="145" spans="2:61" x14ac:dyDescent="0.2">
      <c r="B145" s="36" t="s">
        <v>677</v>
      </c>
      <c r="C145" s="36">
        <v>0</v>
      </c>
      <c r="D145" s="36">
        <v>0</v>
      </c>
      <c r="E145" s="36">
        <v>0</v>
      </c>
      <c r="F145" s="36">
        <v>0</v>
      </c>
      <c r="G145" s="36">
        <v>10</v>
      </c>
      <c r="H145" s="36">
        <v>0</v>
      </c>
      <c r="I145" s="36">
        <v>0</v>
      </c>
      <c r="J145" s="36">
        <v>0</v>
      </c>
      <c r="K145" s="36">
        <v>0</v>
      </c>
      <c r="L145" s="36">
        <v>10</v>
      </c>
      <c r="M145" s="36">
        <v>5</v>
      </c>
      <c r="N145" s="36">
        <v>0</v>
      </c>
      <c r="O145" s="36">
        <v>0</v>
      </c>
      <c r="P145" s="36">
        <v>0</v>
      </c>
      <c r="Q145" s="36">
        <v>0</v>
      </c>
      <c r="R145" s="36">
        <v>0</v>
      </c>
      <c r="S145" s="36">
        <v>0</v>
      </c>
      <c r="T145" s="36">
        <v>0</v>
      </c>
      <c r="U145" s="36">
        <v>0</v>
      </c>
      <c r="V145" s="36">
        <v>0</v>
      </c>
      <c r="AA145" s="36" t="s">
        <v>718</v>
      </c>
      <c r="AB145" s="38" t="s">
        <v>732</v>
      </c>
      <c r="AX145" s="36" t="s">
        <v>617</v>
      </c>
      <c r="AY145" s="36">
        <v>25</v>
      </c>
      <c r="AZ145" s="36">
        <v>20</v>
      </c>
      <c r="BA145" s="38" t="s">
        <v>438</v>
      </c>
      <c r="BB145" s="36" t="s">
        <v>439</v>
      </c>
      <c r="BC145" s="36" t="s">
        <v>448</v>
      </c>
      <c r="BD145" s="36" t="s">
        <v>440</v>
      </c>
      <c r="BE145" s="36" t="s">
        <v>607</v>
      </c>
      <c r="BF145" s="36">
        <v>10</v>
      </c>
      <c r="BG145" s="36">
        <v>1</v>
      </c>
      <c r="BH145" s="36">
        <v>20</v>
      </c>
      <c r="BI145" s="36" t="s">
        <v>164</v>
      </c>
    </row>
    <row r="146" spans="2:61" x14ac:dyDescent="0.2">
      <c r="B146" s="36" t="s">
        <v>128</v>
      </c>
      <c r="C146" s="36">
        <v>5</v>
      </c>
      <c r="D146" s="36">
        <v>0</v>
      </c>
      <c r="E146" s="36">
        <v>5</v>
      </c>
      <c r="F146" s="36">
        <v>5</v>
      </c>
      <c r="G146" s="36">
        <v>5</v>
      </c>
      <c r="H146" s="36">
        <v>5</v>
      </c>
      <c r="I146" s="36">
        <v>5</v>
      </c>
      <c r="J146" s="36">
        <v>0</v>
      </c>
      <c r="K146" s="36">
        <v>0</v>
      </c>
      <c r="L146" s="36">
        <v>0</v>
      </c>
      <c r="M146" s="36">
        <v>0</v>
      </c>
      <c r="N146" s="36">
        <v>5</v>
      </c>
      <c r="O146" s="36">
        <v>0</v>
      </c>
      <c r="P146" s="36">
        <v>0</v>
      </c>
      <c r="Q146" s="36">
        <v>0</v>
      </c>
      <c r="R146" s="36">
        <v>5</v>
      </c>
      <c r="S146" s="36">
        <v>5</v>
      </c>
      <c r="T146" s="36">
        <v>0</v>
      </c>
      <c r="U146" s="36">
        <v>5</v>
      </c>
      <c r="V146" s="36">
        <v>5</v>
      </c>
      <c r="AA146" s="36" t="s">
        <v>720</v>
      </c>
      <c r="AB146" s="38" t="s">
        <v>733</v>
      </c>
      <c r="AX146" s="36" t="s">
        <v>655</v>
      </c>
      <c r="AY146" s="36">
        <v>25</v>
      </c>
      <c r="AZ146" s="36">
        <v>-20</v>
      </c>
      <c r="BA146" s="38" t="s">
        <v>464</v>
      </c>
      <c r="BB146" s="36" t="s">
        <v>72</v>
      </c>
      <c r="BC146" s="36" t="s">
        <v>454</v>
      </c>
      <c r="BD146" s="36" t="s">
        <v>573</v>
      </c>
      <c r="BE146" s="36" t="s">
        <v>445</v>
      </c>
      <c r="BF146" s="37">
        <v>9</v>
      </c>
      <c r="BG146" s="37">
        <v>0</v>
      </c>
      <c r="BH146" s="37">
        <v>20</v>
      </c>
      <c r="BI146" s="36" t="s">
        <v>164</v>
      </c>
    </row>
    <row r="147" spans="2:61" x14ac:dyDescent="0.2">
      <c r="B147" s="36" t="s">
        <v>129</v>
      </c>
      <c r="C147" s="36">
        <v>0</v>
      </c>
      <c r="D147" s="36">
        <v>0</v>
      </c>
      <c r="E147" s="36">
        <v>0</v>
      </c>
      <c r="F147" s="36">
        <v>5</v>
      </c>
      <c r="G147" s="36">
        <v>0</v>
      </c>
      <c r="H147" s="36">
        <v>5</v>
      </c>
      <c r="I147" s="36">
        <v>5</v>
      </c>
      <c r="J147" s="36">
        <v>0</v>
      </c>
      <c r="K147" s="36">
        <v>0</v>
      </c>
      <c r="L147" s="36">
        <v>0</v>
      </c>
      <c r="M147" s="36">
        <v>0</v>
      </c>
      <c r="N147" s="36">
        <v>5</v>
      </c>
      <c r="O147" s="36">
        <v>0</v>
      </c>
      <c r="P147" s="36">
        <v>0</v>
      </c>
      <c r="Q147" s="36">
        <v>5</v>
      </c>
      <c r="R147" s="36">
        <v>0</v>
      </c>
      <c r="S147" s="36">
        <v>0</v>
      </c>
      <c r="T147" s="36">
        <v>0</v>
      </c>
      <c r="U147" s="36">
        <v>0</v>
      </c>
      <c r="V147" s="36">
        <v>5</v>
      </c>
      <c r="AA147" s="36" t="s">
        <v>721</v>
      </c>
      <c r="AB147" s="38" t="s">
        <v>734</v>
      </c>
      <c r="AX147" s="36" t="s">
        <v>5554</v>
      </c>
      <c r="AY147" s="36">
        <v>20</v>
      </c>
      <c r="AZ147" s="36">
        <v>0</v>
      </c>
      <c r="BA147" s="36">
        <v>5</v>
      </c>
      <c r="BB147" s="36" t="s">
        <v>72</v>
      </c>
      <c r="BC147" s="36" t="s">
        <v>454</v>
      </c>
      <c r="BD147" s="36" t="s">
        <v>449</v>
      </c>
      <c r="BE147" s="36" t="s">
        <v>5555</v>
      </c>
      <c r="BF147" s="36">
        <v>13</v>
      </c>
      <c r="BG147" s="36">
        <v>2</v>
      </c>
      <c r="BH147" s="36">
        <v>20</v>
      </c>
      <c r="BI147" s="36" t="s">
        <v>164</v>
      </c>
    </row>
    <row r="148" spans="2:61" x14ac:dyDescent="0.2">
      <c r="B148" s="36" t="s">
        <v>197</v>
      </c>
      <c r="C148" s="36">
        <v>0</v>
      </c>
      <c r="D148" s="36">
        <v>0</v>
      </c>
      <c r="E148" s="36">
        <v>0</v>
      </c>
      <c r="F148" s="36">
        <v>0</v>
      </c>
      <c r="G148" s="36">
        <v>5</v>
      </c>
      <c r="H148" s="36">
        <v>5</v>
      </c>
      <c r="I148" s="36">
        <v>5</v>
      </c>
      <c r="J148" s="36">
        <v>0</v>
      </c>
      <c r="K148" s="36">
        <v>0</v>
      </c>
      <c r="L148" s="36">
        <v>0</v>
      </c>
      <c r="M148" s="36">
        <v>5</v>
      </c>
      <c r="N148" s="36">
        <v>0</v>
      </c>
      <c r="O148" s="36">
        <v>0</v>
      </c>
      <c r="P148" s="36">
        <v>0</v>
      </c>
      <c r="Q148" s="36">
        <v>0</v>
      </c>
      <c r="R148" s="36">
        <v>0</v>
      </c>
      <c r="S148" s="36">
        <v>5</v>
      </c>
      <c r="T148" s="36">
        <v>0</v>
      </c>
      <c r="U148" s="36">
        <v>0</v>
      </c>
      <c r="V148" s="36">
        <v>5</v>
      </c>
      <c r="AB148" s="38"/>
      <c r="AX148" s="36" t="s">
        <v>5532</v>
      </c>
      <c r="AY148" s="36">
        <v>45</v>
      </c>
      <c r="AZ148" s="36">
        <v>5</v>
      </c>
      <c r="BA148" s="36">
        <v>6</v>
      </c>
      <c r="BB148" s="36" t="s">
        <v>448</v>
      </c>
      <c r="BC148" s="36" t="s">
        <v>439</v>
      </c>
      <c r="BD148" s="36" t="s">
        <v>523</v>
      </c>
      <c r="BE148" s="36" t="s">
        <v>454</v>
      </c>
      <c r="BF148" s="36">
        <v>14</v>
      </c>
      <c r="BG148" s="36">
        <v>3</v>
      </c>
      <c r="BH148" s="36">
        <v>20</v>
      </c>
      <c r="BI148" s="36" t="s">
        <v>164</v>
      </c>
    </row>
    <row r="149" spans="2:61" x14ac:dyDescent="0.2">
      <c r="B149" s="36" t="s">
        <v>687</v>
      </c>
      <c r="C149" s="36">
        <v>0</v>
      </c>
      <c r="D149" s="36">
        <v>0</v>
      </c>
      <c r="E149" s="36">
        <v>0</v>
      </c>
      <c r="F149" s="36">
        <v>5</v>
      </c>
      <c r="G149" s="36">
        <v>0</v>
      </c>
      <c r="H149" s="36">
        <v>0</v>
      </c>
      <c r="I149" s="36">
        <v>0</v>
      </c>
      <c r="J149" s="36">
        <v>0</v>
      </c>
      <c r="K149" s="36">
        <v>0</v>
      </c>
      <c r="L149" s="36">
        <v>0</v>
      </c>
      <c r="M149" s="36">
        <v>0</v>
      </c>
      <c r="N149" s="36">
        <v>10</v>
      </c>
      <c r="O149" s="36">
        <v>0</v>
      </c>
      <c r="P149" s="36">
        <v>0</v>
      </c>
      <c r="Q149" s="36">
        <v>10</v>
      </c>
      <c r="R149" s="36">
        <v>5</v>
      </c>
      <c r="S149" s="36">
        <v>0</v>
      </c>
      <c r="T149" s="36">
        <v>0</v>
      </c>
      <c r="U149" s="36">
        <v>0</v>
      </c>
      <c r="V149" s="36">
        <v>0</v>
      </c>
      <c r="AB149" s="38"/>
      <c r="AX149" s="36" t="s">
        <v>630</v>
      </c>
      <c r="AY149" s="36">
        <v>40</v>
      </c>
      <c r="AZ149" s="36">
        <v>20</v>
      </c>
      <c r="BA149" s="38" t="s">
        <v>484</v>
      </c>
      <c r="BB149" s="36" t="s">
        <v>439</v>
      </c>
      <c r="BC149" s="36" t="s">
        <v>454</v>
      </c>
      <c r="BD149" s="36" t="s">
        <v>440</v>
      </c>
      <c r="BE149" s="36" t="s">
        <v>528</v>
      </c>
      <c r="BF149" s="36">
        <v>9</v>
      </c>
      <c r="BG149" s="36">
        <v>1</v>
      </c>
      <c r="BH149" s="36">
        <v>40</v>
      </c>
      <c r="BI149" s="36" t="s">
        <v>164</v>
      </c>
    </row>
    <row r="150" spans="2:61" x14ac:dyDescent="0.2">
      <c r="B150" s="36" t="s">
        <v>284</v>
      </c>
      <c r="C150" s="36">
        <v>0</v>
      </c>
      <c r="D150" s="36">
        <v>10</v>
      </c>
      <c r="E150" s="36">
        <v>0</v>
      </c>
      <c r="F150" s="36">
        <v>0</v>
      </c>
      <c r="G150" s="36">
        <v>0</v>
      </c>
      <c r="H150" s="36">
        <v>5</v>
      </c>
      <c r="I150" s="36">
        <v>0</v>
      </c>
      <c r="J150" s="36">
        <v>0</v>
      </c>
      <c r="K150" s="36">
        <v>0</v>
      </c>
      <c r="L150" s="36">
        <v>0</v>
      </c>
      <c r="M150" s="36">
        <v>0</v>
      </c>
      <c r="N150" s="36">
        <v>0</v>
      </c>
      <c r="O150" s="36">
        <v>0</v>
      </c>
      <c r="P150" s="36">
        <v>0</v>
      </c>
      <c r="Q150" s="36">
        <v>0</v>
      </c>
      <c r="R150" s="36">
        <v>0</v>
      </c>
      <c r="S150" s="36">
        <v>0</v>
      </c>
      <c r="T150" s="36">
        <v>0</v>
      </c>
      <c r="U150" s="36">
        <v>0</v>
      </c>
      <c r="V150" s="36">
        <v>0</v>
      </c>
      <c r="AB150" s="38"/>
      <c r="AX150" s="36" t="s">
        <v>5556</v>
      </c>
      <c r="AY150" s="36">
        <v>80</v>
      </c>
      <c r="AZ150" s="36">
        <v>-50</v>
      </c>
      <c r="BA150" s="66" t="s">
        <v>648</v>
      </c>
      <c r="BB150" s="36" t="s">
        <v>72</v>
      </c>
      <c r="BC150" s="36" t="s">
        <v>454</v>
      </c>
      <c r="BD150" s="36" t="s">
        <v>453</v>
      </c>
      <c r="BE150" s="36" t="s">
        <v>554</v>
      </c>
      <c r="BF150" s="36">
        <v>13</v>
      </c>
      <c r="BG150" s="36">
        <v>4</v>
      </c>
      <c r="BH150" s="36">
        <v>30</v>
      </c>
      <c r="BI150" s="36" t="s">
        <v>164</v>
      </c>
    </row>
    <row r="151" spans="2:61" x14ac:dyDescent="0.2">
      <c r="B151" s="36" t="s">
        <v>285</v>
      </c>
      <c r="C151" s="36">
        <v>0</v>
      </c>
      <c r="D151" s="36">
        <v>10</v>
      </c>
      <c r="E151" s="36">
        <v>0</v>
      </c>
      <c r="F151" s="36">
        <v>0</v>
      </c>
      <c r="G151" s="36">
        <v>0</v>
      </c>
      <c r="H151" s="36">
        <v>5</v>
      </c>
      <c r="I151" s="36">
        <v>0</v>
      </c>
      <c r="J151" s="36">
        <v>0</v>
      </c>
      <c r="K151" s="36">
        <v>0</v>
      </c>
      <c r="L151" s="36">
        <v>0</v>
      </c>
      <c r="M151" s="36">
        <v>0</v>
      </c>
      <c r="N151" s="36">
        <v>0</v>
      </c>
      <c r="O151" s="36">
        <v>0</v>
      </c>
      <c r="P151" s="36">
        <v>0</v>
      </c>
      <c r="Q151" s="36">
        <v>0</v>
      </c>
      <c r="R151" s="36">
        <v>10</v>
      </c>
      <c r="S151" s="36">
        <v>0</v>
      </c>
      <c r="T151" s="36">
        <v>0</v>
      </c>
      <c r="U151" s="36">
        <v>0</v>
      </c>
      <c r="V151" s="36">
        <v>0</v>
      </c>
      <c r="AX151" s="36" t="s">
        <v>636</v>
      </c>
      <c r="AY151" s="36">
        <v>30</v>
      </c>
      <c r="AZ151" s="36">
        <v>20</v>
      </c>
      <c r="BA151" s="38" t="s">
        <v>438</v>
      </c>
      <c r="BB151" s="36" t="s">
        <v>72</v>
      </c>
      <c r="BC151" s="36" t="s">
        <v>454</v>
      </c>
      <c r="BD151" s="36" t="s">
        <v>440</v>
      </c>
      <c r="BE151" s="36" t="s">
        <v>528</v>
      </c>
      <c r="BF151" s="36">
        <v>13</v>
      </c>
      <c r="BG151" s="36">
        <v>0</v>
      </c>
      <c r="BH151" s="36">
        <v>25</v>
      </c>
      <c r="BI151" s="36" t="s">
        <v>164</v>
      </c>
    </row>
    <row r="152" spans="2:61" x14ac:dyDescent="0.2">
      <c r="B152" s="36" t="s">
        <v>287</v>
      </c>
      <c r="C152" s="36">
        <v>0</v>
      </c>
      <c r="D152" s="36">
        <v>10</v>
      </c>
      <c r="E152" s="36">
        <v>0</v>
      </c>
      <c r="F152" s="36">
        <v>0</v>
      </c>
      <c r="G152" s="36">
        <v>0</v>
      </c>
      <c r="H152" s="36">
        <v>5</v>
      </c>
      <c r="I152" s="36">
        <v>0</v>
      </c>
      <c r="J152" s="36">
        <v>0</v>
      </c>
      <c r="K152" s="36">
        <v>0</v>
      </c>
      <c r="L152" s="36">
        <v>0</v>
      </c>
      <c r="M152" s="36">
        <v>0</v>
      </c>
      <c r="N152" s="36">
        <v>0</v>
      </c>
      <c r="O152" s="36">
        <v>0</v>
      </c>
      <c r="P152" s="36">
        <v>0</v>
      </c>
      <c r="Q152" s="36">
        <v>0</v>
      </c>
      <c r="R152" s="36">
        <v>0</v>
      </c>
      <c r="S152" s="36">
        <v>0</v>
      </c>
      <c r="T152" s="36">
        <v>0</v>
      </c>
      <c r="U152" s="36">
        <v>0</v>
      </c>
      <c r="V152" s="36">
        <v>0</v>
      </c>
      <c r="AX152" s="36" t="s">
        <v>592</v>
      </c>
      <c r="AY152" s="36">
        <v>40</v>
      </c>
      <c r="AZ152" s="36">
        <v>-10</v>
      </c>
      <c r="BA152" s="38" t="s">
        <v>688</v>
      </c>
      <c r="BB152" s="36" t="s">
        <v>448</v>
      </c>
      <c r="BC152" s="36" t="s">
        <v>454</v>
      </c>
      <c r="BD152" s="36" t="s">
        <v>449</v>
      </c>
      <c r="BE152" s="36" t="s">
        <v>445</v>
      </c>
      <c r="BF152" s="36">
        <v>11</v>
      </c>
      <c r="BG152" s="36">
        <v>0</v>
      </c>
      <c r="BH152" s="36">
        <v>30</v>
      </c>
      <c r="BI152" s="36" t="s">
        <v>164</v>
      </c>
    </row>
    <row r="153" spans="2:61" x14ac:dyDescent="0.2">
      <c r="B153" s="36" t="s">
        <v>288</v>
      </c>
      <c r="C153" s="36">
        <v>0</v>
      </c>
      <c r="D153" s="36">
        <v>10</v>
      </c>
      <c r="E153" s="36">
        <v>0</v>
      </c>
      <c r="F153" s="36">
        <v>0</v>
      </c>
      <c r="G153" s="36">
        <v>0</v>
      </c>
      <c r="H153" s="36">
        <v>5</v>
      </c>
      <c r="I153" s="36">
        <v>0</v>
      </c>
      <c r="J153" s="36">
        <v>0</v>
      </c>
      <c r="K153" s="36">
        <v>0</v>
      </c>
      <c r="L153" s="36">
        <v>0</v>
      </c>
      <c r="M153" s="36">
        <v>0</v>
      </c>
      <c r="N153" s="36">
        <v>0</v>
      </c>
      <c r="O153" s="36">
        <v>0</v>
      </c>
      <c r="P153" s="36">
        <v>0</v>
      </c>
      <c r="Q153" s="36">
        <v>10</v>
      </c>
      <c r="R153" s="36">
        <v>0</v>
      </c>
      <c r="S153" s="36">
        <v>0</v>
      </c>
      <c r="T153" s="36">
        <v>0</v>
      </c>
      <c r="U153" s="36">
        <v>0</v>
      </c>
      <c r="V153" s="36">
        <v>0</v>
      </c>
      <c r="AX153" s="36" t="s">
        <v>690</v>
      </c>
      <c r="AY153" s="36">
        <v>40</v>
      </c>
      <c r="AZ153" s="36">
        <v>0</v>
      </c>
      <c r="BA153" s="38" t="s">
        <v>456</v>
      </c>
      <c r="BB153" s="36" t="s">
        <v>439</v>
      </c>
      <c r="BC153" s="36" t="s">
        <v>454</v>
      </c>
      <c r="BD153" s="36" t="s">
        <v>498</v>
      </c>
      <c r="BE153" s="36" t="s">
        <v>625</v>
      </c>
      <c r="BF153" s="37" t="s">
        <v>691</v>
      </c>
      <c r="BG153" s="37" t="s">
        <v>500</v>
      </c>
      <c r="BH153" s="37">
        <v>15</v>
      </c>
      <c r="BI153" s="36" t="s">
        <v>511</v>
      </c>
    </row>
    <row r="154" spans="2:61" x14ac:dyDescent="0.2">
      <c r="B154" s="36" t="s">
        <v>735</v>
      </c>
      <c r="C154" s="36">
        <v>0</v>
      </c>
      <c r="D154" s="36">
        <v>50</v>
      </c>
      <c r="E154" s="36">
        <v>0</v>
      </c>
      <c r="F154" s="36">
        <v>0</v>
      </c>
      <c r="G154" s="36">
        <v>0</v>
      </c>
      <c r="H154" s="36">
        <v>20</v>
      </c>
      <c r="I154" s="36">
        <v>0</v>
      </c>
      <c r="J154" s="36">
        <v>100</v>
      </c>
      <c r="K154" s="36">
        <v>100</v>
      </c>
      <c r="L154" s="36">
        <v>75</v>
      </c>
      <c r="M154" s="36">
        <v>0</v>
      </c>
      <c r="N154" s="36">
        <v>0</v>
      </c>
      <c r="O154" s="36">
        <v>0</v>
      </c>
      <c r="P154" s="36">
        <v>10</v>
      </c>
      <c r="Q154" s="36">
        <v>20</v>
      </c>
      <c r="R154" s="36">
        <v>20</v>
      </c>
      <c r="S154" s="36">
        <v>0</v>
      </c>
      <c r="T154" s="36">
        <v>0</v>
      </c>
      <c r="U154" s="36">
        <v>0</v>
      </c>
      <c r="V154" s="36">
        <v>20</v>
      </c>
      <c r="AX154" s="36" t="s">
        <v>5557</v>
      </c>
      <c r="AY154" s="36">
        <v>25</v>
      </c>
      <c r="AZ154" s="36">
        <v>10</v>
      </c>
      <c r="BA154" s="36">
        <v>4</v>
      </c>
      <c r="BB154" s="36" t="s">
        <v>448</v>
      </c>
      <c r="BC154" s="36" t="s">
        <v>454</v>
      </c>
      <c r="BD154" s="36" t="s">
        <v>449</v>
      </c>
      <c r="BE154" s="36" t="s">
        <v>607</v>
      </c>
      <c r="BF154" s="36">
        <v>10</v>
      </c>
      <c r="BG154" s="36">
        <v>-3</v>
      </c>
      <c r="BH154" s="36">
        <v>20</v>
      </c>
      <c r="BI154" s="36" t="s">
        <v>164</v>
      </c>
    </row>
    <row r="155" spans="2:61" x14ac:dyDescent="0.2">
      <c r="B155" s="36" t="s">
        <v>3</v>
      </c>
      <c r="C155" s="36">
        <v>5</v>
      </c>
      <c r="D155" s="36">
        <v>5</v>
      </c>
      <c r="E155" s="36">
        <v>10</v>
      </c>
      <c r="F155" s="36">
        <v>15</v>
      </c>
      <c r="G155" s="36">
        <v>10</v>
      </c>
      <c r="H155" s="36">
        <v>10</v>
      </c>
      <c r="I155" s="36">
        <v>10</v>
      </c>
      <c r="J155" s="36">
        <v>5</v>
      </c>
      <c r="K155" s="36">
        <v>5</v>
      </c>
      <c r="L155" s="36">
        <v>5</v>
      </c>
      <c r="M155" s="36">
        <v>5</v>
      </c>
      <c r="N155" s="36">
        <v>20</v>
      </c>
      <c r="O155" s="36">
        <v>5</v>
      </c>
      <c r="P155" s="36">
        <v>5</v>
      </c>
      <c r="Q155" s="36">
        <v>15</v>
      </c>
      <c r="R155" s="36">
        <v>15</v>
      </c>
      <c r="S155" s="36">
        <v>5</v>
      </c>
      <c r="T155" s="36">
        <v>10</v>
      </c>
      <c r="U155" s="36">
        <v>5</v>
      </c>
      <c r="V155" s="36">
        <v>10</v>
      </c>
      <c r="AX155" s="36" t="s">
        <v>5533</v>
      </c>
      <c r="AY155" s="36">
        <v>25</v>
      </c>
      <c r="AZ155" s="36">
        <v>15</v>
      </c>
      <c r="BA155" s="36">
        <v>4</v>
      </c>
      <c r="BB155" s="36" t="s">
        <v>439</v>
      </c>
      <c r="BC155" s="36" t="s">
        <v>454</v>
      </c>
      <c r="BD155" s="36" t="s">
        <v>513</v>
      </c>
      <c r="BE155" s="36" t="s">
        <v>5534</v>
      </c>
      <c r="BF155" s="36">
        <v>7</v>
      </c>
      <c r="BG155" s="36">
        <v>-3</v>
      </c>
      <c r="BH155" s="36">
        <v>15</v>
      </c>
      <c r="BI155" s="36" t="s">
        <v>164</v>
      </c>
    </row>
    <row r="156" spans="2:61" x14ac:dyDescent="0.2">
      <c r="B156" s="36" t="s">
        <v>1</v>
      </c>
      <c r="C156" s="36">
        <v>10</v>
      </c>
      <c r="D156" s="36">
        <v>5</v>
      </c>
      <c r="E156" s="36">
        <v>5</v>
      </c>
      <c r="F156" s="36">
        <v>5</v>
      </c>
      <c r="G156" s="36">
        <v>10</v>
      </c>
      <c r="H156" s="36">
        <v>5</v>
      </c>
      <c r="I156" s="36">
        <v>5</v>
      </c>
      <c r="J156" s="36">
        <v>5</v>
      </c>
      <c r="K156" s="36">
        <v>5</v>
      </c>
      <c r="L156" s="36">
        <v>5</v>
      </c>
      <c r="M156" s="36">
        <v>10</v>
      </c>
      <c r="N156" s="36">
        <v>5</v>
      </c>
      <c r="O156" s="36">
        <v>5</v>
      </c>
      <c r="P156" s="36">
        <v>5</v>
      </c>
      <c r="Q156" s="36">
        <v>5</v>
      </c>
      <c r="R156" s="36">
        <v>5</v>
      </c>
      <c r="S156" s="36">
        <v>10</v>
      </c>
      <c r="T156" s="36">
        <v>5</v>
      </c>
      <c r="U156" s="36">
        <v>5</v>
      </c>
      <c r="V156" s="36">
        <v>5</v>
      </c>
      <c r="AX156" s="36" t="s">
        <v>5535</v>
      </c>
      <c r="AY156" s="36">
        <v>40</v>
      </c>
      <c r="AZ156" s="36">
        <v>0</v>
      </c>
      <c r="BA156" s="66" t="s">
        <v>488</v>
      </c>
      <c r="BB156" s="36" t="s">
        <v>439</v>
      </c>
      <c r="BC156" s="36" t="s">
        <v>72</v>
      </c>
      <c r="BD156" s="36" t="s">
        <v>5536</v>
      </c>
      <c r="BE156" s="36" t="s">
        <v>554</v>
      </c>
      <c r="BF156" s="36">
        <v>11</v>
      </c>
      <c r="BG156" s="36">
        <v>2</v>
      </c>
      <c r="BH156" s="36">
        <v>20</v>
      </c>
      <c r="BI156" s="36" t="s">
        <v>164</v>
      </c>
    </row>
    <row r="157" spans="2:61" x14ac:dyDescent="0.2">
      <c r="B157" s="36" t="s">
        <v>5</v>
      </c>
      <c r="C157" s="36">
        <v>20</v>
      </c>
      <c r="D157" s="36">
        <v>10</v>
      </c>
      <c r="E157" s="36">
        <v>20</v>
      </c>
      <c r="F157" s="36">
        <v>25</v>
      </c>
      <c r="G157" s="36">
        <v>25</v>
      </c>
      <c r="H157" s="36">
        <v>20</v>
      </c>
      <c r="I157" s="36">
        <v>20</v>
      </c>
      <c r="J157" s="36">
        <v>10</v>
      </c>
      <c r="K157" s="36">
        <v>10</v>
      </c>
      <c r="L157" s="36">
        <v>20</v>
      </c>
      <c r="M157" s="36">
        <v>20</v>
      </c>
      <c r="N157" s="36">
        <v>10</v>
      </c>
      <c r="O157" s="36">
        <v>10</v>
      </c>
      <c r="P157" s="36">
        <v>20</v>
      </c>
      <c r="Q157" s="36">
        <v>20</v>
      </c>
      <c r="R157" s="36">
        <v>20</v>
      </c>
      <c r="S157" s="36">
        <v>25</v>
      </c>
      <c r="T157" s="36">
        <v>30</v>
      </c>
      <c r="U157" s="36">
        <v>50</v>
      </c>
      <c r="V157" s="36">
        <v>20</v>
      </c>
      <c r="AX157" s="36" t="s">
        <v>595</v>
      </c>
      <c r="AY157" s="36">
        <v>30</v>
      </c>
      <c r="AZ157" s="36">
        <v>10</v>
      </c>
      <c r="BA157" s="36">
        <v>4</v>
      </c>
      <c r="BB157" s="36" t="s">
        <v>72</v>
      </c>
      <c r="BC157" s="36" t="s">
        <v>454</v>
      </c>
      <c r="BD157" s="36" t="s">
        <v>449</v>
      </c>
      <c r="BE157" s="36" t="s">
        <v>445</v>
      </c>
      <c r="BF157" s="36">
        <v>11</v>
      </c>
      <c r="BG157" s="36">
        <v>0</v>
      </c>
      <c r="BH157" s="36">
        <v>30</v>
      </c>
      <c r="BI157" s="36" t="s">
        <v>692</v>
      </c>
    </row>
    <row r="158" spans="2:61" x14ac:dyDescent="0.2">
      <c r="B158" s="36" t="s">
        <v>736</v>
      </c>
      <c r="C158" s="36">
        <v>70</v>
      </c>
      <c r="D158" s="36">
        <v>60</v>
      </c>
      <c r="E158" s="36">
        <v>70</v>
      </c>
      <c r="F158" s="36">
        <v>70</v>
      </c>
      <c r="G158" s="36">
        <v>70</v>
      </c>
      <c r="H158" s="36">
        <v>60</v>
      </c>
      <c r="I158" s="36">
        <v>70</v>
      </c>
      <c r="J158" s="36">
        <v>50</v>
      </c>
      <c r="K158" s="36">
        <v>50</v>
      </c>
      <c r="L158" s="36">
        <v>60</v>
      </c>
      <c r="M158" s="36">
        <v>70</v>
      </c>
      <c r="N158" s="36">
        <v>70</v>
      </c>
      <c r="O158" s="36">
        <v>70</v>
      </c>
      <c r="P158" s="36">
        <v>60</v>
      </c>
      <c r="Q158" s="36">
        <v>60</v>
      </c>
      <c r="R158" s="36">
        <v>60</v>
      </c>
      <c r="S158" s="36">
        <v>70</v>
      </c>
      <c r="T158" s="36">
        <v>70</v>
      </c>
      <c r="U158" s="36">
        <v>70</v>
      </c>
      <c r="V158" s="36">
        <v>50</v>
      </c>
      <c r="AX158" s="36" t="s">
        <v>693</v>
      </c>
      <c r="AY158" s="36">
        <v>120</v>
      </c>
      <c r="AZ158" s="36">
        <v>0</v>
      </c>
      <c r="BA158" s="36" t="s">
        <v>454</v>
      </c>
      <c r="BB158" s="36" t="s">
        <v>448</v>
      </c>
      <c r="BC158" s="36" t="s">
        <v>454</v>
      </c>
      <c r="BD158" s="36" t="s">
        <v>469</v>
      </c>
      <c r="BE158" s="36" t="s">
        <v>454</v>
      </c>
      <c r="BF158" s="37">
        <v>16</v>
      </c>
      <c r="BG158" s="37">
        <v>8</v>
      </c>
      <c r="BH158" s="37">
        <v>15</v>
      </c>
      <c r="BI158" s="36" t="s">
        <v>164</v>
      </c>
    </row>
    <row r="159" spans="2:61" x14ac:dyDescent="0.2">
      <c r="B159" s="40" t="s">
        <v>55</v>
      </c>
      <c r="C159" s="36" t="s">
        <v>737</v>
      </c>
      <c r="D159" s="36" t="s">
        <v>738</v>
      </c>
      <c r="E159" s="36" t="s">
        <v>737</v>
      </c>
      <c r="F159" s="36" t="s">
        <v>737</v>
      </c>
      <c r="G159" s="36" t="s">
        <v>737</v>
      </c>
      <c r="H159" s="36" t="s">
        <v>738</v>
      </c>
      <c r="I159" s="36" t="s">
        <v>737</v>
      </c>
      <c r="J159" s="36" t="s">
        <v>738</v>
      </c>
      <c r="K159" s="36" t="s">
        <v>738</v>
      </c>
      <c r="L159" s="36" t="s">
        <v>738</v>
      </c>
      <c r="M159" s="36" t="s">
        <v>737</v>
      </c>
      <c r="N159" s="36" t="s">
        <v>737</v>
      </c>
      <c r="O159" s="36" t="s">
        <v>737</v>
      </c>
      <c r="P159" s="36" t="s">
        <v>739</v>
      </c>
      <c r="Q159" s="36" t="s">
        <v>739</v>
      </c>
      <c r="R159" s="36" t="s">
        <v>739</v>
      </c>
      <c r="S159" s="36" t="s">
        <v>737</v>
      </c>
      <c r="T159" s="36" t="s">
        <v>737</v>
      </c>
      <c r="U159" s="36" t="s">
        <v>737</v>
      </c>
      <c r="V159" s="36" t="s">
        <v>738</v>
      </c>
      <c r="AX159" s="36" t="s">
        <v>694</v>
      </c>
      <c r="AY159" s="36">
        <v>120</v>
      </c>
      <c r="AZ159" s="36">
        <v>0</v>
      </c>
      <c r="BA159" s="36" t="s">
        <v>454</v>
      </c>
      <c r="BB159" s="36" t="s">
        <v>448</v>
      </c>
      <c r="BC159" s="36" t="s">
        <v>454</v>
      </c>
      <c r="BD159" s="36" t="s">
        <v>469</v>
      </c>
      <c r="BE159" s="36" t="s">
        <v>454</v>
      </c>
      <c r="BF159" s="37">
        <v>18</v>
      </c>
      <c r="BG159" s="37">
        <v>12</v>
      </c>
      <c r="BH159" s="37">
        <v>15</v>
      </c>
      <c r="BI159" s="36" t="s">
        <v>164</v>
      </c>
    </row>
    <row r="160" spans="2:61" x14ac:dyDescent="0.2">
      <c r="B160" s="40" t="s">
        <v>740</v>
      </c>
      <c r="C160" s="36">
        <v>3</v>
      </c>
      <c r="D160" s="36">
        <v>3</v>
      </c>
      <c r="E160" s="36">
        <v>3</v>
      </c>
      <c r="F160" s="36">
        <v>3</v>
      </c>
      <c r="G160" s="36">
        <v>3</v>
      </c>
      <c r="H160" s="36">
        <v>3</v>
      </c>
      <c r="I160" s="36">
        <v>3</v>
      </c>
      <c r="J160" s="36">
        <v>2</v>
      </c>
      <c r="K160" s="36">
        <v>2</v>
      </c>
      <c r="L160" s="36">
        <v>2</v>
      </c>
      <c r="M160" s="36">
        <v>3</v>
      </c>
      <c r="N160" s="36">
        <v>3</v>
      </c>
      <c r="O160" s="36">
        <v>3</v>
      </c>
      <c r="P160" s="36">
        <v>2</v>
      </c>
      <c r="Q160" s="36">
        <v>3</v>
      </c>
      <c r="R160" s="36">
        <v>3</v>
      </c>
      <c r="S160" s="36">
        <v>3</v>
      </c>
      <c r="T160" s="36">
        <v>3</v>
      </c>
      <c r="U160" s="36">
        <v>3</v>
      </c>
      <c r="V160" s="36">
        <v>2</v>
      </c>
      <c r="AX160" s="36" t="s">
        <v>5559</v>
      </c>
      <c r="AY160" s="36">
        <v>45</v>
      </c>
      <c r="AZ160" s="36">
        <v>0</v>
      </c>
      <c r="BA160" s="36">
        <v>4</v>
      </c>
      <c r="BB160" s="36" t="s">
        <v>439</v>
      </c>
      <c r="BC160" s="36" t="s">
        <v>454</v>
      </c>
      <c r="BD160" s="36" t="s">
        <v>523</v>
      </c>
      <c r="BE160" s="36" t="s">
        <v>454</v>
      </c>
      <c r="BF160" s="36">
        <v>11</v>
      </c>
      <c r="BG160" s="36">
        <v>3</v>
      </c>
      <c r="BH160" s="36">
        <v>40</v>
      </c>
      <c r="BI160" s="36" t="s">
        <v>164</v>
      </c>
    </row>
    <row r="161" spans="2:22" x14ac:dyDescent="0.2">
      <c r="B161" s="41" t="s">
        <v>284</v>
      </c>
      <c r="C161" s="36">
        <v>3</v>
      </c>
      <c r="D161" s="36">
        <v>1</v>
      </c>
      <c r="E161" s="36">
        <v>3</v>
      </c>
      <c r="F161" s="36">
        <v>3</v>
      </c>
      <c r="G161" s="36">
        <v>3</v>
      </c>
      <c r="H161" s="36">
        <v>1</v>
      </c>
      <c r="I161" s="36">
        <v>3</v>
      </c>
      <c r="J161" s="36">
        <v>2</v>
      </c>
      <c r="K161" s="36">
        <v>2</v>
      </c>
      <c r="L161" s="36">
        <v>2</v>
      </c>
      <c r="M161" s="36">
        <v>3</v>
      </c>
      <c r="N161" s="36">
        <v>3</v>
      </c>
      <c r="O161" s="36">
        <v>3</v>
      </c>
      <c r="P161" s="36">
        <v>2</v>
      </c>
      <c r="Q161" s="36">
        <v>3</v>
      </c>
      <c r="R161" s="36">
        <v>3</v>
      </c>
      <c r="S161" s="36">
        <v>3</v>
      </c>
      <c r="T161" s="36">
        <v>3</v>
      </c>
      <c r="U161" s="36">
        <v>3</v>
      </c>
      <c r="V161" s="36">
        <v>2</v>
      </c>
    </row>
    <row r="162" spans="2:22" x14ac:dyDescent="0.2">
      <c r="B162" s="41" t="s">
        <v>285</v>
      </c>
      <c r="C162" s="36">
        <v>3</v>
      </c>
      <c r="D162" s="36">
        <v>1</v>
      </c>
      <c r="E162" s="36">
        <v>3</v>
      </c>
      <c r="F162" s="36">
        <v>3</v>
      </c>
      <c r="G162" s="36">
        <v>3</v>
      </c>
      <c r="H162" s="36">
        <v>1</v>
      </c>
      <c r="I162" s="36">
        <v>3</v>
      </c>
      <c r="J162" s="36">
        <v>2</v>
      </c>
      <c r="K162" s="36">
        <v>2</v>
      </c>
      <c r="L162" s="36">
        <v>2</v>
      </c>
      <c r="M162" s="36">
        <v>3</v>
      </c>
      <c r="N162" s="36">
        <v>3</v>
      </c>
      <c r="O162" s="36">
        <v>3</v>
      </c>
      <c r="P162" s="36">
        <v>2</v>
      </c>
      <c r="Q162" s="36">
        <v>3</v>
      </c>
      <c r="R162" s="36">
        <v>1</v>
      </c>
      <c r="S162" s="36">
        <v>3</v>
      </c>
      <c r="T162" s="36">
        <v>3</v>
      </c>
      <c r="U162" s="36">
        <v>3</v>
      </c>
      <c r="V162" s="36">
        <v>2</v>
      </c>
    </row>
    <row r="163" spans="2:22" x14ac:dyDescent="0.2">
      <c r="B163" s="41" t="s">
        <v>287</v>
      </c>
      <c r="C163" s="36">
        <v>3</v>
      </c>
      <c r="D163" s="36">
        <v>1</v>
      </c>
      <c r="E163" s="36">
        <v>3</v>
      </c>
      <c r="F163" s="36">
        <v>3</v>
      </c>
      <c r="G163" s="36">
        <v>3</v>
      </c>
      <c r="H163" s="36">
        <v>1</v>
      </c>
      <c r="I163" s="36">
        <v>3</v>
      </c>
      <c r="J163" s="36">
        <v>2</v>
      </c>
      <c r="K163" s="36">
        <v>2</v>
      </c>
      <c r="L163" s="36">
        <v>2</v>
      </c>
      <c r="M163" s="36">
        <v>3</v>
      </c>
      <c r="N163" s="36">
        <v>3</v>
      </c>
      <c r="O163" s="36">
        <v>3</v>
      </c>
      <c r="P163" s="36">
        <v>2</v>
      </c>
      <c r="Q163" s="36">
        <v>3</v>
      </c>
      <c r="R163" s="36">
        <v>3</v>
      </c>
      <c r="S163" s="36">
        <v>3</v>
      </c>
      <c r="T163" s="36">
        <v>3</v>
      </c>
      <c r="U163" s="36">
        <v>3</v>
      </c>
      <c r="V163" s="36">
        <v>2</v>
      </c>
    </row>
    <row r="164" spans="2:22" x14ac:dyDescent="0.2">
      <c r="B164" s="41" t="s">
        <v>288</v>
      </c>
      <c r="C164" s="36">
        <v>3</v>
      </c>
      <c r="D164" s="36">
        <v>1</v>
      </c>
      <c r="E164" s="36">
        <v>3</v>
      </c>
      <c r="F164" s="36">
        <v>3</v>
      </c>
      <c r="G164" s="36">
        <v>3</v>
      </c>
      <c r="H164" s="36">
        <v>1</v>
      </c>
      <c r="I164" s="36">
        <v>3</v>
      </c>
      <c r="J164" s="36">
        <v>2</v>
      </c>
      <c r="K164" s="36">
        <v>2</v>
      </c>
      <c r="L164" s="36">
        <v>2</v>
      </c>
      <c r="M164" s="36">
        <v>3</v>
      </c>
      <c r="N164" s="36">
        <v>3</v>
      </c>
      <c r="O164" s="36">
        <v>3</v>
      </c>
      <c r="P164" s="36">
        <v>2</v>
      </c>
      <c r="Q164" s="36">
        <v>1</v>
      </c>
      <c r="R164" s="36">
        <v>3</v>
      </c>
      <c r="S164" s="36">
        <v>3</v>
      </c>
      <c r="T164" s="36">
        <v>3</v>
      </c>
      <c r="U164" s="36">
        <v>3</v>
      </c>
      <c r="V164" s="36">
        <v>2</v>
      </c>
    </row>
    <row r="165" spans="2:22" s="38" customFormat="1" x14ac:dyDescent="0.2">
      <c r="B165" s="42" t="s">
        <v>741</v>
      </c>
      <c r="C165" s="38" t="s">
        <v>742</v>
      </c>
      <c r="D165" s="38" t="s">
        <v>742</v>
      </c>
      <c r="E165" s="38" t="s">
        <v>742</v>
      </c>
      <c r="F165" s="38" t="s">
        <v>742</v>
      </c>
      <c r="G165" s="38" t="s">
        <v>742</v>
      </c>
      <c r="H165" s="38" t="s">
        <v>742</v>
      </c>
      <c r="I165" s="38" t="s">
        <v>743</v>
      </c>
      <c r="J165" s="38" t="s">
        <v>742</v>
      </c>
      <c r="K165" s="38" t="s">
        <v>743</v>
      </c>
      <c r="L165" s="38" t="s">
        <v>742</v>
      </c>
      <c r="M165" s="38" t="s">
        <v>742</v>
      </c>
      <c r="N165" s="38" t="s">
        <v>742</v>
      </c>
      <c r="O165" s="38" t="s">
        <v>743</v>
      </c>
      <c r="P165" s="38" t="s">
        <v>744</v>
      </c>
      <c r="Q165" s="38" t="s">
        <v>742</v>
      </c>
      <c r="R165" s="38" t="s">
        <v>742</v>
      </c>
      <c r="S165" s="38" t="s">
        <v>742</v>
      </c>
      <c r="T165" s="38" t="s">
        <v>742</v>
      </c>
      <c r="U165" s="38" t="s">
        <v>742</v>
      </c>
      <c r="V165" s="38" t="s">
        <v>742</v>
      </c>
    </row>
    <row r="166" spans="2:22" x14ac:dyDescent="0.2">
      <c r="B166" s="40" t="s">
        <v>88</v>
      </c>
      <c r="C166" s="36">
        <v>20</v>
      </c>
      <c r="D166" s="36">
        <v>20</v>
      </c>
      <c r="E166" s="36">
        <v>20</v>
      </c>
      <c r="F166" s="36">
        <v>20</v>
      </c>
      <c r="G166" s="36">
        <v>20</v>
      </c>
      <c r="H166" s="36">
        <v>20</v>
      </c>
      <c r="I166" s="36">
        <v>15</v>
      </c>
      <c r="J166" s="36">
        <v>20</v>
      </c>
      <c r="K166" s="36">
        <v>10</v>
      </c>
      <c r="L166" s="36">
        <v>20</v>
      </c>
      <c r="M166" s="36">
        <v>20</v>
      </c>
      <c r="N166" s="36">
        <v>20</v>
      </c>
      <c r="O166" s="36">
        <v>10</v>
      </c>
      <c r="P166" s="36">
        <v>20</v>
      </c>
      <c r="Q166" s="36">
        <v>20</v>
      </c>
      <c r="R166" s="36">
        <v>20</v>
      </c>
      <c r="S166" s="36">
        <v>20</v>
      </c>
      <c r="T166" s="36">
        <v>20</v>
      </c>
      <c r="U166" s="36">
        <v>20</v>
      </c>
      <c r="V166" s="36">
        <v>20</v>
      </c>
    </row>
    <row r="167" spans="2:22" x14ac:dyDescent="0.2">
      <c r="B167" s="40" t="s">
        <v>745</v>
      </c>
      <c r="C167" s="36">
        <v>3</v>
      </c>
      <c r="D167" s="36">
        <v>3</v>
      </c>
      <c r="E167" s="36">
        <v>3</v>
      </c>
      <c r="F167" s="36">
        <v>3</v>
      </c>
      <c r="G167" s="36">
        <v>3</v>
      </c>
      <c r="H167" s="36">
        <v>3</v>
      </c>
      <c r="I167" s="36">
        <v>2</v>
      </c>
      <c r="J167" s="36">
        <v>3</v>
      </c>
      <c r="K167" s="36">
        <v>2</v>
      </c>
      <c r="L167" s="36">
        <v>1</v>
      </c>
      <c r="M167" s="36">
        <v>3</v>
      </c>
      <c r="N167" s="36">
        <v>3</v>
      </c>
      <c r="O167" s="36">
        <v>2</v>
      </c>
      <c r="P167" s="36">
        <v>2</v>
      </c>
      <c r="Q167" s="36">
        <v>3</v>
      </c>
      <c r="R167" s="36">
        <v>3</v>
      </c>
      <c r="S167" s="36">
        <v>3</v>
      </c>
      <c r="T167" s="36">
        <v>3</v>
      </c>
      <c r="U167" s="36">
        <v>3</v>
      </c>
      <c r="V167" s="36">
        <v>3</v>
      </c>
    </row>
    <row r="168" spans="2:22" x14ac:dyDescent="0.2">
      <c r="B168" s="40" t="s">
        <v>746</v>
      </c>
      <c r="C168" s="36">
        <v>25</v>
      </c>
      <c r="D168" s="36">
        <v>30</v>
      </c>
      <c r="E168" s="36">
        <v>25</v>
      </c>
      <c r="F168" s="36">
        <v>20</v>
      </c>
      <c r="G168" s="36">
        <v>20</v>
      </c>
      <c r="H168" s="36">
        <v>20</v>
      </c>
      <c r="I168" s="36">
        <v>25</v>
      </c>
      <c r="J168" s="36">
        <v>30</v>
      </c>
      <c r="K168" s="36">
        <v>30</v>
      </c>
      <c r="L168" s="36">
        <v>25</v>
      </c>
      <c r="M168" s="36">
        <v>25</v>
      </c>
      <c r="N168" s="36">
        <v>30</v>
      </c>
      <c r="O168" s="36">
        <v>30</v>
      </c>
      <c r="P168" s="36">
        <v>20</v>
      </c>
      <c r="Q168" s="36">
        <v>20</v>
      </c>
      <c r="R168" s="36">
        <v>20</v>
      </c>
      <c r="S168" s="36">
        <v>20</v>
      </c>
      <c r="T168" s="36">
        <v>15</v>
      </c>
      <c r="U168" s="36">
        <v>10</v>
      </c>
      <c r="V168" s="36">
        <v>25</v>
      </c>
    </row>
    <row r="169" spans="2:22" x14ac:dyDescent="0.2">
      <c r="B169" s="36" t="s">
        <v>747</v>
      </c>
      <c r="C169" s="36">
        <v>2</v>
      </c>
      <c r="D169" s="36">
        <v>3</v>
      </c>
      <c r="E169" s="36">
        <v>2</v>
      </c>
      <c r="F169" s="36">
        <v>2</v>
      </c>
      <c r="G169" s="36">
        <v>2</v>
      </c>
      <c r="H169" s="36">
        <v>2</v>
      </c>
      <c r="I169" s="36">
        <v>2</v>
      </c>
      <c r="J169" s="36">
        <v>3</v>
      </c>
      <c r="K169" s="36">
        <v>3</v>
      </c>
      <c r="L169" s="36">
        <v>2</v>
      </c>
      <c r="M169" s="36">
        <v>2</v>
      </c>
      <c r="N169" s="36">
        <v>3</v>
      </c>
      <c r="O169" s="36">
        <v>3</v>
      </c>
      <c r="P169" s="36">
        <v>2</v>
      </c>
      <c r="Q169" s="36">
        <v>2</v>
      </c>
      <c r="R169" s="36">
        <v>2</v>
      </c>
      <c r="S169" s="36">
        <v>2</v>
      </c>
      <c r="T169" s="36">
        <v>2</v>
      </c>
      <c r="U169" s="36">
        <v>1</v>
      </c>
      <c r="V169" s="36">
        <v>2</v>
      </c>
    </row>
    <row r="170" spans="2:22" x14ac:dyDescent="0.2">
      <c r="B170" s="36" t="s">
        <v>748</v>
      </c>
      <c r="C170" s="36">
        <v>20</v>
      </c>
      <c r="D170" s="36">
        <v>20</v>
      </c>
      <c r="E170" s="36">
        <v>20</v>
      </c>
      <c r="F170" s="36">
        <v>15</v>
      </c>
      <c r="G170" s="36">
        <v>20</v>
      </c>
      <c r="H170" s="36">
        <v>20</v>
      </c>
      <c r="I170" s="36">
        <v>20</v>
      </c>
      <c r="J170" s="36">
        <v>20</v>
      </c>
      <c r="K170" s="36">
        <v>20</v>
      </c>
      <c r="L170" s="36">
        <v>20</v>
      </c>
      <c r="M170" s="36">
        <v>20</v>
      </c>
      <c r="N170" s="36">
        <v>10</v>
      </c>
      <c r="O170" s="36">
        <v>20</v>
      </c>
      <c r="P170" s="36">
        <v>20</v>
      </c>
      <c r="Q170" s="36">
        <v>15</v>
      </c>
      <c r="R170" s="36">
        <v>15</v>
      </c>
      <c r="S170" s="36">
        <v>20</v>
      </c>
      <c r="T170" s="36">
        <v>20</v>
      </c>
      <c r="U170" s="36">
        <v>20</v>
      </c>
      <c r="V170" s="36">
        <v>20</v>
      </c>
    </row>
    <row r="171" spans="2:22" x14ac:dyDescent="0.2">
      <c r="B171" s="36" t="s">
        <v>749</v>
      </c>
      <c r="C171" s="36">
        <v>1</v>
      </c>
      <c r="D171" s="36">
        <v>1</v>
      </c>
      <c r="E171" s="36">
        <v>1</v>
      </c>
      <c r="F171" s="36">
        <v>1</v>
      </c>
      <c r="G171" s="36">
        <v>1</v>
      </c>
      <c r="H171" s="36">
        <v>1</v>
      </c>
      <c r="I171" s="36">
        <v>1</v>
      </c>
      <c r="J171" s="36">
        <v>1</v>
      </c>
      <c r="K171" s="36">
        <v>1</v>
      </c>
      <c r="L171" s="36">
        <v>1</v>
      </c>
      <c r="M171" s="36">
        <v>1</v>
      </c>
      <c r="N171" s="36">
        <v>0.5</v>
      </c>
      <c r="O171" s="36">
        <v>1</v>
      </c>
      <c r="P171" s="36">
        <v>1</v>
      </c>
      <c r="Q171" s="36">
        <v>1</v>
      </c>
      <c r="R171" s="36">
        <v>1</v>
      </c>
      <c r="S171" s="36">
        <v>1</v>
      </c>
      <c r="T171" s="36">
        <v>1</v>
      </c>
      <c r="U171" s="36">
        <v>1</v>
      </c>
      <c r="V171" s="36">
        <v>1</v>
      </c>
    </row>
    <row r="172" spans="2:22" x14ac:dyDescent="0.2">
      <c r="B172" s="40" t="s">
        <v>17</v>
      </c>
      <c r="C172" s="36" t="s">
        <v>203</v>
      </c>
      <c r="D172" s="36" t="s">
        <v>750</v>
      </c>
      <c r="E172" s="36" t="s">
        <v>751</v>
      </c>
    </row>
    <row r="173" spans="2:22" x14ac:dyDescent="0.2">
      <c r="B173" s="40">
        <v>1</v>
      </c>
      <c r="C173" s="36">
        <v>10</v>
      </c>
      <c r="D173" s="36">
        <v>5</v>
      </c>
      <c r="E173" s="36">
        <v>-5</v>
      </c>
    </row>
    <row r="174" spans="2:22" x14ac:dyDescent="0.2">
      <c r="B174" s="40">
        <v>2</v>
      </c>
      <c r="C174" s="36">
        <v>20</v>
      </c>
      <c r="D174" s="36">
        <v>10</v>
      </c>
      <c r="E174" s="36">
        <v>-5</v>
      </c>
    </row>
    <row r="175" spans="2:22" x14ac:dyDescent="0.2">
      <c r="B175" s="40">
        <v>3</v>
      </c>
      <c r="C175" s="36">
        <v>30</v>
      </c>
      <c r="D175" s="36">
        <v>15</v>
      </c>
      <c r="E175" s="36">
        <v>-5</v>
      </c>
    </row>
    <row r="176" spans="2:22" x14ac:dyDescent="0.2">
      <c r="B176" s="40">
        <v>4</v>
      </c>
      <c r="C176" s="36">
        <v>40</v>
      </c>
      <c r="D176" s="36">
        <v>20</v>
      </c>
      <c r="E176" s="36">
        <v>-10</v>
      </c>
    </row>
    <row r="177" spans="2:5" x14ac:dyDescent="0.2">
      <c r="B177" s="40">
        <v>5</v>
      </c>
      <c r="C177" s="36">
        <v>50</v>
      </c>
      <c r="D177" s="36">
        <v>25</v>
      </c>
      <c r="E177" s="36">
        <v>-10</v>
      </c>
    </row>
    <row r="178" spans="2:5" x14ac:dyDescent="0.2">
      <c r="B178" s="43">
        <v>6</v>
      </c>
      <c r="C178" s="36">
        <v>75</v>
      </c>
      <c r="D178" s="36">
        <v>30</v>
      </c>
      <c r="E178" s="36">
        <v>-15</v>
      </c>
    </row>
    <row r="179" spans="2:5" x14ac:dyDescent="0.2">
      <c r="B179" s="43">
        <v>7</v>
      </c>
      <c r="C179" s="36">
        <v>100</v>
      </c>
      <c r="D179" s="36">
        <v>50</v>
      </c>
      <c r="E179" s="36">
        <v>-20</v>
      </c>
    </row>
    <row r="180" spans="2:5" x14ac:dyDescent="0.2">
      <c r="B180" s="40">
        <v>8</v>
      </c>
      <c r="C180" s="36">
        <v>250</v>
      </c>
      <c r="D180" s="36">
        <v>100</v>
      </c>
      <c r="E180" s="36">
        <v>-25</v>
      </c>
    </row>
    <row r="181" spans="2:5" x14ac:dyDescent="0.2">
      <c r="B181" s="40">
        <v>9</v>
      </c>
      <c r="C181" s="36">
        <v>500</v>
      </c>
      <c r="D181" s="36">
        <v>200</v>
      </c>
      <c r="E181" s="36">
        <v>-30</v>
      </c>
    </row>
    <row r="182" spans="2:5" x14ac:dyDescent="0.2">
      <c r="B182" s="43">
        <v>10</v>
      </c>
      <c r="C182" s="36" t="s">
        <v>752</v>
      </c>
      <c r="D182" s="36" t="s">
        <v>454</v>
      </c>
      <c r="E182" s="36">
        <v>-40</v>
      </c>
    </row>
    <row r="183" spans="2:5" x14ac:dyDescent="0.2">
      <c r="B183" s="43">
        <v>11</v>
      </c>
      <c r="C183" s="36" t="s">
        <v>753</v>
      </c>
      <c r="D183" s="36" t="s">
        <v>454</v>
      </c>
      <c r="E183" s="36">
        <v>-50</v>
      </c>
    </row>
    <row r="184" spans="2:5" x14ac:dyDescent="0.2">
      <c r="B184" s="40">
        <v>12</v>
      </c>
      <c r="C184" s="36" t="s">
        <v>754</v>
      </c>
      <c r="D184" s="36" t="s">
        <v>454</v>
      </c>
      <c r="E184" s="36" t="s">
        <v>755</v>
      </c>
    </row>
    <row r="185" spans="2:5" x14ac:dyDescent="0.2">
      <c r="B185" s="40">
        <v>13</v>
      </c>
      <c r="C185" s="36">
        <v>10</v>
      </c>
      <c r="D185" s="36" t="s">
        <v>454</v>
      </c>
      <c r="E185" s="36" t="s">
        <v>756</v>
      </c>
    </row>
    <row r="186" spans="2:5" x14ac:dyDescent="0.2">
      <c r="B186" s="43">
        <v>14</v>
      </c>
      <c r="C186" s="36" t="s">
        <v>757</v>
      </c>
      <c r="D186" s="36" t="s">
        <v>454</v>
      </c>
      <c r="E186" s="36" t="s">
        <v>758</v>
      </c>
    </row>
    <row r="187" spans="2:5" x14ac:dyDescent="0.2">
      <c r="B187" s="43">
        <v>15</v>
      </c>
      <c r="C187" s="36" t="s">
        <v>759</v>
      </c>
      <c r="D187" s="36" t="s">
        <v>454</v>
      </c>
      <c r="E187" s="36" t="s">
        <v>760</v>
      </c>
    </row>
    <row r="188" spans="2:5" x14ac:dyDescent="0.2">
      <c r="B188" s="40">
        <v>16</v>
      </c>
      <c r="C188" s="36" t="s">
        <v>761</v>
      </c>
      <c r="D188" s="36" t="s">
        <v>454</v>
      </c>
      <c r="E188" s="36" t="s">
        <v>762</v>
      </c>
    </row>
    <row r="189" spans="2:5" x14ac:dyDescent="0.2">
      <c r="B189" s="40">
        <v>17</v>
      </c>
      <c r="C189" s="36" t="s">
        <v>763</v>
      </c>
      <c r="D189" s="36" t="s">
        <v>454</v>
      </c>
      <c r="E189" s="36" t="s">
        <v>764</v>
      </c>
    </row>
    <row r="190" spans="2:5" x14ac:dyDescent="0.2">
      <c r="B190" s="40">
        <v>18</v>
      </c>
      <c r="C190" s="36" t="s">
        <v>765</v>
      </c>
      <c r="D190" s="36" t="s">
        <v>454</v>
      </c>
      <c r="E190" s="36" t="s">
        <v>766</v>
      </c>
    </row>
    <row r="191" spans="2:5" x14ac:dyDescent="0.2">
      <c r="B191" s="43">
        <v>19</v>
      </c>
      <c r="C191" s="36" t="s">
        <v>767</v>
      </c>
      <c r="D191" s="36" t="s">
        <v>454</v>
      </c>
      <c r="E191" s="36" t="s">
        <v>768</v>
      </c>
    </row>
    <row r="192" spans="2:5" x14ac:dyDescent="0.2">
      <c r="B192" s="43">
        <v>20</v>
      </c>
      <c r="C192" s="36" t="s">
        <v>769</v>
      </c>
      <c r="D192" s="36" t="s">
        <v>454</v>
      </c>
      <c r="E192" s="36" t="s">
        <v>768</v>
      </c>
    </row>
    <row r="193" spans="1:18" x14ac:dyDescent="0.2">
      <c r="B193" s="36" t="s">
        <v>0</v>
      </c>
      <c r="C193" s="36" t="s">
        <v>770</v>
      </c>
      <c r="D193" s="36" t="s">
        <v>771</v>
      </c>
      <c r="E193" s="36" t="s">
        <v>772</v>
      </c>
      <c r="F193" s="36" t="s">
        <v>313</v>
      </c>
      <c r="G193" s="36" t="s">
        <v>20</v>
      </c>
      <c r="H193" s="36" t="s">
        <v>773</v>
      </c>
      <c r="I193" s="36" t="s">
        <v>301</v>
      </c>
      <c r="J193" s="3" t="s">
        <v>172</v>
      </c>
      <c r="K193" s="3" t="s">
        <v>173</v>
      </c>
      <c r="L193" s="3" t="s">
        <v>174</v>
      </c>
      <c r="M193" s="3" t="s">
        <v>175</v>
      </c>
      <c r="N193" s="3" t="s">
        <v>176</v>
      </c>
      <c r="O193" s="3" t="s">
        <v>177</v>
      </c>
      <c r="P193" s="3" t="s">
        <v>178</v>
      </c>
    </row>
    <row r="194" spans="1:18" x14ac:dyDescent="0.2">
      <c r="A194" s="36">
        <v>1</v>
      </c>
      <c r="B194" s="36" t="s">
        <v>774</v>
      </c>
      <c r="C194" s="44">
        <v>0</v>
      </c>
      <c r="D194" s="36">
        <v>-5</v>
      </c>
      <c r="E194" s="36">
        <v>0</v>
      </c>
      <c r="F194" s="36">
        <v>10</v>
      </c>
      <c r="G194" s="36">
        <v>25</v>
      </c>
      <c r="H194" s="36" t="s">
        <v>775</v>
      </c>
      <c r="I194" s="36" t="s">
        <v>776</v>
      </c>
      <c r="J194" s="36">
        <v>1</v>
      </c>
      <c r="K194" s="36">
        <v>1</v>
      </c>
      <c r="L194" s="36">
        <v>1</v>
      </c>
      <c r="M194" s="36">
        <v>1</v>
      </c>
      <c r="N194" s="36">
        <v>2</v>
      </c>
      <c r="O194" s="36">
        <v>2</v>
      </c>
      <c r="P194" s="36">
        <v>0</v>
      </c>
      <c r="Q194" s="36">
        <v>1</v>
      </c>
      <c r="R194" s="36">
        <v>1</v>
      </c>
    </row>
    <row r="195" spans="1:18" x14ac:dyDescent="0.2">
      <c r="A195" s="36">
        <v>2</v>
      </c>
      <c r="B195" s="36" t="s">
        <v>777</v>
      </c>
      <c r="C195" s="44">
        <v>60</v>
      </c>
      <c r="D195" s="36">
        <v>-20</v>
      </c>
      <c r="E195" s="36">
        <v>2</v>
      </c>
      <c r="F195" s="36">
        <v>15</v>
      </c>
      <c r="G195" s="36">
        <v>30</v>
      </c>
      <c r="H195" s="36" t="s">
        <v>775</v>
      </c>
      <c r="I195" s="36" t="s">
        <v>776</v>
      </c>
      <c r="J195" s="36">
        <v>4</v>
      </c>
      <c r="K195" s="36">
        <v>3</v>
      </c>
      <c r="L195" s="36">
        <v>1</v>
      </c>
      <c r="M195" s="36">
        <v>2</v>
      </c>
      <c r="N195" s="36">
        <v>0</v>
      </c>
      <c r="O195" s="36">
        <v>1</v>
      </c>
      <c r="P195" s="36">
        <v>0</v>
      </c>
      <c r="Q195" s="36">
        <v>11</v>
      </c>
      <c r="R195" s="36">
        <v>1</v>
      </c>
    </row>
    <row r="196" spans="1:18" x14ac:dyDescent="0.2">
      <c r="A196" s="36">
        <v>3</v>
      </c>
      <c r="B196" s="36" t="s">
        <v>778</v>
      </c>
      <c r="C196" s="45">
        <v>100</v>
      </c>
      <c r="D196" s="36">
        <v>-50</v>
      </c>
      <c r="E196" s="36">
        <v>4</v>
      </c>
      <c r="F196" s="36">
        <v>18</v>
      </c>
      <c r="G196" s="36">
        <v>45</v>
      </c>
      <c r="H196" s="36" t="s">
        <v>778</v>
      </c>
      <c r="I196" s="36" t="s">
        <v>779</v>
      </c>
      <c r="J196" s="36">
        <v>5</v>
      </c>
      <c r="K196" s="36">
        <v>5</v>
      </c>
      <c r="L196" s="36">
        <v>5</v>
      </c>
      <c r="M196" s="36">
        <v>4</v>
      </c>
      <c r="N196" s="36">
        <v>0</v>
      </c>
      <c r="O196" s="36">
        <v>4</v>
      </c>
      <c r="P196" s="36">
        <v>2</v>
      </c>
      <c r="Q196" s="36">
        <v>15</v>
      </c>
      <c r="R196" s="36">
        <v>1</v>
      </c>
    </row>
    <row r="197" spans="1:18" x14ac:dyDescent="0.2">
      <c r="A197" s="36">
        <v>4</v>
      </c>
      <c r="B197" s="36" t="s">
        <v>780</v>
      </c>
      <c r="C197" s="44">
        <v>10</v>
      </c>
      <c r="D197" s="36">
        <v>0</v>
      </c>
      <c r="E197" s="36">
        <v>1</v>
      </c>
      <c r="F197" s="36">
        <v>12</v>
      </c>
      <c r="G197" s="36">
        <v>25</v>
      </c>
      <c r="H197" s="36" t="s">
        <v>778</v>
      </c>
      <c r="I197" s="36" t="s">
        <v>776</v>
      </c>
      <c r="J197" s="36">
        <v>1</v>
      </c>
      <c r="K197" s="36">
        <v>0</v>
      </c>
      <c r="L197" s="36">
        <v>2</v>
      </c>
      <c r="M197" s="36">
        <v>1</v>
      </c>
      <c r="N197" s="36">
        <v>2</v>
      </c>
      <c r="O197" s="36">
        <v>1</v>
      </c>
      <c r="P197" s="36">
        <v>0</v>
      </c>
      <c r="Q197" s="36">
        <v>5</v>
      </c>
      <c r="R197" s="36">
        <v>1</v>
      </c>
    </row>
    <row r="198" spans="1:18" x14ac:dyDescent="0.2">
      <c r="A198" s="36">
        <v>5</v>
      </c>
      <c r="B198" s="36" t="s">
        <v>781</v>
      </c>
      <c r="C198" s="45">
        <v>120</v>
      </c>
      <c r="D198" s="36">
        <v>-60</v>
      </c>
      <c r="E198" s="36">
        <v>5</v>
      </c>
      <c r="F198" s="36">
        <v>19</v>
      </c>
      <c r="G198" s="36">
        <v>45</v>
      </c>
      <c r="H198" s="36" t="s">
        <v>778</v>
      </c>
      <c r="I198" s="36" t="s">
        <v>779</v>
      </c>
      <c r="J198" s="36">
        <v>6</v>
      </c>
      <c r="K198" s="36">
        <v>6</v>
      </c>
      <c r="L198" s="36">
        <v>6</v>
      </c>
      <c r="M198" s="36">
        <v>4</v>
      </c>
      <c r="N198" s="36">
        <v>0</v>
      </c>
      <c r="O198" s="36">
        <v>4</v>
      </c>
      <c r="P198" s="36">
        <v>2</v>
      </c>
      <c r="Q198" s="36">
        <v>16</v>
      </c>
      <c r="R198" s="36">
        <v>1</v>
      </c>
    </row>
    <row r="199" spans="1:18" x14ac:dyDescent="0.2">
      <c r="A199" s="36">
        <v>6</v>
      </c>
      <c r="B199" s="36" t="s">
        <v>782</v>
      </c>
      <c r="C199" s="44">
        <v>0</v>
      </c>
      <c r="D199" s="36">
        <v>0</v>
      </c>
      <c r="E199" s="36">
        <v>0</v>
      </c>
      <c r="F199" s="36">
        <v>12</v>
      </c>
      <c r="G199" s="36">
        <v>25</v>
      </c>
      <c r="H199" s="36" t="s">
        <v>775</v>
      </c>
      <c r="I199" s="36" t="s">
        <v>776</v>
      </c>
      <c r="J199" s="36">
        <v>1</v>
      </c>
      <c r="K199" s="36">
        <v>0</v>
      </c>
      <c r="L199" s="36">
        <v>2</v>
      </c>
      <c r="M199" s="36">
        <v>1</v>
      </c>
      <c r="N199" s="36">
        <v>2</v>
      </c>
      <c r="O199" s="36">
        <v>1</v>
      </c>
      <c r="P199" s="36">
        <v>0</v>
      </c>
      <c r="Q199" s="36">
        <v>2</v>
      </c>
      <c r="R199" s="36">
        <v>1</v>
      </c>
    </row>
    <row r="200" spans="1:18" x14ac:dyDescent="0.2">
      <c r="A200" s="36">
        <v>7</v>
      </c>
      <c r="B200" s="36" t="s">
        <v>783</v>
      </c>
      <c r="C200" s="44">
        <v>20</v>
      </c>
      <c r="D200" s="36">
        <v>-10</v>
      </c>
      <c r="E200" s="36">
        <v>0</v>
      </c>
      <c r="F200" s="36">
        <v>13</v>
      </c>
      <c r="G200" s="36">
        <v>25</v>
      </c>
      <c r="H200" s="36" t="s">
        <v>784</v>
      </c>
      <c r="I200" s="36" t="s">
        <v>779</v>
      </c>
      <c r="J200" s="36">
        <v>2</v>
      </c>
      <c r="K200" s="36">
        <v>2</v>
      </c>
      <c r="L200" s="36">
        <v>2</v>
      </c>
      <c r="M200" s="36">
        <v>2</v>
      </c>
      <c r="N200" s="36">
        <v>2</v>
      </c>
      <c r="O200" s="36">
        <v>2</v>
      </c>
      <c r="P200" s="36">
        <v>0</v>
      </c>
      <c r="Q200" s="36">
        <v>6</v>
      </c>
      <c r="R200" s="36">
        <v>1</v>
      </c>
    </row>
    <row r="201" spans="1:18" x14ac:dyDescent="0.2">
      <c r="A201" s="36">
        <v>8</v>
      </c>
      <c r="B201" s="36" t="s">
        <v>785</v>
      </c>
      <c r="C201" s="44">
        <v>25</v>
      </c>
      <c r="D201" s="36">
        <v>-10</v>
      </c>
      <c r="E201" s="36">
        <v>1</v>
      </c>
      <c r="F201" s="36">
        <v>14</v>
      </c>
      <c r="G201" s="36">
        <v>25</v>
      </c>
      <c r="H201" s="36" t="s">
        <v>784</v>
      </c>
      <c r="I201" s="36" t="s">
        <v>779</v>
      </c>
      <c r="J201" s="36">
        <v>3</v>
      </c>
      <c r="K201" s="36">
        <v>1</v>
      </c>
      <c r="L201" s="36">
        <v>2</v>
      </c>
      <c r="M201" s="36">
        <v>2</v>
      </c>
      <c r="N201" s="36">
        <v>1</v>
      </c>
      <c r="O201" s="36">
        <v>2</v>
      </c>
      <c r="P201" s="36">
        <v>0</v>
      </c>
      <c r="Q201" s="36">
        <v>7</v>
      </c>
      <c r="R201" s="36">
        <v>1</v>
      </c>
    </row>
    <row r="202" spans="1:18" x14ac:dyDescent="0.2">
      <c r="A202" s="36">
        <v>9</v>
      </c>
      <c r="B202" s="36" t="s">
        <v>786</v>
      </c>
      <c r="C202" s="45">
        <v>150</v>
      </c>
      <c r="D202" s="36">
        <v>-70</v>
      </c>
      <c r="E202" s="36">
        <v>6</v>
      </c>
      <c r="F202" s="36">
        <v>20</v>
      </c>
      <c r="G202" s="36">
        <v>50</v>
      </c>
      <c r="H202" s="36" t="s">
        <v>778</v>
      </c>
      <c r="I202" s="36" t="s">
        <v>779</v>
      </c>
      <c r="J202" s="36">
        <v>7</v>
      </c>
      <c r="K202" s="36">
        <v>7</v>
      </c>
      <c r="L202" s="36">
        <v>7</v>
      </c>
      <c r="M202" s="36">
        <v>4</v>
      </c>
      <c r="N202" s="36">
        <v>0</v>
      </c>
      <c r="O202" s="36">
        <v>4</v>
      </c>
      <c r="P202" s="36">
        <v>2</v>
      </c>
      <c r="Q202" s="36">
        <v>17</v>
      </c>
      <c r="R202" s="36">
        <v>1</v>
      </c>
    </row>
    <row r="203" spans="1:18" x14ac:dyDescent="0.2">
      <c r="A203" s="36">
        <v>10</v>
      </c>
      <c r="B203" s="36" t="s">
        <v>787</v>
      </c>
      <c r="C203" s="45">
        <v>80</v>
      </c>
      <c r="D203" s="36">
        <v>-15</v>
      </c>
      <c r="E203" s="36">
        <v>3</v>
      </c>
      <c r="F203" s="36">
        <v>17</v>
      </c>
      <c r="G203" s="36">
        <v>35</v>
      </c>
      <c r="H203" s="36" t="s">
        <v>778</v>
      </c>
      <c r="I203" s="36" t="s">
        <v>779</v>
      </c>
      <c r="J203" s="36">
        <v>4</v>
      </c>
      <c r="K203" s="36">
        <v>4</v>
      </c>
      <c r="L203" s="36">
        <v>4</v>
      </c>
      <c r="M203" s="36">
        <v>3</v>
      </c>
      <c r="N203" s="36">
        <v>0</v>
      </c>
      <c r="O203" s="36">
        <v>3</v>
      </c>
      <c r="P203" s="36">
        <v>1</v>
      </c>
      <c r="Q203" s="36">
        <v>13</v>
      </c>
      <c r="R203" s="36">
        <v>1</v>
      </c>
    </row>
    <row r="204" spans="1:18" x14ac:dyDescent="0.2">
      <c r="A204" s="36">
        <v>11</v>
      </c>
      <c r="B204" s="36" t="s">
        <v>788</v>
      </c>
      <c r="C204" s="44">
        <v>0</v>
      </c>
      <c r="D204" s="36">
        <v>-5</v>
      </c>
      <c r="E204" s="36">
        <v>0</v>
      </c>
      <c r="F204" s="36">
        <v>10</v>
      </c>
      <c r="G204" s="36">
        <v>25</v>
      </c>
      <c r="H204" s="36" t="s">
        <v>778</v>
      </c>
      <c r="I204" s="36" t="s">
        <v>776</v>
      </c>
      <c r="J204" s="36">
        <v>1</v>
      </c>
      <c r="K204" s="36">
        <v>0</v>
      </c>
      <c r="L204" s="36">
        <v>2</v>
      </c>
      <c r="M204" s="36">
        <v>1</v>
      </c>
      <c r="N204" s="36">
        <v>2</v>
      </c>
      <c r="O204" s="36">
        <v>2</v>
      </c>
      <c r="P204" s="36">
        <v>0</v>
      </c>
      <c r="Q204" s="36">
        <v>3</v>
      </c>
      <c r="R204" s="36">
        <v>1</v>
      </c>
    </row>
    <row r="205" spans="1:18" x14ac:dyDescent="0.2">
      <c r="A205" s="36">
        <v>12</v>
      </c>
      <c r="B205" s="36" t="s">
        <v>789</v>
      </c>
      <c r="C205" s="44">
        <v>30</v>
      </c>
      <c r="D205" s="36">
        <v>-15</v>
      </c>
      <c r="E205" s="36">
        <v>1</v>
      </c>
      <c r="F205" s="36">
        <v>15</v>
      </c>
      <c r="G205" s="36">
        <v>30</v>
      </c>
      <c r="H205" s="36" t="s">
        <v>778</v>
      </c>
      <c r="I205" s="36" t="s">
        <v>776</v>
      </c>
      <c r="J205" s="36">
        <v>4</v>
      </c>
      <c r="K205" s="36">
        <v>2</v>
      </c>
      <c r="L205" s="36">
        <v>1</v>
      </c>
      <c r="M205" s="36">
        <v>2</v>
      </c>
      <c r="N205" s="36">
        <v>0</v>
      </c>
      <c r="O205" s="36">
        <v>1</v>
      </c>
      <c r="P205" s="36">
        <v>0</v>
      </c>
      <c r="Q205" s="36">
        <v>8</v>
      </c>
      <c r="R205" s="36">
        <v>1</v>
      </c>
    </row>
    <row r="206" spans="1:18" x14ac:dyDescent="0.2">
      <c r="A206" s="36">
        <v>13</v>
      </c>
      <c r="B206" s="36" t="s">
        <v>164</v>
      </c>
      <c r="C206" s="45">
        <v>0</v>
      </c>
      <c r="D206" s="36">
        <v>0</v>
      </c>
      <c r="E206" s="36">
        <v>0</v>
      </c>
      <c r="F206" s="36">
        <v>0</v>
      </c>
      <c r="G206" s="36">
        <v>0</v>
      </c>
      <c r="H206" s="36" t="s">
        <v>790</v>
      </c>
      <c r="I206" s="36" t="s">
        <v>790</v>
      </c>
      <c r="J206" s="36">
        <v>0</v>
      </c>
      <c r="K206" s="36">
        <v>0</v>
      </c>
      <c r="L206" s="36">
        <v>0</v>
      </c>
      <c r="M206" s="36">
        <v>0</v>
      </c>
      <c r="N206" s="36">
        <v>0</v>
      </c>
      <c r="O206" s="36">
        <v>0</v>
      </c>
      <c r="P206" s="36">
        <v>0</v>
      </c>
      <c r="Q206" s="36">
        <v>18</v>
      </c>
      <c r="R206" s="36">
        <v>0</v>
      </c>
    </row>
    <row r="207" spans="1:18" x14ac:dyDescent="0.2">
      <c r="A207" s="36">
        <v>14</v>
      </c>
      <c r="B207" s="36" t="s">
        <v>784</v>
      </c>
      <c r="C207" s="44">
        <v>40</v>
      </c>
      <c r="D207" s="36">
        <v>-15</v>
      </c>
      <c r="E207" s="36">
        <v>1</v>
      </c>
      <c r="F207" s="36">
        <v>16</v>
      </c>
      <c r="G207" s="36">
        <v>30</v>
      </c>
      <c r="H207" s="36" t="s">
        <v>784</v>
      </c>
      <c r="I207" s="36" t="s">
        <v>779</v>
      </c>
      <c r="J207" s="36">
        <v>4</v>
      </c>
      <c r="K207" s="36">
        <v>5</v>
      </c>
      <c r="L207" s="36">
        <v>4</v>
      </c>
      <c r="M207" s="36">
        <v>1</v>
      </c>
      <c r="N207" s="36">
        <v>0</v>
      </c>
      <c r="O207" s="36">
        <v>1</v>
      </c>
      <c r="P207" s="36">
        <v>0</v>
      </c>
      <c r="Q207" s="36">
        <v>9</v>
      </c>
      <c r="R207" s="36">
        <v>1</v>
      </c>
    </row>
    <row r="208" spans="1:18" x14ac:dyDescent="0.2">
      <c r="A208" s="36">
        <v>15</v>
      </c>
      <c r="B208" s="36" t="s">
        <v>791</v>
      </c>
      <c r="C208" s="44">
        <v>10</v>
      </c>
      <c r="D208" s="36">
        <v>-10</v>
      </c>
      <c r="E208" s="36">
        <v>0</v>
      </c>
      <c r="F208" s="36">
        <v>10</v>
      </c>
      <c r="G208" s="36">
        <v>25</v>
      </c>
      <c r="H208" s="36" t="s">
        <v>775</v>
      </c>
      <c r="I208" s="36" t="s">
        <v>776</v>
      </c>
      <c r="J208" s="36">
        <v>2</v>
      </c>
      <c r="K208" s="36">
        <v>1</v>
      </c>
      <c r="L208" s="36">
        <v>2</v>
      </c>
      <c r="M208" s="36">
        <v>1</v>
      </c>
      <c r="N208" s="36">
        <v>2</v>
      </c>
      <c r="O208" s="36">
        <v>2</v>
      </c>
      <c r="P208" s="36">
        <v>0</v>
      </c>
      <c r="Q208" s="36">
        <v>4</v>
      </c>
      <c r="R208" s="36">
        <v>1</v>
      </c>
    </row>
    <row r="209" spans="1:26" x14ac:dyDescent="0.2">
      <c r="A209" s="36">
        <v>16</v>
      </c>
      <c r="B209" s="36" t="s">
        <v>792</v>
      </c>
      <c r="C209" s="44">
        <v>50</v>
      </c>
      <c r="D209" s="36">
        <v>-20</v>
      </c>
      <c r="E209" s="36">
        <v>2</v>
      </c>
      <c r="F209" s="36">
        <v>15</v>
      </c>
      <c r="G209" s="36">
        <v>30</v>
      </c>
      <c r="H209" s="36" t="s">
        <v>778</v>
      </c>
      <c r="I209" s="36" t="s">
        <v>779</v>
      </c>
      <c r="J209" s="36">
        <v>4</v>
      </c>
      <c r="K209" s="36">
        <v>3</v>
      </c>
      <c r="L209" s="36">
        <v>2</v>
      </c>
      <c r="M209" s="36">
        <v>3</v>
      </c>
      <c r="N209" s="36">
        <v>2</v>
      </c>
      <c r="O209" s="36">
        <v>2</v>
      </c>
      <c r="P209" s="36">
        <v>0</v>
      </c>
      <c r="Q209" s="36">
        <v>10</v>
      </c>
      <c r="R209" s="36">
        <v>1</v>
      </c>
    </row>
    <row r="210" spans="1:26" x14ac:dyDescent="0.2">
      <c r="A210" s="36">
        <v>17</v>
      </c>
      <c r="B210" s="36" t="s">
        <v>793</v>
      </c>
      <c r="C210" s="45">
        <v>90</v>
      </c>
      <c r="D210" s="36">
        <v>-35</v>
      </c>
      <c r="E210" s="36">
        <v>4</v>
      </c>
      <c r="F210" s="36">
        <v>17</v>
      </c>
      <c r="G210" s="36">
        <v>40</v>
      </c>
      <c r="H210" s="36" t="s">
        <v>778</v>
      </c>
      <c r="I210" s="36" t="s">
        <v>779</v>
      </c>
      <c r="J210" s="36">
        <v>5</v>
      </c>
      <c r="K210" s="36">
        <v>4</v>
      </c>
      <c r="L210" s="36">
        <v>5</v>
      </c>
      <c r="M210" s="36">
        <v>3</v>
      </c>
      <c r="N210" s="36">
        <v>0</v>
      </c>
      <c r="O210" s="36">
        <v>3</v>
      </c>
      <c r="P210" s="36">
        <v>1</v>
      </c>
      <c r="Q210" s="36">
        <v>14</v>
      </c>
      <c r="R210" s="36">
        <v>1</v>
      </c>
    </row>
    <row r="211" spans="1:26" x14ac:dyDescent="0.2">
      <c r="A211" s="36">
        <v>18</v>
      </c>
      <c r="B211" s="36" t="s">
        <v>794</v>
      </c>
      <c r="C211" s="44">
        <v>70</v>
      </c>
      <c r="D211" s="36">
        <v>-20</v>
      </c>
      <c r="E211" s="36">
        <v>3</v>
      </c>
      <c r="F211" s="36">
        <v>16</v>
      </c>
      <c r="G211" s="36">
        <v>35</v>
      </c>
      <c r="H211" s="36" t="s">
        <v>778</v>
      </c>
      <c r="I211" s="36" t="s">
        <v>779</v>
      </c>
      <c r="J211" s="36">
        <v>4</v>
      </c>
      <c r="K211" s="36">
        <v>4</v>
      </c>
      <c r="L211" s="36">
        <v>4</v>
      </c>
      <c r="M211" s="36">
        <v>2</v>
      </c>
      <c r="N211" s="36">
        <v>0</v>
      </c>
      <c r="O211" s="36">
        <v>1</v>
      </c>
      <c r="P211" s="36">
        <v>1</v>
      </c>
      <c r="Q211" s="36">
        <v>12</v>
      </c>
      <c r="R211" s="36">
        <v>1</v>
      </c>
    </row>
    <row r="212" spans="1:26" x14ac:dyDescent="0.2">
      <c r="A212" s="36">
        <v>19</v>
      </c>
      <c r="B212" s="36" t="s">
        <v>0</v>
      </c>
      <c r="C212" s="36" t="s">
        <v>770</v>
      </c>
      <c r="D212" s="36" t="s">
        <v>771</v>
      </c>
      <c r="E212" s="36" t="s">
        <v>795</v>
      </c>
      <c r="F212" s="36" t="s">
        <v>313</v>
      </c>
      <c r="G212" s="36" t="s">
        <v>20</v>
      </c>
      <c r="H212" s="36" t="s">
        <v>773</v>
      </c>
      <c r="I212" s="36" t="s">
        <v>301</v>
      </c>
      <c r="J212" s="3" t="s">
        <v>172</v>
      </c>
      <c r="K212" s="3" t="s">
        <v>173</v>
      </c>
      <c r="L212" s="3" t="s">
        <v>174</v>
      </c>
      <c r="M212" s="3" t="s">
        <v>175</v>
      </c>
      <c r="N212" s="3" t="s">
        <v>176</v>
      </c>
      <c r="O212" s="3" t="s">
        <v>177</v>
      </c>
      <c r="P212" s="3" t="s">
        <v>178</v>
      </c>
      <c r="Q212" s="36">
        <v>19</v>
      </c>
      <c r="R212" s="36">
        <v>0</v>
      </c>
    </row>
    <row r="213" spans="1:26" x14ac:dyDescent="0.2">
      <c r="A213" s="36">
        <v>20</v>
      </c>
      <c r="B213" s="36" t="s">
        <v>796</v>
      </c>
      <c r="C213" s="36">
        <v>0</v>
      </c>
      <c r="E213" s="36">
        <v>0</v>
      </c>
      <c r="F213" s="36">
        <v>8</v>
      </c>
      <c r="G213" s="36">
        <v>15</v>
      </c>
      <c r="H213" s="36" t="s">
        <v>797</v>
      </c>
      <c r="I213" s="36" t="s">
        <v>779</v>
      </c>
      <c r="J213" s="36">
        <v>2</v>
      </c>
      <c r="K213" s="36">
        <v>2</v>
      </c>
      <c r="L213" s="36">
        <v>1</v>
      </c>
      <c r="M213" s="36">
        <v>1</v>
      </c>
      <c r="N213" s="36">
        <v>1</v>
      </c>
      <c r="O213" s="36">
        <v>1</v>
      </c>
      <c r="P213" s="36">
        <v>0</v>
      </c>
      <c r="Q213" s="36">
        <v>20</v>
      </c>
      <c r="R213" s="36">
        <v>0</v>
      </c>
    </row>
    <row r="214" spans="1:26" x14ac:dyDescent="0.2">
      <c r="A214" s="36">
        <v>21</v>
      </c>
      <c r="B214" s="36" t="s">
        <v>798</v>
      </c>
      <c r="C214" s="36">
        <v>0</v>
      </c>
      <c r="E214" s="36">
        <v>0</v>
      </c>
      <c r="F214" s="36">
        <v>10</v>
      </c>
      <c r="G214" s="36">
        <v>15</v>
      </c>
      <c r="H214" s="36" t="s">
        <v>797</v>
      </c>
      <c r="I214" s="36" t="s">
        <v>776</v>
      </c>
      <c r="J214" s="36">
        <v>4</v>
      </c>
      <c r="K214" s="36">
        <v>4</v>
      </c>
      <c r="L214" s="36">
        <v>3</v>
      </c>
      <c r="M214" s="36">
        <v>2</v>
      </c>
      <c r="N214" s="36">
        <v>0</v>
      </c>
      <c r="O214" s="36">
        <v>3</v>
      </c>
      <c r="P214" s="36">
        <v>0</v>
      </c>
      <c r="Q214" s="36">
        <v>23</v>
      </c>
      <c r="R214" s="36">
        <v>0</v>
      </c>
    </row>
    <row r="215" spans="1:26" x14ac:dyDescent="0.2">
      <c r="A215" s="36">
        <v>22</v>
      </c>
      <c r="B215" s="36" t="s">
        <v>799</v>
      </c>
      <c r="C215" s="36">
        <v>0</v>
      </c>
      <c r="E215" s="36">
        <v>-10</v>
      </c>
      <c r="F215" s="36">
        <v>13</v>
      </c>
      <c r="G215" s="36">
        <v>20</v>
      </c>
      <c r="H215" s="36" t="s">
        <v>797</v>
      </c>
      <c r="I215" s="36" t="s">
        <v>776</v>
      </c>
      <c r="J215" s="36">
        <v>4</v>
      </c>
      <c r="K215" s="36">
        <v>2</v>
      </c>
      <c r="L215" s="36">
        <v>1</v>
      </c>
      <c r="M215" s="36">
        <v>2</v>
      </c>
      <c r="N215" s="36">
        <v>0</v>
      </c>
      <c r="O215" s="36">
        <v>1</v>
      </c>
      <c r="P215" s="36">
        <v>0</v>
      </c>
      <c r="Q215" s="36">
        <v>24</v>
      </c>
      <c r="R215" s="36">
        <v>0</v>
      </c>
    </row>
    <row r="216" spans="1:26" x14ac:dyDescent="0.2">
      <c r="A216" s="36">
        <v>23</v>
      </c>
      <c r="B216" s="36" t="s">
        <v>800</v>
      </c>
      <c r="C216" s="36">
        <v>5</v>
      </c>
      <c r="E216" s="36">
        <v>-20</v>
      </c>
      <c r="F216" s="36">
        <v>16</v>
      </c>
      <c r="G216" s="36">
        <v>25</v>
      </c>
      <c r="H216" s="36" t="s">
        <v>797</v>
      </c>
      <c r="I216" s="36" t="s">
        <v>779</v>
      </c>
      <c r="J216" s="36">
        <v>5</v>
      </c>
      <c r="K216" s="36">
        <v>4</v>
      </c>
      <c r="L216" s="36">
        <v>5</v>
      </c>
      <c r="M216" s="36">
        <v>3</v>
      </c>
      <c r="N216" s="36">
        <v>0</v>
      </c>
      <c r="O216" s="36">
        <v>3</v>
      </c>
      <c r="P216" s="36">
        <v>1</v>
      </c>
      <c r="Q216" s="36">
        <v>25</v>
      </c>
      <c r="R216" s="36">
        <v>0</v>
      </c>
    </row>
    <row r="217" spans="1:26" x14ac:dyDescent="0.2">
      <c r="A217" s="36">
        <v>24</v>
      </c>
      <c r="B217" s="36" t="s">
        <v>801</v>
      </c>
      <c r="C217" s="36">
        <v>10</v>
      </c>
      <c r="E217" s="36">
        <v>-30</v>
      </c>
      <c r="F217" s="36">
        <v>16</v>
      </c>
      <c r="G217" s="36">
        <v>25</v>
      </c>
      <c r="H217" s="36" t="s">
        <v>797</v>
      </c>
      <c r="I217" s="36" t="s">
        <v>779</v>
      </c>
      <c r="J217" s="36">
        <v>5</v>
      </c>
      <c r="K217" s="36">
        <v>5</v>
      </c>
      <c r="L217" s="36">
        <v>5</v>
      </c>
      <c r="M217" s="36">
        <v>4</v>
      </c>
      <c r="N217" s="36">
        <v>0</v>
      </c>
      <c r="O217" s="36">
        <v>4</v>
      </c>
      <c r="P217" s="36">
        <v>2</v>
      </c>
      <c r="Q217" s="36">
        <v>26</v>
      </c>
      <c r="R217" s="36">
        <v>0</v>
      </c>
    </row>
    <row r="218" spans="1:26" x14ac:dyDescent="0.2">
      <c r="A218" s="36">
        <v>25</v>
      </c>
      <c r="B218" s="36" t="s">
        <v>802</v>
      </c>
      <c r="C218" s="36">
        <v>0</v>
      </c>
      <c r="E218" s="36">
        <v>0</v>
      </c>
      <c r="F218" s="36">
        <v>12</v>
      </c>
      <c r="G218" s="36">
        <v>15</v>
      </c>
      <c r="H218" s="36" t="s">
        <v>797</v>
      </c>
      <c r="I218" s="36" t="s">
        <v>779</v>
      </c>
      <c r="J218" s="36">
        <v>1</v>
      </c>
      <c r="K218" s="36">
        <v>0</v>
      </c>
      <c r="L218" s="36">
        <v>2</v>
      </c>
      <c r="M218" s="36">
        <v>1</v>
      </c>
      <c r="N218" s="36">
        <v>3</v>
      </c>
      <c r="O218" s="36">
        <v>1</v>
      </c>
      <c r="P218" s="36">
        <v>0</v>
      </c>
      <c r="Q218" s="36">
        <v>22</v>
      </c>
      <c r="R218" s="36">
        <v>0</v>
      </c>
    </row>
    <row r="219" spans="1:26" x14ac:dyDescent="0.2">
      <c r="A219" s="36">
        <v>26</v>
      </c>
      <c r="B219" s="36" t="s">
        <v>803</v>
      </c>
      <c r="C219" s="36">
        <v>0</v>
      </c>
      <c r="E219" s="36">
        <v>0</v>
      </c>
      <c r="F219" s="36">
        <v>12</v>
      </c>
      <c r="G219" s="36">
        <v>15</v>
      </c>
      <c r="H219" s="36" t="s">
        <v>797</v>
      </c>
      <c r="I219" s="36" t="s">
        <v>779</v>
      </c>
      <c r="J219" s="36">
        <v>3</v>
      </c>
      <c r="K219" s="36">
        <v>3</v>
      </c>
      <c r="L219" s="36">
        <v>3</v>
      </c>
      <c r="M219" s="36">
        <v>1</v>
      </c>
      <c r="N219" s="36">
        <v>1</v>
      </c>
      <c r="O219" s="36">
        <v>2</v>
      </c>
      <c r="P219" s="36">
        <v>0</v>
      </c>
      <c r="Q219" s="36">
        <v>21</v>
      </c>
      <c r="R219" s="36">
        <v>0</v>
      </c>
    </row>
    <row r="220" spans="1:26" x14ac:dyDescent="0.2">
      <c r="A220" s="36">
        <v>27</v>
      </c>
      <c r="B220" s="36" t="s">
        <v>164</v>
      </c>
      <c r="C220" s="36">
        <v>0</v>
      </c>
      <c r="E220" s="36">
        <v>0</v>
      </c>
      <c r="F220" s="36">
        <v>0</v>
      </c>
      <c r="G220" s="36">
        <v>0</v>
      </c>
      <c r="H220" s="36" t="s">
        <v>790</v>
      </c>
      <c r="I220" s="36" t="s">
        <v>790</v>
      </c>
      <c r="J220" s="36">
        <v>0</v>
      </c>
      <c r="K220" s="36">
        <v>0</v>
      </c>
      <c r="L220" s="36">
        <v>0</v>
      </c>
      <c r="M220" s="36">
        <v>0</v>
      </c>
      <c r="N220" s="36">
        <v>0</v>
      </c>
      <c r="O220" s="36">
        <v>0</v>
      </c>
      <c r="P220" s="36">
        <v>0</v>
      </c>
      <c r="Q220" s="36">
        <v>27</v>
      </c>
      <c r="R220" s="36">
        <v>0</v>
      </c>
    </row>
    <row r="223" spans="1:26" ht="15.75" customHeight="1" x14ac:dyDescent="0.2"/>
    <row r="224" spans="1:26" x14ac:dyDescent="0.2">
      <c r="A224" s="36">
        <v>2</v>
      </c>
      <c r="B224" s="36" t="s">
        <v>804</v>
      </c>
      <c r="C224" s="38" t="s">
        <v>805</v>
      </c>
      <c r="G224" s="36" t="s">
        <v>334</v>
      </c>
      <c r="H224" s="36" t="s">
        <v>556</v>
      </c>
      <c r="I224" s="36" t="s">
        <v>557</v>
      </c>
      <c r="J224" s="36" t="s">
        <v>558</v>
      </c>
      <c r="K224" s="36" t="s">
        <v>559</v>
      </c>
      <c r="L224" s="36" t="s">
        <v>560</v>
      </c>
      <c r="M224" s="36" t="s">
        <v>561</v>
      </c>
      <c r="N224" s="36" t="s">
        <v>562</v>
      </c>
      <c r="O224" s="36" t="s">
        <v>563</v>
      </c>
      <c r="P224" s="36" t="s">
        <v>564</v>
      </c>
      <c r="Q224" s="36" t="s">
        <v>380</v>
      </c>
      <c r="R224" s="36" t="s">
        <v>565</v>
      </c>
      <c r="S224" s="36" t="s">
        <v>566</v>
      </c>
      <c r="T224" s="36" t="s">
        <v>28</v>
      </c>
      <c r="U224" s="36" t="s">
        <v>567</v>
      </c>
      <c r="V224" s="36" t="s">
        <v>568</v>
      </c>
      <c r="W224" s="36" t="s">
        <v>569</v>
      </c>
      <c r="X224" s="36" t="s">
        <v>570</v>
      </c>
      <c r="Y224" s="36" t="s">
        <v>571</v>
      </c>
      <c r="Z224" s="36" t="s">
        <v>572</v>
      </c>
    </row>
    <row r="225" spans="1:26" ht="15.75" customHeight="1" x14ac:dyDescent="0.2">
      <c r="A225" s="36">
        <v>3</v>
      </c>
      <c r="B225" s="36" t="s">
        <v>806</v>
      </c>
      <c r="C225" s="38" t="s">
        <v>807</v>
      </c>
      <c r="F225" s="36" t="s">
        <v>128</v>
      </c>
      <c r="G225" s="36">
        <v>2</v>
      </c>
      <c r="H225" s="36">
        <v>3</v>
      </c>
      <c r="I225" s="36">
        <v>2</v>
      </c>
      <c r="J225" s="36">
        <v>2</v>
      </c>
      <c r="K225" s="36">
        <v>2</v>
      </c>
      <c r="L225" s="36">
        <v>2</v>
      </c>
      <c r="M225" s="36">
        <v>2</v>
      </c>
      <c r="N225" s="36">
        <v>3</v>
      </c>
      <c r="O225" s="36">
        <v>3</v>
      </c>
      <c r="P225" s="36">
        <v>3</v>
      </c>
      <c r="Q225" s="36">
        <v>2</v>
      </c>
      <c r="R225" s="36">
        <v>2</v>
      </c>
      <c r="S225" s="36">
        <v>3</v>
      </c>
      <c r="T225" s="36">
        <v>2</v>
      </c>
      <c r="U225" s="36">
        <v>2</v>
      </c>
      <c r="V225" s="36">
        <v>2</v>
      </c>
      <c r="W225" s="36">
        <v>2</v>
      </c>
      <c r="X225" s="36">
        <v>2</v>
      </c>
      <c r="Y225" s="36">
        <v>2</v>
      </c>
      <c r="Z225" s="36">
        <v>2</v>
      </c>
    </row>
    <row r="226" spans="1:26" x14ac:dyDescent="0.2">
      <c r="A226" s="36">
        <v>4</v>
      </c>
      <c r="B226" s="36" t="s">
        <v>808</v>
      </c>
      <c r="C226" s="36" t="s">
        <v>807</v>
      </c>
      <c r="F226" s="36" t="s">
        <v>129</v>
      </c>
      <c r="G226" s="36">
        <v>3</v>
      </c>
      <c r="H226" s="36">
        <v>3</v>
      </c>
      <c r="I226" s="36">
        <v>2</v>
      </c>
      <c r="J226" s="36">
        <v>2</v>
      </c>
      <c r="K226" s="36">
        <v>3</v>
      </c>
      <c r="L226" s="36">
        <v>2</v>
      </c>
      <c r="M226" s="36">
        <v>2</v>
      </c>
      <c r="N226" s="36">
        <v>3</v>
      </c>
      <c r="O226" s="36">
        <v>3</v>
      </c>
      <c r="P226" s="36">
        <v>3</v>
      </c>
      <c r="Q226" s="36">
        <v>3</v>
      </c>
      <c r="R226" s="36">
        <v>2</v>
      </c>
      <c r="S226" s="36">
        <v>3</v>
      </c>
      <c r="T226" s="36">
        <v>2</v>
      </c>
      <c r="U226" s="36">
        <v>2</v>
      </c>
      <c r="V226" s="36">
        <v>2</v>
      </c>
      <c r="W226" s="36">
        <v>3</v>
      </c>
      <c r="X226" s="36">
        <v>2</v>
      </c>
      <c r="Y226" s="36">
        <v>2</v>
      </c>
      <c r="Z226" s="36">
        <v>2</v>
      </c>
    </row>
    <row r="227" spans="1:26" ht="15.75" customHeight="1" x14ac:dyDescent="0.2">
      <c r="A227" s="36">
        <v>5</v>
      </c>
      <c r="B227" s="36" t="s">
        <v>809</v>
      </c>
      <c r="C227" s="36" t="s">
        <v>810</v>
      </c>
      <c r="F227" s="36" t="s">
        <v>197</v>
      </c>
      <c r="G227" s="36">
        <v>2</v>
      </c>
      <c r="H227" s="36">
        <v>2</v>
      </c>
      <c r="I227" s="36">
        <v>2</v>
      </c>
      <c r="J227" s="36">
        <v>2</v>
      </c>
      <c r="K227" s="36">
        <v>2</v>
      </c>
      <c r="L227" s="36">
        <v>2</v>
      </c>
      <c r="M227" s="36">
        <v>2</v>
      </c>
      <c r="N227" s="36">
        <v>2</v>
      </c>
      <c r="O227" s="36">
        <v>2</v>
      </c>
      <c r="P227" s="36">
        <v>2</v>
      </c>
      <c r="Q227" s="36">
        <v>2</v>
      </c>
      <c r="R227" s="36">
        <v>2</v>
      </c>
      <c r="S227" s="36">
        <v>2</v>
      </c>
      <c r="T227" s="36">
        <v>2</v>
      </c>
      <c r="U227" s="36">
        <v>2</v>
      </c>
      <c r="V227" s="36">
        <v>2</v>
      </c>
      <c r="W227" s="36">
        <v>2</v>
      </c>
      <c r="X227" s="36">
        <v>2</v>
      </c>
      <c r="Y227" s="36">
        <v>2</v>
      </c>
      <c r="Z227" s="36">
        <v>2</v>
      </c>
    </row>
    <row r="228" spans="1:26" x14ac:dyDescent="0.2">
      <c r="A228" s="36">
        <v>6</v>
      </c>
      <c r="B228" s="36" t="s">
        <v>811</v>
      </c>
      <c r="C228" s="36" t="s">
        <v>812</v>
      </c>
    </row>
    <row r="229" spans="1:26" ht="15.75" customHeight="1" x14ac:dyDescent="0.2">
      <c r="A229" s="36">
        <v>7</v>
      </c>
      <c r="B229" s="36" t="s">
        <v>813</v>
      </c>
      <c r="C229" s="36" t="s">
        <v>814</v>
      </c>
      <c r="F229" s="36" t="s">
        <v>815</v>
      </c>
      <c r="G229" s="36">
        <v>3</v>
      </c>
      <c r="H229" s="36">
        <v>1</v>
      </c>
      <c r="I229" s="36">
        <v>3</v>
      </c>
      <c r="J229" s="36">
        <v>3</v>
      </c>
      <c r="K229" s="36">
        <v>3</v>
      </c>
      <c r="L229" s="36">
        <v>1</v>
      </c>
      <c r="M229" s="36">
        <v>3</v>
      </c>
      <c r="N229" s="36">
        <v>1</v>
      </c>
      <c r="O229" s="36">
        <v>1</v>
      </c>
      <c r="P229" s="36">
        <v>1</v>
      </c>
      <c r="Q229" s="36">
        <v>3</v>
      </c>
      <c r="R229" s="36">
        <v>3</v>
      </c>
      <c r="S229" s="36">
        <v>3</v>
      </c>
      <c r="T229" s="36">
        <v>2</v>
      </c>
      <c r="U229" s="36">
        <v>2</v>
      </c>
      <c r="V229" s="36">
        <v>2</v>
      </c>
      <c r="W229" s="36">
        <v>3</v>
      </c>
      <c r="X229" s="36">
        <v>3</v>
      </c>
      <c r="Y229" s="36">
        <v>3</v>
      </c>
      <c r="Z229" s="36">
        <v>1</v>
      </c>
    </row>
    <row r="230" spans="1:26" x14ac:dyDescent="0.2">
      <c r="A230" s="36">
        <v>8</v>
      </c>
      <c r="B230" s="36" t="s">
        <v>816</v>
      </c>
      <c r="C230" s="36" t="s">
        <v>817</v>
      </c>
      <c r="F230" s="36" t="s">
        <v>88</v>
      </c>
      <c r="G230" s="36">
        <v>3</v>
      </c>
      <c r="H230" s="36">
        <v>3</v>
      </c>
      <c r="I230" s="36">
        <v>3</v>
      </c>
      <c r="J230" s="36">
        <v>3</v>
      </c>
      <c r="K230" s="36">
        <v>3</v>
      </c>
      <c r="L230" s="36">
        <v>3</v>
      </c>
      <c r="M230" s="36">
        <v>1</v>
      </c>
      <c r="N230" s="36">
        <v>3</v>
      </c>
      <c r="O230" s="36">
        <v>1</v>
      </c>
      <c r="P230" s="36">
        <v>3</v>
      </c>
      <c r="Q230" s="36">
        <v>3</v>
      </c>
      <c r="R230" s="36">
        <v>3</v>
      </c>
      <c r="S230" s="36">
        <v>1</v>
      </c>
      <c r="T230" s="36">
        <v>2</v>
      </c>
      <c r="U230" s="36">
        <v>3</v>
      </c>
      <c r="V230" s="36">
        <v>3</v>
      </c>
      <c r="W230" s="36">
        <v>3</v>
      </c>
      <c r="X230" s="36">
        <v>3</v>
      </c>
      <c r="Y230" s="36">
        <v>3</v>
      </c>
      <c r="Z230" s="36">
        <v>3</v>
      </c>
    </row>
    <row r="231" spans="1:26" ht="15.75" customHeight="1" x14ac:dyDescent="0.2">
      <c r="A231" s="36">
        <v>9</v>
      </c>
      <c r="B231" s="36" t="s">
        <v>818</v>
      </c>
      <c r="C231" s="36" t="s">
        <v>819</v>
      </c>
    </row>
    <row r="232" spans="1:26" x14ac:dyDescent="0.2">
      <c r="A232" s="36">
        <v>10</v>
      </c>
      <c r="B232" s="36" t="s">
        <v>820</v>
      </c>
      <c r="C232" s="36" t="s">
        <v>821</v>
      </c>
    </row>
    <row r="233" spans="1:26" ht="15.75" customHeight="1" x14ac:dyDescent="0.2">
      <c r="A233" s="36">
        <v>11</v>
      </c>
      <c r="B233" s="36" t="s">
        <v>822</v>
      </c>
      <c r="C233" s="36" t="s">
        <v>823</v>
      </c>
    </row>
    <row r="234" spans="1:26" x14ac:dyDescent="0.2">
      <c r="A234" s="36">
        <v>12</v>
      </c>
      <c r="B234" s="36" t="s">
        <v>824</v>
      </c>
      <c r="C234" s="36" t="s">
        <v>825</v>
      </c>
      <c r="E234" s="36">
        <v>0</v>
      </c>
      <c r="F234" s="36">
        <v>1</v>
      </c>
      <c r="G234" s="36">
        <v>2</v>
      </c>
      <c r="H234" s="36">
        <v>3</v>
      </c>
      <c r="I234" s="36">
        <v>4</v>
      </c>
      <c r="J234" s="36">
        <v>5</v>
      </c>
      <c r="K234" s="36">
        <v>6</v>
      </c>
      <c r="L234" s="36">
        <v>7</v>
      </c>
      <c r="M234" s="36">
        <v>8</v>
      </c>
      <c r="N234" s="36">
        <v>9</v>
      </c>
      <c r="O234" s="36">
        <v>10</v>
      </c>
      <c r="P234" s="36">
        <v>11</v>
      </c>
      <c r="Q234" s="36">
        <v>12</v>
      </c>
      <c r="R234" s="36">
        <v>13</v>
      </c>
      <c r="S234" s="36">
        <v>14</v>
      </c>
      <c r="T234" s="36">
        <v>15</v>
      </c>
    </row>
    <row r="235" spans="1:26" ht="15.75" customHeight="1" x14ac:dyDescent="0.2">
      <c r="A235" s="36">
        <v>13</v>
      </c>
      <c r="B235" s="36" t="s">
        <v>824</v>
      </c>
      <c r="C235" s="36" t="s">
        <v>826</v>
      </c>
      <c r="E235" s="36">
        <v>400</v>
      </c>
      <c r="F235" s="36">
        <v>600</v>
      </c>
      <c r="G235" s="36">
        <v>700</v>
      </c>
      <c r="H235" s="36">
        <v>800</v>
      </c>
      <c r="I235" s="36">
        <v>900</v>
      </c>
      <c r="J235" s="36">
        <v>1000</v>
      </c>
      <c r="K235" s="36">
        <v>1100</v>
      </c>
      <c r="L235" s="36">
        <v>1200</v>
      </c>
      <c r="M235" s="36">
        <v>1300</v>
      </c>
      <c r="N235" s="36">
        <v>1400</v>
      </c>
      <c r="O235" s="36">
        <v>1500</v>
      </c>
      <c r="P235" s="36">
        <v>1600</v>
      </c>
      <c r="Q235" s="36">
        <v>1700</v>
      </c>
      <c r="R235" s="36">
        <v>1800</v>
      </c>
      <c r="S235" s="36">
        <v>1900</v>
      </c>
      <c r="T235" s="36">
        <v>2000</v>
      </c>
    </row>
    <row r="236" spans="1:26" x14ac:dyDescent="0.2">
      <c r="A236" s="36">
        <v>14</v>
      </c>
      <c r="B236" s="36" t="s">
        <v>827</v>
      </c>
      <c r="C236" s="36" t="s">
        <v>828</v>
      </c>
      <c r="E236" s="36">
        <v>0</v>
      </c>
      <c r="F236" s="36">
        <f t="shared" ref="F236:T236" si="2">100+E236+25*(F234-1)</f>
        <v>100</v>
      </c>
      <c r="G236" s="36">
        <f t="shared" si="2"/>
        <v>225</v>
      </c>
      <c r="H236" s="36">
        <f t="shared" si="2"/>
        <v>375</v>
      </c>
      <c r="I236" s="36">
        <f t="shared" si="2"/>
        <v>550</v>
      </c>
      <c r="J236" s="36">
        <f t="shared" si="2"/>
        <v>750</v>
      </c>
      <c r="K236" s="36">
        <f t="shared" si="2"/>
        <v>975</v>
      </c>
      <c r="L236" s="36">
        <f t="shared" si="2"/>
        <v>1225</v>
      </c>
      <c r="M236" s="36">
        <f t="shared" si="2"/>
        <v>1500</v>
      </c>
      <c r="N236" s="36">
        <f t="shared" si="2"/>
        <v>1800</v>
      </c>
      <c r="O236" s="36">
        <f t="shared" si="2"/>
        <v>2125</v>
      </c>
      <c r="P236" s="36">
        <f t="shared" si="2"/>
        <v>2475</v>
      </c>
      <c r="Q236" s="36">
        <f t="shared" si="2"/>
        <v>2850</v>
      </c>
      <c r="R236" s="36">
        <f t="shared" si="2"/>
        <v>3250</v>
      </c>
      <c r="S236" s="36">
        <f t="shared" si="2"/>
        <v>3675</v>
      </c>
      <c r="T236" s="36">
        <f t="shared" si="2"/>
        <v>4125</v>
      </c>
    </row>
    <row r="237" spans="1:26" ht="15.75" customHeight="1" x14ac:dyDescent="0.2">
      <c r="A237" s="36">
        <v>15</v>
      </c>
      <c r="B237" s="36" t="s">
        <v>829</v>
      </c>
      <c r="C237" s="36" t="s">
        <v>830</v>
      </c>
      <c r="G237" s="36" t="s">
        <v>334</v>
      </c>
      <c r="H237" s="36" t="s">
        <v>556</v>
      </c>
      <c r="I237" s="36" t="s">
        <v>557</v>
      </c>
      <c r="J237" s="36" t="s">
        <v>558</v>
      </c>
      <c r="K237" s="36" t="s">
        <v>559</v>
      </c>
      <c r="L237" s="36" t="s">
        <v>560</v>
      </c>
      <c r="M237" s="36" t="s">
        <v>561</v>
      </c>
      <c r="N237" s="36" t="s">
        <v>562</v>
      </c>
      <c r="O237" s="36" t="s">
        <v>563</v>
      </c>
      <c r="P237" s="36" t="s">
        <v>564</v>
      </c>
      <c r="Q237" s="36" t="s">
        <v>380</v>
      </c>
      <c r="R237" s="36" t="s">
        <v>565</v>
      </c>
      <c r="S237" s="36" t="s">
        <v>566</v>
      </c>
      <c r="T237" s="36" t="s">
        <v>28</v>
      </c>
      <c r="U237" s="36" t="s">
        <v>567</v>
      </c>
      <c r="V237" s="36" t="s">
        <v>568</v>
      </c>
      <c r="W237" s="36" t="s">
        <v>569</v>
      </c>
      <c r="X237" s="36" t="s">
        <v>570</v>
      </c>
      <c r="Y237" s="36" t="s">
        <v>571</v>
      </c>
      <c r="Z237" s="36" t="s">
        <v>572</v>
      </c>
    </row>
    <row r="238" spans="1:26" x14ac:dyDescent="0.2">
      <c r="A238" s="36">
        <v>16</v>
      </c>
      <c r="B238" s="36" t="s">
        <v>831</v>
      </c>
      <c r="C238" s="36" t="s">
        <v>832</v>
      </c>
      <c r="E238" s="227" t="s">
        <v>297</v>
      </c>
      <c r="F238" s="227"/>
      <c r="G238" s="36">
        <v>0.5</v>
      </c>
      <c r="H238" s="36">
        <v>0.5</v>
      </c>
      <c r="I238" s="36">
        <v>0.60000000000000009</v>
      </c>
      <c r="J238" s="36">
        <v>0.60000000000000009</v>
      </c>
      <c r="K238" s="36">
        <v>0.60000000000000009</v>
      </c>
      <c r="L238" s="36">
        <v>0.5</v>
      </c>
      <c r="M238" s="36">
        <v>0.5</v>
      </c>
      <c r="N238" s="36">
        <v>0.5</v>
      </c>
      <c r="O238" s="36">
        <v>0.5</v>
      </c>
      <c r="P238" s="36">
        <v>0.5</v>
      </c>
      <c r="Q238" s="36">
        <v>0.5</v>
      </c>
      <c r="R238" s="36">
        <v>0.60000000000000009</v>
      </c>
      <c r="S238" s="36">
        <v>0.5</v>
      </c>
      <c r="T238" s="36">
        <v>0.60000000000000009</v>
      </c>
      <c r="U238" s="36">
        <v>0.60000000000000009</v>
      </c>
      <c r="V238" s="36">
        <v>0.60000000000000009</v>
      </c>
      <c r="W238" s="36">
        <v>0.60000000000000009</v>
      </c>
      <c r="X238" s="36">
        <v>0.60000000000000009</v>
      </c>
      <c r="Y238" s="36">
        <v>0.60000000000000009</v>
      </c>
      <c r="Z238" s="36">
        <v>0.5</v>
      </c>
    </row>
    <row r="239" spans="1:26" ht="15.75" customHeight="1" x14ac:dyDescent="0.2">
      <c r="A239" s="36">
        <v>17</v>
      </c>
      <c r="B239" s="36" t="s">
        <v>831</v>
      </c>
      <c r="C239" s="36" t="s">
        <v>833</v>
      </c>
      <c r="E239" s="227" t="s">
        <v>9</v>
      </c>
      <c r="F239" s="227"/>
      <c r="G239" s="46">
        <v>0.5</v>
      </c>
      <c r="H239" s="36">
        <v>0.60000000000000009</v>
      </c>
      <c r="I239" s="36">
        <v>0.5</v>
      </c>
      <c r="J239" s="36">
        <v>0.5</v>
      </c>
      <c r="K239" s="36">
        <v>0.5</v>
      </c>
      <c r="L239" s="36">
        <v>0.5</v>
      </c>
      <c r="M239" s="36">
        <v>0.5</v>
      </c>
      <c r="N239" s="36">
        <v>0.60000000000000009</v>
      </c>
      <c r="O239" s="36">
        <v>0.5</v>
      </c>
      <c r="P239" s="36">
        <v>0.60000000000000009</v>
      </c>
      <c r="Q239" s="36">
        <v>0.5</v>
      </c>
      <c r="R239" s="36">
        <v>0.5</v>
      </c>
      <c r="S239" s="36">
        <v>0.5</v>
      </c>
      <c r="T239" s="36">
        <v>0.60000000000000009</v>
      </c>
      <c r="U239" s="36">
        <v>0.5</v>
      </c>
      <c r="V239" s="36">
        <v>0.5</v>
      </c>
      <c r="W239" s="36">
        <v>0.5</v>
      </c>
      <c r="X239" s="36">
        <v>0.5</v>
      </c>
      <c r="Y239" s="36">
        <v>0.5</v>
      </c>
      <c r="Z239" s="36">
        <v>0.5</v>
      </c>
    </row>
    <row r="240" spans="1:26" x14ac:dyDescent="0.2">
      <c r="A240" s="36">
        <v>18</v>
      </c>
      <c r="B240" s="36" t="s">
        <v>834</v>
      </c>
      <c r="C240" s="36" t="s">
        <v>835</v>
      </c>
      <c r="E240" s="227" t="s">
        <v>298</v>
      </c>
      <c r="F240" s="227"/>
      <c r="G240" s="36">
        <v>0.5</v>
      </c>
      <c r="H240" s="36">
        <v>0.5</v>
      </c>
      <c r="I240" s="36">
        <v>0.5</v>
      </c>
      <c r="J240" s="36">
        <v>0.5</v>
      </c>
      <c r="K240" s="36">
        <v>0.5</v>
      </c>
      <c r="L240" s="36">
        <v>0.5</v>
      </c>
      <c r="M240" s="36">
        <v>0.5</v>
      </c>
      <c r="N240" s="36">
        <v>0.5</v>
      </c>
      <c r="O240" s="36">
        <v>0.5</v>
      </c>
      <c r="P240" s="36">
        <v>0.5</v>
      </c>
      <c r="Q240" s="36">
        <v>0.5</v>
      </c>
      <c r="R240" s="36">
        <v>0.5</v>
      </c>
      <c r="S240" s="36">
        <v>0.60000000000000009</v>
      </c>
      <c r="T240" s="36">
        <v>0.60000000000000009</v>
      </c>
      <c r="U240" s="36">
        <v>0.5</v>
      </c>
      <c r="V240" s="36">
        <v>0.5</v>
      </c>
      <c r="W240" s="36">
        <v>0.5</v>
      </c>
      <c r="X240" s="36">
        <v>0.5</v>
      </c>
      <c r="Y240" s="36">
        <v>0.5</v>
      </c>
      <c r="Z240" s="36">
        <v>0.5</v>
      </c>
    </row>
    <row r="241" spans="1:26" x14ac:dyDescent="0.2">
      <c r="A241" s="36">
        <v>19</v>
      </c>
      <c r="B241" s="36" t="s">
        <v>836</v>
      </c>
      <c r="C241" s="36" t="s">
        <v>837</v>
      </c>
      <c r="E241" s="227" t="s">
        <v>297</v>
      </c>
      <c r="F241" s="227"/>
      <c r="G241" s="36">
        <v>50</v>
      </c>
      <c r="H241" s="36">
        <v>50</v>
      </c>
      <c r="I241" s="36">
        <v>60</v>
      </c>
      <c r="J241" s="36">
        <v>60</v>
      </c>
      <c r="K241" s="36">
        <v>60</v>
      </c>
      <c r="L241" s="36">
        <v>50</v>
      </c>
      <c r="M241" s="36">
        <v>50</v>
      </c>
      <c r="N241" s="36">
        <v>50</v>
      </c>
      <c r="O241" s="36">
        <v>50</v>
      </c>
      <c r="P241" s="36">
        <v>50</v>
      </c>
      <c r="Q241" s="36">
        <v>50</v>
      </c>
      <c r="R241" s="36">
        <v>60</v>
      </c>
      <c r="S241" s="36">
        <v>50</v>
      </c>
      <c r="T241" s="36">
        <v>60</v>
      </c>
      <c r="U241" s="36">
        <v>60</v>
      </c>
      <c r="V241" s="36">
        <v>60</v>
      </c>
      <c r="W241" s="36">
        <v>60</v>
      </c>
      <c r="X241" s="36">
        <v>60</v>
      </c>
      <c r="Y241" s="36">
        <v>60</v>
      </c>
      <c r="Z241" s="36">
        <v>50</v>
      </c>
    </row>
    <row r="242" spans="1:26" x14ac:dyDescent="0.2">
      <c r="A242" s="36">
        <v>20</v>
      </c>
      <c r="B242" s="36" t="s">
        <v>838</v>
      </c>
      <c r="C242" s="36" t="s">
        <v>839</v>
      </c>
      <c r="E242" s="227" t="s">
        <v>9</v>
      </c>
      <c r="F242" s="227"/>
      <c r="G242" s="36">
        <v>50</v>
      </c>
      <c r="H242" s="36">
        <v>60</v>
      </c>
      <c r="I242" s="36">
        <v>50</v>
      </c>
      <c r="J242" s="36">
        <v>50</v>
      </c>
      <c r="K242" s="36">
        <v>50</v>
      </c>
      <c r="L242" s="36">
        <v>50</v>
      </c>
      <c r="M242" s="36">
        <v>50</v>
      </c>
      <c r="N242" s="36">
        <v>60</v>
      </c>
      <c r="O242" s="36">
        <v>50</v>
      </c>
      <c r="P242" s="36">
        <v>60</v>
      </c>
      <c r="Q242" s="36">
        <v>50</v>
      </c>
      <c r="R242" s="36">
        <v>50</v>
      </c>
      <c r="S242" s="36">
        <v>50</v>
      </c>
      <c r="T242" s="36">
        <v>60</v>
      </c>
      <c r="U242" s="36">
        <v>50</v>
      </c>
      <c r="V242" s="36">
        <v>50</v>
      </c>
      <c r="W242" s="36">
        <v>50</v>
      </c>
      <c r="X242" s="36">
        <v>50</v>
      </c>
      <c r="Y242" s="36">
        <v>50</v>
      </c>
      <c r="Z242" s="36">
        <v>50</v>
      </c>
    </row>
    <row r="243" spans="1:26" x14ac:dyDescent="0.2">
      <c r="A243" s="36">
        <v>21</v>
      </c>
      <c r="B243" s="36" t="s">
        <v>840</v>
      </c>
      <c r="C243" s="36" t="s">
        <v>841</v>
      </c>
      <c r="E243" s="227" t="s">
        <v>298</v>
      </c>
      <c r="F243" s="227"/>
      <c r="G243" s="36">
        <v>50</v>
      </c>
      <c r="H243" s="36">
        <v>50</v>
      </c>
      <c r="I243" s="36">
        <v>50</v>
      </c>
      <c r="J243" s="36">
        <v>50</v>
      </c>
      <c r="K243" s="36">
        <v>50</v>
      </c>
      <c r="L243" s="36">
        <v>50</v>
      </c>
      <c r="M243" s="36">
        <v>50</v>
      </c>
      <c r="N243" s="36">
        <v>50</v>
      </c>
      <c r="O243" s="36">
        <v>50</v>
      </c>
      <c r="P243" s="36">
        <v>50</v>
      </c>
      <c r="Q243" s="36">
        <v>50</v>
      </c>
      <c r="R243" s="36">
        <v>50</v>
      </c>
      <c r="S243" s="36">
        <v>60</v>
      </c>
      <c r="T243" s="36">
        <v>60</v>
      </c>
      <c r="U243" s="36">
        <v>50</v>
      </c>
      <c r="V243" s="36">
        <v>50</v>
      </c>
      <c r="W243" s="36">
        <v>50</v>
      </c>
      <c r="X243" s="36">
        <v>50</v>
      </c>
      <c r="Y243" s="36">
        <v>50</v>
      </c>
      <c r="Z243" s="36">
        <v>50</v>
      </c>
    </row>
    <row r="244" spans="1:26" x14ac:dyDescent="0.2">
      <c r="A244" s="36">
        <v>22</v>
      </c>
      <c r="B244" s="36" t="s">
        <v>842</v>
      </c>
      <c r="C244" s="36" t="s">
        <v>843</v>
      </c>
    </row>
    <row r="245" spans="1:26" x14ac:dyDescent="0.2">
      <c r="A245" s="36">
        <v>23</v>
      </c>
      <c r="B245" s="36" t="s">
        <v>842</v>
      </c>
      <c r="C245" s="36" t="s">
        <v>843</v>
      </c>
    </row>
    <row r="246" spans="1:26" x14ac:dyDescent="0.2">
      <c r="A246" s="36">
        <v>34</v>
      </c>
      <c r="B246" s="36" t="s">
        <v>842</v>
      </c>
      <c r="C246" s="36" t="s">
        <v>843</v>
      </c>
    </row>
    <row r="247" spans="1:26" x14ac:dyDescent="0.2">
      <c r="A247" s="36">
        <v>25</v>
      </c>
      <c r="B247" s="36" t="s">
        <v>842</v>
      </c>
      <c r="C247" s="36" t="s">
        <v>843</v>
      </c>
    </row>
    <row r="250" spans="1:26" x14ac:dyDescent="0.2">
      <c r="G250" s="36" t="s">
        <v>844</v>
      </c>
      <c r="J250" s="36" t="s">
        <v>5458</v>
      </c>
      <c r="K250" s="36" t="s">
        <v>5459</v>
      </c>
      <c r="L250" s="47" t="s">
        <v>5460</v>
      </c>
    </row>
    <row r="251" spans="1:26" x14ac:dyDescent="0.2">
      <c r="D251" s="36" t="s">
        <v>9</v>
      </c>
      <c r="E251" s="36" t="s">
        <v>739</v>
      </c>
      <c r="F251" s="36" t="s">
        <v>845</v>
      </c>
      <c r="G251" s="4">
        <f>LOOKUP('Hoja básica'!$D$13,Sheet3!$G$21:$H$40)</f>
        <v>2</v>
      </c>
      <c r="J251" s="36">
        <f>('Hoja básica'!I38/2)/'Hoja básica'!C42</f>
        <v>100</v>
      </c>
      <c r="K251" s="36">
        <f>('Hoja básica'!I38/2)/'Hoja básica'!E42</f>
        <v>100</v>
      </c>
      <c r="L251" s="36">
        <f>('Hoja básica'!I38/2)/'Hoja básica'!G42</f>
        <v>100</v>
      </c>
    </row>
    <row r="252" spans="1:26" x14ac:dyDescent="0.2">
      <c r="A252" s="36" t="s">
        <v>846</v>
      </c>
      <c r="B252" s="36">
        <v>0</v>
      </c>
      <c r="D252" s="36">
        <f>LOOKUP('Hoja básica'!$C$2,Sheet3!$G$224:$Z$224,Sheet3!$G$229:$Z$229)</f>
        <v>3</v>
      </c>
      <c r="E252" s="47">
        <v>5</v>
      </c>
      <c r="F252" s="47" t="s">
        <v>847</v>
      </c>
      <c r="G252" s="4">
        <f>LOOKUP('Hoja básica'!$D$10,Sheet3!$G$21:$H$40)</f>
        <v>1</v>
      </c>
      <c r="H252" s="47"/>
      <c r="I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x14ac:dyDescent="0.2">
      <c r="A253" s="36">
        <v>0</v>
      </c>
      <c r="B253" s="36">
        <v>1</v>
      </c>
      <c r="E253" s="47"/>
      <c r="F253" s="47" t="s">
        <v>848</v>
      </c>
      <c r="G253" s="4">
        <f>LOOKUP('Hoja básica'!$D$12,Sheet3!$G$21:$H$40)</f>
        <v>1</v>
      </c>
      <c r="H253" s="47"/>
      <c r="I253" s="47"/>
      <c r="J253" s="73"/>
      <c r="K253" s="73"/>
      <c r="L253" s="73"/>
      <c r="M253" s="73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x14ac:dyDescent="0.2">
      <c r="A254" s="36">
        <v>1</v>
      </c>
      <c r="B254" s="36">
        <v>1</v>
      </c>
      <c r="E254" s="47"/>
      <c r="F254" s="47" t="s">
        <v>849</v>
      </c>
      <c r="G254" s="4">
        <f>LOOKUP('Hoja básica'!$D$11,Sheet3!$G$21:$H$40)</f>
        <v>2</v>
      </c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spans="1:26" x14ac:dyDescent="0.2">
      <c r="A255" s="36">
        <v>99</v>
      </c>
      <c r="B255" s="36">
        <v>1</v>
      </c>
      <c r="E255" s="47"/>
      <c r="F255" s="47" t="s">
        <v>850</v>
      </c>
      <c r="G255" s="4">
        <f>LOOKUP('Hoja básica'!$D$17,Sheet3!$G$21:$H$40)</f>
        <v>1</v>
      </c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x14ac:dyDescent="0.2">
      <c r="A256" s="36">
        <v>100</v>
      </c>
      <c r="B256" s="36">
        <v>2</v>
      </c>
      <c r="E256" s="47"/>
      <c r="F256" s="47" t="s">
        <v>851</v>
      </c>
      <c r="G256" s="4">
        <f>LOOKUP('Hoja básica'!$D$16,Sheet3!$G$21:$H$40)</f>
        <v>1</v>
      </c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x14ac:dyDescent="0.2">
      <c r="A257" s="36">
        <v>101</v>
      </c>
      <c r="B257" s="36">
        <v>2</v>
      </c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spans="1:26" x14ac:dyDescent="0.2">
      <c r="A258" s="36">
        <v>224</v>
      </c>
      <c r="B258" s="36">
        <v>2</v>
      </c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x14ac:dyDescent="0.2">
      <c r="A259" s="36">
        <v>225</v>
      </c>
      <c r="B259" s="36">
        <v>3</v>
      </c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x14ac:dyDescent="0.2">
      <c r="A260" s="36">
        <v>226</v>
      </c>
      <c r="B260" s="36">
        <v>3</v>
      </c>
      <c r="D260" s="36" t="s">
        <v>5328</v>
      </c>
      <c r="G260" s="47"/>
      <c r="H260" s="47"/>
      <c r="I260" s="47"/>
      <c r="J260" s="47" t="s">
        <v>5357</v>
      </c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x14ac:dyDescent="0.2">
      <c r="A261" s="36">
        <v>374</v>
      </c>
      <c r="B261" s="36">
        <v>3</v>
      </c>
      <c r="D261" s="36" t="s">
        <v>5329</v>
      </c>
      <c r="E261" s="36" t="s">
        <v>5346</v>
      </c>
      <c r="F261" s="36" t="s">
        <v>5330</v>
      </c>
      <c r="G261" s="36" t="s">
        <v>5331</v>
      </c>
      <c r="H261" s="47" t="s">
        <v>5345</v>
      </c>
      <c r="I261" s="47" t="s">
        <v>5339</v>
      </c>
      <c r="J261" s="47" t="s">
        <v>5358</v>
      </c>
      <c r="K261" s="47" t="s">
        <v>5359</v>
      </c>
      <c r="L261" s="47" t="s">
        <v>5360</v>
      </c>
      <c r="M261" s="47" t="s">
        <v>5331</v>
      </c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spans="1:26" x14ac:dyDescent="0.2">
      <c r="A262" s="36">
        <v>375</v>
      </c>
      <c r="B262" s="36">
        <v>4</v>
      </c>
      <c r="D262" s="36">
        <v>1</v>
      </c>
      <c r="E262" s="36">
        <v>1</v>
      </c>
      <c r="F262" s="36" t="s">
        <v>1155</v>
      </c>
      <c r="G262" s="36" t="s">
        <v>5343</v>
      </c>
      <c r="H262" s="47">
        <f>E262/5</f>
        <v>0.2</v>
      </c>
      <c r="I262" s="47" t="s">
        <v>5344</v>
      </c>
      <c r="J262" s="36">
        <v>1</v>
      </c>
      <c r="K262" s="65" t="s">
        <v>5361</v>
      </c>
      <c r="L262" s="65" t="s">
        <v>5361</v>
      </c>
      <c r="M262" s="36" t="s">
        <v>5343</v>
      </c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spans="1:26" x14ac:dyDescent="0.2">
      <c r="A263" s="36">
        <v>376</v>
      </c>
      <c r="B263" s="36">
        <v>4</v>
      </c>
      <c r="D263" s="36">
        <v>2</v>
      </c>
      <c r="E263" s="36">
        <v>4</v>
      </c>
      <c r="F263" s="36" t="s">
        <v>4985</v>
      </c>
      <c r="G263" s="36" t="s">
        <v>5343</v>
      </c>
      <c r="H263" s="64">
        <f t="shared" ref="H263:H280" si="3">E263/5</f>
        <v>0.8</v>
      </c>
      <c r="I263" s="47" t="s">
        <v>5347</v>
      </c>
      <c r="J263" s="36">
        <v>2</v>
      </c>
      <c r="K263" s="65" t="s">
        <v>5362</v>
      </c>
      <c r="L263" s="65" t="s">
        <v>5363</v>
      </c>
      <c r="M263" s="36" t="s">
        <v>5343</v>
      </c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spans="1:26" x14ac:dyDescent="0.2">
      <c r="A264" s="36">
        <v>549</v>
      </c>
      <c r="B264" s="36">
        <v>4</v>
      </c>
      <c r="D264" s="36">
        <v>3</v>
      </c>
      <c r="E264" s="36">
        <v>8</v>
      </c>
      <c r="F264" s="36" t="s">
        <v>5332</v>
      </c>
      <c r="G264" s="36" t="s">
        <v>5343</v>
      </c>
      <c r="H264" s="64">
        <f t="shared" si="3"/>
        <v>1.6</v>
      </c>
      <c r="I264" s="47" t="s">
        <v>5348</v>
      </c>
      <c r="J264" s="36">
        <v>3</v>
      </c>
      <c r="K264" s="65" t="s">
        <v>5363</v>
      </c>
      <c r="L264" s="65" t="s">
        <v>5380</v>
      </c>
      <c r="M264" s="36" t="s">
        <v>5343</v>
      </c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spans="1:26" x14ac:dyDescent="0.2">
      <c r="A265" s="36">
        <v>550</v>
      </c>
      <c r="B265" s="36">
        <v>5</v>
      </c>
      <c r="D265" s="36">
        <v>4</v>
      </c>
      <c r="E265" s="36">
        <v>15</v>
      </c>
      <c r="F265" s="36" t="s">
        <v>3225</v>
      </c>
      <c r="G265" s="36" t="s">
        <v>5343</v>
      </c>
      <c r="H265" s="64">
        <f t="shared" si="3"/>
        <v>3</v>
      </c>
      <c r="I265" s="47" t="s">
        <v>3402</v>
      </c>
      <c r="J265" s="36">
        <v>4</v>
      </c>
      <c r="K265" s="65" t="s">
        <v>5364</v>
      </c>
      <c r="L265" s="65" t="s">
        <v>5366</v>
      </c>
      <c r="M265" s="36" t="s">
        <v>5343</v>
      </c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x14ac:dyDescent="0.2">
      <c r="A266" s="36">
        <v>551</v>
      </c>
      <c r="B266" s="36">
        <v>5</v>
      </c>
      <c r="D266" s="36">
        <v>5</v>
      </c>
      <c r="E266" s="36">
        <v>20</v>
      </c>
      <c r="F266" s="36" t="s">
        <v>1195</v>
      </c>
      <c r="G266" s="36" t="s">
        <v>5343</v>
      </c>
      <c r="H266" s="64">
        <f t="shared" si="3"/>
        <v>4</v>
      </c>
      <c r="I266" s="47" t="s">
        <v>4985</v>
      </c>
      <c r="J266" s="36">
        <v>5</v>
      </c>
      <c r="K266" s="65" t="s">
        <v>5365</v>
      </c>
      <c r="L266" s="65" t="s">
        <v>5367</v>
      </c>
      <c r="M266" s="36" t="s">
        <v>5343</v>
      </c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x14ac:dyDescent="0.2">
      <c r="A267" s="36">
        <v>749</v>
      </c>
      <c r="B267" s="36">
        <v>5</v>
      </c>
      <c r="D267" s="36">
        <v>6</v>
      </c>
      <c r="E267" s="36">
        <v>22</v>
      </c>
      <c r="F267" s="36" t="s">
        <v>5333</v>
      </c>
      <c r="G267" s="36" t="s">
        <v>5343</v>
      </c>
      <c r="H267" s="64">
        <f t="shared" si="3"/>
        <v>4.4000000000000004</v>
      </c>
      <c r="I267" s="47" t="s">
        <v>5349</v>
      </c>
      <c r="J267" s="36">
        <v>6</v>
      </c>
      <c r="K267" s="65" t="s">
        <v>5366</v>
      </c>
      <c r="L267" s="65" t="s">
        <v>5381</v>
      </c>
      <c r="M267" s="36" t="s">
        <v>5343</v>
      </c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spans="1:26" x14ac:dyDescent="0.2">
      <c r="A268" s="36">
        <v>750</v>
      </c>
      <c r="B268" s="36">
        <v>6</v>
      </c>
      <c r="D268" s="36">
        <v>7</v>
      </c>
      <c r="E268" s="36">
        <v>25</v>
      </c>
      <c r="F268" s="36" t="s">
        <v>2218</v>
      </c>
      <c r="G268" s="36" t="s">
        <v>5343</v>
      </c>
      <c r="H268" s="64">
        <f t="shared" si="3"/>
        <v>5</v>
      </c>
      <c r="I268" s="47" t="s">
        <v>1173</v>
      </c>
      <c r="J268" s="36">
        <v>7</v>
      </c>
      <c r="K268" s="65" t="s">
        <v>5367</v>
      </c>
      <c r="L268" s="65" t="s">
        <v>5382</v>
      </c>
      <c r="M268" s="36" t="s">
        <v>5343</v>
      </c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x14ac:dyDescent="0.2">
      <c r="A269" s="36">
        <v>751</v>
      </c>
      <c r="B269" s="36">
        <v>6</v>
      </c>
      <c r="D269" s="36">
        <v>8</v>
      </c>
      <c r="E269" s="36">
        <v>28</v>
      </c>
      <c r="F269" s="36" t="s">
        <v>5334</v>
      </c>
      <c r="G269" s="36" t="s">
        <v>5343</v>
      </c>
      <c r="H269" s="64">
        <f t="shared" si="3"/>
        <v>5.6</v>
      </c>
      <c r="I269" s="47" t="s">
        <v>5350</v>
      </c>
      <c r="J269" s="36">
        <v>8</v>
      </c>
      <c r="K269" s="65" t="s">
        <v>5368</v>
      </c>
      <c r="L269" s="65" t="s">
        <v>5383</v>
      </c>
      <c r="M269" s="36" t="s">
        <v>5343</v>
      </c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spans="1:26" x14ac:dyDescent="0.2">
      <c r="A270" s="36">
        <v>974</v>
      </c>
      <c r="B270" s="36">
        <v>6</v>
      </c>
      <c r="D270" s="36">
        <v>9</v>
      </c>
      <c r="E270" s="36">
        <v>32</v>
      </c>
      <c r="F270" s="36" t="s">
        <v>5335</v>
      </c>
      <c r="G270" s="36" t="s">
        <v>5343</v>
      </c>
      <c r="H270" s="64">
        <f t="shared" si="3"/>
        <v>6.4</v>
      </c>
      <c r="I270" s="47" t="s">
        <v>5351</v>
      </c>
      <c r="J270" s="36">
        <v>9</v>
      </c>
      <c r="K270" s="65" t="s">
        <v>5369</v>
      </c>
      <c r="L270" s="65" t="s">
        <v>5384</v>
      </c>
      <c r="M270" s="36" t="s">
        <v>5343</v>
      </c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spans="1:26" x14ac:dyDescent="0.2">
      <c r="A271" s="36">
        <v>975</v>
      </c>
      <c r="B271" s="36">
        <v>7</v>
      </c>
      <c r="D271" s="36">
        <v>10</v>
      </c>
      <c r="E271" s="36">
        <v>35</v>
      </c>
      <c r="F271" s="36" t="s">
        <v>5336</v>
      </c>
      <c r="G271" s="36" t="s">
        <v>5343</v>
      </c>
      <c r="H271" s="64">
        <f t="shared" si="3"/>
        <v>7</v>
      </c>
      <c r="I271" s="47" t="s">
        <v>5352</v>
      </c>
      <c r="J271" s="36">
        <v>10</v>
      </c>
      <c r="K271" s="65" t="s">
        <v>5370</v>
      </c>
      <c r="L271" s="65" t="s">
        <v>5385</v>
      </c>
      <c r="M271" s="36" t="s">
        <v>5343</v>
      </c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spans="1:26" x14ac:dyDescent="0.2">
      <c r="A272" s="36">
        <v>976</v>
      </c>
      <c r="B272" s="36">
        <v>7</v>
      </c>
      <c r="D272" s="36">
        <v>11</v>
      </c>
      <c r="E272" s="36">
        <v>40</v>
      </c>
      <c r="F272" s="36" t="s">
        <v>5337</v>
      </c>
      <c r="G272" s="36" t="s">
        <v>5341</v>
      </c>
      <c r="H272" s="64">
        <f t="shared" si="3"/>
        <v>8</v>
      </c>
      <c r="I272" s="47" t="s">
        <v>5332</v>
      </c>
      <c r="J272" s="36">
        <v>11</v>
      </c>
      <c r="K272" s="65" t="s">
        <v>5371</v>
      </c>
      <c r="L272" s="65" t="s">
        <v>5386</v>
      </c>
      <c r="M272" s="36" t="s">
        <v>5341</v>
      </c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spans="1:26" x14ac:dyDescent="0.2">
      <c r="A273" s="36">
        <v>1224</v>
      </c>
      <c r="B273" s="36">
        <v>7</v>
      </c>
      <c r="D273" s="36">
        <v>12</v>
      </c>
      <c r="E273" s="36">
        <v>50</v>
      </c>
      <c r="F273" s="36" t="s">
        <v>1546</v>
      </c>
      <c r="G273" s="36" t="s">
        <v>5341</v>
      </c>
      <c r="H273" s="64">
        <f t="shared" si="3"/>
        <v>10</v>
      </c>
      <c r="I273" s="47" t="s">
        <v>1545</v>
      </c>
      <c r="J273" s="36">
        <v>12</v>
      </c>
      <c r="K273" s="65" t="s">
        <v>5372</v>
      </c>
      <c r="L273" s="65" t="s">
        <v>5373</v>
      </c>
      <c r="M273" s="36" t="s">
        <v>5341</v>
      </c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spans="1:26" x14ac:dyDescent="0.2">
      <c r="A274" s="36">
        <v>1225</v>
      </c>
      <c r="B274" s="36">
        <v>8</v>
      </c>
      <c r="D274" s="36">
        <v>13</v>
      </c>
      <c r="E274" s="36">
        <v>80</v>
      </c>
      <c r="F274" s="36" t="s">
        <v>5338</v>
      </c>
      <c r="G274" s="36" t="s">
        <v>5341</v>
      </c>
      <c r="H274" s="64">
        <f t="shared" si="3"/>
        <v>16</v>
      </c>
      <c r="I274" s="47" t="s">
        <v>5353</v>
      </c>
      <c r="J274" s="36">
        <v>13</v>
      </c>
      <c r="K274" s="65" t="s">
        <v>5373</v>
      </c>
      <c r="L274" s="65" t="s">
        <v>5387</v>
      </c>
      <c r="M274" s="36" t="s">
        <v>5341</v>
      </c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spans="1:26" x14ac:dyDescent="0.2">
      <c r="A275" s="36">
        <v>1226</v>
      </c>
      <c r="B275" s="36">
        <v>8</v>
      </c>
      <c r="D275" s="36">
        <v>14</v>
      </c>
      <c r="E275" s="36">
        <v>150</v>
      </c>
      <c r="F275" s="36" t="s">
        <v>1989</v>
      </c>
      <c r="G275" s="36" t="s">
        <v>5342</v>
      </c>
      <c r="H275" s="64">
        <f t="shared" si="3"/>
        <v>30</v>
      </c>
      <c r="I275" s="47" t="s">
        <v>3710</v>
      </c>
      <c r="J275" s="36">
        <v>14</v>
      </c>
      <c r="K275" s="65" t="s">
        <v>5374</v>
      </c>
      <c r="L275" s="65" t="s">
        <v>5388</v>
      </c>
      <c r="M275" s="36" t="s">
        <v>5342</v>
      </c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spans="1:26" x14ac:dyDescent="0.2">
      <c r="A276" s="36">
        <v>1499</v>
      </c>
      <c r="B276" s="36">
        <v>8</v>
      </c>
      <c r="D276" s="36">
        <v>15</v>
      </c>
      <c r="E276" s="36">
        <v>250</v>
      </c>
      <c r="F276" s="36" t="s">
        <v>1539</v>
      </c>
      <c r="G276" s="36" t="s">
        <v>5342</v>
      </c>
      <c r="H276" s="64">
        <f t="shared" si="3"/>
        <v>50</v>
      </c>
      <c r="I276" s="47" t="s">
        <v>1546</v>
      </c>
      <c r="J276" s="36">
        <v>15</v>
      </c>
      <c r="K276" s="65" t="s">
        <v>5375</v>
      </c>
      <c r="L276" s="65" t="s">
        <v>5376</v>
      </c>
      <c r="M276" s="36" t="s">
        <v>5342</v>
      </c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spans="1:26" x14ac:dyDescent="0.2">
      <c r="A277" s="36">
        <v>1500</v>
      </c>
      <c r="B277" s="36">
        <v>9</v>
      </c>
      <c r="D277" s="36">
        <v>16</v>
      </c>
      <c r="E277" s="36">
        <v>500</v>
      </c>
      <c r="F277" s="36" t="s">
        <v>1540</v>
      </c>
      <c r="G277" s="36" t="s">
        <v>5342</v>
      </c>
      <c r="H277" s="64">
        <f t="shared" si="3"/>
        <v>100</v>
      </c>
      <c r="I277" s="47" t="s">
        <v>1538</v>
      </c>
      <c r="J277" s="36">
        <v>16</v>
      </c>
      <c r="K277" s="65" t="s">
        <v>5376</v>
      </c>
      <c r="L277" s="65" t="s">
        <v>5377</v>
      </c>
      <c r="M277" s="36" t="s">
        <v>5342</v>
      </c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spans="1:26" x14ac:dyDescent="0.2">
      <c r="A278" s="36">
        <v>1501</v>
      </c>
      <c r="B278" s="36">
        <v>9</v>
      </c>
      <c r="D278" s="36">
        <v>17</v>
      </c>
      <c r="E278" s="36">
        <v>1</v>
      </c>
      <c r="F278" s="36" t="s">
        <v>1541</v>
      </c>
      <c r="G278" s="36" t="s">
        <v>5342</v>
      </c>
      <c r="H278" s="64">
        <f t="shared" si="3"/>
        <v>0.2</v>
      </c>
      <c r="I278" s="47" t="s">
        <v>3243</v>
      </c>
      <c r="J278" s="36">
        <v>17</v>
      </c>
      <c r="K278" s="65" t="s">
        <v>5377</v>
      </c>
      <c r="L278" s="65" t="s">
        <v>5390</v>
      </c>
      <c r="M278" s="36" t="s">
        <v>5342</v>
      </c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spans="1:26" x14ac:dyDescent="0.2">
      <c r="A279" s="36">
        <v>1799</v>
      </c>
      <c r="B279" s="36">
        <v>9</v>
      </c>
      <c r="D279" s="36">
        <v>18</v>
      </c>
      <c r="E279" s="36">
        <v>5</v>
      </c>
      <c r="F279" s="36" t="s">
        <v>3782</v>
      </c>
      <c r="G279" s="36" t="s">
        <v>5342</v>
      </c>
      <c r="H279" s="64">
        <f t="shared" si="3"/>
        <v>1</v>
      </c>
      <c r="I279" s="47" t="s">
        <v>1541</v>
      </c>
      <c r="J279" s="36">
        <v>18</v>
      </c>
      <c r="K279" s="65" t="s">
        <v>5379</v>
      </c>
      <c r="L279" s="65" t="s">
        <v>5378</v>
      </c>
      <c r="M279" s="36" t="s">
        <v>5342</v>
      </c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spans="1:26" x14ac:dyDescent="0.2">
      <c r="A280" s="36">
        <v>1800</v>
      </c>
      <c r="B280" s="36">
        <v>10</v>
      </c>
      <c r="D280" s="36">
        <v>19</v>
      </c>
      <c r="E280" s="36">
        <v>25</v>
      </c>
      <c r="F280" s="36" t="s">
        <v>1913</v>
      </c>
      <c r="G280" s="36" t="s">
        <v>5342</v>
      </c>
      <c r="H280" s="64">
        <f t="shared" si="3"/>
        <v>5</v>
      </c>
      <c r="I280" s="47" t="s">
        <v>3782</v>
      </c>
      <c r="J280" s="36">
        <v>19</v>
      </c>
      <c r="K280" s="65" t="s">
        <v>5378</v>
      </c>
      <c r="L280" s="65" t="s">
        <v>5389</v>
      </c>
      <c r="M280" s="36" t="s">
        <v>5342</v>
      </c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spans="1:26" x14ac:dyDescent="0.2">
      <c r="A281" s="36">
        <v>1801</v>
      </c>
      <c r="B281" s="36">
        <v>10</v>
      </c>
      <c r="D281" s="36">
        <v>20</v>
      </c>
      <c r="E281" s="36" t="s">
        <v>5340</v>
      </c>
      <c r="F281" s="36" t="s">
        <v>5340</v>
      </c>
      <c r="G281" s="36" t="s">
        <v>5342</v>
      </c>
      <c r="H281" s="64" t="s">
        <v>5340</v>
      </c>
      <c r="I281" s="47" t="s">
        <v>5340</v>
      </c>
      <c r="J281" s="36">
        <v>20</v>
      </c>
      <c r="K281" s="65" t="s">
        <v>5340</v>
      </c>
      <c r="L281" s="65" t="s">
        <v>5340</v>
      </c>
      <c r="M281" s="36" t="s">
        <v>5342</v>
      </c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x14ac:dyDescent="0.2">
      <c r="A282" s="36">
        <v>2124</v>
      </c>
      <c r="B282" s="36">
        <v>10</v>
      </c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x14ac:dyDescent="0.2">
      <c r="A283" s="36">
        <v>2125</v>
      </c>
      <c r="B283" s="36">
        <v>11</v>
      </c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x14ac:dyDescent="0.2">
      <c r="A284" s="36">
        <v>2126</v>
      </c>
      <c r="B284" s="36">
        <v>11</v>
      </c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spans="1:26" x14ac:dyDescent="0.2">
      <c r="A285" s="36">
        <v>2474</v>
      </c>
      <c r="B285" s="36">
        <v>11</v>
      </c>
    </row>
    <row r="286" spans="1:26" x14ac:dyDescent="0.2">
      <c r="A286" s="36">
        <v>2475</v>
      </c>
      <c r="B286" s="36">
        <v>12</v>
      </c>
    </row>
    <row r="287" spans="1:26" x14ac:dyDescent="0.2">
      <c r="A287" s="36">
        <v>2476</v>
      </c>
      <c r="B287" s="36">
        <v>12</v>
      </c>
    </row>
    <row r="288" spans="1:26" x14ac:dyDescent="0.2">
      <c r="A288" s="36">
        <v>2849</v>
      </c>
      <c r="B288" s="36">
        <v>12</v>
      </c>
    </row>
    <row r="289" spans="1:2" x14ac:dyDescent="0.2">
      <c r="A289" s="36">
        <v>2850</v>
      </c>
      <c r="B289" s="36">
        <v>13</v>
      </c>
    </row>
    <row r="290" spans="1:2" x14ac:dyDescent="0.2">
      <c r="A290" s="36">
        <v>2851</v>
      </c>
      <c r="B290" s="36">
        <v>13</v>
      </c>
    </row>
    <row r="291" spans="1:2" x14ac:dyDescent="0.2">
      <c r="A291" s="36">
        <v>3249</v>
      </c>
      <c r="B291" s="36">
        <v>13</v>
      </c>
    </row>
    <row r="292" spans="1:2" x14ac:dyDescent="0.2">
      <c r="A292" s="36">
        <v>3250</v>
      </c>
      <c r="B292" s="36">
        <v>14</v>
      </c>
    </row>
    <row r="293" spans="1:2" x14ac:dyDescent="0.2">
      <c r="A293" s="36">
        <v>3251</v>
      </c>
      <c r="B293" s="36">
        <v>14</v>
      </c>
    </row>
    <row r="294" spans="1:2" x14ac:dyDescent="0.2">
      <c r="A294" s="36">
        <v>3674</v>
      </c>
      <c r="B294" s="36">
        <v>14</v>
      </c>
    </row>
    <row r="295" spans="1:2" x14ac:dyDescent="0.2">
      <c r="A295" s="36">
        <v>3675</v>
      </c>
      <c r="B295" s="36">
        <v>15</v>
      </c>
    </row>
    <row r="296" spans="1:2" x14ac:dyDescent="0.2">
      <c r="A296" s="36">
        <v>3676</v>
      </c>
      <c r="B296" s="36">
        <v>15</v>
      </c>
    </row>
    <row r="297" spans="1:2" x14ac:dyDescent="0.2">
      <c r="A297" s="36">
        <v>4124</v>
      </c>
      <c r="B297" s="36">
        <v>15</v>
      </c>
    </row>
    <row r="298" spans="1:2" x14ac:dyDescent="0.2">
      <c r="A298" s="36">
        <v>4125</v>
      </c>
      <c r="B298" s="36">
        <v>16</v>
      </c>
    </row>
    <row r="299" spans="1:2" x14ac:dyDescent="0.2">
      <c r="A299" s="36">
        <v>4126</v>
      </c>
      <c r="B299" s="36">
        <v>16</v>
      </c>
    </row>
    <row r="302" spans="1:2" x14ac:dyDescent="0.2">
      <c r="A302" s="36" t="s">
        <v>852</v>
      </c>
      <c r="B302" s="36" t="s">
        <v>853</v>
      </c>
    </row>
    <row r="303" spans="1:2" x14ac:dyDescent="0.2">
      <c r="A303" s="36" t="s">
        <v>854</v>
      </c>
      <c r="B303" s="36" t="s">
        <v>854</v>
      </c>
    </row>
    <row r="304" spans="1:2" x14ac:dyDescent="0.2">
      <c r="A304" s="36" t="s">
        <v>855</v>
      </c>
      <c r="B304" s="36" t="s">
        <v>856</v>
      </c>
    </row>
    <row r="305" spans="1:2" x14ac:dyDescent="0.2">
      <c r="A305" s="36" t="s">
        <v>857</v>
      </c>
      <c r="B305" s="36" t="s">
        <v>858</v>
      </c>
    </row>
    <row r="306" spans="1:2" x14ac:dyDescent="0.2">
      <c r="A306" s="36" t="s">
        <v>859</v>
      </c>
      <c r="B306" s="36" t="s">
        <v>860</v>
      </c>
    </row>
    <row r="307" spans="1:2" x14ac:dyDescent="0.2">
      <c r="A307" s="36" t="s">
        <v>861</v>
      </c>
      <c r="B307" s="36" t="s">
        <v>862</v>
      </c>
    </row>
    <row r="308" spans="1:2" x14ac:dyDescent="0.2">
      <c r="A308" s="36" t="s">
        <v>863</v>
      </c>
      <c r="B308" s="36" t="s">
        <v>864</v>
      </c>
    </row>
    <row r="309" spans="1:2" x14ac:dyDescent="0.2">
      <c r="A309" s="36" t="s">
        <v>865</v>
      </c>
      <c r="B309" s="36" t="s">
        <v>866</v>
      </c>
    </row>
    <row r="310" spans="1:2" x14ac:dyDescent="0.2">
      <c r="A310" s="36" t="s">
        <v>867</v>
      </c>
      <c r="B310" s="36" t="s">
        <v>868</v>
      </c>
    </row>
    <row r="311" spans="1:2" x14ac:dyDescent="0.2">
      <c r="A311" s="36" t="s">
        <v>869</v>
      </c>
      <c r="B311" s="36" t="s">
        <v>870</v>
      </c>
    </row>
    <row r="312" spans="1:2" x14ac:dyDescent="0.2">
      <c r="A312" s="36" t="s">
        <v>871</v>
      </c>
      <c r="B312" s="36" t="s">
        <v>872</v>
      </c>
    </row>
    <row r="313" spans="1:2" x14ac:dyDescent="0.2">
      <c r="A313" s="36" t="s">
        <v>873</v>
      </c>
      <c r="B313" s="36" t="s">
        <v>874</v>
      </c>
    </row>
    <row r="314" spans="1:2" x14ac:dyDescent="0.2">
      <c r="A314" s="36" t="s">
        <v>875</v>
      </c>
      <c r="B314" s="36" t="s">
        <v>876</v>
      </c>
    </row>
    <row r="315" spans="1:2" x14ac:dyDescent="0.2">
      <c r="A315" s="36" t="s">
        <v>877</v>
      </c>
      <c r="B315" s="36" t="s">
        <v>878</v>
      </c>
    </row>
    <row r="316" spans="1:2" x14ac:dyDescent="0.2">
      <c r="A316" s="36" t="s">
        <v>879</v>
      </c>
      <c r="B316" s="36" t="s">
        <v>880</v>
      </c>
    </row>
    <row r="317" spans="1:2" x14ac:dyDescent="0.2">
      <c r="A317" s="36" t="s">
        <v>881</v>
      </c>
      <c r="B317" s="36" t="s">
        <v>882</v>
      </c>
    </row>
    <row r="318" spans="1:2" x14ac:dyDescent="0.2">
      <c r="A318" s="36" t="s">
        <v>883</v>
      </c>
      <c r="B318" s="36" t="s">
        <v>884</v>
      </c>
    </row>
    <row r="319" spans="1:2" x14ac:dyDescent="0.2">
      <c r="A319" s="36" t="s">
        <v>885</v>
      </c>
      <c r="B319" s="36" t="s">
        <v>886</v>
      </c>
    </row>
    <row r="320" spans="1:2" x14ac:dyDescent="0.2">
      <c r="A320" s="36" t="s">
        <v>887</v>
      </c>
      <c r="B320" s="36" t="s">
        <v>888</v>
      </c>
    </row>
    <row r="321" spans="1:2" x14ac:dyDescent="0.2">
      <c r="A321" s="36" t="s">
        <v>889</v>
      </c>
      <c r="B321" s="36" t="s">
        <v>890</v>
      </c>
    </row>
    <row r="322" spans="1:2" x14ac:dyDescent="0.2">
      <c r="A322" s="36" t="s">
        <v>891</v>
      </c>
      <c r="B322" s="36" t="s">
        <v>892</v>
      </c>
    </row>
    <row r="323" spans="1:2" x14ac:dyDescent="0.2">
      <c r="A323" s="36" t="s">
        <v>893</v>
      </c>
      <c r="B323" s="36" t="s">
        <v>894</v>
      </c>
    </row>
    <row r="324" spans="1:2" x14ac:dyDescent="0.2">
      <c r="A324" s="36" t="s">
        <v>895</v>
      </c>
      <c r="B324" s="36" t="s">
        <v>896</v>
      </c>
    </row>
    <row r="325" spans="1:2" x14ac:dyDescent="0.2">
      <c r="A325" s="36" t="s">
        <v>897</v>
      </c>
      <c r="B325" s="36" t="s">
        <v>898</v>
      </c>
    </row>
    <row r="326" spans="1:2" x14ac:dyDescent="0.2">
      <c r="A326" s="36" t="s">
        <v>899</v>
      </c>
      <c r="B326" s="36" t="s">
        <v>900</v>
      </c>
    </row>
    <row r="327" spans="1:2" x14ac:dyDescent="0.2">
      <c r="A327" s="36" t="s">
        <v>901</v>
      </c>
      <c r="B327" s="36" t="s">
        <v>902</v>
      </c>
    </row>
    <row r="328" spans="1:2" x14ac:dyDescent="0.2">
      <c r="A328" s="36" t="s">
        <v>903</v>
      </c>
      <c r="B328" s="36" t="s">
        <v>904</v>
      </c>
    </row>
    <row r="329" spans="1:2" x14ac:dyDescent="0.2">
      <c r="A329" s="36" t="s">
        <v>905</v>
      </c>
      <c r="B329" s="36" t="s">
        <v>906</v>
      </c>
    </row>
    <row r="330" spans="1:2" x14ac:dyDescent="0.2">
      <c r="A330" s="36" t="s">
        <v>907</v>
      </c>
      <c r="B330" s="36" t="s">
        <v>908</v>
      </c>
    </row>
    <row r="331" spans="1:2" x14ac:dyDescent="0.2">
      <c r="A331" s="36" t="s">
        <v>909</v>
      </c>
      <c r="B331" s="36" t="s">
        <v>910</v>
      </c>
    </row>
    <row r="332" spans="1:2" x14ac:dyDescent="0.2">
      <c r="A332" s="36" t="s">
        <v>911</v>
      </c>
      <c r="B332" s="36" t="s">
        <v>912</v>
      </c>
    </row>
    <row r="333" spans="1:2" x14ac:dyDescent="0.2">
      <c r="A333" s="36" t="s">
        <v>913</v>
      </c>
      <c r="B333" s="36" t="s">
        <v>914</v>
      </c>
    </row>
    <row r="334" spans="1:2" x14ac:dyDescent="0.2">
      <c r="A334" s="36" t="s">
        <v>915</v>
      </c>
      <c r="B334" s="36" t="s">
        <v>916</v>
      </c>
    </row>
    <row r="335" spans="1:2" x14ac:dyDescent="0.2">
      <c r="A335" s="36" t="s">
        <v>917</v>
      </c>
      <c r="B335" s="36" t="s">
        <v>918</v>
      </c>
    </row>
    <row r="336" spans="1:2" x14ac:dyDescent="0.2">
      <c r="A336" s="36" t="s">
        <v>919</v>
      </c>
      <c r="B336" s="36" t="s">
        <v>920</v>
      </c>
    </row>
    <row r="337" spans="1:2" x14ac:dyDescent="0.2">
      <c r="A337" s="36" t="s">
        <v>921</v>
      </c>
      <c r="B337" s="36" t="s">
        <v>922</v>
      </c>
    </row>
    <row r="338" spans="1:2" x14ac:dyDescent="0.2">
      <c r="A338" s="36" t="s">
        <v>923</v>
      </c>
      <c r="B338" s="36" t="s">
        <v>924</v>
      </c>
    </row>
    <row r="339" spans="1:2" x14ac:dyDescent="0.2">
      <c r="A339" s="36" t="s">
        <v>925</v>
      </c>
      <c r="B339" s="36" t="s">
        <v>926</v>
      </c>
    </row>
    <row r="340" spans="1:2" x14ac:dyDescent="0.2">
      <c r="A340" s="36" t="s">
        <v>927</v>
      </c>
      <c r="B340" s="36" t="s">
        <v>928</v>
      </c>
    </row>
    <row r="341" spans="1:2" x14ac:dyDescent="0.2">
      <c r="A341" s="36" t="s">
        <v>929</v>
      </c>
      <c r="B341" s="36" t="s">
        <v>930</v>
      </c>
    </row>
    <row r="342" spans="1:2" x14ac:dyDescent="0.2">
      <c r="A342" s="36" t="s">
        <v>931</v>
      </c>
      <c r="B342" s="36" t="s">
        <v>932</v>
      </c>
    </row>
    <row r="343" spans="1:2" x14ac:dyDescent="0.2">
      <c r="A343" s="36" t="s">
        <v>933</v>
      </c>
      <c r="B343" s="36" t="s">
        <v>934</v>
      </c>
    </row>
    <row r="344" spans="1:2" x14ac:dyDescent="0.2">
      <c r="A344" s="36" t="s">
        <v>935</v>
      </c>
      <c r="B344" s="36" t="s">
        <v>936</v>
      </c>
    </row>
    <row r="345" spans="1:2" x14ac:dyDescent="0.2">
      <c r="A345" s="36" t="s">
        <v>937</v>
      </c>
      <c r="B345" s="36" t="s">
        <v>938</v>
      </c>
    </row>
    <row r="346" spans="1:2" x14ac:dyDescent="0.2">
      <c r="A346" s="36" t="s">
        <v>939</v>
      </c>
      <c r="B346" s="36" t="s">
        <v>940</v>
      </c>
    </row>
    <row r="347" spans="1:2" x14ac:dyDescent="0.2">
      <c r="A347" s="36" t="s">
        <v>941</v>
      </c>
    </row>
    <row r="348" spans="1:2" x14ac:dyDescent="0.2">
      <c r="A348" s="36" t="s">
        <v>942</v>
      </c>
    </row>
    <row r="349" spans="1:2" x14ac:dyDescent="0.2">
      <c r="A349" s="36" t="s">
        <v>943</v>
      </c>
    </row>
    <row r="350" spans="1:2" x14ac:dyDescent="0.2">
      <c r="A350" s="36" t="s">
        <v>944</v>
      </c>
    </row>
    <row r="351" spans="1:2" x14ac:dyDescent="0.2">
      <c r="A351" s="36" t="s">
        <v>945</v>
      </c>
    </row>
    <row r="352" spans="1:2" x14ac:dyDescent="0.2">
      <c r="A352" s="36" t="s">
        <v>946</v>
      </c>
    </row>
    <row r="353" spans="1:1" x14ac:dyDescent="0.2">
      <c r="A353" s="36" t="s">
        <v>947</v>
      </c>
    </row>
    <row r="354" spans="1:1" x14ac:dyDescent="0.2">
      <c r="A354" s="36" t="s">
        <v>948</v>
      </c>
    </row>
    <row r="355" spans="1:1" x14ac:dyDescent="0.2">
      <c r="A355" s="36" t="s">
        <v>949</v>
      </c>
    </row>
    <row r="356" spans="1:1" x14ac:dyDescent="0.2">
      <c r="A356" s="36" t="s">
        <v>950</v>
      </c>
    </row>
    <row r="357" spans="1:1" x14ac:dyDescent="0.2">
      <c r="A357" s="36" t="s">
        <v>951</v>
      </c>
    </row>
    <row r="358" spans="1:1" x14ac:dyDescent="0.2">
      <c r="A358" s="36" t="s">
        <v>952</v>
      </c>
    </row>
    <row r="359" spans="1:1" x14ac:dyDescent="0.2">
      <c r="A359" s="36" t="s">
        <v>953</v>
      </c>
    </row>
    <row r="360" spans="1:1" x14ac:dyDescent="0.2">
      <c r="A360" s="36" t="s">
        <v>954</v>
      </c>
    </row>
    <row r="361" spans="1:1" x14ac:dyDescent="0.2">
      <c r="A361" s="36" t="s">
        <v>955</v>
      </c>
    </row>
    <row r="362" spans="1:1" x14ac:dyDescent="0.2">
      <c r="A362" s="36" t="s">
        <v>956</v>
      </c>
    </row>
    <row r="363" spans="1:1" x14ac:dyDescent="0.2">
      <c r="A363" s="36" t="s">
        <v>957</v>
      </c>
    </row>
    <row r="364" spans="1:1" x14ac:dyDescent="0.2">
      <c r="A364" s="36" t="s">
        <v>958</v>
      </c>
    </row>
    <row r="365" spans="1:1" x14ac:dyDescent="0.2">
      <c r="A365" s="36" t="s">
        <v>959</v>
      </c>
    </row>
    <row r="366" spans="1:1" x14ac:dyDescent="0.2">
      <c r="A366" s="36" t="s">
        <v>960</v>
      </c>
    </row>
    <row r="367" spans="1:1" x14ac:dyDescent="0.2">
      <c r="A367" s="36" t="s">
        <v>961</v>
      </c>
    </row>
    <row r="368" spans="1:1" x14ac:dyDescent="0.2">
      <c r="A368" s="36" t="s">
        <v>962</v>
      </c>
    </row>
    <row r="369" spans="1:1" x14ac:dyDescent="0.2">
      <c r="A369" s="36" t="s">
        <v>963</v>
      </c>
    </row>
    <row r="370" spans="1:1" x14ac:dyDescent="0.2">
      <c r="A370" s="36" t="s">
        <v>964</v>
      </c>
    </row>
    <row r="371" spans="1:1" x14ac:dyDescent="0.2">
      <c r="A371" s="36" t="s">
        <v>914</v>
      </c>
    </row>
    <row r="372" spans="1:1" x14ac:dyDescent="0.2">
      <c r="A372" s="36" t="s">
        <v>965</v>
      </c>
    </row>
    <row r="373" spans="1:1" x14ac:dyDescent="0.2">
      <c r="A373" s="36" t="s">
        <v>966</v>
      </c>
    </row>
    <row r="374" spans="1:1" x14ac:dyDescent="0.2">
      <c r="A374" s="36" t="s">
        <v>967</v>
      </c>
    </row>
    <row r="375" spans="1:1" x14ac:dyDescent="0.2">
      <c r="A375" s="36" t="s">
        <v>968</v>
      </c>
    </row>
    <row r="376" spans="1:1" x14ac:dyDescent="0.2">
      <c r="A376" s="36" t="s">
        <v>969</v>
      </c>
    </row>
    <row r="377" spans="1:1" x14ac:dyDescent="0.2">
      <c r="A377" s="36" t="s">
        <v>970</v>
      </c>
    </row>
    <row r="378" spans="1:1" x14ac:dyDescent="0.2">
      <c r="A378" s="36" t="s">
        <v>971</v>
      </c>
    </row>
    <row r="379" spans="1:1" x14ac:dyDescent="0.2">
      <c r="A379" s="36" t="s">
        <v>972</v>
      </c>
    </row>
    <row r="380" spans="1:1" x14ac:dyDescent="0.2">
      <c r="A380" s="36" t="s">
        <v>973</v>
      </c>
    </row>
    <row r="381" spans="1:1" x14ac:dyDescent="0.2">
      <c r="A381" s="36" t="s">
        <v>974</v>
      </c>
    </row>
    <row r="382" spans="1:1" x14ac:dyDescent="0.2">
      <c r="A382" s="36" t="s">
        <v>975</v>
      </c>
    </row>
    <row r="383" spans="1:1" x14ac:dyDescent="0.2">
      <c r="A383" s="36" t="s">
        <v>976</v>
      </c>
    </row>
    <row r="384" spans="1:1" x14ac:dyDescent="0.2">
      <c r="A384" s="36" t="s">
        <v>977</v>
      </c>
    </row>
    <row r="385" spans="1:1" x14ac:dyDescent="0.2">
      <c r="A385" s="36" t="s">
        <v>932</v>
      </c>
    </row>
    <row r="386" spans="1:1" x14ac:dyDescent="0.2">
      <c r="A386" s="36" t="s">
        <v>978</v>
      </c>
    </row>
    <row r="387" spans="1:1" x14ac:dyDescent="0.2">
      <c r="A387" s="36" t="s">
        <v>979</v>
      </c>
    </row>
    <row r="388" spans="1:1" x14ac:dyDescent="0.2">
      <c r="A388" s="36" t="s">
        <v>980</v>
      </c>
    </row>
    <row r="389" spans="1:1" x14ac:dyDescent="0.2">
      <c r="A389" s="36" t="s">
        <v>981</v>
      </c>
    </row>
    <row r="390" spans="1:1" x14ac:dyDescent="0.2">
      <c r="A390" s="36" t="s">
        <v>982</v>
      </c>
    </row>
    <row r="391" spans="1:1" x14ac:dyDescent="0.2">
      <c r="A391" s="36" t="s">
        <v>983</v>
      </c>
    </row>
    <row r="392" spans="1:1" x14ac:dyDescent="0.2">
      <c r="A392" s="36" t="s">
        <v>984</v>
      </c>
    </row>
    <row r="393" spans="1:1" x14ac:dyDescent="0.2">
      <c r="A393" s="36" t="s">
        <v>985</v>
      </c>
    </row>
    <row r="394" spans="1:1" x14ac:dyDescent="0.2">
      <c r="A394" s="36" t="s">
        <v>986</v>
      </c>
    </row>
  </sheetData>
  <sheetProtection selectLockedCells="1" selectUnlockedCells="1"/>
  <autoFilter ref="B172:B189"/>
  <sortState ref="CA38:CB44">
    <sortCondition ref="CA38"/>
  </sortState>
  <mergeCells count="6">
    <mergeCell ref="E243:F243"/>
    <mergeCell ref="E238:F238"/>
    <mergeCell ref="E239:F239"/>
    <mergeCell ref="E240:F240"/>
    <mergeCell ref="E241:F241"/>
    <mergeCell ref="E242:F242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 alignWithMargins="0">
    <oddHeader>&amp;C&amp;A</oddHeader>
    <oddFooter>&amp;CPage &amp;P</oddFooter>
  </headerFooter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91"/>
  <sheetViews>
    <sheetView topLeftCell="AA67" zoomScale="140" zoomScaleNormal="140" workbookViewId="0">
      <selection activeCell="AT106" sqref="AT106"/>
    </sheetView>
  </sheetViews>
  <sheetFormatPr baseColWidth="10" defaultColWidth="4.5703125" defaultRowHeight="8.25" x14ac:dyDescent="0.2"/>
  <cols>
    <col min="1" max="1" width="17.5703125" style="31" customWidth="1"/>
    <col min="2" max="2" width="9" style="31" customWidth="1"/>
    <col min="3" max="3" width="10.5703125" style="31" customWidth="1"/>
    <col min="4" max="4" width="17.28515625" style="31" customWidth="1"/>
    <col min="5" max="5" width="60.28515625" style="31" customWidth="1"/>
    <col min="6" max="6" width="15.28515625" style="31" customWidth="1"/>
    <col min="7" max="8" width="4.5703125" style="31"/>
    <col min="9" max="9" width="5" style="31" customWidth="1"/>
    <col min="10" max="11" width="9.140625" style="31" customWidth="1"/>
    <col min="12" max="13" width="6.85546875" style="31" customWidth="1"/>
    <col min="14" max="14" width="7.140625" style="31" customWidth="1"/>
    <col min="15" max="15" width="13.42578125" style="31" customWidth="1"/>
    <col min="16" max="16" width="5.7109375" style="31" customWidth="1"/>
    <col min="17" max="16384" width="4.5703125" style="31"/>
  </cols>
  <sheetData>
    <row r="1" spans="1:52" x14ac:dyDescent="0.2">
      <c r="A1" s="31">
        <v>1</v>
      </c>
      <c r="B1" s="1" t="s">
        <v>987</v>
      </c>
      <c r="C1" s="1"/>
      <c r="D1" s="1"/>
      <c r="E1" s="1"/>
      <c r="F1" s="1"/>
      <c r="G1" s="1"/>
    </row>
    <row r="2" spans="1:52" x14ac:dyDescent="0.2">
      <c r="B2" s="1">
        <v>2</v>
      </c>
      <c r="C2" s="1" t="s">
        <v>988</v>
      </c>
      <c r="D2" s="1"/>
      <c r="E2" s="1"/>
      <c r="F2" s="1"/>
      <c r="G2" s="1"/>
      <c r="W2" s="31" t="s">
        <v>989</v>
      </c>
      <c r="X2" s="31" t="s">
        <v>990</v>
      </c>
    </row>
    <row r="3" spans="1:52" x14ac:dyDescent="0.2">
      <c r="B3" s="1"/>
      <c r="C3" s="1">
        <v>3</v>
      </c>
      <c r="D3" s="1" t="s">
        <v>991</v>
      </c>
      <c r="E3" s="1"/>
      <c r="F3" s="1"/>
      <c r="G3" s="1"/>
      <c r="W3" s="31" t="s">
        <v>992</v>
      </c>
      <c r="X3" s="31" t="s">
        <v>993</v>
      </c>
    </row>
    <row r="4" spans="1:52" x14ac:dyDescent="0.2">
      <c r="B4" s="1"/>
      <c r="C4" s="1"/>
      <c r="D4" s="1">
        <v>3.1</v>
      </c>
      <c r="E4" s="1" t="s">
        <v>994</v>
      </c>
      <c r="F4" s="1"/>
      <c r="G4" s="1"/>
    </row>
    <row r="5" spans="1:52" x14ac:dyDescent="0.2">
      <c r="B5" s="1"/>
      <c r="C5" s="1">
        <v>4</v>
      </c>
      <c r="D5" s="1" t="s">
        <v>995</v>
      </c>
      <c r="E5" s="1"/>
      <c r="F5" s="1"/>
      <c r="G5" s="1"/>
    </row>
    <row r="6" spans="1:52" x14ac:dyDescent="0.2">
      <c r="B6" s="1"/>
      <c r="C6" s="1"/>
      <c r="D6" s="1">
        <v>4.0999999999999996</v>
      </c>
      <c r="E6" s="1" t="s">
        <v>996</v>
      </c>
      <c r="F6" s="1"/>
      <c r="G6" s="1"/>
      <c r="I6" s="26" t="s">
        <v>60</v>
      </c>
      <c r="J6" s="48" t="s">
        <v>307</v>
      </c>
      <c r="K6" s="48" t="s">
        <v>306</v>
      </c>
      <c r="L6" s="48" t="s">
        <v>308</v>
      </c>
      <c r="M6" s="26" t="s">
        <v>309</v>
      </c>
      <c r="N6" s="48" t="s">
        <v>108</v>
      </c>
      <c r="O6" s="48" t="s">
        <v>310</v>
      </c>
      <c r="P6" s="48" t="s">
        <v>38</v>
      </c>
      <c r="Q6" s="31" t="s">
        <v>312</v>
      </c>
      <c r="R6" s="31" t="s">
        <v>313</v>
      </c>
      <c r="T6" s="31" t="s">
        <v>997</v>
      </c>
      <c r="U6" s="31" t="s">
        <v>168</v>
      </c>
      <c r="AI6" s="31" t="s">
        <v>248</v>
      </c>
      <c r="AK6" s="31" t="s">
        <v>248</v>
      </c>
      <c r="AM6" s="31" t="s">
        <v>248</v>
      </c>
      <c r="AP6" s="31" t="s">
        <v>0</v>
      </c>
      <c r="AQ6" s="31" t="s">
        <v>250</v>
      </c>
      <c r="AR6" s="31" t="s">
        <v>16</v>
      </c>
      <c r="AS6" s="31" t="s">
        <v>5</v>
      </c>
      <c r="AT6" s="31" t="s">
        <v>255</v>
      </c>
      <c r="AU6" s="31" t="s">
        <v>168</v>
      </c>
      <c r="AV6" s="31" t="s">
        <v>998</v>
      </c>
      <c r="AW6" s="31" t="s">
        <v>251</v>
      </c>
      <c r="AX6" s="31" t="s">
        <v>252</v>
      </c>
      <c r="AZ6" s="31" t="s">
        <v>248</v>
      </c>
    </row>
    <row r="7" spans="1:52" x14ac:dyDescent="0.2">
      <c r="B7" s="1"/>
      <c r="C7" s="1"/>
      <c r="D7" s="1"/>
      <c r="E7" s="1" t="s">
        <v>999</v>
      </c>
      <c r="F7" s="1" t="s">
        <v>1000</v>
      </c>
      <c r="G7" s="1"/>
      <c r="I7" s="31">
        <v>1</v>
      </c>
      <c r="J7" s="31">
        <v>5</v>
      </c>
      <c r="K7" s="31">
        <v>20</v>
      </c>
      <c r="L7" s="31">
        <v>40</v>
      </c>
      <c r="M7" s="31" t="s">
        <v>454</v>
      </c>
      <c r="N7" s="31">
        <v>-4</v>
      </c>
      <c r="O7" s="31">
        <v>1</v>
      </c>
      <c r="P7" s="31">
        <v>1</v>
      </c>
      <c r="Q7" s="31">
        <v>-4</v>
      </c>
      <c r="R7" s="31">
        <v>4</v>
      </c>
      <c r="T7" s="31">
        <v>1</v>
      </c>
      <c r="U7" s="31">
        <v>1</v>
      </c>
      <c r="AI7" s="31" t="s">
        <v>1001</v>
      </c>
      <c r="AK7" s="31" t="s">
        <v>1002</v>
      </c>
      <c r="AM7" s="31" t="s">
        <v>1003</v>
      </c>
      <c r="AP7" s="31" t="s">
        <v>248</v>
      </c>
      <c r="AQ7" s="31" t="s">
        <v>164</v>
      </c>
      <c r="AR7" s="31" t="s">
        <v>164</v>
      </c>
      <c r="AS7" s="31">
        <v>0</v>
      </c>
      <c r="AT7" s="31" t="s">
        <v>164</v>
      </c>
      <c r="AU7" s="31">
        <v>0</v>
      </c>
      <c r="AV7" s="31">
        <v>0</v>
      </c>
      <c r="AW7" s="31" t="s">
        <v>164</v>
      </c>
      <c r="AZ7" s="31" t="s">
        <v>1001</v>
      </c>
    </row>
    <row r="8" spans="1:52" x14ac:dyDescent="0.2">
      <c r="B8" s="1"/>
      <c r="C8" s="1"/>
      <c r="D8" s="1"/>
      <c r="E8" s="1" t="s">
        <v>1004</v>
      </c>
      <c r="F8" s="1" t="s">
        <v>1005</v>
      </c>
      <c r="G8" s="1"/>
      <c r="I8" s="31">
        <v>2</v>
      </c>
      <c r="J8" s="31">
        <v>5</v>
      </c>
      <c r="K8" s="31">
        <v>20</v>
      </c>
      <c r="L8" s="31">
        <v>40</v>
      </c>
      <c r="M8" s="31" t="s">
        <v>454</v>
      </c>
      <c r="N8" s="31">
        <v>-4</v>
      </c>
      <c r="O8" s="31">
        <v>1</v>
      </c>
      <c r="P8" s="31">
        <v>1</v>
      </c>
      <c r="Q8" s="31">
        <v>-4</v>
      </c>
      <c r="R8" s="31">
        <v>4</v>
      </c>
      <c r="T8" s="31">
        <v>2</v>
      </c>
      <c r="U8" s="31">
        <v>2</v>
      </c>
      <c r="AI8" s="31" t="s">
        <v>1006</v>
      </c>
      <c r="AK8" s="31" t="s">
        <v>1007</v>
      </c>
      <c r="AM8" s="31" t="s">
        <v>1008</v>
      </c>
      <c r="AP8" s="31" t="s">
        <v>1002</v>
      </c>
      <c r="AQ8" s="31" t="s">
        <v>1009</v>
      </c>
      <c r="AR8" s="31" t="s">
        <v>164</v>
      </c>
      <c r="AS8" s="31">
        <v>0</v>
      </c>
      <c r="AT8" s="31" t="s">
        <v>1010</v>
      </c>
      <c r="AU8" s="31">
        <v>20</v>
      </c>
      <c r="AV8" s="31">
        <v>10</v>
      </c>
      <c r="AW8" s="31" t="s">
        <v>1011</v>
      </c>
      <c r="AZ8" s="31" t="s">
        <v>1006</v>
      </c>
    </row>
    <row r="9" spans="1:52" x14ac:dyDescent="0.2">
      <c r="B9" s="1"/>
      <c r="C9" s="1">
        <v>5</v>
      </c>
      <c r="D9" s="1" t="s">
        <v>1012</v>
      </c>
      <c r="E9" s="1"/>
      <c r="F9" s="1"/>
      <c r="G9" s="1"/>
      <c r="I9" s="31">
        <v>3</v>
      </c>
      <c r="J9" s="31">
        <v>5</v>
      </c>
      <c r="K9" s="31">
        <v>20</v>
      </c>
      <c r="L9" s="31">
        <v>40</v>
      </c>
      <c r="M9" s="31" t="s">
        <v>454</v>
      </c>
      <c r="N9" s="31">
        <v>-4</v>
      </c>
      <c r="O9" s="31">
        <v>1</v>
      </c>
      <c r="P9" s="31">
        <v>1</v>
      </c>
      <c r="Q9" s="31">
        <v>-4</v>
      </c>
      <c r="R9" s="31">
        <v>4</v>
      </c>
      <c r="T9" s="31">
        <v>3</v>
      </c>
      <c r="U9" s="31">
        <v>3</v>
      </c>
      <c r="AI9" s="31" t="s">
        <v>1013</v>
      </c>
      <c r="AK9" s="31" t="s">
        <v>1014</v>
      </c>
      <c r="AM9" s="31" t="s">
        <v>1015</v>
      </c>
      <c r="AP9" s="31" t="s">
        <v>1016</v>
      </c>
      <c r="AQ9" s="31" t="s">
        <v>1017</v>
      </c>
      <c r="AR9" s="31" t="s">
        <v>164</v>
      </c>
      <c r="AS9" s="31">
        <v>10</v>
      </c>
      <c r="AT9" s="31" t="s">
        <v>1018</v>
      </c>
      <c r="AU9" s="31">
        <v>50</v>
      </c>
      <c r="AV9" s="31">
        <v>20</v>
      </c>
      <c r="AW9" s="31" t="s">
        <v>1019</v>
      </c>
      <c r="AZ9" s="31" t="s">
        <v>1013</v>
      </c>
    </row>
    <row r="10" spans="1:52" x14ac:dyDescent="0.2">
      <c r="B10" s="1"/>
      <c r="C10" s="1"/>
      <c r="D10" s="1">
        <v>5.0999999999999996</v>
      </c>
      <c r="E10" s="1" t="s">
        <v>1020</v>
      </c>
      <c r="F10" s="1"/>
      <c r="G10" s="1"/>
      <c r="I10" s="31">
        <v>4</v>
      </c>
      <c r="J10" s="31">
        <v>10</v>
      </c>
      <c r="K10" s="31">
        <v>30</v>
      </c>
      <c r="L10" s="31">
        <v>30</v>
      </c>
      <c r="M10" s="31" t="s">
        <v>454</v>
      </c>
      <c r="N10" s="31">
        <v>-2</v>
      </c>
      <c r="O10" s="31">
        <v>2</v>
      </c>
      <c r="P10" s="31">
        <v>2</v>
      </c>
      <c r="Q10" s="31">
        <v>-2</v>
      </c>
      <c r="R10" s="31">
        <v>8</v>
      </c>
      <c r="T10" s="31">
        <v>4</v>
      </c>
      <c r="U10" s="31">
        <v>4</v>
      </c>
      <c r="AI10" s="31" t="s">
        <v>1021</v>
      </c>
      <c r="AK10" s="31" t="s">
        <v>1022</v>
      </c>
      <c r="AM10" s="31" t="s">
        <v>1023</v>
      </c>
      <c r="AP10" s="31" t="s">
        <v>1024</v>
      </c>
      <c r="AQ10" s="31" t="s">
        <v>1025</v>
      </c>
      <c r="AR10" s="31" t="s">
        <v>1026</v>
      </c>
      <c r="AS10" s="31">
        <v>0</v>
      </c>
      <c r="AT10" s="31" t="s">
        <v>164</v>
      </c>
      <c r="AU10" s="31">
        <v>20</v>
      </c>
      <c r="AV10" s="31">
        <v>10</v>
      </c>
      <c r="AW10" s="31" t="s">
        <v>1027</v>
      </c>
      <c r="AZ10" s="31" t="s">
        <v>1021</v>
      </c>
    </row>
    <row r="11" spans="1:52" x14ac:dyDescent="0.2">
      <c r="B11" s="1"/>
      <c r="C11" s="1"/>
      <c r="D11" s="1">
        <v>5.2</v>
      </c>
      <c r="E11" s="1" t="s">
        <v>1028</v>
      </c>
      <c r="F11" s="1"/>
      <c r="G11" s="1"/>
      <c r="I11" s="31">
        <v>5</v>
      </c>
      <c r="J11" s="31">
        <v>10</v>
      </c>
      <c r="K11" s="31">
        <v>30</v>
      </c>
      <c r="L11" s="31">
        <v>30</v>
      </c>
      <c r="M11" s="31" t="s">
        <v>454</v>
      </c>
      <c r="N11" s="31">
        <v>-2</v>
      </c>
      <c r="O11" s="31">
        <v>2</v>
      </c>
      <c r="P11" s="31">
        <v>2</v>
      </c>
      <c r="Q11" s="31">
        <v>-2</v>
      </c>
      <c r="R11" s="31">
        <v>8</v>
      </c>
      <c r="T11" s="31">
        <v>5</v>
      </c>
      <c r="U11" s="31">
        <v>5</v>
      </c>
      <c r="AI11" s="31" t="s">
        <v>1029</v>
      </c>
      <c r="AK11" s="31" t="s">
        <v>1030</v>
      </c>
      <c r="AM11" s="31" t="s">
        <v>1031</v>
      </c>
      <c r="AP11" s="31" t="s">
        <v>1032</v>
      </c>
      <c r="AQ11" s="31" t="s">
        <v>1033</v>
      </c>
      <c r="AR11" s="31" t="s">
        <v>164</v>
      </c>
      <c r="AS11" s="31">
        <v>0</v>
      </c>
      <c r="AT11" s="31" t="s">
        <v>1034</v>
      </c>
      <c r="AU11" s="31">
        <v>20</v>
      </c>
      <c r="AV11" s="31">
        <v>10</v>
      </c>
      <c r="AW11" s="31" t="s">
        <v>1035</v>
      </c>
      <c r="AZ11" s="31" t="s">
        <v>1029</v>
      </c>
    </row>
    <row r="12" spans="1:52" x14ac:dyDescent="0.2">
      <c r="B12" s="1"/>
      <c r="C12" s="1"/>
      <c r="D12" s="1">
        <v>5.3</v>
      </c>
      <c r="E12" s="1" t="s">
        <v>1036</v>
      </c>
      <c r="F12" s="1"/>
      <c r="G12" s="1"/>
      <c r="I12" s="31">
        <v>6</v>
      </c>
      <c r="J12" s="31">
        <v>10</v>
      </c>
      <c r="K12" s="31">
        <v>30</v>
      </c>
      <c r="L12" s="31">
        <v>30</v>
      </c>
      <c r="M12" s="31" t="s">
        <v>454</v>
      </c>
      <c r="N12" s="31">
        <v>-2</v>
      </c>
      <c r="O12" s="31">
        <v>2</v>
      </c>
      <c r="P12" s="31">
        <v>2</v>
      </c>
      <c r="Q12" s="31">
        <v>-2</v>
      </c>
      <c r="R12" s="31">
        <v>8</v>
      </c>
      <c r="T12" s="31">
        <v>6</v>
      </c>
      <c r="U12" s="31">
        <v>6</v>
      </c>
      <c r="AI12" s="31" t="s">
        <v>1037</v>
      </c>
      <c r="AK12" s="31" t="s">
        <v>1038</v>
      </c>
      <c r="AM12" s="31" t="s">
        <v>1039</v>
      </c>
      <c r="AP12" s="31" t="s">
        <v>1040</v>
      </c>
      <c r="AQ12" s="31" t="s">
        <v>1041</v>
      </c>
      <c r="AR12" s="31" t="s">
        <v>1042</v>
      </c>
      <c r="AS12" s="31">
        <v>10</v>
      </c>
      <c r="AT12" s="31" t="s">
        <v>1043</v>
      </c>
      <c r="AU12" s="31">
        <v>50</v>
      </c>
      <c r="AV12" s="31">
        <v>20</v>
      </c>
      <c r="AW12" s="31" t="s">
        <v>1019</v>
      </c>
      <c r="AZ12" s="31" t="s">
        <v>1037</v>
      </c>
    </row>
    <row r="13" spans="1:52" x14ac:dyDescent="0.2">
      <c r="B13" s="1"/>
      <c r="C13" s="1">
        <v>6</v>
      </c>
      <c r="D13" s="1" t="s">
        <v>1044</v>
      </c>
      <c r="E13" s="1"/>
      <c r="F13" s="1"/>
      <c r="G13" s="1"/>
      <c r="I13" s="31">
        <v>7</v>
      </c>
      <c r="J13" s="31">
        <v>10</v>
      </c>
      <c r="K13" s="31">
        <v>30</v>
      </c>
      <c r="L13" s="31">
        <v>30</v>
      </c>
      <c r="M13" s="31" t="s">
        <v>454</v>
      </c>
      <c r="N13" s="31">
        <v>-2</v>
      </c>
      <c r="O13" s="31">
        <v>2</v>
      </c>
      <c r="P13" s="31">
        <v>2</v>
      </c>
      <c r="Q13" s="31">
        <v>-2</v>
      </c>
      <c r="R13" s="31">
        <v>8</v>
      </c>
      <c r="T13" s="31">
        <v>7</v>
      </c>
      <c r="U13" s="31">
        <v>7</v>
      </c>
      <c r="AI13" s="31" t="s">
        <v>1045</v>
      </c>
      <c r="AK13" s="31" t="s">
        <v>1046</v>
      </c>
      <c r="AM13" s="31" t="s">
        <v>1047</v>
      </c>
      <c r="AP13" s="31" t="s">
        <v>1003</v>
      </c>
      <c r="AQ13" s="31" t="s">
        <v>1048</v>
      </c>
      <c r="AR13" s="31" t="s">
        <v>1049</v>
      </c>
      <c r="AS13" s="31">
        <v>10</v>
      </c>
      <c r="AT13" s="31" t="s">
        <v>1050</v>
      </c>
      <c r="AU13" s="31">
        <v>50</v>
      </c>
      <c r="AV13" s="31">
        <v>20</v>
      </c>
      <c r="AW13" s="31" t="s">
        <v>185</v>
      </c>
      <c r="AZ13" s="31" t="s">
        <v>1045</v>
      </c>
    </row>
    <row r="14" spans="1:52" x14ac:dyDescent="0.2">
      <c r="B14" s="1"/>
      <c r="C14" s="1"/>
      <c r="D14" s="1">
        <v>6.1</v>
      </c>
      <c r="E14" s="1" t="s">
        <v>1051</v>
      </c>
      <c r="F14" s="1"/>
      <c r="G14" s="1"/>
      <c r="I14" s="31">
        <v>8</v>
      </c>
      <c r="J14" s="31">
        <v>10</v>
      </c>
      <c r="K14" s="31">
        <v>30</v>
      </c>
      <c r="L14" s="31">
        <v>30</v>
      </c>
      <c r="M14" s="31" t="s">
        <v>454</v>
      </c>
      <c r="N14" s="31">
        <v>-2</v>
      </c>
      <c r="O14" s="31">
        <v>2</v>
      </c>
      <c r="P14" s="31">
        <v>2</v>
      </c>
      <c r="Q14" s="31">
        <v>-2</v>
      </c>
      <c r="R14" s="31">
        <v>8</v>
      </c>
      <c r="T14" s="31">
        <v>8</v>
      </c>
      <c r="U14" s="31">
        <v>8</v>
      </c>
      <c r="AI14" s="31" t="s">
        <v>1052</v>
      </c>
      <c r="AK14" s="31" t="s">
        <v>1053</v>
      </c>
      <c r="AM14" s="31" t="s">
        <v>1054</v>
      </c>
      <c r="AP14" s="31" t="s">
        <v>1055</v>
      </c>
      <c r="AQ14" s="31" t="s">
        <v>1056</v>
      </c>
      <c r="AR14" s="31" t="s">
        <v>1057</v>
      </c>
      <c r="AS14" s="31">
        <v>10</v>
      </c>
      <c r="AT14" s="31" t="s">
        <v>1058</v>
      </c>
      <c r="AU14" s="31">
        <v>50</v>
      </c>
      <c r="AV14" s="31">
        <v>20</v>
      </c>
      <c r="AW14" s="31" t="s">
        <v>185</v>
      </c>
      <c r="AZ14" s="31" t="s">
        <v>1052</v>
      </c>
    </row>
    <row r="15" spans="1:52" x14ac:dyDescent="0.2">
      <c r="B15" s="1"/>
      <c r="C15" s="1">
        <v>7</v>
      </c>
      <c r="D15" s="1" t="s">
        <v>1059</v>
      </c>
      <c r="E15" s="1"/>
      <c r="F15" s="1"/>
      <c r="G15" s="1"/>
      <c r="I15" s="31">
        <v>9</v>
      </c>
      <c r="J15" s="31">
        <v>10</v>
      </c>
      <c r="K15" s="31">
        <v>40</v>
      </c>
      <c r="L15" s="31">
        <v>20</v>
      </c>
      <c r="M15" s="31" t="s">
        <v>454</v>
      </c>
      <c r="N15" s="31" t="s">
        <v>454</v>
      </c>
      <c r="O15" s="31">
        <v>5</v>
      </c>
      <c r="P15" s="31">
        <v>3</v>
      </c>
      <c r="Q15" s="31">
        <v>0</v>
      </c>
      <c r="R15" s="31">
        <v>12</v>
      </c>
      <c r="T15" s="31">
        <v>9</v>
      </c>
      <c r="U15" s="31">
        <v>10</v>
      </c>
      <c r="AI15" s="31" t="s">
        <v>1060</v>
      </c>
      <c r="AK15" s="31" t="s">
        <v>1061</v>
      </c>
      <c r="AM15" s="31" t="s">
        <v>1016</v>
      </c>
      <c r="AP15" s="31" t="s">
        <v>1062</v>
      </c>
      <c r="AQ15" s="31" t="s">
        <v>1063</v>
      </c>
      <c r="AR15" s="31" t="s">
        <v>1064</v>
      </c>
      <c r="AS15" s="31">
        <v>15</v>
      </c>
      <c r="AT15" s="31" t="s">
        <v>1065</v>
      </c>
      <c r="AU15" s="31">
        <v>50</v>
      </c>
      <c r="AV15" s="31">
        <v>20</v>
      </c>
      <c r="AW15" s="31" t="s">
        <v>43</v>
      </c>
      <c r="AZ15" s="31" t="s">
        <v>1060</v>
      </c>
    </row>
    <row r="16" spans="1:52" x14ac:dyDescent="0.2">
      <c r="B16" s="1"/>
      <c r="C16" s="1"/>
      <c r="D16" s="1">
        <v>7.1</v>
      </c>
      <c r="E16" s="1" t="s">
        <v>1066</v>
      </c>
      <c r="F16" s="1"/>
      <c r="G16" s="1"/>
      <c r="I16" s="31">
        <v>10</v>
      </c>
      <c r="J16" s="31">
        <v>10</v>
      </c>
      <c r="K16" s="31">
        <v>40</v>
      </c>
      <c r="L16" s="31">
        <v>20</v>
      </c>
      <c r="M16" s="31" t="s">
        <v>454</v>
      </c>
      <c r="N16" s="31" t="s">
        <v>454</v>
      </c>
      <c r="O16" s="31">
        <v>5</v>
      </c>
      <c r="P16" s="31">
        <v>3</v>
      </c>
      <c r="Q16" s="31">
        <v>0</v>
      </c>
      <c r="R16" s="31">
        <v>12</v>
      </c>
      <c r="T16" s="31">
        <v>10</v>
      </c>
      <c r="U16" s="31">
        <v>15</v>
      </c>
      <c r="AI16" s="31" t="s">
        <v>1067</v>
      </c>
      <c r="AK16" s="31" t="s">
        <v>1068</v>
      </c>
      <c r="AM16" s="31" t="s">
        <v>1069</v>
      </c>
      <c r="AP16" s="31" t="s">
        <v>1070</v>
      </c>
      <c r="AQ16" s="31" t="s">
        <v>1071</v>
      </c>
      <c r="AR16" s="31" t="s">
        <v>1064</v>
      </c>
      <c r="AS16" s="31">
        <v>10</v>
      </c>
      <c r="AT16" s="31" t="s">
        <v>1072</v>
      </c>
      <c r="AU16" s="31">
        <v>50</v>
      </c>
      <c r="AV16" s="31">
        <v>20</v>
      </c>
      <c r="AW16" s="31" t="s">
        <v>185</v>
      </c>
      <c r="AZ16" s="31" t="s">
        <v>1067</v>
      </c>
    </row>
    <row r="17" spans="1:52" x14ac:dyDescent="0.2">
      <c r="B17" s="1"/>
      <c r="C17" s="1"/>
      <c r="D17" s="1"/>
      <c r="E17" s="1" t="s">
        <v>1073</v>
      </c>
      <c r="F17" s="1" t="s">
        <v>1074</v>
      </c>
      <c r="G17" s="1"/>
      <c r="I17" s="31">
        <v>11</v>
      </c>
      <c r="J17" s="31">
        <v>10</v>
      </c>
      <c r="K17" s="31">
        <v>40</v>
      </c>
      <c r="L17" s="31">
        <v>20</v>
      </c>
      <c r="M17" s="31" t="s">
        <v>454</v>
      </c>
      <c r="N17" s="31" t="s">
        <v>454</v>
      </c>
      <c r="O17" s="31">
        <v>5</v>
      </c>
      <c r="P17" s="31">
        <v>3</v>
      </c>
      <c r="Q17" s="31">
        <v>0</v>
      </c>
      <c r="R17" s="31">
        <v>12</v>
      </c>
      <c r="T17" s="31">
        <v>11</v>
      </c>
      <c r="U17" s="31">
        <v>20</v>
      </c>
      <c r="AI17" s="31" t="s">
        <v>1075</v>
      </c>
      <c r="AK17" s="31" t="s">
        <v>1076</v>
      </c>
      <c r="AM17" s="31" t="s">
        <v>1077</v>
      </c>
      <c r="AP17" s="31" t="s">
        <v>1078</v>
      </c>
      <c r="AQ17" s="31" t="s">
        <v>1079</v>
      </c>
      <c r="AR17" s="31" t="s">
        <v>164</v>
      </c>
      <c r="AS17" s="31">
        <v>0</v>
      </c>
      <c r="AT17" s="31" t="s">
        <v>1080</v>
      </c>
      <c r="AU17" s="31">
        <v>20</v>
      </c>
      <c r="AV17" s="31">
        <v>10</v>
      </c>
      <c r="AW17" s="31" t="s">
        <v>1011</v>
      </c>
      <c r="AZ17" s="31" t="s">
        <v>1075</v>
      </c>
    </row>
    <row r="18" spans="1:52" x14ac:dyDescent="0.2">
      <c r="B18" s="1"/>
      <c r="C18" s="1"/>
      <c r="D18" s="1">
        <v>7.2</v>
      </c>
      <c r="E18" s="1" t="s">
        <v>1081</v>
      </c>
      <c r="F18" s="1"/>
      <c r="G18" s="1"/>
      <c r="I18" s="31">
        <v>12</v>
      </c>
      <c r="J18" s="31">
        <v>10</v>
      </c>
      <c r="K18" s="31">
        <v>40</v>
      </c>
      <c r="L18" s="31">
        <v>20</v>
      </c>
      <c r="M18" s="31" t="s">
        <v>454</v>
      </c>
      <c r="N18" s="31" t="s">
        <v>454</v>
      </c>
      <c r="O18" s="31">
        <v>5</v>
      </c>
      <c r="P18" s="31">
        <v>3</v>
      </c>
      <c r="Q18" s="31">
        <v>0</v>
      </c>
      <c r="R18" s="31">
        <v>12</v>
      </c>
      <c r="T18" s="31">
        <v>12</v>
      </c>
      <c r="U18" s="31">
        <v>30</v>
      </c>
      <c r="AI18" s="31" t="s">
        <v>1082</v>
      </c>
      <c r="AK18" s="31" t="s">
        <v>1083</v>
      </c>
      <c r="AM18" s="31" t="s">
        <v>1084</v>
      </c>
      <c r="AP18" s="31" t="s">
        <v>1085</v>
      </c>
      <c r="AQ18" s="31" t="s">
        <v>1086</v>
      </c>
      <c r="AR18" s="31" t="s">
        <v>1087</v>
      </c>
      <c r="AS18" s="31">
        <v>10</v>
      </c>
      <c r="AT18" s="31" t="s">
        <v>1088</v>
      </c>
      <c r="AU18" s="31">
        <v>50</v>
      </c>
      <c r="AV18" s="31">
        <v>20</v>
      </c>
      <c r="AW18" s="31" t="s">
        <v>1089</v>
      </c>
      <c r="AZ18" s="31" t="s">
        <v>1082</v>
      </c>
    </row>
    <row r="19" spans="1:52" x14ac:dyDescent="0.2">
      <c r="B19" s="1"/>
      <c r="C19" s="1"/>
      <c r="D19" s="1">
        <v>7.3</v>
      </c>
      <c r="E19" s="1" t="s">
        <v>1090</v>
      </c>
      <c r="F19" s="1"/>
      <c r="G19" s="1"/>
      <c r="I19" s="31">
        <v>13</v>
      </c>
      <c r="J19" s="31">
        <v>10</v>
      </c>
      <c r="K19" s="31">
        <v>40</v>
      </c>
      <c r="L19" s="31">
        <v>20</v>
      </c>
      <c r="M19" s="31" t="s">
        <v>454</v>
      </c>
      <c r="N19" s="31" t="s">
        <v>454</v>
      </c>
      <c r="O19" s="31">
        <v>5</v>
      </c>
      <c r="P19" s="31">
        <v>3</v>
      </c>
      <c r="Q19" s="31">
        <v>0</v>
      </c>
      <c r="R19" s="31">
        <v>12</v>
      </c>
      <c r="T19" s="31">
        <v>13</v>
      </c>
      <c r="U19" s="31">
        <v>40</v>
      </c>
      <c r="AI19" s="31" t="s">
        <v>1091</v>
      </c>
      <c r="AK19" s="31" t="s">
        <v>1024</v>
      </c>
      <c r="AM19" s="31" t="s">
        <v>1092</v>
      </c>
      <c r="AP19" s="31" t="s">
        <v>1093</v>
      </c>
      <c r="AQ19" s="31" t="s">
        <v>1094</v>
      </c>
      <c r="AR19" s="31" t="s">
        <v>1095</v>
      </c>
      <c r="AS19" s="31">
        <v>10</v>
      </c>
      <c r="AT19" s="31" t="s">
        <v>1096</v>
      </c>
      <c r="AU19" s="31">
        <v>50</v>
      </c>
      <c r="AV19" s="31">
        <v>20</v>
      </c>
      <c r="AW19" s="31" t="s">
        <v>185</v>
      </c>
      <c r="AZ19" s="31" t="s">
        <v>1091</v>
      </c>
    </row>
    <row r="20" spans="1:52" x14ac:dyDescent="0.2">
      <c r="B20" s="1"/>
      <c r="C20" s="1"/>
      <c r="D20" s="1"/>
      <c r="E20" s="1" t="s">
        <v>1097</v>
      </c>
      <c r="F20" s="1" t="s">
        <v>1098</v>
      </c>
      <c r="G20" s="1"/>
      <c r="I20" s="31">
        <v>14</v>
      </c>
      <c r="J20" s="31">
        <v>10</v>
      </c>
      <c r="K20" s="31">
        <v>40</v>
      </c>
      <c r="L20" s="31">
        <v>20</v>
      </c>
      <c r="M20" s="31" t="s">
        <v>454</v>
      </c>
      <c r="N20" s="31" t="s">
        <v>454</v>
      </c>
      <c r="O20" s="31">
        <v>5</v>
      </c>
      <c r="P20" s="31">
        <v>3</v>
      </c>
      <c r="Q20" s="31">
        <v>0</v>
      </c>
      <c r="R20" s="31">
        <v>12</v>
      </c>
      <c r="T20" s="31">
        <v>14</v>
      </c>
      <c r="U20" s="31">
        <v>50</v>
      </c>
      <c r="AI20" s="31" t="s">
        <v>1099</v>
      </c>
      <c r="AK20" s="31" t="s">
        <v>1100</v>
      </c>
      <c r="AM20" s="31" t="s">
        <v>1101</v>
      </c>
      <c r="AP20" s="31" t="s">
        <v>1102</v>
      </c>
      <c r="AQ20" s="31" t="s">
        <v>1103</v>
      </c>
      <c r="AR20" s="31" t="s">
        <v>164</v>
      </c>
      <c r="AS20" s="31">
        <v>0</v>
      </c>
      <c r="AT20" s="31" t="s">
        <v>1104</v>
      </c>
      <c r="AU20" s="31">
        <v>20</v>
      </c>
      <c r="AV20" s="31">
        <v>10</v>
      </c>
      <c r="AW20" s="31" t="s">
        <v>1011</v>
      </c>
      <c r="AZ20" s="31" t="s">
        <v>1099</v>
      </c>
    </row>
    <row r="21" spans="1:52" x14ac:dyDescent="0.2">
      <c r="B21" s="1"/>
      <c r="C21" s="1"/>
      <c r="D21" s="1">
        <v>7.4</v>
      </c>
      <c r="E21" s="1" t="s">
        <v>1105</v>
      </c>
      <c r="F21" s="1"/>
      <c r="G21" s="1"/>
      <c r="I21" s="31">
        <v>15</v>
      </c>
      <c r="J21" s="31">
        <v>10</v>
      </c>
      <c r="K21" s="31">
        <v>40</v>
      </c>
      <c r="L21" s="31">
        <v>20</v>
      </c>
      <c r="M21" s="31" t="s">
        <v>454</v>
      </c>
      <c r="N21" s="31" t="s">
        <v>454</v>
      </c>
      <c r="O21" s="31">
        <v>5</v>
      </c>
      <c r="P21" s="31">
        <v>3</v>
      </c>
      <c r="Q21" s="31">
        <v>0</v>
      </c>
      <c r="R21" s="31">
        <v>12</v>
      </c>
      <c r="T21" s="31">
        <v>15</v>
      </c>
      <c r="U21" s="31">
        <v>60</v>
      </c>
      <c r="AI21" s="31" t="s">
        <v>1106</v>
      </c>
      <c r="AK21" s="31" t="s">
        <v>1107</v>
      </c>
      <c r="AM21" s="31" t="s">
        <v>1108</v>
      </c>
      <c r="AP21" s="31" t="s">
        <v>1109</v>
      </c>
      <c r="AQ21" s="31" t="s">
        <v>164</v>
      </c>
      <c r="AR21" s="31" t="s">
        <v>164</v>
      </c>
      <c r="AS21" s="31">
        <v>0</v>
      </c>
      <c r="AT21" s="31" t="s">
        <v>1110</v>
      </c>
      <c r="AU21" s="31">
        <v>20</v>
      </c>
      <c r="AV21" s="31">
        <v>10</v>
      </c>
      <c r="AW21" s="31" t="s">
        <v>1011</v>
      </c>
      <c r="AZ21" s="31" t="s">
        <v>1106</v>
      </c>
    </row>
    <row r="22" spans="1:52" x14ac:dyDescent="0.2">
      <c r="B22" s="1"/>
      <c r="C22" s="1">
        <v>8</v>
      </c>
      <c r="D22" s="1" t="s">
        <v>1111</v>
      </c>
      <c r="E22" s="1"/>
      <c r="F22" s="1"/>
      <c r="G22" s="1"/>
      <c r="I22" s="31">
        <v>16</v>
      </c>
      <c r="J22" s="31">
        <v>10</v>
      </c>
      <c r="K22" s="31">
        <v>40</v>
      </c>
      <c r="L22" s="31">
        <v>20</v>
      </c>
      <c r="M22" s="31" t="s">
        <v>454</v>
      </c>
      <c r="N22" s="31" t="s">
        <v>454</v>
      </c>
      <c r="O22" s="31">
        <v>5</v>
      </c>
      <c r="P22" s="31">
        <v>3</v>
      </c>
      <c r="Q22" s="31">
        <v>0</v>
      </c>
      <c r="R22" s="31">
        <v>12</v>
      </c>
      <c r="AI22" s="31" t="s">
        <v>1112</v>
      </c>
      <c r="AK22" s="31" t="s">
        <v>1113</v>
      </c>
      <c r="AM22" s="31" t="s">
        <v>1114</v>
      </c>
      <c r="AP22" s="31" t="s">
        <v>1115</v>
      </c>
      <c r="AQ22" s="31" t="s">
        <v>1116</v>
      </c>
      <c r="AR22" s="31" t="s">
        <v>164</v>
      </c>
      <c r="AS22" s="31">
        <v>0</v>
      </c>
      <c r="AT22" s="31" t="s">
        <v>1117</v>
      </c>
      <c r="AU22" s="31">
        <v>20</v>
      </c>
      <c r="AV22" s="31">
        <v>10</v>
      </c>
      <c r="AW22" s="31" t="s">
        <v>1011</v>
      </c>
      <c r="AZ22" s="31" t="s">
        <v>1112</v>
      </c>
    </row>
    <row r="23" spans="1:52" x14ac:dyDescent="0.2">
      <c r="B23" s="1"/>
      <c r="C23" s="1"/>
      <c r="D23" s="1">
        <v>8.1</v>
      </c>
      <c r="E23" s="1" t="s">
        <v>1118</v>
      </c>
      <c r="F23" s="1"/>
      <c r="G23" s="1"/>
      <c r="I23" s="31">
        <v>17</v>
      </c>
      <c r="J23" s="31">
        <v>10</v>
      </c>
      <c r="K23" s="31">
        <v>40</v>
      </c>
      <c r="L23" s="31">
        <v>20</v>
      </c>
      <c r="M23" s="31" t="s">
        <v>454</v>
      </c>
      <c r="N23" s="31" t="s">
        <v>454</v>
      </c>
      <c r="O23" s="31">
        <v>5</v>
      </c>
      <c r="P23" s="31">
        <v>3</v>
      </c>
      <c r="Q23" s="31">
        <v>0</v>
      </c>
      <c r="R23" s="31">
        <v>12</v>
      </c>
      <c r="AI23" s="31" t="s">
        <v>1119</v>
      </c>
      <c r="AK23" s="31" t="s">
        <v>1120</v>
      </c>
      <c r="AM23" s="31" t="s">
        <v>1040</v>
      </c>
      <c r="AP23" s="31" t="s">
        <v>1022</v>
      </c>
      <c r="AQ23" s="31" t="s">
        <v>1121</v>
      </c>
      <c r="AR23" s="31" t="s">
        <v>164</v>
      </c>
      <c r="AS23" s="31">
        <v>0</v>
      </c>
      <c r="AT23" s="31" t="s">
        <v>164</v>
      </c>
      <c r="AU23" s="31">
        <v>20</v>
      </c>
      <c r="AV23" s="31">
        <v>10</v>
      </c>
      <c r="AW23" s="31" t="s">
        <v>1035</v>
      </c>
      <c r="AZ23" s="31" t="s">
        <v>1119</v>
      </c>
    </row>
    <row r="24" spans="1:52" x14ac:dyDescent="0.2">
      <c r="I24" s="31">
        <v>18</v>
      </c>
      <c r="J24" s="31">
        <v>10</v>
      </c>
      <c r="K24" s="31">
        <v>40</v>
      </c>
      <c r="L24" s="31">
        <v>20</v>
      </c>
      <c r="M24" s="31" t="s">
        <v>454</v>
      </c>
      <c r="N24" s="31" t="s">
        <v>454</v>
      </c>
      <c r="O24" s="31">
        <v>5</v>
      </c>
      <c r="P24" s="31">
        <v>3</v>
      </c>
      <c r="Q24" s="31">
        <v>0</v>
      </c>
      <c r="R24" s="31">
        <v>12</v>
      </c>
      <c r="AI24" s="31" t="s">
        <v>1122</v>
      </c>
      <c r="AK24" s="31" t="s">
        <v>1123</v>
      </c>
      <c r="AM24" s="31" t="s">
        <v>1124</v>
      </c>
      <c r="AP24" s="31" t="s">
        <v>1125</v>
      </c>
      <c r="AQ24" s="31" t="s">
        <v>1126</v>
      </c>
      <c r="AR24" s="31" t="s">
        <v>164</v>
      </c>
      <c r="AS24" s="31">
        <v>0</v>
      </c>
      <c r="AT24" s="31" t="s">
        <v>164</v>
      </c>
      <c r="AU24" s="31">
        <v>20</v>
      </c>
      <c r="AV24" s="31">
        <v>10</v>
      </c>
      <c r="AW24" s="31" t="s">
        <v>1011</v>
      </c>
      <c r="AZ24" s="31" t="s">
        <v>1122</v>
      </c>
    </row>
    <row r="25" spans="1:52" x14ac:dyDescent="0.2">
      <c r="I25" s="31">
        <v>19</v>
      </c>
      <c r="J25" s="31">
        <v>10</v>
      </c>
      <c r="K25" s="31">
        <v>40</v>
      </c>
      <c r="L25" s="31">
        <v>20</v>
      </c>
      <c r="M25" s="31" t="s">
        <v>454</v>
      </c>
      <c r="N25" s="31" t="s">
        <v>454</v>
      </c>
      <c r="O25" s="31">
        <v>5</v>
      </c>
      <c r="P25" s="31">
        <v>3</v>
      </c>
      <c r="Q25" s="31">
        <v>0</v>
      </c>
      <c r="R25" s="31">
        <v>12</v>
      </c>
      <c r="AI25" s="31" t="s">
        <v>1127</v>
      </c>
      <c r="AK25" s="31" t="s">
        <v>1032</v>
      </c>
      <c r="AM25" s="31" t="s">
        <v>1128</v>
      </c>
      <c r="AP25" s="31" t="s">
        <v>1077</v>
      </c>
      <c r="AQ25" s="31" t="s">
        <v>1129</v>
      </c>
      <c r="AR25" s="31" t="s">
        <v>1057</v>
      </c>
      <c r="AS25" s="31">
        <v>10</v>
      </c>
      <c r="AT25" s="31" t="s">
        <v>1130</v>
      </c>
      <c r="AU25" s="31">
        <v>50</v>
      </c>
      <c r="AV25" s="31">
        <v>20</v>
      </c>
      <c r="AW25" s="31" t="s">
        <v>185</v>
      </c>
      <c r="AZ25" s="31" t="s">
        <v>1127</v>
      </c>
    </row>
    <row r="26" spans="1:52" x14ac:dyDescent="0.2">
      <c r="A26" s="31" t="s">
        <v>248</v>
      </c>
      <c r="B26" s="31">
        <v>0</v>
      </c>
      <c r="I26" s="31">
        <v>20</v>
      </c>
      <c r="J26" s="31">
        <v>10</v>
      </c>
      <c r="K26" s="31">
        <v>40</v>
      </c>
      <c r="L26" s="31">
        <v>20</v>
      </c>
      <c r="M26" s="31" t="s">
        <v>454</v>
      </c>
      <c r="N26" s="31" t="s">
        <v>454</v>
      </c>
      <c r="O26" s="31">
        <v>5</v>
      </c>
      <c r="P26" s="31">
        <v>3</v>
      </c>
      <c r="Q26" s="31">
        <v>0</v>
      </c>
      <c r="R26" s="31">
        <v>12</v>
      </c>
      <c r="AI26" s="31" t="s">
        <v>1131</v>
      </c>
      <c r="AK26" s="31" t="s">
        <v>1132</v>
      </c>
      <c r="AM26" s="31" t="s">
        <v>1133</v>
      </c>
      <c r="AP26" s="31" t="s">
        <v>1134</v>
      </c>
      <c r="AQ26" s="31" t="s">
        <v>1009</v>
      </c>
      <c r="AR26" s="31" t="s">
        <v>164</v>
      </c>
      <c r="AS26" s="31">
        <v>0</v>
      </c>
      <c r="AT26" s="31" t="s">
        <v>1135</v>
      </c>
      <c r="AU26" s="31">
        <v>20</v>
      </c>
      <c r="AV26" s="31">
        <v>10</v>
      </c>
      <c r="AW26" s="31" t="s">
        <v>1035</v>
      </c>
      <c r="AZ26" s="31" t="s">
        <v>1131</v>
      </c>
    </row>
    <row r="27" spans="1:52" x14ac:dyDescent="0.2">
      <c r="A27" s="31" t="s">
        <v>1136</v>
      </c>
      <c r="B27" s="31">
        <v>40</v>
      </c>
      <c r="I27" s="31">
        <v>21</v>
      </c>
      <c r="J27" s="31">
        <v>10</v>
      </c>
      <c r="K27" s="31">
        <v>40</v>
      </c>
      <c r="L27" s="31">
        <v>20</v>
      </c>
      <c r="M27" s="31" t="s">
        <v>454</v>
      </c>
      <c r="N27" s="31" t="s">
        <v>454</v>
      </c>
      <c r="O27" s="31">
        <v>5</v>
      </c>
      <c r="P27" s="31">
        <v>3</v>
      </c>
      <c r="Q27" s="31">
        <v>0</v>
      </c>
      <c r="R27" s="31">
        <v>12</v>
      </c>
      <c r="AK27" s="31" t="s">
        <v>1137</v>
      </c>
      <c r="AM27" s="31" t="s">
        <v>1085</v>
      </c>
      <c r="AP27" s="31" t="s">
        <v>1108</v>
      </c>
      <c r="AQ27" s="31" t="s">
        <v>1138</v>
      </c>
      <c r="AR27" s="31" t="s">
        <v>1064</v>
      </c>
      <c r="AS27" s="31">
        <v>10</v>
      </c>
      <c r="AT27" s="31" t="s">
        <v>1139</v>
      </c>
      <c r="AU27" s="31">
        <v>50</v>
      </c>
      <c r="AV27" s="31">
        <v>20</v>
      </c>
      <c r="AW27" s="31" t="s">
        <v>185</v>
      </c>
      <c r="AZ27" s="31" t="s">
        <v>1002</v>
      </c>
    </row>
    <row r="28" spans="1:52" x14ac:dyDescent="0.2">
      <c r="A28" s="31" t="s">
        <v>1140</v>
      </c>
      <c r="B28" s="31">
        <v>30</v>
      </c>
      <c r="I28" s="31">
        <v>22</v>
      </c>
      <c r="J28" s="31">
        <v>10</v>
      </c>
      <c r="K28" s="31">
        <v>40</v>
      </c>
      <c r="L28" s="31">
        <v>20</v>
      </c>
      <c r="M28" s="31" t="s">
        <v>454</v>
      </c>
      <c r="N28" s="31" t="s">
        <v>454</v>
      </c>
      <c r="O28" s="31">
        <v>5</v>
      </c>
      <c r="P28" s="31">
        <v>3</v>
      </c>
      <c r="Q28" s="31">
        <v>0</v>
      </c>
      <c r="R28" s="31">
        <v>12</v>
      </c>
      <c r="AI28" s="31" t="s">
        <v>1141</v>
      </c>
      <c r="AK28" s="31" t="s">
        <v>1134</v>
      </c>
      <c r="AM28" s="31" t="s">
        <v>1142</v>
      </c>
      <c r="AP28" s="31" t="s">
        <v>1113</v>
      </c>
      <c r="AQ28" s="31" t="s">
        <v>1025</v>
      </c>
      <c r="AR28" s="31" t="s">
        <v>164</v>
      </c>
      <c r="AS28" s="31">
        <v>0</v>
      </c>
      <c r="AT28" s="31" t="s">
        <v>164</v>
      </c>
      <c r="AU28" s="31">
        <v>20</v>
      </c>
      <c r="AV28" s="31">
        <v>10</v>
      </c>
      <c r="AW28" s="31" t="s">
        <v>1143</v>
      </c>
      <c r="AZ28" s="31" t="s">
        <v>1007</v>
      </c>
    </row>
    <row r="29" spans="1:52" x14ac:dyDescent="0.2">
      <c r="A29" s="31" t="s">
        <v>1144</v>
      </c>
      <c r="B29" s="31">
        <v>20</v>
      </c>
      <c r="I29" s="31">
        <v>23</v>
      </c>
      <c r="J29" s="31">
        <v>20</v>
      </c>
      <c r="K29" s="31">
        <v>60</v>
      </c>
      <c r="L29" s="31">
        <v>10</v>
      </c>
      <c r="M29" s="31" t="s">
        <v>454</v>
      </c>
      <c r="N29" s="31" t="s">
        <v>454</v>
      </c>
      <c r="O29" s="31">
        <v>5</v>
      </c>
      <c r="P29" s="31">
        <v>4</v>
      </c>
      <c r="Q29" s="31">
        <v>4</v>
      </c>
      <c r="R29" s="31">
        <v>16</v>
      </c>
      <c r="AK29" s="31" t="s">
        <v>1145</v>
      </c>
      <c r="AM29" s="31" t="s">
        <v>1146</v>
      </c>
      <c r="AP29" s="31" t="s">
        <v>1128</v>
      </c>
      <c r="AQ29" s="31" t="s">
        <v>1147</v>
      </c>
      <c r="AR29" s="31" t="s">
        <v>1064</v>
      </c>
      <c r="AS29" s="31">
        <v>15</v>
      </c>
      <c r="AT29" s="31" t="s">
        <v>1148</v>
      </c>
      <c r="AU29" s="31">
        <v>50</v>
      </c>
      <c r="AV29" s="31">
        <v>20</v>
      </c>
      <c r="AW29" s="31" t="s">
        <v>185</v>
      </c>
      <c r="AZ29" s="31" t="s">
        <v>1014</v>
      </c>
    </row>
    <row r="30" spans="1:52" x14ac:dyDescent="0.2">
      <c r="A30" s="31" t="s">
        <v>1149</v>
      </c>
      <c r="B30" s="31">
        <v>10</v>
      </c>
      <c r="I30" s="31">
        <v>24</v>
      </c>
      <c r="J30" s="31">
        <v>20</v>
      </c>
      <c r="K30" s="31">
        <v>60</v>
      </c>
      <c r="L30" s="31">
        <v>10</v>
      </c>
      <c r="M30" s="31" t="s">
        <v>454</v>
      </c>
      <c r="N30" s="31" t="s">
        <v>454</v>
      </c>
      <c r="O30" s="31">
        <v>5</v>
      </c>
      <c r="P30" s="31">
        <v>4</v>
      </c>
      <c r="Q30" s="31">
        <v>4</v>
      </c>
      <c r="R30" s="31">
        <v>16</v>
      </c>
      <c r="AK30" s="31" t="s">
        <v>1150</v>
      </c>
      <c r="AM30" s="31" t="s">
        <v>1151</v>
      </c>
      <c r="AP30" s="31" t="s">
        <v>1046</v>
      </c>
      <c r="AQ30" s="31" t="s">
        <v>1152</v>
      </c>
      <c r="AR30" s="31" t="s">
        <v>164</v>
      </c>
      <c r="AS30" s="31">
        <v>0</v>
      </c>
      <c r="AT30" s="31" t="s">
        <v>1153</v>
      </c>
      <c r="AU30" s="31">
        <v>20</v>
      </c>
      <c r="AV30" s="31">
        <v>10</v>
      </c>
      <c r="AW30" s="31" t="s">
        <v>1035</v>
      </c>
      <c r="AZ30" s="31" t="s">
        <v>1022</v>
      </c>
    </row>
    <row r="31" spans="1:52" x14ac:dyDescent="0.2">
      <c r="A31" s="31" t="s">
        <v>1154</v>
      </c>
      <c r="B31" s="31">
        <v>10</v>
      </c>
      <c r="I31" s="31">
        <v>25</v>
      </c>
      <c r="J31" s="31">
        <v>30</v>
      </c>
      <c r="K31" s="31">
        <v>100</v>
      </c>
      <c r="L31" s="31">
        <v>0</v>
      </c>
      <c r="M31" s="31" t="s">
        <v>1155</v>
      </c>
      <c r="N31" s="31">
        <v>1</v>
      </c>
      <c r="O31" s="31">
        <v>10</v>
      </c>
      <c r="P31" s="31">
        <v>6</v>
      </c>
      <c r="Q31" s="31">
        <v>8</v>
      </c>
      <c r="R31" s="31">
        <v>20</v>
      </c>
      <c r="AK31" s="31" t="s">
        <v>1156</v>
      </c>
      <c r="AM31" s="31" t="s">
        <v>1055</v>
      </c>
      <c r="AP31" s="31" t="s">
        <v>1157</v>
      </c>
      <c r="AQ31" s="31" t="s">
        <v>1158</v>
      </c>
      <c r="AR31" s="31" t="s">
        <v>1095</v>
      </c>
      <c r="AS31" s="31">
        <v>10</v>
      </c>
      <c r="AT31" s="31" t="s">
        <v>1159</v>
      </c>
      <c r="AU31" s="31">
        <v>50</v>
      </c>
      <c r="AV31" s="31">
        <v>20</v>
      </c>
      <c r="AW31" s="31" t="s">
        <v>185</v>
      </c>
      <c r="AZ31" s="31" t="s">
        <v>1030</v>
      </c>
    </row>
    <row r="32" spans="1:52" x14ac:dyDescent="0.2">
      <c r="A32" s="31" t="s">
        <v>1160</v>
      </c>
      <c r="B32" s="31">
        <v>20</v>
      </c>
      <c r="I32" s="31">
        <v>26</v>
      </c>
      <c r="J32" s="31">
        <v>30</v>
      </c>
      <c r="K32" s="31">
        <v>100</v>
      </c>
      <c r="L32" s="31">
        <v>0</v>
      </c>
      <c r="M32" s="31" t="s">
        <v>1155</v>
      </c>
      <c r="N32" s="31">
        <v>1</v>
      </c>
      <c r="O32" s="31">
        <v>10</v>
      </c>
      <c r="P32" s="31">
        <v>6</v>
      </c>
      <c r="Q32" s="31">
        <v>8</v>
      </c>
      <c r="R32" s="31">
        <v>20</v>
      </c>
      <c r="AK32" s="31" t="s">
        <v>1161</v>
      </c>
      <c r="AM32" s="31" t="s">
        <v>1162</v>
      </c>
      <c r="AP32" s="31" t="s">
        <v>1156</v>
      </c>
      <c r="AQ32" s="31" t="s">
        <v>164</v>
      </c>
      <c r="AR32" s="31" t="s">
        <v>164</v>
      </c>
      <c r="AS32" s="31">
        <v>0</v>
      </c>
      <c r="AT32" s="31" t="s">
        <v>1163</v>
      </c>
      <c r="AU32" s="31">
        <v>20</v>
      </c>
      <c r="AV32" s="31">
        <v>10</v>
      </c>
      <c r="AW32" s="31" t="s">
        <v>1011</v>
      </c>
      <c r="AZ32" s="31" t="s">
        <v>1038</v>
      </c>
    </row>
    <row r="33" spans="1:52" x14ac:dyDescent="0.2">
      <c r="A33" s="31" t="s">
        <v>1164</v>
      </c>
      <c r="B33" s="31">
        <v>10</v>
      </c>
      <c r="I33" s="31">
        <v>27</v>
      </c>
      <c r="J33" s="31">
        <v>30</v>
      </c>
      <c r="K33" s="31">
        <v>100</v>
      </c>
      <c r="L33" s="31">
        <v>0</v>
      </c>
      <c r="M33" s="31" t="s">
        <v>1155</v>
      </c>
      <c r="N33" s="31">
        <v>1</v>
      </c>
      <c r="O33" s="31">
        <v>10</v>
      </c>
      <c r="P33" s="31">
        <v>6</v>
      </c>
      <c r="Q33" s="31">
        <v>8</v>
      </c>
      <c r="R33" s="31">
        <v>20</v>
      </c>
      <c r="AK33" s="31" t="s">
        <v>1165</v>
      </c>
      <c r="AM33" s="31" t="s">
        <v>1093</v>
      </c>
      <c r="AP33" s="31" t="s">
        <v>1015</v>
      </c>
      <c r="AQ33" s="31" t="s">
        <v>1166</v>
      </c>
      <c r="AR33" s="31" t="s">
        <v>1057</v>
      </c>
      <c r="AS33" s="31">
        <v>10</v>
      </c>
      <c r="AT33" s="31" t="s">
        <v>1167</v>
      </c>
      <c r="AU33" s="31">
        <v>50</v>
      </c>
      <c r="AV33" s="31">
        <v>20</v>
      </c>
      <c r="AW33" s="31" t="s">
        <v>185</v>
      </c>
      <c r="AZ33" s="31" t="s">
        <v>1046</v>
      </c>
    </row>
    <row r="34" spans="1:52" x14ac:dyDescent="0.2">
      <c r="A34" s="31" t="s">
        <v>1168</v>
      </c>
      <c r="B34" s="31">
        <v>20</v>
      </c>
      <c r="I34" s="31">
        <v>28</v>
      </c>
      <c r="J34" s="31">
        <v>30</v>
      </c>
      <c r="K34" s="31">
        <v>100</v>
      </c>
      <c r="L34" s="31">
        <v>0</v>
      </c>
      <c r="M34" s="31" t="s">
        <v>1155</v>
      </c>
      <c r="N34" s="31">
        <v>1</v>
      </c>
      <c r="O34" s="31">
        <v>10</v>
      </c>
      <c r="P34" s="31">
        <v>6</v>
      </c>
      <c r="Q34" s="31">
        <v>8</v>
      </c>
      <c r="R34" s="31">
        <v>20</v>
      </c>
      <c r="AK34" s="31" t="s">
        <v>1109</v>
      </c>
      <c r="AM34" s="31" t="s">
        <v>1169</v>
      </c>
      <c r="AP34" s="31" t="s">
        <v>1092</v>
      </c>
      <c r="AQ34" s="31" t="s">
        <v>1170</v>
      </c>
      <c r="AR34" s="31" t="s">
        <v>1042</v>
      </c>
      <c r="AS34" s="31">
        <v>10</v>
      </c>
      <c r="AT34" s="31" t="s">
        <v>1171</v>
      </c>
      <c r="AU34" s="31">
        <v>50</v>
      </c>
      <c r="AV34" s="31">
        <v>20</v>
      </c>
      <c r="AW34" s="31" t="s">
        <v>1019</v>
      </c>
      <c r="AZ34" s="31" t="s">
        <v>1053</v>
      </c>
    </row>
    <row r="35" spans="1:52" x14ac:dyDescent="0.2">
      <c r="A35" s="31" t="s">
        <v>1172</v>
      </c>
      <c r="B35" s="31">
        <v>10</v>
      </c>
      <c r="I35" s="31">
        <v>29</v>
      </c>
      <c r="J35" s="31">
        <v>40</v>
      </c>
      <c r="K35" s="31">
        <v>120</v>
      </c>
      <c r="L35" s="31">
        <v>-10</v>
      </c>
      <c r="M35" s="31" t="s">
        <v>1173</v>
      </c>
      <c r="N35" s="31">
        <v>2</v>
      </c>
      <c r="O35" s="31">
        <v>15</v>
      </c>
      <c r="P35" s="31">
        <v>8</v>
      </c>
      <c r="Q35" s="31">
        <v>12</v>
      </c>
      <c r="R35" s="31">
        <v>28</v>
      </c>
      <c r="AK35" s="31" t="s">
        <v>1174</v>
      </c>
      <c r="AM35" s="31" t="s">
        <v>1070</v>
      </c>
      <c r="AP35" s="31" t="s">
        <v>1146</v>
      </c>
      <c r="AQ35" s="31" t="s">
        <v>1175</v>
      </c>
      <c r="AR35" s="31" t="s">
        <v>1057</v>
      </c>
      <c r="AS35" s="31">
        <v>10</v>
      </c>
      <c r="AT35" s="31" t="s">
        <v>1176</v>
      </c>
      <c r="AU35" s="31">
        <v>50</v>
      </c>
      <c r="AV35" s="31">
        <v>20</v>
      </c>
      <c r="AW35" s="31" t="s">
        <v>185</v>
      </c>
      <c r="AZ35" s="31" t="s">
        <v>1061</v>
      </c>
    </row>
    <row r="36" spans="1:52" x14ac:dyDescent="0.2">
      <c r="A36" s="31" t="s">
        <v>1177</v>
      </c>
      <c r="B36" s="31">
        <v>10</v>
      </c>
      <c r="I36" s="31">
        <v>30</v>
      </c>
      <c r="J36" s="31">
        <v>40</v>
      </c>
      <c r="K36" s="31">
        <v>120</v>
      </c>
      <c r="L36" s="31">
        <v>-10</v>
      </c>
      <c r="M36" s="31" t="s">
        <v>1173</v>
      </c>
      <c r="N36" s="31">
        <v>2</v>
      </c>
      <c r="O36" s="31">
        <v>15</v>
      </c>
      <c r="P36" s="31">
        <v>8</v>
      </c>
      <c r="Q36" s="31">
        <v>12</v>
      </c>
      <c r="R36" s="31">
        <v>28</v>
      </c>
      <c r="AK36" s="31" t="s">
        <v>1178</v>
      </c>
      <c r="AM36" s="31" t="s">
        <v>1179</v>
      </c>
      <c r="AP36" s="31" t="s">
        <v>1068</v>
      </c>
      <c r="AQ36" s="31" t="s">
        <v>164</v>
      </c>
      <c r="AR36" s="31" t="s">
        <v>1180</v>
      </c>
      <c r="AS36" s="31">
        <v>0</v>
      </c>
      <c r="AT36" s="31" t="s">
        <v>164</v>
      </c>
      <c r="AU36" s="31">
        <v>20</v>
      </c>
      <c r="AV36" s="31">
        <v>10</v>
      </c>
      <c r="AW36" s="31" t="s">
        <v>1035</v>
      </c>
      <c r="AZ36" s="31" t="s">
        <v>1068</v>
      </c>
    </row>
    <row r="37" spans="1:52" x14ac:dyDescent="0.2">
      <c r="A37" s="31" t="s">
        <v>1181</v>
      </c>
      <c r="B37" s="31">
        <v>10</v>
      </c>
      <c r="I37" s="31">
        <v>31</v>
      </c>
      <c r="J37" s="31">
        <v>40</v>
      </c>
      <c r="K37" s="31">
        <v>120</v>
      </c>
      <c r="L37" s="31">
        <v>-10</v>
      </c>
      <c r="M37" s="31" t="s">
        <v>1173</v>
      </c>
      <c r="N37" s="31">
        <v>2</v>
      </c>
      <c r="O37" s="31">
        <v>15</v>
      </c>
      <c r="P37" s="31">
        <v>8</v>
      </c>
      <c r="Q37" s="31">
        <v>12</v>
      </c>
      <c r="R37" s="31">
        <v>28</v>
      </c>
      <c r="AK37" s="31" t="s">
        <v>1182</v>
      </c>
      <c r="AM37" s="31" t="s">
        <v>1157</v>
      </c>
      <c r="AP37" s="31" t="s">
        <v>1183</v>
      </c>
      <c r="AQ37" s="31" t="s">
        <v>1184</v>
      </c>
      <c r="AR37" s="31" t="s">
        <v>164</v>
      </c>
      <c r="AS37" s="31">
        <v>0</v>
      </c>
      <c r="AT37" s="31" t="s">
        <v>1185</v>
      </c>
      <c r="AU37" s="31">
        <v>20</v>
      </c>
      <c r="AV37" s="31">
        <v>10</v>
      </c>
      <c r="AW37" s="31" t="s">
        <v>1011</v>
      </c>
      <c r="AZ37" s="31" t="s">
        <v>1076</v>
      </c>
    </row>
    <row r="38" spans="1:52" x14ac:dyDescent="0.2">
      <c r="A38" s="31" t="s">
        <v>1186</v>
      </c>
      <c r="B38" s="31">
        <v>20</v>
      </c>
      <c r="I38" s="31">
        <v>32</v>
      </c>
      <c r="J38" s="31">
        <v>40</v>
      </c>
      <c r="K38" s="31">
        <v>120</v>
      </c>
      <c r="L38" s="31">
        <v>-10</v>
      </c>
      <c r="M38" s="31" t="s">
        <v>1173</v>
      </c>
      <c r="N38" s="31">
        <v>2</v>
      </c>
      <c r="O38" s="31">
        <v>15</v>
      </c>
      <c r="P38" s="31">
        <v>8</v>
      </c>
      <c r="Q38" s="31">
        <v>12</v>
      </c>
      <c r="R38" s="31">
        <v>28</v>
      </c>
      <c r="AK38" s="31" t="s">
        <v>1187</v>
      </c>
      <c r="AM38" s="31" t="s">
        <v>1188</v>
      </c>
      <c r="AP38" s="31" t="s">
        <v>1031</v>
      </c>
      <c r="AQ38" s="31" t="s">
        <v>1189</v>
      </c>
      <c r="AR38" s="31" t="s">
        <v>1064</v>
      </c>
      <c r="AS38" s="31">
        <v>15</v>
      </c>
      <c r="AT38" s="31" t="s">
        <v>1190</v>
      </c>
      <c r="AU38" s="31">
        <v>50</v>
      </c>
      <c r="AV38" s="31">
        <v>20</v>
      </c>
      <c r="AW38" s="31" t="s">
        <v>185</v>
      </c>
      <c r="AZ38" s="31" t="s">
        <v>1083</v>
      </c>
    </row>
    <row r="39" spans="1:52" x14ac:dyDescent="0.2">
      <c r="A39" s="31" t="s">
        <v>1191</v>
      </c>
      <c r="B39" s="31">
        <v>10</v>
      </c>
      <c r="I39" s="31">
        <v>33</v>
      </c>
      <c r="J39" s="31">
        <v>40</v>
      </c>
      <c r="K39" s="31">
        <v>120</v>
      </c>
      <c r="L39" s="31">
        <v>-10</v>
      </c>
      <c r="M39" s="31" t="s">
        <v>1173</v>
      </c>
      <c r="N39" s="31">
        <v>2</v>
      </c>
      <c r="O39" s="31">
        <v>15</v>
      </c>
      <c r="P39" s="31">
        <v>8</v>
      </c>
      <c r="Q39" s="31">
        <v>12</v>
      </c>
      <c r="R39" s="31">
        <v>28</v>
      </c>
      <c r="AK39" s="31" t="s">
        <v>1192</v>
      </c>
      <c r="AM39" s="31" t="s">
        <v>1062</v>
      </c>
      <c r="AP39" s="31" t="s">
        <v>1182</v>
      </c>
      <c r="AQ39" s="31" t="s">
        <v>164</v>
      </c>
      <c r="AR39" s="31" t="s">
        <v>164</v>
      </c>
      <c r="AS39" s="31">
        <v>0</v>
      </c>
      <c r="AT39" s="31" t="s">
        <v>1193</v>
      </c>
      <c r="AU39" s="31">
        <v>20</v>
      </c>
      <c r="AV39" s="31">
        <v>10</v>
      </c>
      <c r="AW39" s="31" t="s">
        <v>1011</v>
      </c>
      <c r="AZ39" s="31" t="s">
        <v>1024</v>
      </c>
    </row>
    <row r="40" spans="1:52" x14ac:dyDescent="0.2">
      <c r="A40" s="31" t="s">
        <v>1194</v>
      </c>
      <c r="B40" s="31">
        <v>10</v>
      </c>
      <c r="I40" s="31">
        <v>34</v>
      </c>
      <c r="J40" s="31">
        <v>60</v>
      </c>
      <c r="K40" s="31">
        <v>140</v>
      </c>
      <c r="L40" s="31">
        <v>-20</v>
      </c>
      <c r="M40" s="31" t="s">
        <v>1195</v>
      </c>
      <c r="N40" s="31">
        <v>3</v>
      </c>
      <c r="O40" s="31">
        <v>20</v>
      </c>
      <c r="P40" s="31">
        <v>10</v>
      </c>
      <c r="Q40" s="31">
        <v>16</v>
      </c>
      <c r="R40" s="31">
        <v>34</v>
      </c>
      <c r="AK40" s="31" t="s">
        <v>1125</v>
      </c>
      <c r="AM40" s="31" t="s">
        <v>1196</v>
      </c>
      <c r="AP40" s="31" t="s">
        <v>1197</v>
      </c>
      <c r="AQ40" s="31" t="s">
        <v>164</v>
      </c>
      <c r="AR40" s="31" t="s">
        <v>164</v>
      </c>
      <c r="AS40" s="31">
        <v>10</v>
      </c>
      <c r="AT40" s="31" t="s">
        <v>164</v>
      </c>
      <c r="AU40" s="31">
        <v>20</v>
      </c>
      <c r="AV40" s="31">
        <v>10</v>
      </c>
      <c r="AW40" s="31" t="s">
        <v>1198</v>
      </c>
      <c r="AZ40" s="31" t="s">
        <v>1100</v>
      </c>
    </row>
    <row r="41" spans="1:52" x14ac:dyDescent="0.2">
      <c r="A41" s="31" t="s">
        <v>1199</v>
      </c>
      <c r="B41" s="31">
        <v>10</v>
      </c>
      <c r="I41" s="31">
        <v>35</v>
      </c>
      <c r="J41" s="31">
        <v>60</v>
      </c>
      <c r="K41" s="31">
        <v>140</v>
      </c>
      <c r="L41" s="31">
        <v>-20</v>
      </c>
      <c r="M41" s="31" t="s">
        <v>1195</v>
      </c>
      <c r="N41" s="31">
        <v>3</v>
      </c>
      <c r="O41" s="31">
        <v>20</v>
      </c>
      <c r="P41" s="31">
        <v>10</v>
      </c>
      <c r="Q41" s="31">
        <v>16</v>
      </c>
      <c r="R41" s="31">
        <v>34</v>
      </c>
      <c r="AK41" s="31" t="s">
        <v>1200</v>
      </c>
      <c r="AP41" s="31" t="s">
        <v>1047</v>
      </c>
      <c r="AQ41" s="31" t="s">
        <v>1201</v>
      </c>
      <c r="AR41" s="31" t="s">
        <v>1057</v>
      </c>
      <c r="AS41" s="31">
        <v>20</v>
      </c>
      <c r="AT41" s="31" t="s">
        <v>1202</v>
      </c>
      <c r="AU41" s="31">
        <v>50</v>
      </c>
      <c r="AV41" s="31">
        <v>20</v>
      </c>
      <c r="AW41" s="31" t="s">
        <v>185</v>
      </c>
      <c r="AZ41" s="31" t="s">
        <v>1107</v>
      </c>
    </row>
    <row r="42" spans="1:52" x14ac:dyDescent="0.2">
      <c r="A42" s="31" t="s">
        <v>1203</v>
      </c>
      <c r="B42" s="31">
        <v>10</v>
      </c>
      <c r="I42" s="31">
        <v>36</v>
      </c>
      <c r="J42" s="31">
        <v>60</v>
      </c>
      <c r="K42" s="31">
        <v>140</v>
      </c>
      <c r="L42" s="31">
        <v>-20</v>
      </c>
      <c r="M42" s="31" t="s">
        <v>1195</v>
      </c>
      <c r="N42" s="31">
        <v>3</v>
      </c>
      <c r="O42" s="31">
        <v>20</v>
      </c>
      <c r="P42" s="31">
        <v>10</v>
      </c>
      <c r="Q42" s="31">
        <v>16</v>
      </c>
      <c r="R42" s="31">
        <v>34</v>
      </c>
      <c r="AK42" s="31" t="s">
        <v>1204</v>
      </c>
      <c r="AM42" s="31" t="s">
        <v>1205</v>
      </c>
      <c r="AP42" s="31" t="s">
        <v>1206</v>
      </c>
      <c r="AQ42" s="31" t="s">
        <v>1009</v>
      </c>
      <c r="AR42" s="31" t="s">
        <v>164</v>
      </c>
      <c r="AS42" s="31">
        <v>0</v>
      </c>
      <c r="AT42" s="31" t="s">
        <v>1207</v>
      </c>
      <c r="AU42" s="31">
        <v>20</v>
      </c>
      <c r="AV42" s="31">
        <v>10</v>
      </c>
      <c r="AW42" s="31" t="s">
        <v>1011</v>
      </c>
      <c r="AZ42" s="31" t="s">
        <v>1113</v>
      </c>
    </row>
    <row r="43" spans="1:52" x14ac:dyDescent="0.2">
      <c r="A43" s="31" t="s">
        <v>1208</v>
      </c>
      <c r="B43" s="31">
        <v>10</v>
      </c>
      <c r="I43" s="31">
        <v>37</v>
      </c>
      <c r="J43" s="31">
        <v>60</v>
      </c>
      <c r="K43" s="31">
        <v>140</v>
      </c>
      <c r="L43" s="31">
        <v>-20</v>
      </c>
      <c r="M43" s="31" t="s">
        <v>1195</v>
      </c>
      <c r="N43" s="31">
        <v>3</v>
      </c>
      <c r="O43" s="31">
        <v>20</v>
      </c>
      <c r="P43" s="31">
        <v>10</v>
      </c>
      <c r="Q43" s="31">
        <v>16</v>
      </c>
      <c r="R43" s="31">
        <v>34</v>
      </c>
      <c r="AK43" s="31" t="s">
        <v>1078</v>
      </c>
      <c r="AP43" s="31" t="s">
        <v>1007</v>
      </c>
      <c r="AQ43" s="31" t="s">
        <v>1209</v>
      </c>
      <c r="AR43" s="31" t="s">
        <v>1210</v>
      </c>
      <c r="AS43" s="31">
        <v>10</v>
      </c>
      <c r="AT43" s="31" t="s">
        <v>1211</v>
      </c>
      <c r="AU43" s="31">
        <v>50</v>
      </c>
      <c r="AV43" s="31">
        <v>20</v>
      </c>
      <c r="AW43" s="31" t="s">
        <v>1011</v>
      </c>
      <c r="AZ43" s="31" t="s">
        <v>1120</v>
      </c>
    </row>
    <row r="44" spans="1:52" x14ac:dyDescent="0.2">
      <c r="A44" s="31" t="s">
        <v>1212</v>
      </c>
      <c r="B44" s="31">
        <v>10</v>
      </c>
      <c r="I44" s="31">
        <v>38</v>
      </c>
      <c r="J44" s="31">
        <v>60</v>
      </c>
      <c r="K44" s="31">
        <v>140</v>
      </c>
      <c r="L44" s="31">
        <v>-20</v>
      </c>
      <c r="M44" s="31" t="s">
        <v>1195</v>
      </c>
      <c r="N44" s="31">
        <v>3</v>
      </c>
      <c r="O44" s="31">
        <v>20</v>
      </c>
      <c r="P44" s="31">
        <v>10</v>
      </c>
      <c r="Q44" s="31">
        <v>16</v>
      </c>
      <c r="R44" s="31">
        <v>34</v>
      </c>
      <c r="AK44" s="31" t="s">
        <v>1213</v>
      </c>
      <c r="AP44" s="31" t="s">
        <v>1069</v>
      </c>
      <c r="AQ44" s="31" t="s">
        <v>1214</v>
      </c>
      <c r="AR44" s="31" t="s">
        <v>164</v>
      </c>
      <c r="AS44" s="31">
        <v>20</v>
      </c>
      <c r="AT44" s="31" t="s">
        <v>1215</v>
      </c>
      <c r="AU44" s="31">
        <v>100</v>
      </c>
      <c r="AV44" s="31">
        <v>40</v>
      </c>
      <c r="AW44" s="31" t="s">
        <v>1019</v>
      </c>
      <c r="AZ44" s="31" t="s">
        <v>1123</v>
      </c>
    </row>
    <row r="45" spans="1:52" x14ac:dyDescent="0.2">
      <c r="A45" s="31" t="s">
        <v>1216</v>
      </c>
      <c r="B45" s="31">
        <v>20</v>
      </c>
      <c r="I45" s="31">
        <v>39</v>
      </c>
      <c r="J45" s="31">
        <v>60</v>
      </c>
      <c r="K45" s="31">
        <v>140</v>
      </c>
      <c r="L45" s="31">
        <v>-20</v>
      </c>
      <c r="M45" s="31" t="s">
        <v>1195</v>
      </c>
      <c r="N45" s="31">
        <v>3</v>
      </c>
      <c r="O45" s="31">
        <v>20</v>
      </c>
      <c r="P45" s="31">
        <v>10</v>
      </c>
      <c r="Q45" s="31">
        <v>16</v>
      </c>
      <c r="R45" s="31">
        <v>34</v>
      </c>
      <c r="AK45" s="31" t="s">
        <v>1217</v>
      </c>
      <c r="AP45" s="31" t="s">
        <v>1100</v>
      </c>
      <c r="AQ45" s="31" t="s">
        <v>1218</v>
      </c>
      <c r="AR45" s="31" t="s">
        <v>1026</v>
      </c>
      <c r="AS45" s="31">
        <v>10</v>
      </c>
      <c r="AT45" s="31" t="s">
        <v>1219</v>
      </c>
      <c r="AU45" s="31">
        <v>50</v>
      </c>
      <c r="AV45" s="31">
        <v>20</v>
      </c>
      <c r="AW45" s="31" t="s">
        <v>1143</v>
      </c>
      <c r="AZ45" s="31" t="s">
        <v>1032</v>
      </c>
    </row>
    <row r="46" spans="1:52" x14ac:dyDescent="0.2">
      <c r="A46" s="31" t="s">
        <v>1220</v>
      </c>
      <c r="B46" s="31">
        <v>20</v>
      </c>
      <c r="I46" s="31">
        <v>40</v>
      </c>
      <c r="J46" s="31">
        <v>60</v>
      </c>
      <c r="K46" s="31">
        <v>140</v>
      </c>
      <c r="L46" s="31">
        <v>-20</v>
      </c>
      <c r="M46" s="31" t="s">
        <v>1195</v>
      </c>
      <c r="N46" s="31">
        <v>3</v>
      </c>
      <c r="O46" s="31">
        <v>20</v>
      </c>
      <c r="P46" s="31">
        <v>10</v>
      </c>
      <c r="Q46" s="31">
        <v>16</v>
      </c>
      <c r="R46" s="31">
        <v>34</v>
      </c>
      <c r="AK46" s="31" t="s">
        <v>1197</v>
      </c>
      <c r="AP46" s="31" t="s">
        <v>1132</v>
      </c>
      <c r="AQ46" s="31" t="s">
        <v>1221</v>
      </c>
      <c r="AR46" s="31" t="s">
        <v>1222</v>
      </c>
      <c r="AS46" s="31">
        <v>10</v>
      </c>
      <c r="AT46" s="31" t="s">
        <v>1223</v>
      </c>
      <c r="AU46" s="31">
        <v>50</v>
      </c>
      <c r="AV46" s="31">
        <v>20</v>
      </c>
      <c r="AW46" s="31" t="s">
        <v>1035</v>
      </c>
      <c r="AZ46" s="31" t="s">
        <v>1132</v>
      </c>
    </row>
    <row r="47" spans="1:52" x14ac:dyDescent="0.2">
      <c r="A47" s="31" t="s">
        <v>1224</v>
      </c>
      <c r="B47" s="31">
        <v>20</v>
      </c>
      <c r="AK47" s="31" t="s">
        <v>1225</v>
      </c>
      <c r="AP47" s="31" t="s">
        <v>1124</v>
      </c>
      <c r="AQ47" s="31" t="s">
        <v>1226</v>
      </c>
      <c r="AR47" s="31" t="s">
        <v>164</v>
      </c>
      <c r="AS47" s="31">
        <v>20</v>
      </c>
      <c r="AT47" s="31" t="s">
        <v>1227</v>
      </c>
      <c r="AU47" s="31">
        <v>100</v>
      </c>
      <c r="AV47" s="31">
        <v>40</v>
      </c>
      <c r="AW47" s="31" t="s">
        <v>1089</v>
      </c>
      <c r="AX47" s="31" t="s">
        <v>1042</v>
      </c>
      <c r="AZ47" s="31" t="s">
        <v>1137</v>
      </c>
    </row>
    <row r="48" spans="1:52" x14ac:dyDescent="0.2">
      <c r="A48" s="31" t="s">
        <v>1228</v>
      </c>
      <c r="B48" s="31">
        <v>30</v>
      </c>
      <c r="AK48" s="31" t="s">
        <v>1229</v>
      </c>
      <c r="AP48" s="31" t="s">
        <v>1008</v>
      </c>
      <c r="AQ48" s="31" t="s">
        <v>1230</v>
      </c>
      <c r="AR48" s="31" t="s">
        <v>1231</v>
      </c>
      <c r="AS48" s="31">
        <v>20</v>
      </c>
      <c r="AT48" s="31" t="s">
        <v>1232</v>
      </c>
      <c r="AU48" s="31">
        <v>100</v>
      </c>
      <c r="AV48" s="31">
        <v>40</v>
      </c>
      <c r="AW48" s="31" t="s">
        <v>185</v>
      </c>
      <c r="AX48" s="31" t="s">
        <v>1042</v>
      </c>
      <c r="AZ48" s="31" t="s">
        <v>1134</v>
      </c>
    </row>
    <row r="49" spans="1:52" x14ac:dyDescent="0.2">
      <c r="A49" s="31" t="s">
        <v>1233</v>
      </c>
      <c r="B49" s="31">
        <v>50</v>
      </c>
      <c r="AK49" s="31" t="s">
        <v>1102</v>
      </c>
      <c r="AP49" s="31" t="s">
        <v>1162</v>
      </c>
      <c r="AQ49" s="31" t="s">
        <v>1234</v>
      </c>
      <c r="AR49" s="31" t="s">
        <v>164</v>
      </c>
      <c r="AS49" s="31">
        <v>20</v>
      </c>
      <c r="AT49" s="31" t="s">
        <v>1235</v>
      </c>
      <c r="AU49" s="31">
        <v>100</v>
      </c>
      <c r="AV49" s="31">
        <v>40</v>
      </c>
      <c r="AW49" s="31" t="s">
        <v>185</v>
      </c>
      <c r="AX49" s="31" t="s">
        <v>1236</v>
      </c>
      <c r="AZ49" s="31" t="s">
        <v>1145</v>
      </c>
    </row>
    <row r="50" spans="1:52" x14ac:dyDescent="0.2">
      <c r="AK50" s="31" t="s">
        <v>1237</v>
      </c>
      <c r="AP50" s="31" t="s">
        <v>1196</v>
      </c>
      <c r="AQ50" s="31" t="s">
        <v>1238</v>
      </c>
      <c r="AR50" s="31" t="s">
        <v>164</v>
      </c>
      <c r="AS50" s="31">
        <v>35</v>
      </c>
      <c r="AT50" s="31" t="s">
        <v>1065</v>
      </c>
      <c r="AU50" s="31">
        <v>100</v>
      </c>
      <c r="AV50" s="31">
        <v>40</v>
      </c>
      <c r="AW50" s="31" t="s">
        <v>43</v>
      </c>
      <c r="AX50" s="31" t="s">
        <v>1239</v>
      </c>
      <c r="AZ50" s="31" t="s">
        <v>1150</v>
      </c>
    </row>
    <row r="51" spans="1:52" x14ac:dyDescent="0.2">
      <c r="AK51" s="31" t="s">
        <v>1240</v>
      </c>
      <c r="AP51" s="31" t="s">
        <v>1179</v>
      </c>
      <c r="AQ51" s="31" t="s">
        <v>1241</v>
      </c>
      <c r="AR51" s="31" t="s">
        <v>164</v>
      </c>
      <c r="AS51" s="31">
        <v>20</v>
      </c>
      <c r="AT51" s="31" t="s">
        <v>1242</v>
      </c>
      <c r="AU51" s="31">
        <v>100</v>
      </c>
      <c r="AV51" s="31">
        <v>40</v>
      </c>
      <c r="AW51" s="31" t="s">
        <v>185</v>
      </c>
      <c r="AX51" s="31" t="s">
        <v>1243</v>
      </c>
      <c r="AZ51" s="31" t="s">
        <v>1156</v>
      </c>
    </row>
    <row r="52" spans="1:52" x14ac:dyDescent="0.2">
      <c r="AK52" s="31" t="s">
        <v>1206</v>
      </c>
      <c r="AP52" s="31" t="s">
        <v>1213</v>
      </c>
      <c r="AQ52" s="31" t="s">
        <v>1244</v>
      </c>
      <c r="AR52" s="31" t="s">
        <v>164</v>
      </c>
      <c r="AS52" s="31">
        <v>10</v>
      </c>
      <c r="AT52" s="31" t="s">
        <v>1245</v>
      </c>
      <c r="AU52" s="31">
        <v>50</v>
      </c>
      <c r="AV52" s="31">
        <v>20</v>
      </c>
      <c r="AW52" s="31" t="s">
        <v>1035</v>
      </c>
      <c r="AZ52" s="31" t="s">
        <v>1161</v>
      </c>
    </row>
    <row r="53" spans="1:52" x14ac:dyDescent="0.2">
      <c r="AK53" s="31" t="s">
        <v>1246</v>
      </c>
      <c r="AP53" s="31" t="s">
        <v>1142</v>
      </c>
      <c r="AQ53" s="31" t="s">
        <v>1247</v>
      </c>
      <c r="AR53" s="31" t="s">
        <v>1248</v>
      </c>
      <c r="AS53" s="31">
        <v>20</v>
      </c>
      <c r="AT53" s="31" t="s">
        <v>1249</v>
      </c>
      <c r="AU53" s="31">
        <v>100</v>
      </c>
      <c r="AV53" s="31">
        <v>40</v>
      </c>
      <c r="AW53" s="31" t="s">
        <v>1250</v>
      </c>
      <c r="AX53" s="31" t="s">
        <v>1042</v>
      </c>
      <c r="AZ53" s="31" t="s">
        <v>1165</v>
      </c>
    </row>
    <row r="54" spans="1:52" x14ac:dyDescent="0.2">
      <c r="AK54" s="31" t="s">
        <v>1251</v>
      </c>
      <c r="AP54" s="31" t="s">
        <v>1169</v>
      </c>
      <c r="AQ54" s="31" t="s">
        <v>1252</v>
      </c>
      <c r="AR54" s="31" t="s">
        <v>164</v>
      </c>
      <c r="AS54" s="31">
        <v>20</v>
      </c>
      <c r="AT54" s="31" t="s">
        <v>1253</v>
      </c>
      <c r="AU54" s="31">
        <v>100</v>
      </c>
      <c r="AV54" s="31">
        <v>40</v>
      </c>
      <c r="AW54" s="31" t="s">
        <v>185</v>
      </c>
      <c r="AX54" s="31" t="s">
        <v>1042</v>
      </c>
      <c r="AZ54" s="31" t="s">
        <v>1109</v>
      </c>
    </row>
    <row r="55" spans="1:52" x14ac:dyDescent="0.2">
      <c r="A55" s="31" t="s">
        <v>0</v>
      </c>
      <c r="B55" s="31" t="s">
        <v>250</v>
      </c>
      <c r="C55" s="31" t="s">
        <v>16</v>
      </c>
      <c r="D55" s="31" t="s">
        <v>5</v>
      </c>
      <c r="E55" s="31" t="s">
        <v>255</v>
      </c>
      <c r="F55" s="31" t="s">
        <v>168</v>
      </c>
      <c r="G55" s="31" t="s">
        <v>1254</v>
      </c>
      <c r="H55" s="31" t="s">
        <v>1255</v>
      </c>
      <c r="K55" s="1" t="s">
        <v>334</v>
      </c>
      <c r="L55" s="1" t="s">
        <v>556</v>
      </c>
      <c r="M55" s="1" t="s">
        <v>557</v>
      </c>
      <c r="N55" s="1" t="s">
        <v>558</v>
      </c>
      <c r="O55" s="1" t="s">
        <v>559</v>
      </c>
      <c r="P55" s="1" t="s">
        <v>560</v>
      </c>
      <c r="Q55" s="1" t="s">
        <v>561</v>
      </c>
      <c r="R55" s="1" t="s">
        <v>562</v>
      </c>
      <c r="S55" s="1" t="s">
        <v>563</v>
      </c>
      <c r="T55" s="1" t="s">
        <v>564</v>
      </c>
      <c r="U55" s="1" t="s">
        <v>380</v>
      </c>
      <c r="V55" s="1" t="s">
        <v>565</v>
      </c>
      <c r="W55" s="1" t="s">
        <v>566</v>
      </c>
      <c r="X55" s="1" t="s">
        <v>28</v>
      </c>
      <c r="Y55" s="1" t="s">
        <v>567</v>
      </c>
      <c r="Z55" s="1" t="s">
        <v>568</v>
      </c>
      <c r="AA55" s="1" t="s">
        <v>569</v>
      </c>
      <c r="AB55" s="1" t="s">
        <v>570</v>
      </c>
      <c r="AC55" s="1" t="s">
        <v>571</v>
      </c>
      <c r="AD55" s="1" t="s">
        <v>572</v>
      </c>
      <c r="AK55" s="31" t="s">
        <v>1115</v>
      </c>
      <c r="AP55" s="31" t="s">
        <v>1237</v>
      </c>
      <c r="AQ55" s="31" t="s">
        <v>1256</v>
      </c>
      <c r="AR55" s="31" t="s">
        <v>1095</v>
      </c>
      <c r="AS55" s="31">
        <v>10</v>
      </c>
      <c r="AT55" s="31" t="s">
        <v>1257</v>
      </c>
      <c r="AU55" s="31">
        <v>50</v>
      </c>
      <c r="AV55" s="31">
        <v>20</v>
      </c>
      <c r="AW55" s="31" t="s">
        <v>1035</v>
      </c>
      <c r="AZ55" s="31" t="s">
        <v>1174</v>
      </c>
    </row>
    <row r="56" spans="1:52" x14ac:dyDescent="0.2">
      <c r="A56" s="31" t="s">
        <v>1119</v>
      </c>
      <c r="B56" s="31" t="s">
        <v>1258</v>
      </c>
      <c r="C56" s="31" t="s">
        <v>255</v>
      </c>
      <c r="D56" s="31">
        <v>10</v>
      </c>
      <c r="E56" s="31" t="s">
        <v>1259</v>
      </c>
      <c r="F56" s="31">
        <v>50</v>
      </c>
      <c r="G56" s="31">
        <v>25</v>
      </c>
      <c r="H56" s="31">
        <v>10</v>
      </c>
      <c r="K56" s="31">
        <v>1</v>
      </c>
      <c r="L56" s="31">
        <v>1</v>
      </c>
      <c r="M56" s="31">
        <v>1</v>
      </c>
      <c r="N56" s="31">
        <v>1</v>
      </c>
      <c r="O56" s="31">
        <v>1</v>
      </c>
      <c r="P56" s="31">
        <v>1</v>
      </c>
      <c r="Q56" s="31">
        <v>1</v>
      </c>
      <c r="R56" s="31">
        <v>1</v>
      </c>
      <c r="S56" s="31">
        <v>1</v>
      </c>
      <c r="T56" s="31">
        <v>1</v>
      </c>
      <c r="U56" s="31">
        <v>1</v>
      </c>
      <c r="V56" s="31">
        <v>1</v>
      </c>
      <c r="W56" s="31">
        <v>1</v>
      </c>
      <c r="X56" s="31">
        <v>1</v>
      </c>
      <c r="Y56" s="31">
        <v>1</v>
      </c>
      <c r="Z56" s="31">
        <v>1</v>
      </c>
      <c r="AA56" s="31">
        <v>1</v>
      </c>
      <c r="AB56" s="31">
        <v>0</v>
      </c>
      <c r="AC56" s="31">
        <v>1</v>
      </c>
      <c r="AD56" s="31">
        <v>1</v>
      </c>
      <c r="AK56" s="31" t="s">
        <v>1260</v>
      </c>
      <c r="AP56" s="31" t="s">
        <v>1174</v>
      </c>
      <c r="AQ56" s="31" t="s">
        <v>1261</v>
      </c>
      <c r="AR56" s="31" t="s">
        <v>164</v>
      </c>
      <c r="AS56" s="31">
        <v>10</v>
      </c>
      <c r="AT56" s="31" t="s">
        <v>1262</v>
      </c>
      <c r="AU56" s="31">
        <v>50</v>
      </c>
      <c r="AV56" s="31">
        <v>20</v>
      </c>
      <c r="AW56" s="31" t="s">
        <v>1035</v>
      </c>
      <c r="AZ56" s="31" t="s">
        <v>1178</v>
      </c>
    </row>
    <row r="57" spans="1:52" x14ac:dyDescent="0.2">
      <c r="A57" s="31" t="s">
        <v>1091</v>
      </c>
      <c r="B57" s="31" t="s">
        <v>1263</v>
      </c>
      <c r="C57" s="31" t="s">
        <v>1264</v>
      </c>
      <c r="D57" s="31">
        <v>10</v>
      </c>
      <c r="E57" s="31" t="s">
        <v>1265</v>
      </c>
      <c r="F57" s="31">
        <v>50</v>
      </c>
      <c r="G57" s="31">
        <v>25</v>
      </c>
      <c r="H57" s="31">
        <v>10</v>
      </c>
      <c r="K57" s="31">
        <v>0</v>
      </c>
      <c r="L57" s="31">
        <v>0</v>
      </c>
      <c r="M57" s="31">
        <v>0</v>
      </c>
      <c r="N57" s="31">
        <v>0</v>
      </c>
      <c r="O57" s="31">
        <v>0</v>
      </c>
      <c r="P57" s="31">
        <v>0</v>
      </c>
      <c r="Q57" s="31">
        <v>0</v>
      </c>
      <c r="R57" s="31">
        <v>0</v>
      </c>
      <c r="S57" s="31">
        <v>0</v>
      </c>
      <c r="T57" s="31">
        <v>0</v>
      </c>
      <c r="U57" s="31">
        <v>0</v>
      </c>
      <c r="V57" s="31">
        <v>0</v>
      </c>
      <c r="W57" s="31">
        <v>0</v>
      </c>
      <c r="X57" s="31">
        <v>0</v>
      </c>
      <c r="Y57" s="31">
        <v>0</v>
      </c>
      <c r="Z57" s="31">
        <v>0</v>
      </c>
      <c r="AA57" s="31">
        <v>0</v>
      </c>
      <c r="AB57" s="31">
        <v>1</v>
      </c>
      <c r="AC57" s="31">
        <v>0</v>
      </c>
      <c r="AD57" s="31">
        <v>0</v>
      </c>
      <c r="AK57" s="31" t="s">
        <v>1266</v>
      </c>
      <c r="AP57" s="31" t="s">
        <v>1260</v>
      </c>
      <c r="AQ57" s="31" t="s">
        <v>1267</v>
      </c>
      <c r="AR57" s="31" t="s">
        <v>1268</v>
      </c>
      <c r="AS57" s="31">
        <v>10</v>
      </c>
      <c r="AT57" s="31" t="s">
        <v>1269</v>
      </c>
      <c r="AU57" s="31">
        <v>50</v>
      </c>
      <c r="AV57" s="31">
        <v>20</v>
      </c>
      <c r="AW57" s="31" t="s">
        <v>1035</v>
      </c>
      <c r="AZ57" s="31" t="s">
        <v>1182</v>
      </c>
    </row>
    <row r="58" spans="1:52" x14ac:dyDescent="0.2">
      <c r="A58" s="31" t="s">
        <v>1099</v>
      </c>
      <c r="B58" s="31" t="s">
        <v>1270</v>
      </c>
      <c r="C58" s="31" t="s">
        <v>1271</v>
      </c>
      <c r="D58" s="31">
        <v>10</v>
      </c>
      <c r="E58" s="31" t="s">
        <v>1272</v>
      </c>
      <c r="F58" s="31">
        <v>50</v>
      </c>
      <c r="G58" s="31">
        <v>25</v>
      </c>
      <c r="H58" s="31">
        <v>10</v>
      </c>
      <c r="K58" s="31">
        <v>1</v>
      </c>
      <c r="L58" s="31">
        <v>1</v>
      </c>
      <c r="M58" s="31">
        <v>1</v>
      </c>
      <c r="N58" s="31">
        <v>1</v>
      </c>
      <c r="O58" s="31">
        <v>1</v>
      </c>
      <c r="P58" s="31">
        <v>1</v>
      </c>
      <c r="Q58" s="31">
        <v>1</v>
      </c>
      <c r="R58" s="31">
        <v>1</v>
      </c>
      <c r="S58" s="31">
        <v>1</v>
      </c>
      <c r="T58" s="31">
        <v>1</v>
      </c>
      <c r="U58" s="31">
        <v>1</v>
      </c>
      <c r="V58" s="31">
        <v>1</v>
      </c>
      <c r="W58" s="31">
        <v>1</v>
      </c>
      <c r="X58" s="31">
        <v>1</v>
      </c>
      <c r="Y58" s="31">
        <v>1</v>
      </c>
      <c r="Z58" s="31">
        <v>1</v>
      </c>
      <c r="AA58" s="31">
        <v>1</v>
      </c>
      <c r="AB58" s="31">
        <v>0.5</v>
      </c>
      <c r="AC58" s="31">
        <v>1</v>
      </c>
      <c r="AD58" s="31">
        <v>1</v>
      </c>
      <c r="AK58" s="31" t="s">
        <v>1183</v>
      </c>
      <c r="AP58" s="31" t="s">
        <v>1030</v>
      </c>
      <c r="AQ58" s="31" t="s">
        <v>1273</v>
      </c>
      <c r="AR58" s="31" t="s">
        <v>164</v>
      </c>
      <c r="AS58" s="31">
        <v>10</v>
      </c>
      <c r="AT58" s="31" t="s">
        <v>1274</v>
      </c>
      <c r="AU58" s="31">
        <v>50</v>
      </c>
      <c r="AV58" s="31">
        <v>20</v>
      </c>
      <c r="AW58" s="31" t="s">
        <v>1035</v>
      </c>
      <c r="AZ58" s="31" t="s">
        <v>1187</v>
      </c>
    </row>
    <row r="59" spans="1:52" x14ac:dyDescent="0.2">
      <c r="A59" s="31" t="s">
        <v>1127</v>
      </c>
      <c r="B59" s="31" t="s">
        <v>1275</v>
      </c>
      <c r="C59" s="31" t="s">
        <v>1276</v>
      </c>
      <c r="D59" s="31">
        <v>10</v>
      </c>
      <c r="E59" s="31" t="s">
        <v>1277</v>
      </c>
      <c r="F59" s="31">
        <v>50</v>
      </c>
      <c r="G59" s="31">
        <v>25</v>
      </c>
      <c r="H59" s="31">
        <v>10</v>
      </c>
      <c r="AK59" s="31" t="s">
        <v>1278</v>
      </c>
      <c r="AP59" s="31" t="s">
        <v>1200</v>
      </c>
      <c r="AQ59" s="31" t="s">
        <v>1279</v>
      </c>
      <c r="AR59" s="31" t="s">
        <v>164</v>
      </c>
      <c r="AS59" s="31">
        <v>10</v>
      </c>
      <c r="AT59" s="31" t="s">
        <v>1280</v>
      </c>
      <c r="AU59" s="31">
        <v>50</v>
      </c>
      <c r="AV59" s="31">
        <v>20</v>
      </c>
      <c r="AW59" s="31" t="s">
        <v>1035</v>
      </c>
      <c r="AZ59" s="31" t="s">
        <v>1192</v>
      </c>
    </row>
    <row r="60" spans="1:52" x14ac:dyDescent="0.2">
      <c r="A60" s="31" t="s">
        <v>1131</v>
      </c>
      <c r="B60" s="31" t="s">
        <v>1281</v>
      </c>
      <c r="C60" s="31" t="s">
        <v>1282</v>
      </c>
      <c r="D60" s="31">
        <v>10</v>
      </c>
      <c r="E60" s="31" t="s">
        <v>1283</v>
      </c>
      <c r="F60" s="31">
        <v>50</v>
      </c>
      <c r="G60" s="31">
        <v>25</v>
      </c>
      <c r="H60" s="31">
        <v>10</v>
      </c>
      <c r="AK60" s="31" t="s">
        <v>1284</v>
      </c>
      <c r="AP60" s="31" t="s">
        <v>1084</v>
      </c>
      <c r="AQ60" s="31" t="s">
        <v>1285</v>
      </c>
      <c r="AR60" s="31" t="s">
        <v>164</v>
      </c>
      <c r="AS60" s="31">
        <v>20</v>
      </c>
      <c r="AT60" s="31" t="s">
        <v>1286</v>
      </c>
      <c r="AU60" s="31">
        <v>100</v>
      </c>
      <c r="AV60" s="31">
        <v>40</v>
      </c>
      <c r="AW60" s="31" t="s">
        <v>185</v>
      </c>
      <c r="AX60" s="31" t="s">
        <v>1057</v>
      </c>
      <c r="AZ60" s="31" t="s">
        <v>1125</v>
      </c>
    </row>
    <row r="61" spans="1:52" x14ac:dyDescent="0.2">
      <c r="A61" s="31" t="s">
        <v>1082</v>
      </c>
      <c r="B61" s="31" t="s">
        <v>1287</v>
      </c>
      <c r="C61" s="31" t="s">
        <v>1288</v>
      </c>
      <c r="D61" s="31">
        <v>10</v>
      </c>
      <c r="E61" s="31" t="s">
        <v>1289</v>
      </c>
      <c r="F61" s="31">
        <v>50</v>
      </c>
      <c r="G61" s="31">
        <v>25</v>
      </c>
      <c r="H61" s="31">
        <v>10</v>
      </c>
      <c r="AM61" s="31" t="s">
        <v>597</v>
      </c>
      <c r="AN61" s="31" t="s">
        <v>597</v>
      </c>
      <c r="AO61" s="31" t="s">
        <v>597</v>
      </c>
      <c r="AP61" s="31" t="s">
        <v>1145</v>
      </c>
      <c r="AQ61" s="31" t="s">
        <v>1290</v>
      </c>
      <c r="AR61" s="31" t="s">
        <v>1268</v>
      </c>
      <c r="AS61" s="31">
        <v>10</v>
      </c>
      <c r="AT61" s="31" t="s">
        <v>1291</v>
      </c>
      <c r="AU61" s="31">
        <v>50</v>
      </c>
      <c r="AV61" s="31">
        <v>20</v>
      </c>
      <c r="AW61" s="31" t="s">
        <v>1292</v>
      </c>
      <c r="AZ61" s="31" t="s">
        <v>1200</v>
      </c>
    </row>
    <row r="62" spans="1:52" x14ac:dyDescent="0.2">
      <c r="A62" s="31" t="s">
        <v>1075</v>
      </c>
      <c r="B62" s="31" t="s">
        <v>1293</v>
      </c>
      <c r="C62" s="31" t="s">
        <v>1294</v>
      </c>
      <c r="D62" s="31">
        <v>10</v>
      </c>
      <c r="E62" s="31" t="s">
        <v>1295</v>
      </c>
      <c r="F62" s="31">
        <v>50</v>
      </c>
      <c r="G62" s="31">
        <v>25</v>
      </c>
      <c r="H62" s="31">
        <v>10</v>
      </c>
      <c r="K62" s="31" t="s">
        <v>185</v>
      </c>
      <c r="L62" s="31">
        <v>0</v>
      </c>
      <c r="M62" s="31">
        <v>1</v>
      </c>
      <c r="AK62" s="31" t="s">
        <v>1296</v>
      </c>
      <c r="AP62" s="31" t="s">
        <v>1114</v>
      </c>
      <c r="AQ62" s="31" t="s">
        <v>1297</v>
      </c>
      <c r="AR62" s="31" t="s">
        <v>164</v>
      </c>
      <c r="AS62" s="31">
        <v>20</v>
      </c>
      <c r="AT62" s="31" t="s">
        <v>1298</v>
      </c>
      <c r="AU62" s="31">
        <v>100</v>
      </c>
      <c r="AV62" s="31">
        <v>40</v>
      </c>
      <c r="AW62" s="31" t="s">
        <v>185</v>
      </c>
      <c r="AX62" s="31" t="s">
        <v>1299</v>
      </c>
      <c r="AZ62" s="31" t="s">
        <v>1204</v>
      </c>
    </row>
    <row r="63" spans="1:52" x14ac:dyDescent="0.2">
      <c r="A63" s="31" t="s">
        <v>1112</v>
      </c>
      <c r="B63" s="31" t="s">
        <v>1300</v>
      </c>
      <c r="C63" s="31" t="s">
        <v>1264</v>
      </c>
      <c r="D63" s="31">
        <v>10</v>
      </c>
      <c r="E63" s="31" t="s">
        <v>1301</v>
      </c>
      <c r="F63" s="31">
        <v>50</v>
      </c>
      <c r="G63" s="31">
        <v>25</v>
      </c>
      <c r="H63" s="31">
        <v>10</v>
      </c>
      <c r="K63" s="31" t="s">
        <v>1302</v>
      </c>
      <c r="L63" s="31">
        <v>1</v>
      </c>
      <c r="M63" s="31">
        <v>0</v>
      </c>
      <c r="AP63" s="31" t="s">
        <v>1120</v>
      </c>
      <c r="AQ63" s="31" t="s">
        <v>1244</v>
      </c>
      <c r="AR63" s="31" t="s">
        <v>164</v>
      </c>
      <c r="AS63" s="31">
        <v>10</v>
      </c>
      <c r="AT63" s="31" t="s">
        <v>164</v>
      </c>
      <c r="AU63" s="31">
        <v>50</v>
      </c>
      <c r="AV63" s="31">
        <v>20</v>
      </c>
      <c r="AW63" s="31" t="s">
        <v>1303</v>
      </c>
      <c r="AZ63" s="31" t="s">
        <v>1078</v>
      </c>
    </row>
    <row r="64" spans="1:52" x14ac:dyDescent="0.2">
      <c r="A64" s="31" t="s">
        <v>1106</v>
      </c>
      <c r="B64" s="31" t="s">
        <v>1304</v>
      </c>
      <c r="C64" s="31" t="s">
        <v>1276</v>
      </c>
      <c r="D64" s="31">
        <v>10</v>
      </c>
      <c r="E64" s="31" t="s">
        <v>1305</v>
      </c>
      <c r="F64" s="31">
        <v>50</v>
      </c>
      <c r="G64" s="31">
        <v>25</v>
      </c>
      <c r="H64" s="31">
        <v>10</v>
      </c>
      <c r="AP64" s="31" t="s">
        <v>1133</v>
      </c>
      <c r="AQ64" s="31" t="s">
        <v>1306</v>
      </c>
      <c r="AR64" s="31" t="s">
        <v>164</v>
      </c>
      <c r="AS64" s="31">
        <v>30</v>
      </c>
      <c r="AT64" s="31" t="s">
        <v>1307</v>
      </c>
      <c r="AU64" s="31">
        <v>100</v>
      </c>
      <c r="AV64" s="31">
        <v>40</v>
      </c>
      <c r="AW64" s="31" t="s">
        <v>185</v>
      </c>
      <c r="AX64" s="31" t="s">
        <v>1042</v>
      </c>
      <c r="AZ64" s="31" t="s">
        <v>1213</v>
      </c>
    </row>
    <row r="65" spans="1:52" x14ac:dyDescent="0.2">
      <c r="A65" s="31" t="s">
        <v>1122</v>
      </c>
      <c r="B65" s="31" t="s">
        <v>1308</v>
      </c>
      <c r="C65" s="31" t="s">
        <v>1276</v>
      </c>
      <c r="D65" s="31">
        <v>20</v>
      </c>
      <c r="E65" s="31" t="s">
        <v>1309</v>
      </c>
      <c r="F65" s="31">
        <v>50</v>
      </c>
      <c r="G65" s="31">
        <v>25</v>
      </c>
      <c r="H65" s="31">
        <v>10</v>
      </c>
      <c r="AP65" s="31" t="s">
        <v>1053</v>
      </c>
      <c r="AQ65" s="31" t="s">
        <v>1310</v>
      </c>
      <c r="AR65" s="31" t="s">
        <v>164</v>
      </c>
      <c r="AS65" s="31">
        <v>10</v>
      </c>
      <c r="AT65" s="31" t="s">
        <v>1311</v>
      </c>
      <c r="AU65" s="31">
        <v>50</v>
      </c>
      <c r="AV65" s="31">
        <v>20</v>
      </c>
      <c r="AW65" s="31" t="s">
        <v>1035</v>
      </c>
      <c r="AZ65" s="31" t="s">
        <v>1217</v>
      </c>
    </row>
    <row r="66" spans="1:52" x14ac:dyDescent="0.2">
      <c r="A66" s="31" t="s">
        <v>1001</v>
      </c>
      <c r="B66" s="31" t="s">
        <v>1312</v>
      </c>
      <c r="C66" s="31" t="s">
        <v>1313</v>
      </c>
      <c r="D66" s="31">
        <v>10</v>
      </c>
      <c r="E66" s="31" t="s">
        <v>1314</v>
      </c>
      <c r="F66" s="31">
        <v>50</v>
      </c>
      <c r="G66" s="31">
        <v>25</v>
      </c>
      <c r="H66" s="31">
        <v>10</v>
      </c>
      <c r="AP66" s="31" t="s">
        <v>1188</v>
      </c>
      <c r="AQ66" s="31" t="s">
        <v>1315</v>
      </c>
      <c r="AR66" s="31" t="s">
        <v>164</v>
      </c>
      <c r="AS66" s="31">
        <v>30</v>
      </c>
      <c r="AT66" s="31" t="s">
        <v>1316</v>
      </c>
      <c r="AU66" s="31">
        <v>100</v>
      </c>
      <c r="AV66" s="31">
        <v>40</v>
      </c>
      <c r="AW66" s="31" t="s">
        <v>185</v>
      </c>
      <c r="AX66" s="31" t="s">
        <v>1057</v>
      </c>
      <c r="AZ66" s="31" t="s">
        <v>1197</v>
      </c>
    </row>
    <row r="67" spans="1:52" x14ac:dyDescent="0.2">
      <c r="A67" s="31" t="s">
        <v>1021</v>
      </c>
      <c r="B67" s="31" t="s">
        <v>1317</v>
      </c>
      <c r="C67" s="31" t="s">
        <v>1318</v>
      </c>
      <c r="D67" s="31">
        <v>10</v>
      </c>
      <c r="E67" s="31" t="s">
        <v>1319</v>
      </c>
      <c r="F67" s="31">
        <v>50</v>
      </c>
      <c r="G67" s="31">
        <v>25</v>
      </c>
      <c r="H67" s="31">
        <v>10</v>
      </c>
      <c r="AP67" s="31" t="s">
        <v>1161</v>
      </c>
      <c r="AQ67" s="31" t="s">
        <v>1320</v>
      </c>
      <c r="AR67" s="31" t="s">
        <v>1268</v>
      </c>
      <c r="AS67" s="31">
        <v>10</v>
      </c>
      <c r="AT67" s="31" t="s">
        <v>1321</v>
      </c>
      <c r="AU67" s="31">
        <v>50</v>
      </c>
      <c r="AV67" s="31">
        <v>20</v>
      </c>
      <c r="AW67" s="31" t="s">
        <v>1035</v>
      </c>
      <c r="AZ67" s="31" t="s">
        <v>1225</v>
      </c>
    </row>
    <row r="68" spans="1:52" x14ac:dyDescent="0.2">
      <c r="A68" s="31" t="s">
        <v>1013</v>
      </c>
      <c r="B68" s="31" t="s">
        <v>1322</v>
      </c>
      <c r="C68" s="31" t="s">
        <v>96</v>
      </c>
      <c r="D68" s="31">
        <v>10</v>
      </c>
      <c r="E68" s="31" t="s">
        <v>1323</v>
      </c>
      <c r="F68" s="31">
        <v>50</v>
      </c>
      <c r="G68" s="31">
        <v>25</v>
      </c>
      <c r="H68" s="31">
        <v>10</v>
      </c>
      <c r="AP68" s="31" t="s">
        <v>1023</v>
      </c>
      <c r="AQ68" s="31" t="s">
        <v>1324</v>
      </c>
      <c r="AR68" s="31" t="s">
        <v>164</v>
      </c>
      <c r="AS68" s="31">
        <v>20</v>
      </c>
      <c r="AT68" s="31" t="s">
        <v>1325</v>
      </c>
      <c r="AU68" s="31">
        <v>100</v>
      </c>
      <c r="AV68" s="31">
        <v>40</v>
      </c>
      <c r="AW68" s="31" t="s">
        <v>185</v>
      </c>
      <c r="AX68" s="31" t="s">
        <v>1057</v>
      </c>
      <c r="AZ68" s="31" t="s">
        <v>1229</v>
      </c>
    </row>
    <row r="69" spans="1:52" x14ac:dyDescent="0.2">
      <c r="A69" s="31" t="s">
        <v>1037</v>
      </c>
      <c r="B69" s="31" t="s">
        <v>96</v>
      </c>
      <c r="C69" s="31" t="s">
        <v>96</v>
      </c>
      <c r="D69" s="31">
        <v>10</v>
      </c>
      <c r="E69" s="31" t="s">
        <v>1326</v>
      </c>
      <c r="F69" s="31">
        <v>50</v>
      </c>
      <c r="G69" s="31">
        <v>25</v>
      </c>
      <c r="H69" s="31">
        <v>10</v>
      </c>
      <c r="AP69" s="31" t="s">
        <v>1101</v>
      </c>
      <c r="AQ69" s="31" t="s">
        <v>1327</v>
      </c>
      <c r="AR69" s="31" t="s">
        <v>164</v>
      </c>
      <c r="AS69" s="31">
        <v>20</v>
      </c>
      <c r="AT69" s="31" t="s">
        <v>1328</v>
      </c>
      <c r="AU69" s="31">
        <v>100</v>
      </c>
      <c r="AV69" s="31">
        <v>40</v>
      </c>
      <c r="AW69" s="31" t="s">
        <v>1019</v>
      </c>
      <c r="AX69" s="31" t="s">
        <v>1042</v>
      </c>
      <c r="AZ69" s="31" t="s">
        <v>1102</v>
      </c>
    </row>
    <row r="70" spans="1:52" x14ac:dyDescent="0.2">
      <c r="A70" s="31" t="s">
        <v>1029</v>
      </c>
      <c r="B70" s="31" t="s">
        <v>1329</v>
      </c>
      <c r="C70" s="31" t="s">
        <v>1330</v>
      </c>
      <c r="D70" s="31">
        <v>10</v>
      </c>
      <c r="E70" s="31" t="s">
        <v>1331</v>
      </c>
      <c r="F70" s="31">
        <v>50</v>
      </c>
      <c r="G70" s="31">
        <v>25</v>
      </c>
      <c r="H70" s="31">
        <v>10</v>
      </c>
      <c r="AP70" s="31" t="s">
        <v>1151</v>
      </c>
      <c r="AQ70" s="31" t="s">
        <v>1332</v>
      </c>
      <c r="AR70" s="31" t="s">
        <v>164</v>
      </c>
      <c r="AS70" s="31">
        <v>20</v>
      </c>
      <c r="AT70" s="31" t="s">
        <v>1333</v>
      </c>
      <c r="AU70" s="31">
        <v>100</v>
      </c>
      <c r="AV70" s="31">
        <v>40</v>
      </c>
      <c r="AW70" s="31" t="s">
        <v>185</v>
      </c>
      <c r="AX70" s="31" t="s">
        <v>1057</v>
      </c>
      <c r="AZ70" s="31" t="s">
        <v>1237</v>
      </c>
    </row>
    <row r="71" spans="1:52" x14ac:dyDescent="0.2">
      <c r="A71" s="31" t="s">
        <v>1045</v>
      </c>
      <c r="B71" s="31" t="s">
        <v>1322</v>
      </c>
      <c r="C71" s="31" t="s">
        <v>96</v>
      </c>
      <c r="D71" s="31">
        <v>10</v>
      </c>
      <c r="E71" s="31" t="s">
        <v>1334</v>
      </c>
      <c r="F71" s="31">
        <v>50</v>
      </c>
      <c r="G71" s="31">
        <v>25</v>
      </c>
      <c r="H71" s="31">
        <v>10</v>
      </c>
      <c r="AP71" s="31" t="s">
        <v>1076</v>
      </c>
      <c r="AQ71" s="31" t="s">
        <v>1335</v>
      </c>
      <c r="AR71" s="31" t="s">
        <v>1180</v>
      </c>
      <c r="AS71" s="31">
        <v>10</v>
      </c>
      <c r="AT71" s="31" t="s">
        <v>164</v>
      </c>
      <c r="AU71" s="31">
        <v>50</v>
      </c>
      <c r="AV71" s="31">
        <v>20</v>
      </c>
      <c r="AW71" s="31" t="s">
        <v>1292</v>
      </c>
      <c r="AZ71" s="31" t="s">
        <v>1240</v>
      </c>
    </row>
    <row r="72" spans="1:52" x14ac:dyDescent="0.2">
      <c r="A72" s="31" t="s">
        <v>1052</v>
      </c>
      <c r="B72" s="31" t="s">
        <v>96</v>
      </c>
      <c r="C72" s="31" t="s">
        <v>1336</v>
      </c>
      <c r="D72" s="31">
        <v>10</v>
      </c>
      <c r="E72" s="31" t="s">
        <v>1337</v>
      </c>
      <c r="F72" s="31">
        <v>50</v>
      </c>
      <c r="G72" s="31">
        <v>25</v>
      </c>
      <c r="H72" s="31">
        <v>10</v>
      </c>
      <c r="AP72" s="31" t="s">
        <v>1278</v>
      </c>
      <c r="AQ72" s="31" t="s">
        <v>1338</v>
      </c>
      <c r="AR72" s="31" t="s">
        <v>1210</v>
      </c>
      <c r="AS72" s="31">
        <v>10</v>
      </c>
      <c r="AT72" s="31" t="s">
        <v>1339</v>
      </c>
      <c r="AU72" s="31">
        <v>50</v>
      </c>
      <c r="AV72" s="31">
        <v>20</v>
      </c>
      <c r="AW72" s="31" t="s">
        <v>1035</v>
      </c>
      <c r="AZ72" s="31" t="s">
        <v>1206</v>
      </c>
    </row>
    <row r="73" spans="1:52" x14ac:dyDescent="0.2">
      <c r="A73" s="31" t="s">
        <v>1006</v>
      </c>
      <c r="B73" s="31" t="s">
        <v>96</v>
      </c>
      <c r="C73" s="31" t="s">
        <v>1340</v>
      </c>
      <c r="D73" s="31">
        <v>10</v>
      </c>
      <c r="E73" s="31" t="s">
        <v>1341</v>
      </c>
      <c r="F73" s="31">
        <v>50</v>
      </c>
      <c r="G73" s="31">
        <v>25</v>
      </c>
      <c r="H73" s="31">
        <v>10</v>
      </c>
      <c r="AP73" s="31" t="s">
        <v>1039</v>
      </c>
      <c r="AQ73" s="31" t="s">
        <v>1342</v>
      </c>
      <c r="AR73" s="31" t="s">
        <v>164</v>
      </c>
      <c r="AS73" s="31">
        <v>35</v>
      </c>
      <c r="AT73" s="31" t="s">
        <v>1343</v>
      </c>
      <c r="AU73" s="31">
        <v>100</v>
      </c>
      <c r="AV73" s="31">
        <v>40</v>
      </c>
      <c r="AW73" s="31" t="s">
        <v>1344</v>
      </c>
      <c r="AX73" s="31" t="s">
        <v>1243</v>
      </c>
      <c r="AZ73" s="31" t="s">
        <v>1246</v>
      </c>
    </row>
    <row r="74" spans="1:52" x14ac:dyDescent="0.2">
      <c r="A74" s="31" t="s">
        <v>1060</v>
      </c>
      <c r="B74" s="31" t="s">
        <v>96</v>
      </c>
      <c r="C74" s="31" t="s">
        <v>96</v>
      </c>
      <c r="D74" s="31">
        <v>10</v>
      </c>
      <c r="E74" s="31" t="s">
        <v>1345</v>
      </c>
      <c r="F74" s="31">
        <v>50</v>
      </c>
      <c r="G74" s="31">
        <v>25</v>
      </c>
      <c r="H74" s="31">
        <v>10</v>
      </c>
      <c r="AP74" s="31" t="s">
        <v>1187</v>
      </c>
      <c r="AQ74" s="31" t="s">
        <v>1346</v>
      </c>
      <c r="AR74" s="31" t="s">
        <v>164</v>
      </c>
      <c r="AS74" s="31">
        <v>10</v>
      </c>
      <c r="AT74" s="31" t="s">
        <v>1347</v>
      </c>
      <c r="AU74" s="31">
        <v>50</v>
      </c>
      <c r="AV74" s="31">
        <v>20</v>
      </c>
      <c r="AW74" s="31" t="s">
        <v>1035</v>
      </c>
      <c r="AZ74" s="31" t="s">
        <v>1251</v>
      </c>
    </row>
    <row r="75" spans="1:52" x14ac:dyDescent="0.2">
      <c r="A75" s="31" t="s">
        <v>1067</v>
      </c>
      <c r="B75" s="31" t="s">
        <v>1348</v>
      </c>
      <c r="C75" s="31" t="s">
        <v>96</v>
      </c>
      <c r="D75" s="31">
        <v>30</v>
      </c>
      <c r="E75" s="31" t="s">
        <v>1349</v>
      </c>
      <c r="F75" s="31">
        <v>50</v>
      </c>
      <c r="G75" s="31">
        <v>25</v>
      </c>
      <c r="H75" s="31">
        <v>10</v>
      </c>
      <c r="AP75" s="31" t="s">
        <v>1225</v>
      </c>
      <c r="AQ75" s="31" t="s">
        <v>1350</v>
      </c>
      <c r="AR75" s="31" t="s">
        <v>164</v>
      </c>
      <c r="AS75" s="31">
        <v>30</v>
      </c>
      <c r="AT75" s="31" t="s">
        <v>164</v>
      </c>
      <c r="AU75" s="31">
        <v>50</v>
      </c>
      <c r="AV75" s="31">
        <v>20</v>
      </c>
      <c r="AW75" s="31" t="s">
        <v>1351</v>
      </c>
      <c r="AZ75" s="31" t="s">
        <v>1115</v>
      </c>
    </row>
    <row r="76" spans="1:52" x14ac:dyDescent="0.2">
      <c r="A76" s="31" t="s">
        <v>164</v>
      </c>
      <c r="B76" s="31" t="s">
        <v>96</v>
      </c>
      <c r="C76" s="31" t="s">
        <v>96</v>
      </c>
      <c r="D76" s="31">
        <v>0</v>
      </c>
      <c r="E76" s="31" t="s">
        <v>164</v>
      </c>
      <c r="F76" s="31">
        <v>0</v>
      </c>
      <c r="G76" s="31">
        <v>0</v>
      </c>
      <c r="H76" s="31">
        <v>0</v>
      </c>
      <c r="AP76" s="31" t="s">
        <v>1054</v>
      </c>
      <c r="AQ76" s="31" t="s">
        <v>1352</v>
      </c>
      <c r="AR76" s="31" t="s">
        <v>164</v>
      </c>
      <c r="AS76" s="31">
        <v>40</v>
      </c>
      <c r="AT76" s="31" t="s">
        <v>1353</v>
      </c>
      <c r="AU76" s="31">
        <v>100</v>
      </c>
      <c r="AV76" s="31">
        <v>40</v>
      </c>
      <c r="AW76" s="31" t="s">
        <v>185</v>
      </c>
      <c r="AX76" s="31" t="s">
        <v>1354</v>
      </c>
      <c r="AZ76" s="31" t="s">
        <v>1260</v>
      </c>
    </row>
    <row r="77" spans="1:52" x14ac:dyDescent="0.2">
      <c r="AP77" s="31" t="s">
        <v>1246</v>
      </c>
      <c r="AQ77" s="31" t="s">
        <v>1355</v>
      </c>
      <c r="AR77" s="31" t="s">
        <v>164</v>
      </c>
      <c r="AS77" s="31">
        <v>10</v>
      </c>
      <c r="AT77" s="31" t="s">
        <v>1356</v>
      </c>
      <c r="AU77" s="31">
        <v>50</v>
      </c>
      <c r="AV77" s="31">
        <v>20</v>
      </c>
      <c r="AW77" s="31" t="s">
        <v>1035</v>
      </c>
      <c r="AZ77" s="31" t="s">
        <v>1266</v>
      </c>
    </row>
    <row r="78" spans="1:52" x14ac:dyDescent="0.2">
      <c r="AP78" s="31" t="s">
        <v>1014</v>
      </c>
      <c r="AQ78" s="31" t="s">
        <v>1357</v>
      </c>
      <c r="AR78" s="31" t="s">
        <v>1210</v>
      </c>
      <c r="AS78" s="31">
        <v>20</v>
      </c>
      <c r="AT78" s="31" t="s">
        <v>1358</v>
      </c>
      <c r="AU78" s="31">
        <v>80</v>
      </c>
      <c r="AV78" s="31">
        <v>40</v>
      </c>
      <c r="AW78" s="31" t="s">
        <v>1011</v>
      </c>
      <c r="AZ78" s="31" t="s">
        <v>1183</v>
      </c>
    </row>
    <row r="79" spans="1:52" x14ac:dyDescent="0.2">
      <c r="AP79" s="31" t="s">
        <v>1107</v>
      </c>
      <c r="AQ79" s="31" t="s">
        <v>1359</v>
      </c>
      <c r="AR79" s="31" t="s">
        <v>1360</v>
      </c>
      <c r="AS79" s="31">
        <v>20</v>
      </c>
      <c r="AT79" s="31" t="s">
        <v>1219</v>
      </c>
      <c r="AU79" s="31">
        <v>80</v>
      </c>
      <c r="AV79" s="31">
        <v>40</v>
      </c>
      <c r="AW79" s="31" t="s">
        <v>1361</v>
      </c>
      <c r="AZ79" s="31" t="s">
        <v>1278</v>
      </c>
    </row>
    <row r="80" spans="1:52" x14ac:dyDescent="0.2">
      <c r="AP80" s="31" t="s">
        <v>1137</v>
      </c>
      <c r="AQ80" s="31" t="s">
        <v>1362</v>
      </c>
      <c r="AR80" s="31" t="s">
        <v>1222</v>
      </c>
      <c r="AS80" s="31">
        <v>20</v>
      </c>
      <c r="AT80" s="31" t="s">
        <v>1363</v>
      </c>
      <c r="AU80" s="31">
        <v>80</v>
      </c>
      <c r="AV80" s="31">
        <v>40</v>
      </c>
      <c r="AW80" s="31" t="s">
        <v>1035</v>
      </c>
      <c r="AZ80" s="31" t="s">
        <v>1284</v>
      </c>
    </row>
    <row r="81" spans="1:52" x14ac:dyDescent="0.2">
      <c r="AP81" s="31" t="s">
        <v>1217</v>
      </c>
      <c r="AQ81" s="31" t="s">
        <v>1364</v>
      </c>
      <c r="AR81" s="31" t="s">
        <v>164</v>
      </c>
      <c r="AS81" s="31">
        <v>20</v>
      </c>
      <c r="AT81" s="31" t="s">
        <v>1365</v>
      </c>
      <c r="AU81" s="31">
        <v>80</v>
      </c>
      <c r="AV81" s="31">
        <v>40</v>
      </c>
      <c r="AW81" s="31" t="s">
        <v>1035</v>
      </c>
      <c r="AZ81" s="31" t="s">
        <v>1003</v>
      </c>
    </row>
    <row r="82" spans="1:52" x14ac:dyDescent="0.2">
      <c r="AP82" s="31" t="s">
        <v>1240</v>
      </c>
      <c r="AQ82" s="31" t="s">
        <v>1366</v>
      </c>
      <c r="AR82" s="31" t="s">
        <v>1095</v>
      </c>
      <c r="AS82" s="31">
        <v>20</v>
      </c>
      <c r="AT82" s="31" t="s">
        <v>1367</v>
      </c>
      <c r="AU82" s="31">
        <v>80</v>
      </c>
      <c r="AV82" s="31">
        <v>40</v>
      </c>
      <c r="AW82" s="31" t="s">
        <v>1292</v>
      </c>
      <c r="AZ82" s="31" t="s">
        <v>1008</v>
      </c>
    </row>
    <row r="83" spans="1:52" x14ac:dyDescent="0.2">
      <c r="AP83" s="31" t="s">
        <v>1178</v>
      </c>
      <c r="AQ83" s="31" t="s">
        <v>1368</v>
      </c>
      <c r="AR83" s="31" t="s">
        <v>1369</v>
      </c>
      <c r="AS83" s="31">
        <v>20</v>
      </c>
      <c r="AT83" s="31" t="s">
        <v>1370</v>
      </c>
      <c r="AU83" s="31">
        <v>80</v>
      </c>
      <c r="AV83" s="31">
        <v>40</v>
      </c>
      <c r="AW83" s="31" t="s">
        <v>1035</v>
      </c>
      <c r="AZ83" s="31" t="s">
        <v>1015</v>
      </c>
    </row>
    <row r="84" spans="1:52" x14ac:dyDescent="0.2">
      <c r="AP84" s="31" t="s">
        <v>1266</v>
      </c>
      <c r="AQ84" s="31" t="s">
        <v>1371</v>
      </c>
      <c r="AR84" s="31" t="s">
        <v>1268</v>
      </c>
      <c r="AS84" s="31">
        <v>20</v>
      </c>
      <c r="AT84" s="31" t="s">
        <v>1372</v>
      </c>
      <c r="AU84" s="31">
        <v>80</v>
      </c>
      <c r="AV84" s="31">
        <v>40</v>
      </c>
      <c r="AW84" s="31" t="s">
        <v>1035</v>
      </c>
      <c r="AZ84" s="31" t="s">
        <v>1023</v>
      </c>
    </row>
    <row r="85" spans="1:52" x14ac:dyDescent="0.2">
      <c r="A85" s="31" t="s">
        <v>1208</v>
      </c>
      <c r="B85" s="31">
        <f>LOOKUP(A85,C92:D191)</f>
        <v>10</v>
      </c>
      <c r="AP85" s="31" t="s">
        <v>1038</v>
      </c>
      <c r="AQ85" s="31" t="s">
        <v>1373</v>
      </c>
      <c r="AR85" s="31" t="s">
        <v>164</v>
      </c>
      <c r="AS85" s="31">
        <v>20</v>
      </c>
      <c r="AT85" s="31" t="s">
        <v>1374</v>
      </c>
      <c r="AU85" s="31">
        <v>80</v>
      </c>
      <c r="AV85" s="31">
        <v>40</v>
      </c>
      <c r="AW85" s="31" t="s">
        <v>1035</v>
      </c>
      <c r="AZ85" s="31" t="s">
        <v>1031</v>
      </c>
    </row>
    <row r="86" spans="1:52" x14ac:dyDescent="0.2">
      <c r="AP86" s="31" t="s">
        <v>1204</v>
      </c>
      <c r="AQ86" s="31" t="s">
        <v>1375</v>
      </c>
      <c r="AR86" s="31" t="s">
        <v>1210</v>
      </c>
      <c r="AS86" s="31">
        <v>20</v>
      </c>
      <c r="AT86" s="31" t="s">
        <v>1376</v>
      </c>
      <c r="AU86" s="31">
        <v>80</v>
      </c>
      <c r="AV86" s="31">
        <v>40</v>
      </c>
      <c r="AW86" s="31" t="s">
        <v>1035</v>
      </c>
      <c r="AZ86" s="31" t="s">
        <v>1039</v>
      </c>
    </row>
    <row r="87" spans="1:52" x14ac:dyDescent="0.2">
      <c r="AP87" s="31" t="s">
        <v>1150</v>
      </c>
      <c r="AQ87" s="31" t="s">
        <v>1377</v>
      </c>
      <c r="AR87" s="31" t="s">
        <v>1268</v>
      </c>
      <c r="AS87" s="31">
        <v>20</v>
      </c>
      <c r="AT87" s="31" t="s">
        <v>1378</v>
      </c>
      <c r="AU87" s="31">
        <v>80</v>
      </c>
      <c r="AV87" s="31">
        <v>40</v>
      </c>
      <c r="AW87" s="31" t="s">
        <v>1379</v>
      </c>
      <c r="AZ87" s="31" t="s">
        <v>1047</v>
      </c>
    </row>
    <row r="88" spans="1:52" x14ac:dyDescent="0.2">
      <c r="AP88" s="31" t="s">
        <v>1123</v>
      </c>
      <c r="AQ88" s="31" t="s">
        <v>1380</v>
      </c>
      <c r="AR88" s="31" t="s">
        <v>164</v>
      </c>
      <c r="AS88" s="31">
        <v>20</v>
      </c>
      <c r="AT88" s="31" t="s">
        <v>1381</v>
      </c>
      <c r="AU88" s="31">
        <v>80</v>
      </c>
      <c r="AV88" s="31">
        <v>40</v>
      </c>
      <c r="AW88" s="31" t="s">
        <v>1382</v>
      </c>
      <c r="AZ88" s="31" t="s">
        <v>1054</v>
      </c>
    </row>
    <row r="89" spans="1:52" x14ac:dyDescent="0.2">
      <c r="AP89" s="31" t="s">
        <v>1061</v>
      </c>
      <c r="AQ89" s="31" t="s">
        <v>1383</v>
      </c>
      <c r="AR89" s="31" t="s">
        <v>1095</v>
      </c>
      <c r="AS89" s="31">
        <v>20</v>
      </c>
      <c r="AT89" s="31" t="s">
        <v>1384</v>
      </c>
      <c r="AU89" s="31">
        <v>80</v>
      </c>
      <c r="AV89" s="31">
        <v>40</v>
      </c>
      <c r="AW89" s="31" t="s">
        <v>1035</v>
      </c>
      <c r="AZ89" s="31" t="s">
        <v>1016</v>
      </c>
    </row>
    <row r="90" spans="1:52" x14ac:dyDescent="0.2">
      <c r="AP90" s="31" t="s">
        <v>1165</v>
      </c>
      <c r="AQ90" s="31" t="s">
        <v>1385</v>
      </c>
      <c r="AR90" s="31" t="s">
        <v>1268</v>
      </c>
      <c r="AS90" s="31">
        <v>20</v>
      </c>
      <c r="AT90" s="31" t="s">
        <v>1386</v>
      </c>
      <c r="AU90" s="31">
        <v>80</v>
      </c>
      <c r="AV90" s="31">
        <v>40</v>
      </c>
      <c r="AW90" s="31" t="s">
        <v>1292</v>
      </c>
      <c r="AZ90" s="31" t="s">
        <v>1069</v>
      </c>
    </row>
    <row r="91" spans="1:52" x14ac:dyDescent="0.2">
      <c r="AP91" s="31" t="s">
        <v>1083</v>
      </c>
      <c r="AQ91" s="31" t="s">
        <v>1368</v>
      </c>
      <c r="AR91" s="31" t="s">
        <v>1180</v>
      </c>
      <c r="AS91" s="31">
        <v>20</v>
      </c>
      <c r="AT91" s="31" t="s">
        <v>164</v>
      </c>
      <c r="AU91" s="31">
        <v>80</v>
      </c>
      <c r="AV91" s="31">
        <v>40</v>
      </c>
      <c r="AW91" s="31" t="s">
        <v>1387</v>
      </c>
      <c r="AZ91" s="31" t="s">
        <v>1077</v>
      </c>
    </row>
    <row r="92" spans="1:52" x14ac:dyDescent="0.2">
      <c r="A92" s="31" t="s">
        <v>248</v>
      </c>
      <c r="B92" s="31">
        <v>0</v>
      </c>
      <c r="C92" s="31" t="s">
        <v>248</v>
      </c>
      <c r="D92" s="31">
        <v>0</v>
      </c>
      <c r="AP92" s="31" t="s">
        <v>1284</v>
      </c>
      <c r="AQ92" s="31" t="s">
        <v>1388</v>
      </c>
      <c r="AR92" s="31" t="s">
        <v>1210</v>
      </c>
      <c r="AS92" s="31">
        <v>20</v>
      </c>
      <c r="AT92" s="31" t="s">
        <v>1389</v>
      </c>
      <c r="AU92" s="31">
        <v>80</v>
      </c>
      <c r="AV92" s="31">
        <v>40</v>
      </c>
      <c r="AW92" s="31" t="s">
        <v>1292</v>
      </c>
      <c r="AZ92" s="31" t="s">
        <v>1084</v>
      </c>
    </row>
    <row r="93" spans="1:52" x14ac:dyDescent="0.2">
      <c r="A93" s="31" t="s">
        <v>1136</v>
      </c>
      <c r="B93" s="31">
        <v>40</v>
      </c>
      <c r="C93" s="31" t="s">
        <v>248</v>
      </c>
      <c r="D93" s="31">
        <v>0</v>
      </c>
      <c r="AP93" s="31" t="s">
        <v>1192</v>
      </c>
      <c r="AQ93" s="31" t="s">
        <v>1368</v>
      </c>
      <c r="AR93" s="31" t="s">
        <v>164</v>
      </c>
      <c r="AS93" s="31">
        <v>20</v>
      </c>
      <c r="AT93" s="31" t="s">
        <v>1390</v>
      </c>
      <c r="AU93" s="31">
        <v>80</v>
      </c>
      <c r="AV93" s="31">
        <v>40</v>
      </c>
      <c r="AW93" s="31" t="s">
        <v>1035</v>
      </c>
      <c r="AZ93" s="31" t="s">
        <v>1092</v>
      </c>
    </row>
    <row r="94" spans="1:52" x14ac:dyDescent="0.2">
      <c r="A94" s="31" t="s">
        <v>1140</v>
      </c>
      <c r="B94" s="31">
        <v>30</v>
      </c>
      <c r="C94" s="31" t="s">
        <v>248</v>
      </c>
      <c r="D94" s="31">
        <v>0</v>
      </c>
      <c r="AP94" s="31" t="s">
        <v>1229</v>
      </c>
      <c r="AQ94" s="31" t="s">
        <v>1391</v>
      </c>
      <c r="AR94" s="31" t="s">
        <v>164</v>
      </c>
      <c r="AS94" s="31">
        <v>60</v>
      </c>
      <c r="AT94" s="31" t="s">
        <v>164</v>
      </c>
      <c r="AU94" s="31">
        <v>80</v>
      </c>
      <c r="AV94" s="31">
        <v>40</v>
      </c>
      <c r="AW94" s="31" t="s">
        <v>1392</v>
      </c>
      <c r="AZ94" s="31" t="s">
        <v>1101</v>
      </c>
    </row>
    <row r="95" spans="1:52" x14ac:dyDescent="0.2">
      <c r="A95" s="31" t="s">
        <v>1144</v>
      </c>
      <c r="B95" s="31">
        <v>20</v>
      </c>
      <c r="C95" s="31" t="s">
        <v>1136</v>
      </c>
      <c r="D95" s="31">
        <v>40</v>
      </c>
      <c r="AP95" s="31" t="s">
        <v>1251</v>
      </c>
      <c r="AQ95" s="31" t="s">
        <v>1393</v>
      </c>
      <c r="AR95" s="31" t="s">
        <v>164</v>
      </c>
      <c r="AS95" s="31">
        <v>20</v>
      </c>
      <c r="AT95" s="31" t="s">
        <v>1394</v>
      </c>
      <c r="AU95" s="31">
        <v>80</v>
      </c>
      <c r="AV95" s="31">
        <v>40</v>
      </c>
      <c r="AW95" s="31" t="s">
        <v>1292</v>
      </c>
      <c r="AZ95" s="31" t="s">
        <v>1108</v>
      </c>
    </row>
    <row r="96" spans="1:52" x14ac:dyDescent="0.2">
      <c r="A96" s="31" t="s">
        <v>1149</v>
      </c>
      <c r="B96" s="31">
        <v>10</v>
      </c>
      <c r="C96" s="31" t="s">
        <v>1136</v>
      </c>
      <c r="D96" s="31">
        <v>40</v>
      </c>
      <c r="AP96" s="31" t="s">
        <v>1119</v>
      </c>
      <c r="AQ96" s="31" t="s">
        <v>1395</v>
      </c>
      <c r="AR96" s="31" t="s">
        <v>255</v>
      </c>
      <c r="AS96" s="31">
        <v>10</v>
      </c>
      <c r="AT96" s="31" t="s">
        <v>1396</v>
      </c>
      <c r="AU96" s="31">
        <v>50</v>
      </c>
      <c r="AV96" s="31">
        <v>25</v>
      </c>
      <c r="AW96" s="31" t="s">
        <v>185</v>
      </c>
      <c r="AZ96" s="31" t="s">
        <v>1114</v>
      </c>
    </row>
    <row r="97" spans="1:52" x14ac:dyDescent="0.2">
      <c r="A97" s="31" t="s">
        <v>1154</v>
      </c>
      <c r="B97" s="31">
        <v>10</v>
      </c>
      <c r="C97" s="31" t="s">
        <v>1397</v>
      </c>
      <c r="D97" s="31">
        <v>70</v>
      </c>
      <c r="AP97" s="31" t="s">
        <v>1091</v>
      </c>
      <c r="AQ97" s="31" t="s">
        <v>1398</v>
      </c>
      <c r="AR97" s="31" t="s">
        <v>1399</v>
      </c>
      <c r="AS97" s="31">
        <v>10</v>
      </c>
      <c r="AT97" s="31" t="s">
        <v>1400</v>
      </c>
      <c r="AU97" s="31">
        <v>50</v>
      </c>
      <c r="AV97" s="31">
        <v>25</v>
      </c>
      <c r="AW97" s="31" t="s">
        <v>1401</v>
      </c>
      <c r="AZ97" s="31" t="s">
        <v>1040</v>
      </c>
    </row>
    <row r="98" spans="1:52" x14ac:dyDescent="0.2">
      <c r="A98" s="31" t="s">
        <v>1160</v>
      </c>
      <c r="B98" s="31">
        <v>20</v>
      </c>
      <c r="C98" s="31" t="s">
        <v>1402</v>
      </c>
      <c r="D98" s="31">
        <v>40</v>
      </c>
      <c r="AP98" s="31" t="s">
        <v>1099</v>
      </c>
      <c r="AQ98" s="31" t="s">
        <v>1403</v>
      </c>
      <c r="AR98" s="31" t="s">
        <v>1404</v>
      </c>
      <c r="AS98" s="31">
        <v>10</v>
      </c>
      <c r="AT98" s="31" t="s">
        <v>1272</v>
      </c>
      <c r="AU98" s="31">
        <v>50</v>
      </c>
      <c r="AV98" s="31">
        <v>25</v>
      </c>
      <c r="AW98" s="31" t="s">
        <v>185</v>
      </c>
      <c r="AZ98" s="31" t="s">
        <v>1124</v>
      </c>
    </row>
    <row r="99" spans="1:52" x14ac:dyDescent="0.2">
      <c r="A99" s="31" t="s">
        <v>1164</v>
      </c>
      <c r="B99" s="31">
        <v>10</v>
      </c>
      <c r="C99" s="31" t="s">
        <v>1405</v>
      </c>
      <c r="D99" s="31">
        <v>10</v>
      </c>
      <c r="AP99" s="31" t="s">
        <v>1127</v>
      </c>
      <c r="AQ99" s="31" t="s">
        <v>1406</v>
      </c>
      <c r="AR99" s="31" t="s">
        <v>1407</v>
      </c>
      <c r="AS99" s="31">
        <v>10</v>
      </c>
      <c r="AT99" s="31" t="s">
        <v>1277</v>
      </c>
      <c r="AU99" s="31">
        <v>50</v>
      </c>
      <c r="AV99" s="31">
        <v>25</v>
      </c>
      <c r="AW99" s="31" t="s">
        <v>185</v>
      </c>
      <c r="AZ99" s="31" t="s">
        <v>1128</v>
      </c>
    </row>
    <row r="100" spans="1:52" x14ac:dyDescent="0.2">
      <c r="A100" s="31" t="s">
        <v>1408</v>
      </c>
      <c r="B100" s="31">
        <v>20</v>
      </c>
      <c r="C100" s="31" t="s">
        <v>1409</v>
      </c>
      <c r="D100" s="31">
        <v>10</v>
      </c>
      <c r="AP100" s="31" t="s">
        <v>1131</v>
      </c>
      <c r="AQ100" s="31" t="s">
        <v>1410</v>
      </c>
      <c r="AR100" s="31" t="s">
        <v>1411</v>
      </c>
      <c r="AS100" s="31">
        <v>10</v>
      </c>
      <c r="AT100" s="31" t="s">
        <v>1412</v>
      </c>
      <c r="AU100" s="31">
        <v>50</v>
      </c>
      <c r="AV100" s="31">
        <v>25</v>
      </c>
      <c r="AW100" s="31" t="s">
        <v>1413</v>
      </c>
      <c r="AZ100" s="31" t="s">
        <v>1133</v>
      </c>
    </row>
    <row r="101" spans="1:52" x14ac:dyDescent="0.2">
      <c r="A101" s="31" t="s">
        <v>1414</v>
      </c>
      <c r="B101" s="31">
        <v>20</v>
      </c>
      <c r="C101" s="31" t="s">
        <v>1415</v>
      </c>
      <c r="D101" s="31">
        <v>20</v>
      </c>
      <c r="AP101" s="31" t="s">
        <v>1082</v>
      </c>
      <c r="AQ101" s="31" t="s">
        <v>1416</v>
      </c>
      <c r="AR101" s="31" t="s">
        <v>1417</v>
      </c>
      <c r="AS101" s="31">
        <v>10</v>
      </c>
      <c r="AT101" s="31" t="s">
        <v>1289</v>
      </c>
      <c r="AU101" s="31">
        <v>50</v>
      </c>
      <c r="AV101" s="31">
        <v>25</v>
      </c>
      <c r="AW101" s="31" t="s">
        <v>185</v>
      </c>
      <c r="AZ101" s="31" t="s">
        <v>1085</v>
      </c>
    </row>
    <row r="102" spans="1:52" x14ac:dyDescent="0.2">
      <c r="A102" s="31" t="s">
        <v>1172</v>
      </c>
      <c r="B102" s="31">
        <v>10</v>
      </c>
      <c r="C102" s="31" t="s">
        <v>1418</v>
      </c>
      <c r="D102" s="31">
        <v>30</v>
      </c>
      <c r="AP102" s="31" t="s">
        <v>1075</v>
      </c>
      <c r="AQ102" s="31" t="s">
        <v>1419</v>
      </c>
      <c r="AR102" s="31" t="s">
        <v>1407</v>
      </c>
      <c r="AS102" s="31">
        <v>10</v>
      </c>
      <c r="AT102" s="31" t="s">
        <v>1295</v>
      </c>
      <c r="AU102" s="31">
        <v>50</v>
      </c>
      <c r="AV102" s="31">
        <v>25</v>
      </c>
      <c r="AW102" s="31" t="s">
        <v>185</v>
      </c>
      <c r="AZ102" s="31" t="s">
        <v>1142</v>
      </c>
    </row>
    <row r="103" spans="1:52" x14ac:dyDescent="0.2">
      <c r="A103" s="31" t="s">
        <v>1177</v>
      </c>
      <c r="B103" s="31">
        <v>10</v>
      </c>
      <c r="C103" s="31" t="s">
        <v>1420</v>
      </c>
      <c r="D103" s="31">
        <v>40</v>
      </c>
      <c r="AP103" s="31" t="s">
        <v>1112</v>
      </c>
      <c r="AQ103" s="31" t="s">
        <v>1421</v>
      </c>
      <c r="AR103" s="31" t="s">
        <v>1399</v>
      </c>
      <c r="AS103" s="31">
        <v>10</v>
      </c>
      <c r="AT103" s="31" t="s">
        <v>1422</v>
      </c>
      <c r="AU103" s="31">
        <v>50</v>
      </c>
      <c r="AV103" s="31">
        <v>25</v>
      </c>
      <c r="AW103" s="31" t="s">
        <v>1401</v>
      </c>
      <c r="AZ103" s="31" t="s">
        <v>1146</v>
      </c>
    </row>
    <row r="104" spans="1:52" x14ac:dyDescent="0.2">
      <c r="A104" s="31" t="s">
        <v>1423</v>
      </c>
      <c r="B104" s="31">
        <v>10</v>
      </c>
      <c r="C104" s="31" t="s">
        <v>1424</v>
      </c>
      <c r="D104" s="31">
        <v>20</v>
      </c>
      <c r="AP104" s="31" t="s">
        <v>1106</v>
      </c>
      <c r="AQ104" s="31" t="s">
        <v>1425</v>
      </c>
      <c r="AR104" s="31" t="s">
        <v>1407</v>
      </c>
      <c r="AS104" s="31">
        <v>10</v>
      </c>
      <c r="AT104" s="31" t="s">
        <v>1305</v>
      </c>
      <c r="AU104" s="31">
        <v>50</v>
      </c>
      <c r="AV104" s="31">
        <v>25</v>
      </c>
      <c r="AW104" s="31" t="s">
        <v>185</v>
      </c>
      <c r="AZ104" s="31" t="s">
        <v>1151</v>
      </c>
    </row>
    <row r="105" spans="1:52" x14ac:dyDescent="0.2">
      <c r="A105" s="31" t="s">
        <v>1426</v>
      </c>
      <c r="B105" s="31">
        <v>10</v>
      </c>
      <c r="C105" s="31" t="s">
        <v>1427</v>
      </c>
      <c r="D105" s="31">
        <v>30</v>
      </c>
      <c r="AP105" s="31" t="s">
        <v>1122</v>
      </c>
      <c r="AQ105" s="31" t="s">
        <v>1428</v>
      </c>
      <c r="AR105" s="31" t="s">
        <v>1407</v>
      </c>
      <c r="AS105" s="31">
        <v>20</v>
      </c>
      <c r="AT105" s="31" t="s">
        <v>1309</v>
      </c>
      <c r="AU105" s="31">
        <v>50</v>
      </c>
      <c r="AV105" s="31">
        <v>25</v>
      </c>
      <c r="AW105" s="31" t="s">
        <v>185</v>
      </c>
      <c r="AZ105" s="31" t="s">
        <v>1055</v>
      </c>
    </row>
    <row r="106" spans="1:52" x14ac:dyDescent="0.2">
      <c r="A106" s="31" t="s">
        <v>1181</v>
      </c>
      <c r="B106" s="31">
        <v>10</v>
      </c>
      <c r="C106" s="31" t="s">
        <v>1429</v>
      </c>
      <c r="D106" s="31">
        <v>30</v>
      </c>
      <c r="AP106" s="31" t="s">
        <v>1001</v>
      </c>
      <c r="AQ106" s="31" t="s">
        <v>1116</v>
      </c>
      <c r="AR106" s="31" t="s">
        <v>1430</v>
      </c>
      <c r="AS106" s="31">
        <v>10</v>
      </c>
      <c r="AT106" s="31" t="s">
        <v>1431</v>
      </c>
      <c r="AU106" s="31">
        <v>50</v>
      </c>
      <c r="AV106" s="31">
        <v>25</v>
      </c>
      <c r="AW106" s="31" t="s">
        <v>1011</v>
      </c>
      <c r="AZ106" s="31" t="s">
        <v>1162</v>
      </c>
    </row>
    <row r="107" spans="1:52" x14ac:dyDescent="0.2">
      <c r="A107" s="31" t="s">
        <v>1432</v>
      </c>
      <c r="B107" s="31">
        <v>10</v>
      </c>
      <c r="C107" s="31" t="s">
        <v>1433</v>
      </c>
      <c r="D107" s="31">
        <v>40</v>
      </c>
      <c r="AP107" s="31" t="s">
        <v>1021</v>
      </c>
      <c r="AQ107" s="31" t="s">
        <v>1317</v>
      </c>
      <c r="AR107" s="31" t="s">
        <v>1434</v>
      </c>
      <c r="AS107" s="31">
        <v>10</v>
      </c>
      <c r="AT107" s="31" t="s">
        <v>1435</v>
      </c>
      <c r="AU107" s="31">
        <v>50</v>
      </c>
      <c r="AV107" s="31">
        <v>25</v>
      </c>
      <c r="AW107" s="31" t="s">
        <v>1035</v>
      </c>
      <c r="AZ107" s="31" t="s">
        <v>1093</v>
      </c>
    </row>
    <row r="108" spans="1:52" x14ac:dyDescent="0.2">
      <c r="A108" s="31" t="s">
        <v>1436</v>
      </c>
      <c r="B108" s="31">
        <v>10</v>
      </c>
      <c r="C108" s="31" t="s">
        <v>1437</v>
      </c>
      <c r="D108" s="31">
        <v>30</v>
      </c>
      <c r="AP108" s="31" t="s">
        <v>1013</v>
      </c>
      <c r="AQ108" s="31" t="s">
        <v>1438</v>
      </c>
      <c r="AR108" s="31" t="s">
        <v>96</v>
      </c>
      <c r="AS108" s="31">
        <v>10</v>
      </c>
      <c r="AT108" s="31" t="s">
        <v>1439</v>
      </c>
      <c r="AU108" s="31">
        <v>50</v>
      </c>
      <c r="AV108" s="31">
        <v>25</v>
      </c>
      <c r="AW108" s="31" t="s">
        <v>1035</v>
      </c>
      <c r="AZ108" s="31" t="s">
        <v>1169</v>
      </c>
    </row>
    <row r="109" spans="1:52" x14ac:dyDescent="0.2">
      <c r="A109" s="31" t="s">
        <v>1440</v>
      </c>
      <c r="B109" s="31">
        <v>10</v>
      </c>
      <c r="C109" s="31" t="s">
        <v>1441</v>
      </c>
      <c r="D109" s="31">
        <v>40</v>
      </c>
      <c r="AP109" s="31" t="s">
        <v>1037</v>
      </c>
      <c r="AQ109" s="31" t="s">
        <v>96</v>
      </c>
      <c r="AR109" s="31" t="s">
        <v>96</v>
      </c>
      <c r="AS109" s="31">
        <v>10</v>
      </c>
      <c r="AT109" s="31" t="s">
        <v>1442</v>
      </c>
      <c r="AU109" s="31">
        <v>50</v>
      </c>
      <c r="AV109" s="31">
        <v>25</v>
      </c>
      <c r="AW109" s="31" t="s">
        <v>1035</v>
      </c>
      <c r="AZ109" s="31" t="s">
        <v>1070</v>
      </c>
    </row>
    <row r="110" spans="1:52" x14ac:dyDescent="0.2">
      <c r="A110" s="31" t="s">
        <v>1443</v>
      </c>
      <c r="B110" s="31">
        <v>10</v>
      </c>
      <c r="C110" s="31" t="s">
        <v>1444</v>
      </c>
      <c r="D110" s="31">
        <v>20</v>
      </c>
      <c r="AP110" s="31" t="s">
        <v>1029</v>
      </c>
      <c r="AQ110" s="31" t="s">
        <v>1445</v>
      </c>
      <c r="AR110" s="31" t="s">
        <v>96</v>
      </c>
      <c r="AS110" s="31">
        <v>10</v>
      </c>
      <c r="AT110" s="31" t="s">
        <v>1446</v>
      </c>
      <c r="AU110" s="31">
        <v>50</v>
      </c>
      <c r="AV110" s="31">
        <v>25</v>
      </c>
      <c r="AW110" s="31" t="s">
        <v>1035</v>
      </c>
      <c r="AZ110" s="31" t="s">
        <v>1179</v>
      </c>
    </row>
    <row r="111" spans="1:52" x14ac:dyDescent="0.2">
      <c r="A111" s="31" t="s">
        <v>1186</v>
      </c>
      <c r="B111" s="31">
        <v>20</v>
      </c>
      <c r="C111" s="31" t="s">
        <v>1447</v>
      </c>
      <c r="D111" s="31">
        <v>50</v>
      </c>
      <c r="AP111" s="31" t="s">
        <v>1045</v>
      </c>
      <c r="AQ111" s="31" t="s">
        <v>1438</v>
      </c>
      <c r="AR111" s="31" t="s">
        <v>96</v>
      </c>
      <c r="AS111" s="31">
        <v>10</v>
      </c>
      <c r="AT111" s="31" t="s">
        <v>164</v>
      </c>
      <c r="AU111" s="31">
        <v>50</v>
      </c>
      <c r="AV111" s="31">
        <v>25</v>
      </c>
      <c r="AW111" s="31" t="s">
        <v>1303</v>
      </c>
      <c r="AZ111" s="31" t="s">
        <v>1157</v>
      </c>
    </row>
    <row r="112" spans="1:52" x14ac:dyDescent="0.2">
      <c r="A112" s="31" t="s">
        <v>1448</v>
      </c>
      <c r="B112" s="31">
        <v>30</v>
      </c>
      <c r="C112" s="31" t="s">
        <v>1449</v>
      </c>
      <c r="D112" s="31">
        <v>30</v>
      </c>
      <c r="AP112" s="31" t="s">
        <v>1052</v>
      </c>
      <c r="AQ112" s="31" t="s">
        <v>96</v>
      </c>
      <c r="AR112" s="31" t="s">
        <v>1450</v>
      </c>
      <c r="AS112" s="31">
        <v>10</v>
      </c>
      <c r="AT112" s="31" t="s">
        <v>1451</v>
      </c>
      <c r="AU112" s="31">
        <v>50</v>
      </c>
      <c r="AV112" s="31">
        <v>25</v>
      </c>
      <c r="AW112" s="31" t="s">
        <v>1035</v>
      </c>
      <c r="AZ112" s="31" t="s">
        <v>1188</v>
      </c>
    </row>
    <row r="113" spans="1:52" x14ac:dyDescent="0.2">
      <c r="A113" s="31" t="s">
        <v>1452</v>
      </c>
      <c r="B113" s="31">
        <v>10</v>
      </c>
      <c r="C113" s="31" t="s">
        <v>1453</v>
      </c>
      <c r="D113" s="31">
        <v>50</v>
      </c>
      <c r="AP113" s="31" t="s">
        <v>1006</v>
      </c>
      <c r="AQ113" s="31" t="s">
        <v>96</v>
      </c>
      <c r="AR113" s="31" t="s">
        <v>1454</v>
      </c>
      <c r="AS113" s="31">
        <v>10</v>
      </c>
      <c r="AT113" s="31" t="s">
        <v>164</v>
      </c>
      <c r="AU113" s="31">
        <v>50</v>
      </c>
      <c r="AV113" s="31">
        <v>25</v>
      </c>
      <c r="AW113" s="31" t="s">
        <v>1292</v>
      </c>
      <c r="AZ113" s="31" t="s">
        <v>1062</v>
      </c>
    </row>
    <row r="114" spans="1:52" x14ac:dyDescent="0.2">
      <c r="A114" s="31" t="s">
        <v>1191</v>
      </c>
      <c r="B114" s="31">
        <v>10</v>
      </c>
      <c r="C114" s="31" t="s">
        <v>1455</v>
      </c>
      <c r="D114" s="31">
        <v>60</v>
      </c>
      <c r="AP114" s="31" t="s">
        <v>1060</v>
      </c>
      <c r="AQ114" s="31" t="s">
        <v>96</v>
      </c>
      <c r="AR114" s="31" t="s">
        <v>96</v>
      </c>
      <c r="AS114" s="31">
        <v>10</v>
      </c>
      <c r="AT114" s="31" t="s">
        <v>1456</v>
      </c>
      <c r="AU114" s="31">
        <v>50</v>
      </c>
      <c r="AV114" s="31">
        <v>25</v>
      </c>
      <c r="AW114" s="31" t="s">
        <v>1035</v>
      </c>
      <c r="AZ114" s="31" t="s">
        <v>1196</v>
      </c>
    </row>
    <row r="115" spans="1:52" x14ac:dyDescent="0.2">
      <c r="A115" s="31" t="s">
        <v>1194</v>
      </c>
      <c r="B115" s="31">
        <v>10</v>
      </c>
      <c r="C115" s="31" t="s">
        <v>1140</v>
      </c>
      <c r="D115" s="31">
        <v>30</v>
      </c>
      <c r="AP115" s="31" t="s">
        <v>1067</v>
      </c>
      <c r="AQ115" s="31" t="s">
        <v>1348</v>
      </c>
      <c r="AR115" s="31" t="s">
        <v>96</v>
      </c>
      <c r="AS115" s="31">
        <v>30</v>
      </c>
      <c r="AT115" s="31" t="s">
        <v>164</v>
      </c>
      <c r="AU115" s="31">
        <v>50</v>
      </c>
      <c r="AV115" s="31">
        <v>25</v>
      </c>
      <c r="AW115" s="31" t="s">
        <v>1351</v>
      </c>
    </row>
    <row r="116" spans="1:52" x14ac:dyDescent="0.2">
      <c r="A116" s="31" t="s">
        <v>1457</v>
      </c>
      <c r="B116" s="31">
        <v>10</v>
      </c>
      <c r="C116" s="31" t="s">
        <v>1140</v>
      </c>
      <c r="D116" s="31">
        <v>30</v>
      </c>
      <c r="AP116" s="31" t="s">
        <v>164</v>
      </c>
      <c r="AQ116" s="31" t="s">
        <v>96</v>
      </c>
      <c r="AR116" s="31" t="s">
        <v>96</v>
      </c>
      <c r="AS116" s="31">
        <v>0</v>
      </c>
      <c r="AT116" s="31" t="s">
        <v>164</v>
      </c>
      <c r="AU116" s="31">
        <v>0</v>
      </c>
      <c r="AV116" s="31">
        <v>0</v>
      </c>
      <c r="AW116" s="31" t="s">
        <v>185</v>
      </c>
    </row>
    <row r="117" spans="1:52" x14ac:dyDescent="0.2">
      <c r="A117" s="31" t="s">
        <v>1458</v>
      </c>
      <c r="B117" s="31">
        <v>10</v>
      </c>
      <c r="C117" s="31" t="s">
        <v>1459</v>
      </c>
      <c r="D117" s="31">
        <v>30</v>
      </c>
    </row>
    <row r="118" spans="1:52" x14ac:dyDescent="0.2">
      <c r="A118" s="31" t="s">
        <v>1460</v>
      </c>
      <c r="B118" s="31">
        <v>10</v>
      </c>
      <c r="C118" s="31" t="s">
        <v>1461</v>
      </c>
      <c r="D118" s="31">
        <v>30</v>
      </c>
    </row>
    <row r="119" spans="1:52" x14ac:dyDescent="0.2">
      <c r="A119" s="31" t="s">
        <v>1199</v>
      </c>
      <c r="B119" s="31">
        <v>10</v>
      </c>
      <c r="C119" s="31" t="s">
        <v>1144</v>
      </c>
      <c r="D119" s="31">
        <v>20</v>
      </c>
    </row>
    <row r="120" spans="1:52" x14ac:dyDescent="0.2">
      <c r="A120" s="31" t="s">
        <v>1203</v>
      </c>
      <c r="B120" s="31">
        <v>10</v>
      </c>
      <c r="C120" s="31" t="s">
        <v>1144</v>
      </c>
      <c r="D120" s="31">
        <v>20</v>
      </c>
    </row>
    <row r="121" spans="1:52" x14ac:dyDescent="0.2">
      <c r="A121" s="31" t="s">
        <v>1208</v>
      </c>
      <c r="B121" s="31">
        <v>10</v>
      </c>
      <c r="C121" s="31" t="s">
        <v>1462</v>
      </c>
      <c r="D121" s="31">
        <v>20</v>
      </c>
    </row>
    <row r="122" spans="1:52" x14ac:dyDescent="0.2">
      <c r="A122" s="31" t="s">
        <v>1212</v>
      </c>
      <c r="B122" s="31">
        <v>10</v>
      </c>
      <c r="C122" s="31" t="s">
        <v>1149</v>
      </c>
      <c r="D122" s="31">
        <v>10</v>
      </c>
    </row>
    <row r="123" spans="1:52" x14ac:dyDescent="0.2">
      <c r="A123" s="31" t="s">
        <v>1463</v>
      </c>
      <c r="B123" s="31">
        <v>20</v>
      </c>
      <c r="C123" s="31" t="s">
        <v>1149</v>
      </c>
      <c r="D123" s="31">
        <v>10</v>
      </c>
    </row>
    <row r="124" spans="1:52" x14ac:dyDescent="0.2">
      <c r="A124" s="31" t="s">
        <v>1464</v>
      </c>
      <c r="B124" s="31">
        <v>20</v>
      </c>
      <c r="C124" s="31" t="s">
        <v>1465</v>
      </c>
      <c r="D124" s="31">
        <v>30</v>
      </c>
    </row>
    <row r="125" spans="1:52" x14ac:dyDescent="0.2">
      <c r="A125" s="31" t="s">
        <v>1466</v>
      </c>
      <c r="B125" s="31">
        <v>20</v>
      </c>
      <c r="C125" s="31" t="s">
        <v>1154</v>
      </c>
      <c r="D125" s="31">
        <v>10</v>
      </c>
    </row>
    <row r="126" spans="1:52" x14ac:dyDescent="0.2">
      <c r="A126" s="31" t="s">
        <v>1216</v>
      </c>
      <c r="B126" s="31">
        <v>20</v>
      </c>
      <c r="C126" s="31" t="s">
        <v>1154</v>
      </c>
      <c r="D126" s="31">
        <v>10</v>
      </c>
    </row>
    <row r="127" spans="1:52" x14ac:dyDescent="0.2">
      <c r="A127" s="31" t="s">
        <v>1220</v>
      </c>
      <c r="B127" s="31">
        <v>20</v>
      </c>
      <c r="C127" s="31" t="s">
        <v>1467</v>
      </c>
      <c r="D127" s="31">
        <v>20</v>
      </c>
    </row>
    <row r="128" spans="1:52" x14ac:dyDescent="0.2">
      <c r="A128" s="31" t="s">
        <v>1468</v>
      </c>
      <c r="B128" s="31">
        <v>10</v>
      </c>
      <c r="C128" s="31" t="s">
        <v>1160</v>
      </c>
      <c r="D128" s="31">
        <v>20</v>
      </c>
    </row>
    <row r="129" spans="1:4" x14ac:dyDescent="0.2">
      <c r="A129" s="31" t="s">
        <v>1224</v>
      </c>
      <c r="B129" s="31">
        <v>20</v>
      </c>
      <c r="C129" s="31" t="s">
        <v>1160</v>
      </c>
      <c r="D129" s="31">
        <v>20</v>
      </c>
    </row>
    <row r="130" spans="1:4" x14ac:dyDescent="0.2">
      <c r="A130" s="31" t="s">
        <v>1469</v>
      </c>
      <c r="B130" s="31">
        <v>20</v>
      </c>
      <c r="C130" s="31" t="s">
        <v>1164</v>
      </c>
      <c r="D130" s="31">
        <v>10</v>
      </c>
    </row>
    <row r="131" spans="1:4" x14ac:dyDescent="0.2">
      <c r="A131" s="31" t="s">
        <v>1470</v>
      </c>
      <c r="B131" s="31">
        <v>50</v>
      </c>
      <c r="C131" s="31" t="s">
        <v>1164</v>
      </c>
      <c r="D131" s="31">
        <v>10</v>
      </c>
    </row>
    <row r="132" spans="1:4" x14ac:dyDescent="0.2">
      <c r="A132" s="31" t="s">
        <v>1471</v>
      </c>
      <c r="B132" s="31">
        <v>20</v>
      </c>
      <c r="C132" s="31" t="s">
        <v>1408</v>
      </c>
      <c r="D132" s="31">
        <v>20</v>
      </c>
    </row>
    <row r="133" spans="1:4" x14ac:dyDescent="0.2">
      <c r="A133" s="31" t="s">
        <v>1402</v>
      </c>
      <c r="B133" s="31">
        <v>40</v>
      </c>
      <c r="C133" s="31" t="s">
        <v>1168</v>
      </c>
      <c r="D133" s="31">
        <v>20</v>
      </c>
    </row>
    <row r="134" spans="1:4" x14ac:dyDescent="0.2">
      <c r="A134" s="31" t="s">
        <v>1409</v>
      </c>
      <c r="B134" s="31">
        <v>10</v>
      </c>
      <c r="C134" s="31" t="s">
        <v>1414</v>
      </c>
      <c r="D134" s="31">
        <v>20</v>
      </c>
    </row>
    <row r="135" spans="1:4" x14ac:dyDescent="0.2">
      <c r="A135" s="31" t="s">
        <v>1418</v>
      </c>
      <c r="B135" s="31">
        <v>30</v>
      </c>
      <c r="C135" s="31" t="s">
        <v>1472</v>
      </c>
      <c r="D135" s="31">
        <v>30</v>
      </c>
    </row>
    <row r="136" spans="1:4" x14ac:dyDescent="0.2">
      <c r="A136" s="31" t="s">
        <v>1424</v>
      </c>
      <c r="B136" s="31">
        <v>20</v>
      </c>
      <c r="C136" s="31" t="s">
        <v>1172</v>
      </c>
      <c r="D136" s="31">
        <v>10</v>
      </c>
    </row>
    <row r="137" spans="1:4" x14ac:dyDescent="0.2">
      <c r="A137" s="31" t="s">
        <v>1427</v>
      </c>
      <c r="B137" s="31">
        <v>30</v>
      </c>
      <c r="C137" s="31" t="s">
        <v>1172</v>
      </c>
      <c r="D137" s="31">
        <v>10</v>
      </c>
    </row>
    <row r="138" spans="1:4" x14ac:dyDescent="0.2">
      <c r="A138" s="31" t="s">
        <v>1429</v>
      </c>
      <c r="B138" s="31">
        <v>30</v>
      </c>
      <c r="C138" s="31" t="s">
        <v>1473</v>
      </c>
      <c r="D138" s="31">
        <v>20</v>
      </c>
    </row>
    <row r="139" spans="1:4" x14ac:dyDescent="0.2">
      <c r="A139" s="31" t="s">
        <v>1433</v>
      </c>
      <c r="B139" s="31">
        <v>40</v>
      </c>
      <c r="C139" s="31" t="s">
        <v>1177</v>
      </c>
      <c r="D139" s="31">
        <v>10</v>
      </c>
    </row>
    <row r="140" spans="1:4" x14ac:dyDescent="0.2">
      <c r="A140" s="31" t="s">
        <v>1437</v>
      </c>
      <c r="B140" s="31">
        <v>30</v>
      </c>
      <c r="C140" s="31" t="s">
        <v>1177</v>
      </c>
      <c r="D140" s="31">
        <v>10</v>
      </c>
    </row>
    <row r="141" spans="1:4" x14ac:dyDescent="0.2">
      <c r="A141" s="31" t="s">
        <v>1441</v>
      </c>
      <c r="B141" s="31">
        <v>40</v>
      </c>
      <c r="C141" s="31" t="s">
        <v>1423</v>
      </c>
      <c r="D141" s="31">
        <v>10</v>
      </c>
    </row>
    <row r="142" spans="1:4" x14ac:dyDescent="0.2">
      <c r="A142" s="31" t="s">
        <v>1444</v>
      </c>
      <c r="B142" s="31">
        <v>20</v>
      </c>
      <c r="C142" s="31" t="s">
        <v>1426</v>
      </c>
      <c r="D142" s="31">
        <v>10</v>
      </c>
    </row>
    <row r="143" spans="1:4" x14ac:dyDescent="0.2">
      <c r="A143" s="31" t="s">
        <v>1447</v>
      </c>
      <c r="B143" s="31">
        <v>50</v>
      </c>
      <c r="C143" s="31" t="s">
        <v>1181</v>
      </c>
      <c r="D143" s="31">
        <v>10</v>
      </c>
    </row>
    <row r="144" spans="1:4" x14ac:dyDescent="0.2">
      <c r="A144" s="31" t="s">
        <v>1449</v>
      </c>
      <c r="B144" s="31">
        <v>30</v>
      </c>
      <c r="C144" s="31" t="s">
        <v>1181</v>
      </c>
      <c r="D144" s="31">
        <v>10</v>
      </c>
    </row>
    <row r="145" spans="1:4" x14ac:dyDescent="0.2">
      <c r="A145" s="31" t="s">
        <v>1453</v>
      </c>
      <c r="B145" s="31">
        <v>50</v>
      </c>
      <c r="C145" s="31" t="s">
        <v>1432</v>
      </c>
      <c r="D145" s="31">
        <v>10</v>
      </c>
    </row>
    <row r="146" spans="1:4" x14ac:dyDescent="0.2">
      <c r="C146" s="31" t="s">
        <v>1436</v>
      </c>
      <c r="D146" s="31">
        <v>10</v>
      </c>
    </row>
    <row r="147" spans="1:4" x14ac:dyDescent="0.2">
      <c r="A147" s="31" t="s">
        <v>248</v>
      </c>
      <c r="B147" s="31">
        <v>0</v>
      </c>
      <c r="C147" s="31" t="s">
        <v>1440</v>
      </c>
      <c r="D147" s="31">
        <v>10</v>
      </c>
    </row>
    <row r="148" spans="1:4" x14ac:dyDescent="0.2">
      <c r="A148" s="31" t="s">
        <v>1397</v>
      </c>
      <c r="B148" s="31">
        <v>70</v>
      </c>
      <c r="C148" s="31" t="s">
        <v>1443</v>
      </c>
      <c r="D148" s="31">
        <v>10</v>
      </c>
    </row>
    <row r="149" spans="1:4" x14ac:dyDescent="0.2">
      <c r="A149" s="31" t="s">
        <v>1455</v>
      </c>
      <c r="B149" s="31">
        <v>60</v>
      </c>
      <c r="C149" s="31" t="s">
        <v>1186</v>
      </c>
      <c r="D149" s="31">
        <v>20</v>
      </c>
    </row>
    <row r="150" spans="1:4" x14ac:dyDescent="0.2">
      <c r="A150" s="31" t="s">
        <v>1459</v>
      </c>
      <c r="B150" s="31">
        <v>30</v>
      </c>
      <c r="C150" s="31" t="s">
        <v>1186</v>
      </c>
      <c r="D150" s="31">
        <v>20</v>
      </c>
    </row>
    <row r="151" spans="1:4" x14ac:dyDescent="0.2">
      <c r="A151" s="31" t="s">
        <v>1461</v>
      </c>
      <c r="B151" s="31">
        <v>30</v>
      </c>
      <c r="C151" s="31" t="s">
        <v>1448</v>
      </c>
      <c r="D151" s="31">
        <v>30</v>
      </c>
    </row>
    <row r="152" spans="1:4" x14ac:dyDescent="0.2">
      <c r="A152" s="31" t="s">
        <v>1462</v>
      </c>
      <c r="B152" s="31">
        <v>20</v>
      </c>
      <c r="C152" s="31" t="s">
        <v>1452</v>
      </c>
      <c r="D152" s="31">
        <v>10</v>
      </c>
    </row>
    <row r="153" spans="1:4" x14ac:dyDescent="0.2">
      <c r="A153" s="31" t="s">
        <v>1465</v>
      </c>
      <c r="B153" s="31">
        <v>30</v>
      </c>
      <c r="C153" s="31" t="s">
        <v>1474</v>
      </c>
      <c r="D153" s="31">
        <v>20</v>
      </c>
    </row>
    <row r="154" spans="1:4" x14ac:dyDescent="0.2">
      <c r="A154" s="31" t="s">
        <v>1467</v>
      </c>
      <c r="B154" s="31">
        <v>20</v>
      </c>
      <c r="C154" s="31" t="s">
        <v>1191</v>
      </c>
      <c r="D154" s="31">
        <v>10</v>
      </c>
    </row>
    <row r="155" spans="1:4" x14ac:dyDescent="0.2">
      <c r="A155" s="31" t="s">
        <v>1472</v>
      </c>
      <c r="B155" s="31">
        <v>30</v>
      </c>
      <c r="C155" s="31" t="s">
        <v>1191</v>
      </c>
      <c r="D155" s="31">
        <v>10</v>
      </c>
    </row>
    <row r="156" spans="1:4" x14ac:dyDescent="0.2">
      <c r="A156" s="31" t="s">
        <v>1473</v>
      </c>
      <c r="B156" s="31">
        <v>20</v>
      </c>
      <c r="C156" s="31" t="s">
        <v>1194</v>
      </c>
      <c r="D156" s="31">
        <v>10</v>
      </c>
    </row>
    <row r="157" spans="1:4" x14ac:dyDescent="0.2">
      <c r="A157" s="31" t="s">
        <v>1474</v>
      </c>
      <c r="B157" s="31">
        <v>20</v>
      </c>
      <c r="C157" s="31" t="s">
        <v>1194</v>
      </c>
      <c r="D157" s="31">
        <v>10</v>
      </c>
    </row>
    <row r="158" spans="1:4" x14ac:dyDescent="0.2">
      <c r="A158" s="31" t="s">
        <v>1475</v>
      </c>
      <c r="B158" s="31">
        <v>30</v>
      </c>
      <c r="C158" s="31" t="s">
        <v>1457</v>
      </c>
      <c r="D158" s="31">
        <v>10</v>
      </c>
    </row>
    <row r="159" spans="1:4" x14ac:dyDescent="0.2">
      <c r="A159" s="31" t="s">
        <v>1476</v>
      </c>
      <c r="B159" s="31">
        <v>10</v>
      </c>
      <c r="C159" s="31" t="s">
        <v>1458</v>
      </c>
      <c r="D159" s="31">
        <v>10</v>
      </c>
    </row>
    <row r="160" spans="1:4" x14ac:dyDescent="0.2">
      <c r="A160" s="31" t="s">
        <v>1477</v>
      </c>
      <c r="B160" s="31">
        <v>10</v>
      </c>
      <c r="C160" s="31" t="s">
        <v>1460</v>
      </c>
      <c r="D160" s="31">
        <v>10</v>
      </c>
    </row>
    <row r="161" spans="1:4" x14ac:dyDescent="0.2">
      <c r="A161" s="31" t="s">
        <v>1478</v>
      </c>
      <c r="B161" s="31">
        <v>20</v>
      </c>
      <c r="C161" s="31" t="s">
        <v>1475</v>
      </c>
      <c r="D161" s="31">
        <v>30</v>
      </c>
    </row>
    <row r="162" spans="1:4" x14ac:dyDescent="0.2">
      <c r="A162" s="31" t="s">
        <v>1479</v>
      </c>
      <c r="B162" s="31">
        <v>30</v>
      </c>
      <c r="C162" s="31" t="s">
        <v>1199</v>
      </c>
      <c r="D162" s="31">
        <v>10</v>
      </c>
    </row>
    <row r="163" spans="1:4" x14ac:dyDescent="0.2">
      <c r="A163" s="31" t="s">
        <v>1480</v>
      </c>
      <c r="B163" s="31">
        <v>20</v>
      </c>
      <c r="C163" s="31" t="s">
        <v>1199</v>
      </c>
      <c r="D163" s="31">
        <v>10</v>
      </c>
    </row>
    <row r="164" spans="1:4" x14ac:dyDescent="0.2">
      <c r="A164" s="31" t="s">
        <v>1481</v>
      </c>
      <c r="B164" s="31">
        <v>40</v>
      </c>
      <c r="C164" s="31" t="s">
        <v>1203</v>
      </c>
      <c r="D164" s="31">
        <v>10</v>
      </c>
    </row>
    <row r="165" spans="1:4" x14ac:dyDescent="0.2">
      <c r="A165" s="31" t="s">
        <v>1482</v>
      </c>
      <c r="B165" s="31">
        <v>30</v>
      </c>
      <c r="C165" s="31" t="s">
        <v>1203</v>
      </c>
      <c r="D165" s="31">
        <v>10</v>
      </c>
    </row>
    <row r="166" spans="1:4" x14ac:dyDescent="0.2">
      <c r="A166" s="31" t="s">
        <v>1405</v>
      </c>
      <c r="B166" s="31">
        <v>10</v>
      </c>
      <c r="C166" s="31" t="s">
        <v>1208</v>
      </c>
      <c r="D166" s="31">
        <v>10</v>
      </c>
    </row>
    <row r="167" spans="1:4" x14ac:dyDescent="0.2">
      <c r="A167" s="31" t="s">
        <v>1415</v>
      </c>
      <c r="B167" s="31">
        <v>20</v>
      </c>
      <c r="C167" s="31" t="s">
        <v>1208</v>
      </c>
      <c r="D167" s="31">
        <v>10</v>
      </c>
    </row>
    <row r="168" spans="1:4" x14ac:dyDescent="0.2">
      <c r="A168" s="31" t="s">
        <v>1420</v>
      </c>
      <c r="B168" s="31">
        <v>40</v>
      </c>
      <c r="C168" s="31" t="s">
        <v>1212</v>
      </c>
      <c r="D168" s="31">
        <v>10</v>
      </c>
    </row>
    <row r="169" spans="1:4" x14ac:dyDescent="0.2">
      <c r="C169" s="31" t="s">
        <v>1212</v>
      </c>
      <c r="D169" s="31">
        <v>10</v>
      </c>
    </row>
    <row r="170" spans="1:4" x14ac:dyDescent="0.2">
      <c r="C170" s="31" t="s">
        <v>1463</v>
      </c>
      <c r="D170" s="31">
        <v>20</v>
      </c>
    </row>
    <row r="171" spans="1:4" x14ac:dyDescent="0.2">
      <c r="C171" s="31" t="s">
        <v>1464</v>
      </c>
      <c r="D171" s="31">
        <v>20</v>
      </c>
    </row>
    <row r="172" spans="1:4" x14ac:dyDescent="0.2">
      <c r="C172" s="31" t="s">
        <v>1466</v>
      </c>
      <c r="D172" s="31">
        <v>20</v>
      </c>
    </row>
    <row r="173" spans="1:4" x14ac:dyDescent="0.2">
      <c r="C173" s="31" t="s">
        <v>1216</v>
      </c>
      <c r="D173" s="31">
        <v>20</v>
      </c>
    </row>
    <row r="174" spans="1:4" x14ac:dyDescent="0.2">
      <c r="C174" s="31" t="s">
        <v>1216</v>
      </c>
      <c r="D174" s="31">
        <v>20</v>
      </c>
    </row>
    <row r="175" spans="1:4" x14ac:dyDescent="0.2">
      <c r="C175" s="31" t="s">
        <v>1220</v>
      </c>
      <c r="D175" s="31">
        <v>20</v>
      </c>
    </row>
    <row r="176" spans="1:4" x14ac:dyDescent="0.2">
      <c r="C176" s="31" t="s">
        <v>1220</v>
      </c>
      <c r="D176" s="31">
        <v>20</v>
      </c>
    </row>
    <row r="177" spans="3:4" x14ac:dyDescent="0.2">
      <c r="C177" s="31" t="s">
        <v>1468</v>
      </c>
      <c r="D177" s="31">
        <v>10</v>
      </c>
    </row>
    <row r="178" spans="3:4" x14ac:dyDescent="0.2">
      <c r="C178" s="31" t="s">
        <v>1224</v>
      </c>
      <c r="D178" s="31">
        <v>20</v>
      </c>
    </row>
    <row r="179" spans="3:4" x14ac:dyDescent="0.2">
      <c r="C179" s="31" t="s">
        <v>1224</v>
      </c>
      <c r="D179" s="31">
        <v>20</v>
      </c>
    </row>
    <row r="180" spans="3:4" x14ac:dyDescent="0.2">
      <c r="C180" s="31" t="s">
        <v>1469</v>
      </c>
      <c r="D180" s="31">
        <v>20</v>
      </c>
    </row>
    <row r="181" spans="3:4" x14ac:dyDescent="0.2">
      <c r="C181" s="31" t="s">
        <v>1476</v>
      </c>
      <c r="D181" s="31">
        <v>10</v>
      </c>
    </row>
    <row r="182" spans="3:4" x14ac:dyDescent="0.2">
      <c r="C182" s="31" t="s">
        <v>1228</v>
      </c>
      <c r="D182" s="31">
        <v>30</v>
      </c>
    </row>
    <row r="183" spans="3:4" x14ac:dyDescent="0.2">
      <c r="C183" s="31" t="s">
        <v>1470</v>
      </c>
      <c r="D183" s="31">
        <v>50</v>
      </c>
    </row>
    <row r="184" spans="3:4" x14ac:dyDescent="0.2">
      <c r="C184" s="31" t="s">
        <v>1477</v>
      </c>
      <c r="D184" s="31">
        <v>10</v>
      </c>
    </row>
    <row r="185" spans="3:4" x14ac:dyDescent="0.2">
      <c r="C185" s="31" t="s">
        <v>1233</v>
      </c>
      <c r="D185" s="31">
        <v>50</v>
      </c>
    </row>
    <row r="186" spans="3:4" x14ac:dyDescent="0.2">
      <c r="C186" s="31" t="s">
        <v>1478</v>
      </c>
      <c r="D186" s="31">
        <v>20</v>
      </c>
    </row>
    <row r="187" spans="3:4" x14ac:dyDescent="0.2">
      <c r="C187" s="31" t="s">
        <v>1479</v>
      </c>
      <c r="D187" s="31">
        <v>30</v>
      </c>
    </row>
    <row r="188" spans="3:4" x14ac:dyDescent="0.2">
      <c r="C188" s="31" t="s">
        <v>1480</v>
      </c>
      <c r="D188" s="31">
        <v>20</v>
      </c>
    </row>
    <row r="189" spans="3:4" x14ac:dyDescent="0.2">
      <c r="C189" s="31" t="s">
        <v>1481</v>
      </c>
      <c r="D189" s="31">
        <v>40</v>
      </c>
    </row>
    <row r="190" spans="3:4" x14ac:dyDescent="0.2">
      <c r="C190" s="31" t="s">
        <v>1482</v>
      </c>
      <c r="D190" s="31">
        <v>30</v>
      </c>
    </row>
    <row r="191" spans="3:4" x14ac:dyDescent="0.2">
      <c r="C191" s="31" t="s">
        <v>1471</v>
      </c>
      <c r="D191" s="31">
        <v>20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9"/>
  <sheetViews>
    <sheetView topLeftCell="A28" zoomScale="130" zoomScaleNormal="130" workbookViewId="0">
      <selection activeCell="H59" sqref="H59"/>
    </sheetView>
  </sheetViews>
  <sheetFormatPr baseColWidth="10" defaultRowHeight="9.75" customHeight="1" x14ac:dyDescent="0.15"/>
  <cols>
    <col min="1" max="7" width="11.42578125" style="49"/>
    <col min="8" max="8" width="45.7109375" style="49" customWidth="1"/>
    <col min="9" max="16384" width="11.42578125" style="49"/>
  </cols>
  <sheetData>
    <row r="1" spans="1:17" ht="9.75" customHeight="1" x14ac:dyDescent="0.15">
      <c r="A1" s="2"/>
      <c r="B1" s="162" t="s">
        <v>1483</v>
      </c>
      <c r="C1" s="162"/>
      <c r="D1" s="27"/>
      <c r="E1" s="2"/>
      <c r="H1" s="10"/>
      <c r="I1" s="9" t="s">
        <v>1484</v>
      </c>
      <c r="J1" s="2"/>
      <c r="K1" s="27"/>
      <c r="L1" s="27"/>
      <c r="M1" s="2"/>
      <c r="N1" s="2"/>
      <c r="O1" s="1"/>
      <c r="P1" s="1"/>
    </row>
    <row r="2" spans="1:17" ht="9.75" customHeight="1" x14ac:dyDescent="0.15">
      <c r="A2" s="50">
        <v>16</v>
      </c>
      <c r="B2" s="25" t="s">
        <v>1485</v>
      </c>
      <c r="C2" s="51" t="str">
        <f>LOOKUP(A2,HM!C57:Q58)</f>
        <v>Caos</v>
      </c>
      <c r="D2" s="27"/>
      <c r="E2" s="2"/>
      <c r="H2" s="50">
        <v>1</v>
      </c>
      <c r="I2" s="25" t="s">
        <v>1486</v>
      </c>
      <c r="J2" s="162" t="str">
        <f>LOOKUP(H2,HM!D2:E12)</f>
        <v>Luz</v>
      </c>
      <c r="K2" s="162"/>
      <c r="L2" s="162"/>
      <c r="M2" s="2"/>
      <c r="N2" s="2"/>
      <c r="O2" s="1"/>
      <c r="P2" s="1"/>
    </row>
    <row r="3" spans="1:17" ht="9.75" customHeight="1" x14ac:dyDescent="0.15">
      <c r="A3" s="2"/>
      <c r="B3" s="9" t="s">
        <v>1487</v>
      </c>
      <c r="C3" s="9" t="s">
        <v>1488</v>
      </c>
      <c r="D3" s="162" t="s">
        <v>0</v>
      </c>
      <c r="E3" s="162"/>
      <c r="F3" s="52" t="s">
        <v>17</v>
      </c>
      <c r="G3" s="52" t="s">
        <v>31</v>
      </c>
      <c r="H3" s="34" t="s">
        <v>1489</v>
      </c>
      <c r="I3" s="1"/>
      <c r="J3" s="170" t="s">
        <v>186</v>
      </c>
      <c r="K3" s="170"/>
      <c r="L3" s="170" t="s">
        <v>0</v>
      </c>
      <c r="M3" s="170"/>
      <c r="N3" s="170"/>
      <c r="O3" s="158" t="s">
        <v>17</v>
      </c>
      <c r="P3" s="158"/>
      <c r="Q3" s="52" t="s">
        <v>31</v>
      </c>
    </row>
    <row r="4" spans="1:17" ht="9.75" customHeight="1" x14ac:dyDescent="0.15">
      <c r="A4" s="5"/>
      <c r="B4" s="1"/>
      <c r="C4" s="9">
        <f>LOOKUP($A$2,HM!$D$57:$Q$57,HM!D59:Q59)</f>
        <v>1016</v>
      </c>
      <c r="D4" s="162" t="str">
        <f>LOOKUP(C4,HM!$U$15:$U$655,HM!$V$15:$V$655)</f>
        <v>Fragilidad</v>
      </c>
      <c r="E4" s="162"/>
      <c r="F4" s="52">
        <f>LOOKUP(C4,HM!$U$15:$U$655,HM!$X$15:$X$655)</f>
        <v>2</v>
      </c>
      <c r="G4" s="52" t="str">
        <f>LOOKUP(C4,HM!$U$15:$U$655,HM!$Y$15:$Y$655)</f>
        <v>Efecto</v>
      </c>
      <c r="H4" s="9">
        <f>LOOKUP(C4,HM!$U$15:$U$655,HM!$AQ$15:$AQ$655)</f>
        <v>0</v>
      </c>
      <c r="I4" s="25" t="s">
        <v>1487</v>
      </c>
      <c r="J4" s="229">
        <f>LOOKUP($H$2,HM!$D$2:$D$12,HM!$F$2:$F$12)</f>
        <v>1001</v>
      </c>
      <c r="K4" s="229"/>
      <c r="L4" s="162" t="e">
        <f>LOOKUP(J4,HM!$U$15:$U$655,HM!$V$15:$V$655)</f>
        <v>#N/A</v>
      </c>
      <c r="M4" s="162"/>
      <c r="N4" s="162"/>
      <c r="O4" s="162" t="e">
        <f>LOOKUP(J4,HM!$U$15:$U$655,HM!$X$15:$X$655)</f>
        <v>#N/A</v>
      </c>
      <c r="P4" s="162"/>
      <c r="Q4" s="52" t="e">
        <f>LOOKUP(J4,HM!$U$15:$U$655,HM!$Y$15:$Y$655)</f>
        <v>#N/A</v>
      </c>
    </row>
    <row r="5" spans="1:17" ht="9.75" customHeight="1" x14ac:dyDescent="0.15">
      <c r="A5" s="2"/>
      <c r="B5" s="2"/>
      <c r="C5" s="9">
        <f>LOOKUP($A$2,HM!$D$57:$Q$57,HM!D60:Q60)</f>
        <v>2016</v>
      </c>
      <c r="D5" s="162" t="str">
        <f>LOOKUP(C5,HM!$U$15:$U$655,HM!$V$15:$V$655)</f>
        <v>Fragilidad</v>
      </c>
      <c r="E5" s="162"/>
      <c r="F5" s="52">
        <f>LOOKUP(C5,HM!$U$15:$U$655,HM!$X$15:$X$655)</f>
        <v>2</v>
      </c>
      <c r="G5" s="52" t="str">
        <f>LOOKUP(C5,HM!$U$15:$U$655,HM!$Y$15:$Y$655)</f>
        <v>Efecto</v>
      </c>
      <c r="H5" s="9">
        <f>LOOKUP(C5,HM!$U$15:$U$655,HM!$AQ$15:$AQ$655)</f>
        <v>0</v>
      </c>
      <c r="I5" s="2"/>
      <c r="J5" s="162">
        <f>LOOKUP($H$2,HM!$D$2:$D$12,HM!$G$2:$G$12)</f>
        <v>2001</v>
      </c>
      <c r="K5" s="162"/>
      <c r="L5" s="162" t="str">
        <f>LOOKUP(J5,HM!$U$15:$U$655,HM!$V$15:$V$655)</f>
        <v>Fragilidad</v>
      </c>
      <c r="M5" s="162"/>
      <c r="N5" s="162"/>
      <c r="O5" s="162">
        <f>LOOKUP(J5,HM!$U$15:$U$655,HM!$X$15:$X$655)</f>
        <v>2</v>
      </c>
      <c r="P5" s="162"/>
      <c r="Q5" s="52" t="str">
        <f>LOOKUP(J5,HM!$U$15:$U$655,HM!$Y$15:$Y$655)</f>
        <v>Efecto</v>
      </c>
    </row>
    <row r="6" spans="1:17" ht="9.75" customHeight="1" x14ac:dyDescent="0.15">
      <c r="A6" s="2"/>
      <c r="B6" s="2"/>
      <c r="C6" s="9">
        <f>LOOKUP($A$2,HM!$D$57:$Q$57,HM!D61:Q61)</f>
        <v>3016</v>
      </c>
      <c r="D6" s="162" t="str">
        <f>LOOKUP(C6,HM!$U$15:$U$655,HM!$V$15:$V$655)</f>
        <v>Fragilidad</v>
      </c>
      <c r="E6" s="162"/>
      <c r="F6" s="52">
        <f>LOOKUP(C6,HM!$U$15:$U$655,HM!$X$15:$X$655)</f>
        <v>2</v>
      </c>
      <c r="G6" s="52" t="str">
        <f>LOOKUP(C6,HM!$U$15:$U$655,HM!$Y$15:$Y$655)</f>
        <v>Efecto</v>
      </c>
      <c r="H6" s="9">
        <f>LOOKUP(C6,HM!$U$15:$U$655,HM!$AQ$15:$AQ$655)</f>
        <v>0</v>
      </c>
      <c r="I6" s="2"/>
      <c r="J6" s="162">
        <f>LOOKUP($H$2,HM!$D$2:$D$12,HM!$H$2:$H$12)</f>
        <v>3001</v>
      </c>
      <c r="K6" s="162"/>
      <c r="L6" s="162" t="str">
        <f>LOOKUP(J6,HM!$U$15:$U$655,HM!$V$15:$V$655)</f>
        <v>Fragilidad</v>
      </c>
      <c r="M6" s="162"/>
      <c r="N6" s="162"/>
      <c r="O6" s="162">
        <f>LOOKUP(J6,HM!$U$15:$U$655,HM!$X$15:$X$655)</f>
        <v>2</v>
      </c>
      <c r="P6" s="162"/>
      <c r="Q6" s="52" t="str">
        <f>LOOKUP(J6,HM!$U$15:$U$655,HM!$Y$15:$Y$655)</f>
        <v>Efecto</v>
      </c>
    </row>
    <row r="7" spans="1:17" ht="9.75" customHeight="1" x14ac:dyDescent="0.15">
      <c r="A7" s="2"/>
      <c r="B7" s="2"/>
      <c r="C7" s="9">
        <f>LOOKUP($A$2,HM!$D$57:$Q$57,HM!D62:Q62)</f>
        <v>4016</v>
      </c>
      <c r="D7" s="162" t="str">
        <f>LOOKUP(C7,HM!$U$15:$U$655,HM!$V$15:$V$655)</f>
        <v>Fragilidad</v>
      </c>
      <c r="E7" s="162"/>
      <c r="F7" s="52">
        <f>LOOKUP(C7,HM!$U$15:$U$655,HM!$X$15:$X$655)</f>
        <v>2</v>
      </c>
      <c r="G7" s="52" t="str">
        <f>LOOKUP(C7,HM!$U$15:$U$655,HM!$Y$15:$Y$655)</f>
        <v>Efecto</v>
      </c>
      <c r="H7" s="9">
        <f>LOOKUP(C7,HM!$U$15:$U$655,HM!$AQ$15:$AQ$655)</f>
        <v>0</v>
      </c>
      <c r="I7" s="2"/>
      <c r="J7" s="162">
        <f>LOOKUP($H$2,HM!$D$2:$D$12,HM!$I$2:$I$12)</f>
        <v>4001</v>
      </c>
      <c r="K7" s="162"/>
      <c r="L7" s="162" t="str">
        <f>LOOKUP(J7,HM!$U$15:$U$655,HM!$V$15:$V$655)</f>
        <v>Fragilidad</v>
      </c>
      <c r="M7" s="162"/>
      <c r="N7" s="162"/>
      <c r="O7" s="162">
        <f>LOOKUP(J7,HM!$U$15:$U$655,HM!$X$15:$X$655)</f>
        <v>2</v>
      </c>
      <c r="P7" s="162"/>
      <c r="Q7" s="52" t="str">
        <f>LOOKUP(J7,HM!$U$15:$U$655,HM!$Y$15:$Y$655)</f>
        <v>Efecto</v>
      </c>
    </row>
    <row r="8" spans="1:17" ht="9.75" customHeight="1" x14ac:dyDescent="0.15">
      <c r="A8" s="2"/>
      <c r="B8" s="2"/>
      <c r="C8" s="9">
        <f>LOOKUP($A$2,HM!$D$57:$Q$57,HM!D63:Q63)</f>
        <v>5016</v>
      </c>
      <c r="D8" s="162" t="str">
        <f>LOOKUP(C8,HM!$U$15:$U$655,HM!$V$15:$V$655)</f>
        <v>Gula</v>
      </c>
      <c r="E8" s="162"/>
      <c r="F8" s="52">
        <f>LOOKUP(C8,HM!$U$15:$U$655,HM!$X$15:$X$655)</f>
        <v>24</v>
      </c>
      <c r="G8" s="52" t="str">
        <f>LOOKUP(C8,HM!$U$15:$U$655,HM!$Y$15:$Y$655)</f>
        <v>Efecto</v>
      </c>
      <c r="H8" s="9" t="str">
        <f>LOOKUP(C8,HM!$U$15:$U$655,HM!$AQ$15:$AQ$655)</f>
        <v>Luz, Esencia, Ilusion, Tierra, Agua</v>
      </c>
      <c r="I8" s="2"/>
      <c r="J8" s="162">
        <f>LOOKUP($H$2,HM!$D$2:$D$12,HM!$J$2:$J$12)</f>
        <v>5001</v>
      </c>
      <c r="K8" s="162"/>
      <c r="L8" s="162" t="str">
        <f>LOOKUP(J8,HM!$U$15:$U$655,HM!$V$15:$V$655)</f>
        <v>Gula</v>
      </c>
      <c r="M8" s="162"/>
      <c r="N8" s="162"/>
      <c r="O8" s="162">
        <f>LOOKUP(J8,HM!$U$15:$U$655,HM!$X$15:$X$655)</f>
        <v>24</v>
      </c>
      <c r="P8" s="162"/>
      <c r="Q8" s="52" t="str">
        <f>LOOKUP(J8,HM!$U$15:$U$655,HM!$Y$15:$Y$655)</f>
        <v>Efecto</v>
      </c>
    </row>
    <row r="9" spans="1:17" ht="9.75" customHeight="1" x14ac:dyDescent="0.15">
      <c r="A9" s="2"/>
      <c r="B9" s="2"/>
      <c r="C9" s="9">
        <f>LOOKUP($A$2,HM!$D$57:$Q$57,HM!D64:Q64)</f>
        <v>6016</v>
      </c>
      <c r="D9" s="162" t="str">
        <f>LOOKUP(C9,HM!$U$15:$U$655,HM!$V$15:$V$655)</f>
        <v>Gula</v>
      </c>
      <c r="E9" s="162"/>
      <c r="F9" s="52">
        <f>LOOKUP(C9,HM!$U$15:$U$655,HM!$X$15:$X$655)</f>
        <v>24</v>
      </c>
      <c r="G9" s="52" t="str">
        <f>LOOKUP(C9,HM!$U$15:$U$655,HM!$Y$15:$Y$655)</f>
        <v>Efecto</v>
      </c>
      <c r="H9" s="9" t="str">
        <f>LOOKUP(C9,HM!$U$15:$U$655,HM!$AQ$15:$AQ$655)</f>
        <v>Luz, Esencia, Ilusion, Tierra, Agua</v>
      </c>
      <c r="I9" s="2"/>
      <c r="J9" s="162">
        <f>LOOKUP($H$2,HM!$D$2:$D$12,HM!$K$2:$K$12)</f>
        <v>6001</v>
      </c>
      <c r="K9" s="162"/>
      <c r="L9" s="162" t="str">
        <f>LOOKUP(J9,HM!$U$15:$U$655,HM!$V$15:$V$655)</f>
        <v>Gula</v>
      </c>
      <c r="M9" s="162"/>
      <c r="N9" s="162"/>
      <c r="O9" s="162">
        <f>LOOKUP(J9,HM!$U$15:$U$655,HM!$X$15:$X$655)</f>
        <v>24</v>
      </c>
      <c r="P9" s="162"/>
      <c r="Q9" s="52" t="str">
        <f>LOOKUP(J9,HM!$U$15:$U$655,HM!$Y$15:$Y$655)</f>
        <v>Efecto</v>
      </c>
    </row>
    <row r="10" spans="1:17" ht="9.75" customHeight="1" x14ac:dyDescent="0.15">
      <c r="A10" s="2"/>
      <c r="B10" s="2"/>
      <c r="C10" s="9">
        <f>LOOKUP($A$2,HM!$D$57:$Q$57,HM!D65:Q65)</f>
        <v>7016</v>
      </c>
      <c r="D10" s="162" t="str">
        <f>LOOKUP(C10,HM!$U$15:$U$655,HM!$V$15:$V$655)</f>
        <v>Hablar con los Muertos</v>
      </c>
      <c r="E10" s="162"/>
      <c r="F10" s="52">
        <f>LOOKUP(C10,HM!$U$15:$U$655,HM!$X$15:$X$655)</f>
        <v>18</v>
      </c>
      <c r="G10" s="52" t="str">
        <f>LOOKUP(C10,HM!$U$15:$U$655,HM!$Y$15:$Y$655)</f>
        <v>Efecto</v>
      </c>
      <c r="H10" s="9">
        <f>LOOKUP(C10,HM!$U$15:$U$655,HM!$AQ$15:$AQ$655)</f>
        <v>0</v>
      </c>
      <c r="I10" s="2"/>
      <c r="J10" s="162">
        <f>LOOKUP($H$2,HM!$D$2:$D$12,HM!$L$2:$L$12)</f>
        <v>7001</v>
      </c>
      <c r="K10" s="162"/>
      <c r="L10" s="162" t="str">
        <f>LOOKUP(J10,HM!$U$15:$U$655,HM!$V$15:$V$655)</f>
        <v>Gula</v>
      </c>
      <c r="M10" s="162"/>
      <c r="N10" s="162"/>
      <c r="O10" s="162">
        <f>LOOKUP(J10,HM!$U$15:$U$655,HM!$X$15:$X$655)</f>
        <v>24</v>
      </c>
      <c r="P10" s="162"/>
      <c r="Q10" s="52" t="str">
        <f>LOOKUP(J10,HM!$U$15:$U$655,HM!$Y$15:$Y$655)</f>
        <v>Efecto</v>
      </c>
    </row>
    <row r="11" spans="1:17" ht="9.75" customHeight="1" x14ac:dyDescent="0.15">
      <c r="A11" s="5"/>
      <c r="B11" s="5"/>
      <c r="C11" s="9">
        <f>LOOKUP($A$2,HM!$D$57:$Q$57,HM!D66:Q66)</f>
        <v>8016</v>
      </c>
      <c r="D11" s="162" t="str">
        <f>LOOKUP(C11,HM!$U$15:$U$655,HM!$V$15:$V$655)</f>
        <v>Hablar con los Muertos</v>
      </c>
      <c r="E11" s="162"/>
      <c r="F11" s="52">
        <f>LOOKUP(C11,HM!$U$15:$U$655,HM!$X$15:$X$655)</f>
        <v>18</v>
      </c>
      <c r="G11" s="52" t="str">
        <f>LOOKUP(C11,HM!$U$15:$U$655,HM!$Y$15:$Y$655)</f>
        <v>Efecto</v>
      </c>
      <c r="H11" s="9">
        <f>LOOKUP(C11,HM!$U$15:$U$655,HM!$AQ$15:$AQ$655)</f>
        <v>0</v>
      </c>
      <c r="I11" s="2"/>
      <c r="J11" s="162">
        <f>LOOKUP($H$2,HM!$D$2:$D$12,HM!$M$2:$M$12)</f>
        <v>8001</v>
      </c>
      <c r="K11" s="162"/>
      <c r="L11" s="162" t="str">
        <f>LOOKUP(J11,HM!$U$15:$U$655,HM!$V$15:$V$655)</f>
        <v>Hablar con los Muertos</v>
      </c>
      <c r="M11" s="162"/>
      <c r="N11" s="162"/>
      <c r="O11" s="162">
        <f>LOOKUP(J11,HM!$U$15:$U$655,HM!$X$15:$X$655)</f>
        <v>18</v>
      </c>
      <c r="P11" s="162"/>
      <c r="Q11" s="52" t="str">
        <f>LOOKUP(J11,HM!$U$15:$U$655,HM!$Y$15:$Y$655)</f>
        <v>Efecto</v>
      </c>
    </row>
    <row r="12" spans="1:17" ht="9.75" customHeight="1" x14ac:dyDescent="0.15">
      <c r="A12" s="2"/>
      <c r="B12" s="2"/>
      <c r="C12" s="9">
        <f>LOOKUP($A$2,HM!$D$57:$Q$57,HM!D67:Q67)</f>
        <v>9016</v>
      </c>
      <c r="D12" s="162" t="str">
        <f>LOOKUP(C12,HM!$U$15:$U$655,HM!$V$15:$V$655)</f>
        <v>Hablar con los Muertos</v>
      </c>
      <c r="E12" s="162"/>
      <c r="F12" s="52">
        <f>LOOKUP(C12,HM!$U$15:$U$655,HM!$X$15:$X$655)</f>
        <v>18</v>
      </c>
      <c r="G12" s="52" t="str">
        <f>LOOKUP(C12,HM!$U$15:$U$655,HM!$Y$15:$Y$655)</f>
        <v>Efecto</v>
      </c>
      <c r="H12" s="9">
        <f>LOOKUP(C12,HM!$U$15:$U$655,HM!$AQ$15:$AQ$655)</f>
        <v>0</v>
      </c>
      <c r="I12" s="1"/>
      <c r="J12" s="162">
        <f>LOOKUP($H$2,HM!$D$2:$D$12,HM!$N$2:$N$12)</f>
        <v>9001</v>
      </c>
      <c r="K12" s="162"/>
      <c r="L12" s="162" t="str">
        <f>LOOKUP(J12,HM!$U$15:$U$655,HM!$V$15:$V$655)</f>
        <v>Hablar con los Muertos</v>
      </c>
      <c r="M12" s="162"/>
      <c r="N12" s="162"/>
      <c r="O12" s="162">
        <f>LOOKUP(J12,HM!$U$15:$U$655,HM!$X$15:$X$655)</f>
        <v>18</v>
      </c>
      <c r="P12" s="162"/>
      <c r="Q12" s="52" t="str">
        <f>LOOKUP(J12,HM!$U$15:$U$655,HM!$Y$15:$Y$655)</f>
        <v>Efecto</v>
      </c>
    </row>
    <row r="13" spans="1:17" ht="9.75" customHeight="1" x14ac:dyDescent="0.15">
      <c r="A13" s="2"/>
      <c r="B13" s="2"/>
      <c r="C13" s="9">
        <f>LOOKUP($A$2,HM!$D$57:$Q$57,HM!D68:Q68)</f>
        <v>10016</v>
      </c>
      <c r="D13" s="162" t="str">
        <f>LOOKUP(C13,HM!$U$15:$U$655,HM!$V$15:$V$655)</f>
        <v>Terror</v>
      </c>
      <c r="E13" s="162"/>
      <c r="F13" s="52">
        <f>LOOKUP(C13,HM!$U$15:$U$655,HM!$X$15:$X$655)</f>
        <v>64</v>
      </c>
      <c r="G13" s="52" t="str">
        <f>LOOKUP(C13,HM!$U$15:$U$655,HM!$Y$15:$Y$655)</f>
        <v>Anímico</v>
      </c>
      <c r="H13" s="9" t="str">
        <f>LOOKUP(C13,HM!$U$15:$U$655,HM!$AQ$15:$AQ$655)</f>
        <v>Luz, Esencia, Agua, Creacion, Destuccion</v>
      </c>
      <c r="I13" s="1"/>
      <c r="J13" s="162">
        <f>LOOKUP($H$2,HM!$D$2:$D$12,HM!$O$2:$O$12)</f>
        <v>10001</v>
      </c>
      <c r="K13" s="162"/>
      <c r="L13" s="162" t="str">
        <f>LOOKUP(J13,HM!$U$15:$U$655,HM!$V$15:$V$655)</f>
        <v>Terror</v>
      </c>
      <c r="M13" s="162"/>
      <c r="N13" s="162"/>
      <c r="O13" s="162">
        <f>LOOKUP(J13,HM!$U$15:$U$655,HM!$X$15:$X$655)</f>
        <v>64</v>
      </c>
      <c r="P13" s="162"/>
      <c r="Q13" s="52" t="str">
        <f>LOOKUP(J13,HM!$U$15:$U$655,HM!$Y$15:$Y$655)</f>
        <v>Anímico</v>
      </c>
    </row>
    <row r="14" spans="1:17" ht="9.75" customHeight="1" x14ac:dyDescent="0.15">
      <c r="H14" s="1"/>
      <c r="I14" s="1"/>
      <c r="J14" s="162">
        <f>LOOKUP($H$2,HM!$D$2:$D$12,HM!$P$2:$P$12)</f>
        <v>11001</v>
      </c>
      <c r="K14" s="162"/>
      <c r="L14" s="162" t="str">
        <f>LOOKUP(J14,HM!$U$15:$U$655,HM!$V$15:$V$655)</f>
        <v>Terror</v>
      </c>
      <c r="M14" s="162"/>
      <c r="N14" s="162"/>
      <c r="O14" s="162">
        <f>LOOKUP(J14,HM!$U$15:$U$655,HM!$X$15:$X$655)</f>
        <v>64</v>
      </c>
      <c r="P14" s="162"/>
      <c r="Q14" s="52" t="str">
        <f>LOOKUP(J14,HM!$U$15:$U$655,HM!$Y$15:$Y$655)</f>
        <v>Anímico</v>
      </c>
    </row>
    <row r="15" spans="1:17" ht="9.75" customHeight="1" x14ac:dyDescent="0.15">
      <c r="B15" s="228" t="s">
        <v>1490</v>
      </c>
      <c r="C15" s="228"/>
      <c r="H15" s="1"/>
      <c r="I15" s="1"/>
      <c r="J15" s="162">
        <f>LOOKUP($H$2,HM!$D$2:$D$12,HM!$Q$2:$Q$12)</f>
        <v>12001</v>
      </c>
      <c r="K15" s="162"/>
      <c r="L15" s="162" t="str">
        <f>LOOKUP(J15,HM!$U$15:$U$655,HM!$V$15:$V$655)</f>
        <v>Terror</v>
      </c>
      <c r="M15" s="162"/>
      <c r="N15" s="162"/>
      <c r="O15" s="162">
        <f>LOOKUP(J15,HM!$U$15:$U$655,HM!$X$15:$X$655)</f>
        <v>64</v>
      </c>
      <c r="P15" s="162"/>
      <c r="Q15" s="52" t="str">
        <f>LOOKUP(J15,HM!$U$15:$U$655,HM!$Y$15:$Y$655)</f>
        <v>Anímico</v>
      </c>
    </row>
    <row r="16" spans="1:17" ht="9.75" customHeight="1" x14ac:dyDescent="0.15">
      <c r="A16" s="53">
        <v>30</v>
      </c>
      <c r="B16" s="54" t="s">
        <v>17</v>
      </c>
      <c r="C16" s="54" t="str">
        <f>LOOKUP(A16,HM!C70:L71)</f>
        <v>1-10</v>
      </c>
      <c r="H16" s="1"/>
      <c r="I16" s="1"/>
      <c r="J16" s="162">
        <f>LOOKUP($H$2,HM!$D$2:$D$12,HM!$R$2:$R$12)</f>
        <v>13001</v>
      </c>
      <c r="K16" s="162"/>
      <c r="L16" s="162" t="str">
        <f>LOOKUP(J16,HM!$U$15:$U$655,HM!$V$15:$V$655)</f>
        <v>Terror</v>
      </c>
      <c r="M16" s="162"/>
      <c r="N16" s="162"/>
      <c r="O16" s="162">
        <f>LOOKUP(J16,HM!$U$15:$U$655,HM!$X$15:$X$655)</f>
        <v>64</v>
      </c>
      <c r="P16" s="162"/>
      <c r="Q16" s="52" t="str">
        <f>LOOKUP(J16,HM!$U$15:$U$655,HM!$Y$15:$Y$655)</f>
        <v>Anímico</v>
      </c>
    </row>
    <row r="17" spans="2:17" ht="9.75" customHeight="1" x14ac:dyDescent="0.15">
      <c r="B17" s="54" t="s">
        <v>1487</v>
      </c>
      <c r="C17" s="52" t="s">
        <v>186</v>
      </c>
      <c r="D17" s="228" t="s">
        <v>0</v>
      </c>
      <c r="E17" s="228"/>
      <c r="F17" s="52" t="s">
        <v>17</v>
      </c>
      <c r="G17" s="52" t="s">
        <v>31</v>
      </c>
      <c r="H17" s="3" t="s">
        <v>1489</v>
      </c>
      <c r="I17" s="1"/>
      <c r="J17" s="162">
        <f>LOOKUP($H$2,HM!$D$2:$D$12,HM!$S$2:$S$12)</f>
        <v>14001</v>
      </c>
      <c r="K17" s="162"/>
      <c r="L17" s="162" t="str">
        <f>LOOKUP(J17,HM!$U$15:$U$655,HM!$V$15:$V$655)</f>
        <v>Terror</v>
      </c>
      <c r="M17" s="162"/>
      <c r="N17" s="162"/>
      <c r="O17" s="162">
        <f>LOOKUP(J17,HM!$U$15:$U$655,HM!$X$15:$X$655)</f>
        <v>64</v>
      </c>
      <c r="P17" s="162"/>
      <c r="Q17" s="52" t="str">
        <f>LOOKUP(J17,HM!$U$15:$U$655,HM!$Y$15:$Y$655)</f>
        <v>Anímico</v>
      </c>
    </row>
    <row r="18" spans="2:17" ht="9.75" customHeight="1" x14ac:dyDescent="0.15">
      <c r="B18" s="55"/>
      <c r="C18" s="56">
        <f>LOOKUP($A$16,HM!$C$70:$L$70,HM!C72:L72)</f>
        <v>1015</v>
      </c>
      <c r="D18" s="228" t="str">
        <f>LOOKUP(C18,HM!$U$15:$U$655,HM!$V$15:$V$655)</f>
        <v>Fragilidad</v>
      </c>
      <c r="E18" s="228"/>
      <c r="F18" s="52">
        <f>LOOKUP(C18,HM!$U$15:$U$655,HM!$X$15:$X$655)</f>
        <v>2</v>
      </c>
      <c r="G18" s="52" t="str">
        <f>LOOKUP(C18,HM!$U$15:$U$655,HM!$Y$15:$Y$655)</f>
        <v>Efecto</v>
      </c>
      <c r="H18" s="3">
        <f>LOOKUP(C18,HM!$U$15:$U$655,HM!$AQ$15:$AQ$655)</f>
        <v>0</v>
      </c>
      <c r="I18" s="1"/>
      <c r="J18" s="162">
        <f>LOOKUP($H$2,HM!$D$2:$D$12,HM!$T$2:$T$12)</f>
        <v>15001</v>
      </c>
      <c r="K18" s="162"/>
      <c r="L18" s="162" t="str">
        <f>LOOKUP(J18,HM!$U$15:$U$655,HM!$V$15:$V$655)</f>
        <v>Terror</v>
      </c>
      <c r="M18" s="162"/>
      <c r="N18" s="162"/>
      <c r="O18" s="162">
        <f>LOOKUP(J18,HM!$U$15:$U$655,HM!$X$15:$X$655)</f>
        <v>64</v>
      </c>
      <c r="P18" s="162"/>
      <c r="Q18" s="52" t="str">
        <f>LOOKUP(J18,HM!$U$15:$U$655,HM!$Y$15:$Y$655)</f>
        <v>Anímico</v>
      </c>
    </row>
    <row r="19" spans="2:17" ht="9.75" customHeight="1" x14ac:dyDescent="0.15">
      <c r="B19" s="57"/>
      <c r="C19" s="56">
        <f>LOOKUP($A$16,HM!$C$70:$L$70,HM!C73:L73)</f>
        <v>2015</v>
      </c>
      <c r="D19" s="228" t="str">
        <f>LOOKUP(C19,HM!$U$15:$U$655,HM!$V$15:$V$655)</f>
        <v>Fragilidad</v>
      </c>
      <c r="E19" s="228"/>
      <c r="F19" s="52">
        <f>LOOKUP(C19,HM!$U$15:$U$655,HM!$X$15:$X$655)</f>
        <v>2</v>
      </c>
      <c r="G19" s="52" t="str">
        <f>LOOKUP(C19,HM!$U$15:$U$655,HM!$Y$15:$Y$655)</f>
        <v>Efecto</v>
      </c>
      <c r="H19" s="3">
        <f>LOOKUP(C19,HM!$U$15:$U$655,HM!$AQ$15:$AQ$655)</f>
        <v>0</v>
      </c>
      <c r="I19" s="1"/>
      <c r="J19" s="162">
        <f>LOOKUP($H$2,HM!$D$2:$D$12,HM!$U$2:$U$12)</f>
        <v>16001</v>
      </c>
      <c r="K19" s="162"/>
      <c r="L19" s="162" t="str">
        <f>LOOKUP(J19,HM!$U$15:$U$655,HM!$V$15:$V$655)</f>
        <v>Terror</v>
      </c>
      <c r="M19" s="162"/>
      <c r="N19" s="162"/>
      <c r="O19" s="162">
        <f>LOOKUP(J19,HM!$U$15:$U$655,HM!$X$15:$X$655)</f>
        <v>64</v>
      </c>
      <c r="P19" s="162"/>
      <c r="Q19" s="52" t="str">
        <f>LOOKUP(J19,HM!$U$15:$U$655,HM!$Y$15:$Y$655)</f>
        <v>Anímico</v>
      </c>
    </row>
    <row r="20" spans="2:17" ht="9.75" customHeight="1" x14ac:dyDescent="0.15">
      <c r="B20" s="57"/>
      <c r="C20" s="56">
        <f>LOOKUP($A$16,HM!$C$70:$L$70,HM!C74:L74)</f>
        <v>3015</v>
      </c>
      <c r="D20" s="228" t="str">
        <f>LOOKUP(C20,HM!$U$15:$U$655,HM!$V$15:$V$655)</f>
        <v>Fragilidad</v>
      </c>
      <c r="E20" s="228"/>
      <c r="F20" s="52">
        <f>LOOKUP(C20,HM!$U$15:$U$655,HM!$X$15:$X$655)</f>
        <v>2</v>
      </c>
      <c r="G20" s="52" t="str">
        <f>LOOKUP(C20,HM!$U$15:$U$655,HM!$Y$15:$Y$655)</f>
        <v>Efecto</v>
      </c>
      <c r="H20" s="3">
        <f>LOOKUP(C20,HM!$U$15:$U$655,HM!$AQ$15:$AQ$655)</f>
        <v>0</v>
      </c>
      <c r="I20" s="1"/>
      <c r="J20" s="162">
        <f>LOOKUP($H$2,HM!$D$2:$D$12,HM!$V$2:$V$12)</f>
        <v>17001</v>
      </c>
      <c r="K20" s="162"/>
      <c r="L20" s="162" t="str">
        <f>LOOKUP(J20,HM!$U$15:$U$655,HM!$V$15:$V$655)</f>
        <v>Terror</v>
      </c>
      <c r="M20" s="162"/>
      <c r="N20" s="162"/>
      <c r="O20" s="162">
        <f>LOOKUP(J20,HM!$U$15:$U$655,HM!$X$15:$X$655)</f>
        <v>64</v>
      </c>
      <c r="P20" s="162"/>
      <c r="Q20" s="52" t="str">
        <f>LOOKUP(J20,HM!$U$15:$U$655,HM!$Y$15:$Y$655)</f>
        <v>Anímico</v>
      </c>
    </row>
    <row r="21" spans="2:17" ht="9.75" customHeight="1" x14ac:dyDescent="0.15">
      <c r="B21" s="57"/>
      <c r="C21" s="56">
        <f>LOOKUP($A$16,HM!$C$70:$L$70,HM!C75:L75)</f>
        <v>4015</v>
      </c>
      <c r="D21" s="228" t="str">
        <f>LOOKUP(C21,HM!$U$15:$U$655,HM!$V$15:$V$655)</f>
        <v>Fragilidad</v>
      </c>
      <c r="E21" s="228"/>
      <c r="F21" s="52">
        <f>LOOKUP(C21,HM!$U$15:$U$655,HM!$X$15:$X$655)</f>
        <v>2</v>
      </c>
      <c r="G21" s="52" t="str">
        <f>LOOKUP(C21,HM!$U$15:$U$655,HM!$Y$15:$Y$655)</f>
        <v>Efecto</v>
      </c>
      <c r="H21" s="3">
        <f>LOOKUP(C21,HM!$U$15:$U$655,HM!$AQ$15:$AQ$655)</f>
        <v>0</v>
      </c>
      <c r="I21" s="1"/>
      <c r="J21" s="162">
        <f>LOOKUP($H$2,HM!$D$2:$D$12,HM!$W$2:$W$12)</f>
        <v>18001</v>
      </c>
      <c r="K21" s="162"/>
      <c r="L21" s="162" t="str">
        <f>LOOKUP(J21,HM!$U$15:$U$655,HM!$V$15:$V$655)</f>
        <v>Terror</v>
      </c>
      <c r="M21" s="162"/>
      <c r="N21" s="162"/>
      <c r="O21" s="162">
        <f>LOOKUP(J21,HM!$U$15:$U$655,HM!$X$15:$X$655)</f>
        <v>64</v>
      </c>
      <c r="P21" s="162"/>
      <c r="Q21" s="52" t="str">
        <f>LOOKUP(J21,HM!$U$15:$U$655,HM!$Y$15:$Y$655)</f>
        <v>Anímico</v>
      </c>
    </row>
    <row r="22" spans="2:17" ht="9.75" customHeight="1" x14ac:dyDescent="0.15">
      <c r="B22" s="57"/>
      <c r="C22" s="56">
        <f>LOOKUP($A$16,HM!$C$70:$L$70,HM!C76:L76)</f>
        <v>5015</v>
      </c>
      <c r="D22" s="228" t="str">
        <f>LOOKUP(C22,HM!$U$15:$U$655,HM!$V$15:$V$655)</f>
        <v>Gula</v>
      </c>
      <c r="E22" s="228"/>
      <c r="F22" s="52">
        <f>LOOKUP(C22,HM!$U$15:$U$655,HM!$X$15:$X$655)</f>
        <v>24</v>
      </c>
      <c r="G22" s="52" t="str">
        <f>LOOKUP(C22,HM!$U$15:$U$655,HM!$Y$15:$Y$655)</f>
        <v>Efecto</v>
      </c>
      <c r="H22" s="3" t="str">
        <f>LOOKUP(C22,HM!$U$15:$U$655,HM!$AQ$15:$AQ$655)</f>
        <v>Luz, Esencia, Ilusion, Tierra, Agua</v>
      </c>
      <c r="I22" s="1"/>
      <c r="J22" s="162">
        <f>LOOKUP($H$2,HM!$D$2:$D$12,HM!$X$2:$X$12)</f>
        <v>19001</v>
      </c>
      <c r="K22" s="162"/>
      <c r="L22" s="162" t="str">
        <f>LOOKUP(J22,HM!$U$15:$U$655,HM!$V$15:$V$655)</f>
        <v>Vuelo</v>
      </c>
      <c r="M22" s="162"/>
      <c r="N22" s="162"/>
      <c r="O22" s="162">
        <f>LOOKUP(J22,HM!$U$15:$U$655,HM!$X$15:$X$655)</f>
        <v>30</v>
      </c>
      <c r="P22" s="162"/>
      <c r="Q22" s="52" t="str">
        <f>LOOKUP(J22,HM!$U$15:$U$655,HM!$Y$15:$Y$655)</f>
        <v>Efecto</v>
      </c>
    </row>
    <row r="23" spans="2:17" ht="9.75" customHeight="1" x14ac:dyDescent="0.15">
      <c r="B23" s="57"/>
      <c r="C23" s="56">
        <f>LOOKUP($A$16,HM!$C$70:$L$70,HM!C77:L77)</f>
        <v>6015</v>
      </c>
      <c r="D23" s="228" t="str">
        <f>LOOKUP(C23,HM!$U$15:$U$655,HM!$V$15:$V$655)</f>
        <v>Gula</v>
      </c>
      <c r="E23" s="228"/>
      <c r="F23" s="52">
        <f>LOOKUP(C23,HM!$U$15:$U$655,HM!$X$15:$X$655)</f>
        <v>24</v>
      </c>
      <c r="G23" s="52" t="str">
        <f>LOOKUP(C23,HM!$U$15:$U$655,HM!$Y$15:$Y$655)</f>
        <v>Efecto</v>
      </c>
      <c r="H23" s="3" t="str">
        <f>LOOKUP(C23,HM!$U$15:$U$655,HM!$AQ$15:$AQ$655)</f>
        <v>Luz, Esencia, Ilusion, Tierra, Agua</v>
      </c>
      <c r="I23" s="1"/>
      <c r="J23" s="162">
        <f>LOOKUP($H$2,HM!$D$2:$D$12,HM!$Y$2:$Y$12)</f>
        <v>20001</v>
      </c>
      <c r="K23" s="162"/>
      <c r="L23" s="162" t="str">
        <f>LOOKUP(J23,HM!$U$15:$U$655,HM!$V$15:$V$655)</f>
        <v>Vuelo</v>
      </c>
      <c r="M23" s="162"/>
      <c r="N23" s="162"/>
      <c r="O23" s="162">
        <f>LOOKUP(J23,HM!$U$15:$U$655,HM!$X$15:$X$655)</f>
        <v>30</v>
      </c>
      <c r="P23" s="162"/>
      <c r="Q23" s="52" t="str">
        <f>LOOKUP(J23,HM!$U$15:$U$655,HM!$Y$15:$Y$655)</f>
        <v>Efecto</v>
      </c>
    </row>
    <row r="24" spans="2:17" ht="9.75" customHeight="1" x14ac:dyDescent="0.15">
      <c r="B24" s="57"/>
      <c r="C24" s="56">
        <f>LOOKUP($A$16,HM!$C$70:$L$70,HM!C78:L78)</f>
        <v>7015</v>
      </c>
      <c r="D24" s="228" t="str">
        <f>LOOKUP(C24,HM!$U$15:$U$655,HM!$V$15:$V$655)</f>
        <v>Hablar con los Muertos</v>
      </c>
      <c r="E24" s="228"/>
      <c r="F24" s="52">
        <f>LOOKUP(C24,HM!$U$15:$U$655,HM!$X$15:$X$655)</f>
        <v>18</v>
      </c>
      <c r="G24" s="52" t="str">
        <f>LOOKUP(C24,HM!$U$15:$U$655,HM!$Y$15:$Y$655)</f>
        <v>Efecto</v>
      </c>
      <c r="H24" s="3">
        <f>LOOKUP(C24,HM!$U$15:$U$655,HM!$AQ$15:$AQ$655)</f>
        <v>0</v>
      </c>
      <c r="I24" s="1"/>
      <c r="J24" s="162">
        <f>LOOKUP($H$2,HM!$D$2:$D$12,HM!$Z$2:$Z$12)</f>
        <v>21001</v>
      </c>
      <c r="K24" s="162"/>
      <c r="L24" s="162" t="str">
        <f>LOOKUP(J24,HM!$U$15:$U$655,HM!$V$15:$V$655)</f>
        <v>Vuelo</v>
      </c>
      <c r="M24" s="162"/>
      <c r="N24" s="162"/>
      <c r="O24" s="162">
        <f>LOOKUP(J24,HM!$U$15:$U$655,HM!$X$15:$X$655)</f>
        <v>30</v>
      </c>
      <c r="P24" s="162"/>
      <c r="Q24" s="52" t="str">
        <f>LOOKUP(J24,HM!$U$15:$U$655,HM!$Y$15:$Y$655)</f>
        <v>Efecto</v>
      </c>
    </row>
    <row r="25" spans="2:17" ht="9.75" customHeight="1" x14ac:dyDescent="0.15">
      <c r="B25" s="57"/>
      <c r="C25" s="56">
        <f>LOOKUP($A$16,HM!$C$70:$L$70,HM!C79:L79)</f>
        <v>8015</v>
      </c>
      <c r="D25" s="228" t="str">
        <f>LOOKUP(C25,HM!$U$15:$U$655,HM!$V$15:$V$655)</f>
        <v>Hablar con los Muertos</v>
      </c>
      <c r="E25" s="228"/>
      <c r="F25" s="52">
        <f>LOOKUP(C25,HM!$U$15:$U$655,HM!$X$15:$X$655)</f>
        <v>18</v>
      </c>
      <c r="G25" s="52" t="str">
        <f>LOOKUP(C25,HM!$U$15:$U$655,HM!$Y$15:$Y$655)</f>
        <v>Efecto</v>
      </c>
      <c r="H25" s="3">
        <f>LOOKUP(C25,HM!$U$15:$U$655,HM!$AQ$15:$AQ$655)</f>
        <v>0</v>
      </c>
      <c r="I25" s="2"/>
      <c r="J25" s="162">
        <f>LOOKUP($H$2,HM!$D$2:$D$12,HM!$AA$2:$AA$12)</f>
        <v>22001</v>
      </c>
      <c r="K25" s="162"/>
      <c r="L25" s="162" t="str">
        <f>LOOKUP(J25,HM!$U$15:$U$655,HM!$V$15:$V$655)</f>
        <v>Vuelo</v>
      </c>
      <c r="M25" s="162"/>
      <c r="N25" s="162"/>
      <c r="O25" s="162">
        <f>LOOKUP(J25,HM!$U$15:$U$655,HM!$X$15:$X$655)</f>
        <v>30</v>
      </c>
      <c r="P25" s="162"/>
      <c r="Q25" s="52" t="str">
        <f>LOOKUP(J25,HM!$U$15:$U$655,HM!$Y$15:$Y$655)</f>
        <v>Efecto</v>
      </c>
    </row>
    <row r="26" spans="2:17" ht="9.75" customHeight="1" x14ac:dyDescent="0.15">
      <c r="B26" s="57"/>
      <c r="C26" s="56">
        <f>LOOKUP($A$16,HM!$C$70:$L$70,HM!C80:L80)</f>
        <v>9015</v>
      </c>
      <c r="D26" s="228" t="str">
        <f>LOOKUP(C26,HM!$U$15:$U$655,HM!$V$15:$V$655)</f>
        <v>Hablar con los Muertos</v>
      </c>
      <c r="E26" s="228"/>
      <c r="F26" s="52">
        <f>LOOKUP(C26,HM!$U$15:$U$655,HM!$X$15:$X$655)</f>
        <v>18</v>
      </c>
      <c r="G26" s="52" t="str">
        <f>LOOKUP(C26,HM!$U$15:$U$655,HM!$Y$15:$Y$655)</f>
        <v>Efecto</v>
      </c>
      <c r="H26" s="3">
        <f>LOOKUP(C26,HM!$U$15:$U$655,HM!$AQ$15:$AQ$655)</f>
        <v>0</v>
      </c>
      <c r="I26" s="2"/>
      <c r="J26" s="162">
        <f>LOOKUP($H$2,HM!$D$2:$D$12,HM!$AB$2:$AB$12)</f>
        <v>23001</v>
      </c>
      <c r="K26" s="162"/>
      <c r="L26" s="162" t="str">
        <f>LOOKUP(J26,HM!$U$15:$U$655,HM!$V$15:$V$655)</f>
        <v>Vuelo</v>
      </c>
      <c r="M26" s="162"/>
      <c r="N26" s="162"/>
      <c r="O26" s="162">
        <f>LOOKUP(J26,HM!$U$15:$U$655,HM!$X$15:$X$655)</f>
        <v>30</v>
      </c>
      <c r="P26" s="162"/>
      <c r="Q26" s="52" t="str">
        <f>LOOKUP(J26,HM!$U$15:$U$655,HM!$Y$15:$Y$655)</f>
        <v>Efecto</v>
      </c>
    </row>
    <row r="27" spans="2:17" ht="9.75" customHeight="1" x14ac:dyDescent="0.15">
      <c r="B27" s="57"/>
      <c r="C27" s="56">
        <f>LOOKUP($A$16,HM!$C$70:$L$70,HM!C81:L81)</f>
        <v>10015</v>
      </c>
      <c r="D27" s="228" t="str">
        <f>LOOKUP(C27,HM!$U$15:$U$655,HM!$V$15:$V$655)</f>
        <v>Terror</v>
      </c>
      <c r="E27" s="228"/>
      <c r="F27" s="52">
        <f>LOOKUP(C27,HM!$U$15:$U$655,HM!$X$15:$X$655)</f>
        <v>64</v>
      </c>
      <c r="G27" s="52" t="str">
        <f>LOOKUP(C27,HM!$U$15:$U$655,HM!$Y$15:$Y$655)</f>
        <v>Anímico</v>
      </c>
      <c r="H27" s="3" t="str">
        <f>LOOKUP(C27,HM!$U$15:$U$655,HM!$AQ$15:$AQ$655)</f>
        <v>Luz, Esencia, Agua, Creacion, Destuccion</v>
      </c>
      <c r="I27" s="2"/>
      <c r="J27" s="162">
        <f>LOOKUP($H$2,HM!$D$2:$D$12,HM!$AC$2:$AC$12)</f>
        <v>24001</v>
      </c>
      <c r="K27" s="162"/>
      <c r="L27" s="162" t="str">
        <f>LOOKUP(J27,HM!$U$15:$U$655,HM!$V$15:$V$655)</f>
        <v>Vuelo</v>
      </c>
      <c r="M27" s="162"/>
      <c r="N27" s="162"/>
      <c r="O27" s="162">
        <f>LOOKUP(J27,HM!$U$15:$U$655,HM!$X$15:$X$655)</f>
        <v>30</v>
      </c>
      <c r="P27" s="162"/>
      <c r="Q27" s="52" t="str">
        <f>LOOKUP(J27,HM!$U$15:$U$655,HM!$Y$15:$Y$655)</f>
        <v>Efecto</v>
      </c>
    </row>
    <row r="28" spans="2:17" ht="9.75" customHeight="1" x14ac:dyDescent="0.15">
      <c r="B28" s="57"/>
      <c r="C28" s="56">
        <f>LOOKUP($A$16,HM!$C$70:$L$70,HM!C82:L82)</f>
        <v>11015</v>
      </c>
      <c r="D28" s="228" t="str">
        <f>LOOKUP(C28,HM!$U$15:$U$655,HM!$V$15:$V$655)</f>
        <v>Terror</v>
      </c>
      <c r="E28" s="228"/>
      <c r="F28" s="52">
        <f>LOOKUP(C28,HM!$U$15:$U$655,HM!$X$15:$X$655)</f>
        <v>64</v>
      </c>
      <c r="G28" s="52" t="str">
        <f>LOOKUP(C28,HM!$U$15:$U$655,HM!$Y$15:$Y$655)</f>
        <v>Anímico</v>
      </c>
      <c r="H28" s="3" t="str">
        <f>LOOKUP(C28,HM!$U$15:$U$655,HM!$AQ$15:$AQ$655)</f>
        <v>Luz, Esencia, Agua, Creacion, Destuccion</v>
      </c>
      <c r="I28" s="2"/>
      <c r="J28" s="162">
        <f>LOOKUP($H$2,HM!$D$2:$D$12,HM!$AD$2:$AD$12)</f>
        <v>25001</v>
      </c>
      <c r="K28" s="162"/>
      <c r="L28" s="162" t="str">
        <f>LOOKUP(J28,HM!$U$15:$U$655,HM!$V$15:$V$655)</f>
        <v>Vuelo</v>
      </c>
      <c r="M28" s="162"/>
      <c r="N28" s="162"/>
      <c r="O28" s="162">
        <f>LOOKUP(J28,HM!$U$15:$U$655,HM!$X$15:$X$655)</f>
        <v>30</v>
      </c>
      <c r="P28" s="162"/>
      <c r="Q28" s="52" t="str">
        <f>LOOKUP(J28,HM!$U$15:$U$655,HM!$Y$15:$Y$655)</f>
        <v>Efecto</v>
      </c>
    </row>
    <row r="29" spans="2:17" ht="9.75" customHeight="1" x14ac:dyDescent="0.15">
      <c r="B29" s="57"/>
      <c r="C29" s="56">
        <f>LOOKUP($A$16,HM!$C$70:$L$70,HM!C83:L83)</f>
        <v>12015</v>
      </c>
      <c r="D29" s="228" t="str">
        <f>LOOKUP(C29,HM!$U$15:$U$655,HM!$V$15:$V$655)</f>
        <v>Terror</v>
      </c>
      <c r="E29" s="228"/>
      <c r="F29" s="52">
        <f>LOOKUP(C29,HM!$U$15:$U$655,HM!$X$15:$X$655)</f>
        <v>64</v>
      </c>
      <c r="G29" s="52" t="str">
        <f>LOOKUP(C29,HM!$U$15:$U$655,HM!$Y$15:$Y$655)</f>
        <v>Anímico</v>
      </c>
      <c r="H29" s="3" t="str">
        <f>LOOKUP(C29,HM!$U$15:$U$655,HM!$AQ$15:$AQ$655)</f>
        <v>Luz, Esencia, Agua, Creacion, Destuccion</v>
      </c>
      <c r="I29" s="2"/>
      <c r="J29" s="162">
        <f>LOOKUP($H$2,HM!$D$2:$D$12,HM!$AE$2:$AE$12)</f>
        <v>26001</v>
      </c>
      <c r="K29" s="162"/>
      <c r="L29" s="162" t="str">
        <f>LOOKUP(J29,HM!$U$15:$U$655,HM!$V$15:$V$655)</f>
        <v>Vuelo</v>
      </c>
      <c r="M29" s="162"/>
      <c r="N29" s="162"/>
      <c r="O29" s="162">
        <f>LOOKUP(J29,HM!$U$15:$U$655,HM!$X$15:$X$655)</f>
        <v>30</v>
      </c>
      <c r="P29" s="162"/>
      <c r="Q29" s="52" t="str">
        <f>LOOKUP(J29,HM!$U$15:$U$655,HM!$Y$15:$Y$655)</f>
        <v>Efecto</v>
      </c>
    </row>
    <row r="30" spans="2:17" ht="9.75" customHeight="1" x14ac:dyDescent="0.15">
      <c r="H30" s="2"/>
      <c r="I30" s="2"/>
      <c r="J30" s="162">
        <f>LOOKUP($H$2,HM!$D$2:$D$12,HM!$AF$2:$AF$12)</f>
        <v>27001</v>
      </c>
      <c r="K30" s="162"/>
      <c r="L30" s="162" t="str">
        <f>LOOKUP(J30,HM!$U$15:$U$655,HM!$V$15:$V$655)</f>
        <v>Vuelo</v>
      </c>
      <c r="M30" s="162"/>
      <c r="N30" s="162"/>
      <c r="O30" s="162">
        <f>LOOKUP(J30,HM!$U$15:$U$655,HM!$X$15:$X$655)</f>
        <v>30</v>
      </c>
      <c r="P30" s="162"/>
      <c r="Q30" s="52" t="str">
        <f>LOOKUP(J30,HM!$U$15:$U$655,HM!$Y$15:$Y$655)</f>
        <v>Efecto</v>
      </c>
    </row>
    <row r="31" spans="2:17" ht="9.75" customHeight="1" x14ac:dyDescent="0.15">
      <c r="H31" s="2"/>
      <c r="I31" s="2"/>
      <c r="J31" s="162">
        <f>LOOKUP($H$2,HM!$D$2:$D$12,HM!$AG$2:$AG$12)</f>
        <v>28001</v>
      </c>
      <c r="K31" s="162"/>
      <c r="L31" s="162" t="str">
        <f>LOOKUP(J31,HM!$U$15:$U$655,HM!$V$15:$V$655)</f>
        <v>Zona de Ocultación</v>
      </c>
      <c r="M31" s="162"/>
      <c r="N31" s="162"/>
      <c r="O31" s="162">
        <f>LOOKUP(J31,HM!$U$15:$U$655,HM!$X$15:$X$655)</f>
        <v>48</v>
      </c>
      <c r="P31" s="162"/>
      <c r="Q31" s="52" t="str">
        <f>LOOKUP(J31,HM!$U$15:$U$655,HM!$Y$15:$Y$655)</f>
        <v>Detección</v>
      </c>
    </row>
    <row r="32" spans="2:17" ht="9.75" customHeight="1" x14ac:dyDescent="0.15">
      <c r="H32" s="58"/>
      <c r="I32" s="58"/>
      <c r="J32" s="162">
        <f>LOOKUP($H$2,HM!$D$2:$D$12,HM!$AH$2:$AH$12)</f>
        <v>29001</v>
      </c>
      <c r="K32" s="162"/>
      <c r="L32" s="162" t="str">
        <f>LOOKUP(J32,HM!$U$15:$U$655,HM!$V$15:$V$655)</f>
        <v>Zona de Ocultación</v>
      </c>
      <c r="M32" s="162"/>
      <c r="N32" s="162"/>
      <c r="O32" s="162">
        <f>LOOKUP(J32,HM!$U$15:$U$655,HM!$X$15:$X$655)</f>
        <v>48</v>
      </c>
      <c r="P32" s="162"/>
      <c r="Q32" s="52" t="str">
        <f>LOOKUP(J32,HM!$U$15:$U$655,HM!$Y$15:$Y$655)</f>
        <v>Detección</v>
      </c>
    </row>
    <row r="33" spans="8:17" ht="9.75" customHeight="1" x14ac:dyDescent="0.15">
      <c r="H33" s="58"/>
      <c r="I33" s="58"/>
      <c r="J33" s="162">
        <f>LOOKUP($H$2,HM!$D$2:$D$12,HM!$AI$2:$AI$12)</f>
        <v>30001</v>
      </c>
      <c r="K33" s="162"/>
      <c r="L33" s="162" t="str">
        <f>LOOKUP(J33,HM!$U$15:$U$655,HM!$V$15:$V$655)</f>
        <v>Zona de Ocultación</v>
      </c>
      <c r="M33" s="162"/>
      <c r="N33" s="162"/>
      <c r="O33" s="162">
        <f>LOOKUP(J33,HM!$U$15:$U$655,HM!$X$15:$X$655)</f>
        <v>48</v>
      </c>
      <c r="P33" s="162"/>
      <c r="Q33" s="52" t="str">
        <f>LOOKUP(J33,HM!$U$15:$U$655,HM!$Y$15:$Y$655)</f>
        <v>Detección</v>
      </c>
    </row>
    <row r="34" spans="8:17" ht="9.75" customHeight="1" x14ac:dyDescent="0.15">
      <c r="H34" s="27"/>
      <c r="I34" s="27"/>
      <c r="J34" s="162">
        <f>LOOKUP($H$2,HM!$D$2:$D$12,HM!$AJ$2:$AJ$12)</f>
        <v>31001</v>
      </c>
      <c r="K34" s="162"/>
      <c r="L34" s="162" t="str">
        <f>LOOKUP(J34,HM!$U$15:$U$655,HM!$V$15:$V$655)</f>
        <v>Zona de Ocultación</v>
      </c>
      <c r="M34" s="162"/>
      <c r="N34" s="162"/>
      <c r="O34" s="162">
        <f>LOOKUP(J34,HM!$U$15:$U$655,HM!$X$15:$X$655)</f>
        <v>48</v>
      </c>
      <c r="P34" s="162"/>
      <c r="Q34" s="52" t="str">
        <f>LOOKUP(J34,HM!$U$15:$U$655,HM!$Y$15:$Y$655)</f>
        <v>Detección</v>
      </c>
    </row>
    <row r="35" spans="8:17" ht="9.75" customHeight="1" x14ac:dyDescent="0.15">
      <c r="H35" s="27"/>
      <c r="I35" s="27"/>
      <c r="J35" s="162">
        <f>LOOKUP($H$2,HM!$D$2:$D$12,HM!$AK$2:$AK$12)</f>
        <v>32001</v>
      </c>
      <c r="K35" s="162"/>
      <c r="L35" s="162" t="str">
        <f>LOOKUP(J35,HM!$U$15:$U$655,HM!$V$15:$V$655)</f>
        <v>Zona de Ocultación</v>
      </c>
      <c r="M35" s="162"/>
      <c r="N35" s="162"/>
      <c r="O35" s="162">
        <f>LOOKUP(J35,HM!$U$15:$U$655,HM!$X$15:$X$655)</f>
        <v>48</v>
      </c>
      <c r="P35" s="162"/>
      <c r="Q35" s="52" t="str">
        <f>LOOKUP(J35,HM!$U$15:$U$655,HM!$Y$15:$Y$655)</f>
        <v>Detección</v>
      </c>
    </row>
    <row r="36" spans="8:17" ht="9.75" customHeight="1" x14ac:dyDescent="0.15">
      <c r="H36" s="27"/>
      <c r="I36" s="27"/>
      <c r="J36" s="162">
        <f>LOOKUP($H$2,HM!$D$2:$D$12,HM!$AL$2:$AL$12)</f>
        <v>33001</v>
      </c>
      <c r="K36" s="162"/>
      <c r="L36" s="162" t="str">
        <f>LOOKUP(J36,HM!$U$15:$U$655,HM!$V$15:$V$655)</f>
        <v>Zona de Ocultación</v>
      </c>
      <c r="M36" s="162"/>
      <c r="N36" s="162"/>
      <c r="O36" s="162">
        <f>LOOKUP(J36,HM!$U$15:$U$655,HM!$X$15:$X$655)</f>
        <v>48</v>
      </c>
      <c r="P36" s="162"/>
      <c r="Q36" s="52" t="str">
        <f>LOOKUP(J36,HM!$U$15:$U$655,HM!$Y$15:$Y$655)</f>
        <v>Detección</v>
      </c>
    </row>
    <row r="37" spans="8:17" ht="9.75" customHeight="1" x14ac:dyDescent="0.15">
      <c r="H37" s="27"/>
      <c r="I37" s="27"/>
      <c r="J37" s="162">
        <f>LOOKUP($H$2,HM!$D$2:$D$12,HM!$AM$2:$AM$12)</f>
        <v>34001</v>
      </c>
      <c r="K37" s="162"/>
      <c r="L37" s="162" t="str">
        <f>LOOKUP(J37,HM!$U$15:$U$655,HM!$V$15:$V$655)</f>
        <v>Zona Resbaladiza</v>
      </c>
      <c r="M37" s="162"/>
      <c r="N37" s="162"/>
      <c r="O37" s="162" t="str">
        <f>LOOKUP(J37,HM!$U$15:$U$655,HM!$X$15:$X$655)</f>
        <v>10 a 20</v>
      </c>
      <c r="P37" s="162"/>
      <c r="Q37" s="52" t="str">
        <f>LOOKUP(J37,HM!$U$15:$U$655,HM!$Y$15:$Y$655)</f>
        <v>Efecto</v>
      </c>
    </row>
    <row r="38" spans="8:17" ht="9.75" customHeight="1" x14ac:dyDescent="0.15">
      <c r="H38" s="27"/>
      <c r="I38" s="27"/>
      <c r="J38" s="162">
        <f>LOOKUP($H$2,HM!$D$2:$D$12,HM!$AN$2:$AN$12)</f>
        <v>35001</v>
      </c>
      <c r="K38" s="162"/>
      <c r="L38" s="162" t="str">
        <f>LOOKUP(J38,HM!$U$15:$U$655,HM!$V$15:$V$655)</f>
        <v>Zona Resbaladiza</v>
      </c>
      <c r="M38" s="162"/>
      <c r="N38" s="162"/>
      <c r="O38" s="162" t="str">
        <f>LOOKUP(J38,HM!$U$15:$U$655,HM!$X$15:$X$655)</f>
        <v>10 a 20</v>
      </c>
      <c r="P38" s="162"/>
      <c r="Q38" s="52" t="str">
        <f>LOOKUP(J38,HM!$U$15:$U$655,HM!$Y$15:$Y$655)</f>
        <v>Efecto</v>
      </c>
    </row>
    <row r="39" spans="8:17" ht="9.75" customHeight="1" x14ac:dyDescent="0.15">
      <c r="H39" s="27"/>
      <c r="I39" s="27"/>
      <c r="J39" s="162">
        <f>LOOKUP($H$2,HM!$D$2:$D$12,HM!$AO$2:$AO$12)</f>
        <v>36001</v>
      </c>
      <c r="K39" s="162"/>
      <c r="L39" s="162" t="str">
        <f>LOOKUP(J39,HM!$U$15:$U$655,HM!$V$15:$V$655)</f>
        <v>Zona Resbaladiza</v>
      </c>
      <c r="M39" s="162"/>
      <c r="N39" s="162"/>
      <c r="O39" s="162" t="str">
        <f>LOOKUP(J39,HM!$U$15:$U$655,HM!$X$15:$X$655)</f>
        <v>10 a 20</v>
      </c>
      <c r="P39" s="162"/>
      <c r="Q39" s="52" t="str">
        <f>LOOKUP(J39,HM!$U$15:$U$655,HM!$Y$15:$Y$655)</f>
        <v>Efecto</v>
      </c>
    </row>
    <row r="40" spans="8:17" ht="9.75" customHeight="1" x14ac:dyDescent="0.15">
      <c r="H40" s="27"/>
      <c r="I40" s="27"/>
      <c r="J40" s="162">
        <f>LOOKUP($H$2,HM!$D$2:$D$12,HM!$AP$2:$AP$12)</f>
        <v>37001</v>
      </c>
      <c r="K40" s="162"/>
      <c r="L40" s="162" t="str">
        <f>LOOKUP(J40,HM!$U$15:$U$655,HM!$V$15:$V$655)</f>
        <v>Zona Resbaladiza</v>
      </c>
      <c r="M40" s="162"/>
      <c r="N40" s="162"/>
      <c r="O40" s="162" t="str">
        <f>LOOKUP(J40,HM!$U$15:$U$655,HM!$X$15:$X$655)</f>
        <v>10 a 20</v>
      </c>
      <c r="P40" s="162"/>
      <c r="Q40" s="52" t="str">
        <f>LOOKUP(J40,HM!$U$15:$U$655,HM!$Y$15:$Y$655)</f>
        <v>Efecto</v>
      </c>
    </row>
    <row r="41" spans="8:17" ht="9.75" customHeight="1" x14ac:dyDescent="0.15">
      <c r="H41" s="27"/>
      <c r="I41" s="27"/>
      <c r="J41" s="162">
        <f>LOOKUP($H$2,HM!$D$2:$D$12,HM!$AQ$2:$AQ$12)</f>
        <v>38001</v>
      </c>
      <c r="K41" s="162"/>
      <c r="L41" s="162" t="str">
        <f>LOOKUP(J41,HM!$U$15:$U$655,HM!$V$15:$V$655)</f>
        <v>Zona Resbaladiza</v>
      </c>
      <c r="M41" s="162"/>
      <c r="N41" s="162"/>
      <c r="O41" s="162" t="str">
        <f>LOOKUP(J41,HM!$U$15:$U$655,HM!$X$15:$X$655)</f>
        <v>10 a 20</v>
      </c>
      <c r="P41" s="162"/>
      <c r="Q41" s="52" t="str">
        <f>LOOKUP(J41,HM!$U$15:$U$655,HM!$Y$15:$Y$655)</f>
        <v>Efecto</v>
      </c>
    </row>
    <row r="42" spans="8:17" ht="9.75" customHeight="1" x14ac:dyDescent="0.15">
      <c r="H42" s="27"/>
      <c r="I42" s="27"/>
      <c r="J42" s="162">
        <f>LOOKUP($H$2,HM!$D$2:$D$12,HM!$AR$2:$AR$12)</f>
        <v>39001</v>
      </c>
      <c r="K42" s="162"/>
      <c r="L42" s="162" t="str">
        <f>LOOKUP(J42,HM!$U$15:$U$655,HM!$V$15:$V$655)</f>
        <v>Zona Resbaladiza</v>
      </c>
      <c r="M42" s="162"/>
      <c r="N42" s="162"/>
      <c r="O42" s="162" t="str">
        <f>LOOKUP(J42,HM!$U$15:$U$655,HM!$X$15:$X$655)</f>
        <v>10 a 20</v>
      </c>
      <c r="P42" s="162"/>
      <c r="Q42" s="52" t="str">
        <f>LOOKUP(J42,HM!$U$15:$U$655,HM!$Y$15:$Y$655)</f>
        <v>Efecto</v>
      </c>
    </row>
    <row r="43" spans="8:17" ht="9.75" customHeight="1" x14ac:dyDescent="0.15">
      <c r="H43" s="27"/>
      <c r="I43" s="27"/>
      <c r="J43" s="162">
        <f>LOOKUP($H$2,HM!$D$2:$D$12,HM!$AS$2:$AS$12)</f>
        <v>40001</v>
      </c>
      <c r="K43" s="162"/>
      <c r="L43" s="162" t="str">
        <f>LOOKUP(J43,HM!$U$15:$U$655,HM!$V$15:$V$655)</f>
        <v>Zona Resbaladiza</v>
      </c>
      <c r="M43" s="162"/>
      <c r="N43" s="162"/>
      <c r="O43" s="162" t="str">
        <f>LOOKUP(J43,HM!$U$15:$U$655,HM!$X$15:$X$655)</f>
        <v>10 a 20</v>
      </c>
      <c r="P43" s="162"/>
      <c r="Q43" s="52" t="str">
        <f>LOOKUP(J43,HM!$U$15:$U$655,HM!$Y$15:$Y$655)</f>
        <v>Efecto</v>
      </c>
    </row>
    <row r="51" spans="1:15" ht="9.75" customHeight="1" x14ac:dyDescent="0.15">
      <c r="A51" s="72" t="s">
        <v>5452</v>
      </c>
      <c r="B51" s="185" t="s">
        <v>0</v>
      </c>
      <c r="C51" s="185"/>
      <c r="D51" s="168" t="s">
        <v>181</v>
      </c>
      <c r="E51" s="168"/>
      <c r="F51" s="168"/>
      <c r="G51" s="185" t="s">
        <v>182</v>
      </c>
      <c r="H51" s="185"/>
      <c r="I51" s="185" t="s">
        <v>181</v>
      </c>
      <c r="J51" s="185"/>
      <c r="K51" s="185"/>
      <c r="L51" s="185"/>
      <c r="M51" s="72" t="s">
        <v>32</v>
      </c>
      <c r="N51" s="72" t="s">
        <v>75</v>
      </c>
      <c r="O51" s="72" t="s">
        <v>183</v>
      </c>
    </row>
    <row r="52" spans="1:15" ht="9.75" customHeight="1" x14ac:dyDescent="0.15">
      <c r="A52" s="187"/>
      <c r="B52" s="182"/>
      <c r="C52" s="182"/>
      <c r="D52" s="188" t="e">
        <f>LOOKUP(B52,HM!$V$15:$V$655,HM!$W$15:$W$655)</f>
        <v>#N/A</v>
      </c>
      <c r="E52" s="188"/>
      <c r="F52" s="188"/>
      <c r="G52" s="185" t="s">
        <v>2</v>
      </c>
      <c r="H52" s="185"/>
      <c r="I52" s="182" t="e">
        <f>LOOKUP(B52,HM!$V$15:$V$655,HM!$AA$15:$AA$655)</f>
        <v>#N/A</v>
      </c>
      <c r="J52" s="182"/>
      <c r="K52" s="182"/>
      <c r="L52" s="182"/>
      <c r="M52" s="71" t="e">
        <f>LOOKUP(B52,HM!$V$15:$V$655,HM!$AB$15:$AB$655)</f>
        <v>#N/A</v>
      </c>
      <c r="N52" s="71" t="e">
        <f>LOOKUP(B52,HM!$V$15:$V$655,HM!$AC$15:$AC$655)</f>
        <v>#N/A</v>
      </c>
      <c r="O52" s="71" t="e">
        <f>LOOKUP(B52,HM!$V$15:$V$655,HM!$AD$15:$AD$655)</f>
        <v>#N/A</v>
      </c>
    </row>
    <row r="53" spans="1:15" ht="9.75" customHeight="1" x14ac:dyDescent="0.15">
      <c r="A53" s="187"/>
      <c r="B53" s="182"/>
      <c r="C53" s="182"/>
      <c r="D53" s="188"/>
      <c r="E53" s="188"/>
      <c r="F53" s="188"/>
      <c r="G53" s="185" t="s">
        <v>190</v>
      </c>
      <c r="H53" s="185"/>
      <c r="I53" s="182" t="e">
        <f>LOOKUP(B52,HM!$V$15:$V$655,HM!$AE$15:$AE$655)</f>
        <v>#N/A</v>
      </c>
      <c r="J53" s="182"/>
      <c r="K53" s="182"/>
      <c r="L53" s="182"/>
      <c r="M53" s="71" t="e">
        <f>LOOKUP(B52,HM!$V$15:$V$655,HM!$AF$15:$AF$655)</f>
        <v>#N/A</v>
      </c>
      <c r="N53" s="71" t="e">
        <f>LOOKUP(B52,HM!$V$15:$V$655,HM!$AG$15:$AG$655)</f>
        <v>#N/A</v>
      </c>
      <c r="O53" s="71" t="e">
        <f>LOOKUP(B52,HM!$V$15:$V$655,HM!$AH$15:$AH$655)</f>
        <v>#N/A</v>
      </c>
    </row>
    <row r="54" spans="1:15" ht="9.75" customHeight="1" x14ac:dyDescent="0.15">
      <c r="A54" s="72" t="s">
        <v>17</v>
      </c>
      <c r="B54" s="72" t="s">
        <v>31</v>
      </c>
      <c r="C54" s="72" t="s">
        <v>192</v>
      </c>
      <c r="D54" s="188"/>
      <c r="E54" s="188"/>
      <c r="F54" s="188"/>
      <c r="G54" s="185" t="s">
        <v>193</v>
      </c>
      <c r="H54" s="185"/>
      <c r="I54" s="182" t="e">
        <f>LOOKUP(B52,HM!$V$15:$V$655,HM!$AI$15:$AI$655)</f>
        <v>#N/A</v>
      </c>
      <c r="J54" s="182"/>
      <c r="K54" s="182"/>
      <c r="L54" s="182"/>
      <c r="M54" s="71" t="e">
        <f>LOOKUP(B52,HM!$V$15:$V$655,HM!$AJ$15:$AJ$655)</f>
        <v>#N/A</v>
      </c>
      <c r="N54" s="71" t="e">
        <f>LOOKUP(B52,HM!$V$15:$V$655,HM!$AK$15:$AK$655)</f>
        <v>#N/A</v>
      </c>
      <c r="O54" s="71" t="e">
        <f>LOOKUP(B52,HM!$V$15:$V$655,HM!$AL$15:$AL$655)</f>
        <v>#N/A</v>
      </c>
    </row>
    <row r="55" spans="1:15" ht="9.75" customHeight="1" x14ac:dyDescent="0.15">
      <c r="A55" s="71" t="e">
        <f>LOOKUP(B52,HM!$V$15:$V$655,HM!$X$15:$X$655)</f>
        <v>#N/A</v>
      </c>
      <c r="B55" s="71" t="e">
        <f>LOOKUP(B52,HM!$V$15:$V$655,HM!$Y$15:$Y$655)</f>
        <v>#N/A</v>
      </c>
      <c r="C55" s="71" t="e">
        <f>LOOKUP(B52,HM!$V$15:$V$655,HM!$Z$15:$Z$655)</f>
        <v>#N/A</v>
      </c>
      <c r="D55" s="188"/>
      <c r="E55" s="188"/>
      <c r="F55" s="188"/>
      <c r="G55" s="185" t="s">
        <v>196</v>
      </c>
      <c r="H55" s="185"/>
      <c r="I55" s="182" t="e">
        <f>LOOKUP(B52,HM!$V$15:$V$655,HM!$AM$15:$AM$655)</f>
        <v>#N/A</v>
      </c>
      <c r="J55" s="182"/>
      <c r="K55" s="182"/>
      <c r="L55" s="182"/>
      <c r="M55" s="71" t="e">
        <f>LOOKUP(B52,HM!$V$15:$V$655,HM!$AN$15:$AN$655)</f>
        <v>#N/A</v>
      </c>
      <c r="N55" s="71" t="e">
        <f>LOOKUP(B52,HM!$V$15:$V$655,HM!$AO$15:$AO$655)</f>
        <v>#N/A</v>
      </c>
      <c r="O55" s="71" t="e">
        <f>LOOKUP(B52,HM!$V$15:$V$655,HM!$AP$15:$AP$655)</f>
        <v>#N/A</v>
      </c>
    </row>
    <row r="59" spans="1:15" ht="9.75" customHeight="1" x14ac:dyDescent="0.15">
      <c r="H59" s="97" t="s">
        <v>5462</v>
      </c>
    </row>
  </sheetData>
  <sheetProtection selectLockedCells="1" selectUnlockedCells="1"/>
  <mergeCells count="165">
    <mergeCell ref="B1:C1"/>
    <mergeCell ref="J2:L2"/>
    <mergeCell ref="D3:E3"/>
    <mergeCell ref="J3:K3"/>
    <mergeCell ref="L3:N3"/>
    <mergeCell ref="O3:P3"/>
    <mergeCell ref="D6:E6"/>
    <mergeCell ref="J6:K6"/>
    <mergeCell ref="L6:N6"/>
    <mergeCell ref="O6:P6"/>
    <mergeCell ref="D7:E7"/>
    <mergeCell ref="J7:K7"/>
    <mergeCell ref="L7:N7"/>
    <mergeCell ref="O7:P7"/>
    <mergeCell ref="D4:E4"/>
    <mergeCell ref="J4:K4"/>
    <mergeCell ref="L4:N4"/>
    <mergeCell ref="O4:P4"/>
    <mergeCell ref="D5:E5"/>
    <mergeCell ref="J5:K5"/>
    <mergeCell ref="L5:N5"/>
    <mergeCell ref="O5:P5"/>
    <mergeCell ref="D10:E10"/>
    <mergeCell ref="J10:K10"/>
    <mergeCell ref="L10:N10"/>
    <mergeCell ref="O10:P10"/>
    <mergeCell ref="D11:E11"/>
    <mergeCell ref="J11:K11"/>
    <mergeCell ref="L11:N11"/>
    <mergeCell ref="O11:P11"/>
    <mergeCell ref="D8:E8"/>
    <mergeCell ref="J8:K8"/>
    <mergeCell ref="L8:N8"/>
    <mergeCell ref="O8:P8"/>
    <mergeCell ref="D9:E9"/>
    <mergeCell ref="J9:K9"/>
    <mergeCell ref="L9:N9"/>
    <mergeCell ref="O9:P9"/>
    <mergeCell ref="B15:C15"/>
    <mergeCell ref="J15:K15"/>
    <mergeCell ref="L15:N15"/>
    <mergeCell ref="O15:P15"/>
    <mergeCell ref="D12:E12"/>
    <mergeCell ref="J12:K12"/>
    <mergeCell ref="L12:N12"/>
    <mergeCell ref="O12:P12"/>
    <mergeCell ref="D13:E13"/>
    <mergeCell ref="J13:K13"/>
    <mergeCell ref="L13:N13"/>
    <mergeCell ref="O13:P13"/>
    <mergeCell ref="J16:K16"/>
    <mergeCell ref="L16:N16"/>
    <mergeCell ref="O16:P16"/>
    <mergeCell ref="D17:E17"/>
    <mergeCell ref="J17:K17"/>
    <mergeCell ref="L17:N17"/>
    <mergeCell ref="O17:P17"/>
    <mergeCell ref="J14:K14"/>
    <mergeCell ref="L14:N14"/>
    <mergeCell ref="O14:P14"/>
    <mergeCell ref="D20:E20"/>
    <mergeCell ref="J20:K20"/>
    <mergeCell ref="L20:N20"/>
    <mergeCell ref="O20:P20"/>
    <mergeCell ref="D21:E21"/>
    <mergeCell ref="J21:K21"/>
    <mergeCell ref="L21:N21"/>
    <mergeCell ref="O21:P21"/>
    <mergeCell ref="D18:E18"/>
    <mergeCell ref="J18:K18"/>
    <mergeCell ref="L18:N18"/>
    <mergeCell ref="O18:P18"/>
    <mergeCell ref="D19:E19"/>
    <mergeCell ref="J19:K19"/>
    <mergeCell ref="L19:N19"/>
    <mergeCell ref="O19:P19"/>
    <mergeCell ref="D24:E24"/>
    <mergeCell ref="J24:K24"/>
    <mergeCell ref="L24:N24"/>
    <mergeCell ref="O24:P24"/>
    <mergeCell ref="D25:E25"/>
    <mergeCell ref="J25:K25"/>
    <mergeCell ref="L25:N25"/>
    <mergeCell ref="O25:P25"/>
    <mergeCell ref="D22:E22"/>
    <mergeCell ref="J22:K22"/>
    <mergeCell ref="L22:N22"/>
    <mergeCell ref="O22:P22"/>
    <mergeCell ref="D23:E23"/>
    <mergeCell ref="J23:K23"/>
    <mergeCell ref="L23:N23"/>
    <mergeCell ref="O23:P23"/>
    <mergeCell ref="D28:E28"/>
    <mergeCell ref="J28:K28"/>
    <mergeCell ref="L28:N28"/>
    <mergeCell ref="O28:P28"/>
    <mergeCell ref="D29:E29"/>
    <mergeCell ref="J29:K29"/>
    <mergeCell ref="L29:N29"/>
    <mergeCell ref="O29:P29"/>
    <mergeCell ref="D26:E26"/>
    <mergeCell ref="J26:K26"/>
    <mergeCell ref="L26:N26"/>
    <mergeCell ref="O26:P26"/>
    <mergeCell ref="D27:E27"/>
    <mergeCell ref="J27:K27"/>
    <mergeCell ref="L27:N27"/>
    <mergeCell ref="O27:P27"/>
    <mergeCell ref="J32:K32"/>
    <mergeCell ref="L32:N32"/>
    <mergeCell ref="O32:P32"/>
    <mergeCell ref="J33:K33"/>
    <mergeCell ref="L33:N33"/>
    <mergeCell ref="O33:P33"/>
    <mergeCell ref="J30:K30"/>
    <mergeCell ref="L30:N30"/>
    <mergeCell ref="O30:P30"/>
    <mergeCell ref="J31:K31"/>
    <mergeCell ref="L31:N31"/>
    <mergeCell ref="O31:P31"/>
    <mergeCell ref="J36:K36"/>
    <mergeCell ref="L36:N36"/>
    <mergeCell ref="O36:P36"/>
    <mergeCell ref="J37:K37"/>
    <mergeCell ref="L37:N37"/>
    <mergeCell ref="O37:P37"/>
    <mergeCell ref="J34:K34"/>
    <mergeCell ref="L34:N34"/>
    <mergeCell ref="O34:P34"/>
    <mergeCell ref="J35:K35"/>
    <mergeCell ref="L35:N35"/>
    <mergeCell ref="O35:P35"/>
    <mergeCell ref="J40:K40"/>
    <mergeCell ref="L40:N40"/>
    <mergeCell ref="O40:P40"/>
    <mergeCell ref="J41:K41"/>
    <mergeCell ref="L41:N41"/>
    <mergeCell ref="O41:P41"/>
    <mergeCell ref="J38:K38"/>
    <mergeCell ref="L38:N38"/>
    <mergeCell ref="O38:P38"/>
    <mergeCell ref="J39:K39"/>
    <mergeCell ref="L39:N39"/>
    <mergeCell ref="O39:P39"/>
    <mergeCell ref="A52:A53"/>
    <mergeCell ref="B52:C53"/>
    <mergeCell ref="D52:F55"/>
    <mergeCell ref="G52:H52"/>
    <mergeCell ref="I52:L52"/>
    <mergeCell ref="G53:H53"/>
    <mergeCell ref="J42:K42"/>
    <mergeCell ref="L42:N42"/>
    <mergeCell ref="O42:P42"/>
    <mergeCell ref="J43:K43"/>
    <mergeCell ref="L43:N43"/>
    <mergeCell ref="O43:P43"/>
    <mergeCell ref="I53:L53"/>
    <mergeCell ref="G54:H54"/>
    <mergeCell ref="I54:L54"/>
    <mergeCell ref="G55:H55"/>
    <mergeCell ref="I55:L55"/>
    <mergeCell ref="B51:C51"/>
    <mergeCell ref="D51:F51"/>
    <mergeCell ref="G51:H51"/>
    <mergeCell ref="I51:L51"/>
  </mergeCells>
  <dataValidations count="1">
    <dataValidation type="list" allowBlank="1" showInputMessage="1" showErrorMessage="1" sqref="A52:A53">
      <formula1>vias</formula1>
    </dataValidation>
  </dataValidations>
  <pageMargins left="0.7" right="0.7" top="0.75" bottom="0.75" header="0.51180555555555551" footer="0.51180555555555551"/>
  <pageSetup paperSize="9" firstPageNumber="0" orientation="portrait" horizontalDpi="300" verticalDpi="300"/>
  <headerFooter alignWithMargins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CHOOSE((LOOKUP(A52,HM!$A$91:$B$125)),m.22,m.27,m.5,m.6,m.8,m.1,m.33,m.2,m.7,m.10,m.25,m.3,m.9,m.21,m.23,m.24,m.26,m.28,m.29,m.4,m.30,m.31,m.32,m.34,m.35,m.12,M.11,m.13,m.14,m.15,m.16,m.17,m.18,m.19,m.20)</xm:f>
          </x14:formula1>
          <xm:sqref>B52:C53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9"/>
  <sheetViews>
    <sheetView topLeftCell="A4" zoomScale="130" zoomScaleNormal="130" workbookViewId="0">
      <selection activeCell="F21" sqref="F21"/>
    </sheetView>
  </sheetViews>
  <sheetFormatPr baseColWidth="10" defaultColWidth="10.7109375" defaultRowHeight="12.75" x14ac:dyDescent="0.2"/>
  <cols>
    <col min="3" max="3" width="17.42578125" customWidth="1"/>
  </cols>
  <sheetData>
    <row r="1" spans="1:3" x14ac:dyDescent="0.2">
      <c r="A1" s="62" t="s">
        <v>4516</v>
      </c>
      <c r="B1" s="230" t="s">
        <v>4517</v>
      </c>
      <c r="C1" s="230"/>
    </row>
    <row r="2" spans="1:3" x14ac:dyDescent="0.2">
      <c r="A2" s="62">
        <v>11</v>
      </c>
      <c r="B2" s="230" t="str">
        <f>LOOKUP($A$2,HP!$H$1:$I$14)</f>
        <v>Electromagnetismo</v>
      </c>
      <c r="C2" s="230"/>
    </row>
    <row r="3" spans="1:3" x14ac:dyDescent="0.2">
      <c r="A3" s="230" t="s">
        <v>24</v>
      </c>
      <c r="B3" s="230"/>
      <c r="C3" s="230"/>
    </row>
    <row r="4" spans="1:3" x14ac:dyDescent="0.2">
      <c r="A4" s="62">
        <f>LOOKUP($A$2,HP!$H$1:$H$14,HP!$J$1:$J$14)</f>
        <v>1101</v>
      </c>
      <c r="B4" s="230" t="str">
        <f>LOOKUP(A4,HP!$H$17:$H$141,HP!$I$17:$I$141)</f>
        <v>Localización psíquica</v>
      </c>
      <c r="C4" s="230"/>
    </row>
    <row r="5" spans="1:3" x14ac:dyDescent="0.2">
      <c r="A5" s="62">
        <f>LOOKUP($A$2,HP!$H$1:$H$14,HP!$K$1:$K$14)</f>
        <v>1102</v>
      </c>
      <c r="B5" s="230" t="str">
        <f>LOOKUP(A5,HP!$H$17:$H$141,HP!$I$17:$I$141)</f>
        <v>Localización psíquica</v>
      </c>
      <c r="C5" s="230"/>
    </row>
    <row r="6" spans="1:3" x14ac:dyDescent="0.2">
      <c r="A6" s="62">
        <f>LOOKUP($A$2,HP!$H$1:$H$14,HP!$L$1:$L$14)</f>
        <v>1103</v>
      </c>
      <c r="B6" s="230" t="str">
        <f>LOOKUP(A6,HP!$H$17:$H$141,HP!$I$17:$I$141)</f>
        <v>Localización psíquica</v>
      </c>
      <c r="C6" s="230"/>
    </row>
    <row r="7" spans="1:3" x14ac:dyDescent="0.2">
      <c r="A7" s="62">
        <f>LOOKUP($A$2,HP!$H$1:$H$14,HP!$M$1:$M$14)</f>
        <v>1104</v>
      </c>
      <c r="B7" s="230" t="str">
        <f>LOOKUP(A7,HP!$H$17:$H$141,HP!$I$17:$I$141)</f>
        <v>Manipulación magnética</v>
      </c>
      <c r="C7" s="230"/>
    </row>
    <row r="8" spans="1:3" x14ac:dyDescent="0.2">
      <c r="A8" s="62">
        <f>LOOKUP($A$2,HP!$H$1:$H$14,HP!$N$1:$N$14)</f>
        <v>1105</v>
      </c>
      <c r="B8" s="230" t="str">
        <f>LOOKUP(A8,HP!$H$17:$H$141,HP!$I$17:$I$141)</f>
        <v>Manipulación magnética</v>
      </c>
      <c r="C8" s="230"/>
    </row>
    <row r="9" spans="1:3" x14ac:dyDescent="0.2">
      <c r="A9" s="62">
        <f>LOOKUP($A$2,HP!$H$1:$H$14,HP!$O$1:$O$14)</f>
        <v>1106</v>
      </c>
      <c r="B9" s="230" t="str">
        <f>LOOKUP(A9,HP!$H$17:$H$141,HP!$I$17:$I$141)</f>
        <v>Manipulación magnética</v>
      </c>
      <c r="C9" s="230"/>
    </row>
    <row r="10" spans="1:3" x14ac:dyDescent="0.2">
      <c r="A10" s="62">
        <f>LOOKUP($A$2,HP!$H$1:$H$14,HP!$P$1:$P$14)</f>
        <v>1107</v>
      </c>
      <c r="B10" s="230" t="str">
        <f>LOOKUP(A10,HP!$H$17:$H$141,HP!$I$17:$I$141)</f>
        <v>Manipulación magnética</v>
      </c>
      <c r="C10" s="230"/>
    </row>
    <row r="11" spans="1:3" x14ac:dyDescent="0.2">
      <c r="A11" s="62">
        <f>LOOKUP($A$2,HP!$H$1:$H$14,HP!$Q$1:$Q$14)</f>
        <v>1108</v>
      </c>
      <c r="B11" s="230" t="str">
        <f>LOOKUP(A11,HP!$H$17:$H$141,HP!$I$17:$I$141)</f>
        <v>Manipulación magnética</v>
      </c>
      <c r="C11" s="230"/>
    </row>
    <row r="12" spans="1:3" x14ac:dyDescent="0.2">
      <c r="A12" s="62">
        <f>LOOKUP($A$2,HP!$H$1:$H$14,HP!$R$1:$R$14)</f>
        <v>1109</v>
      </c>
      <c r="B12" s="230" t="str">
        <f>LOOKUP(A12,HP!$H$17:$H$141,HP!$I$17:$I$141)</f>
        <v>Manipulación magnética</v>
      </c>
      <c r="C12" s="230"/>
    </row>
    <row r="13" spans="1:3" x14ac:dyDescent="0.2">
      <c r="A13" s="62">
        <f>LOOKUP($A$2,HP!$H$1:$H$14,HP!$S$1:$S$14)</f>
        <v>0</v>
      </c>
      <c r="B13" s="230">
        <f>LOOKUP(A13,HP!$H$17:$H$141,HP!$I$17:$I$141)</f>
        <v>0</v>
      </c>
      <c r="C13" s="230"/>
    </row>
    <row r="14" spans="1:3" x14ac:dyDescent="0.2">
      <c r="A14" s="62">
        <f>LOOKUP($A$2,HP!$H$1:$H$14,HP!$T$1:$T$14)</f>
        <v>0</v>
      </c>
      <c r="B14" s="230">
        <f>LOOKUP(A14,HP!$H$17:$H$141,HP!$I$17:$I$141)</f>
        <v>0</v>
      </c>
      <c r="C14" s="230"/>
    </row>
    <row r="15" spans="1:3" x14ac:dyDescent="0.2">
      <c r="A15" s="62">
        <f>LOOKUP($A$2,HP!$H$1:$H$14,HP!$U$1:$U$14)</f>
        <v>0</v>
      </c>
      <c r="B15" s="230">
        <f>LOOKUP(A15,HP!$H$17:$H$141,HP!$I$17:$I$141)</f>
        <v>0</v>
      </c>
      <c r="C15" s="230"/>
    </row>
    <row r="16" spans="1:3" x14ac:dyDescent="0.2">
      <c r="A16" s="62">
        <f>LOOKUP($A$2,HP!$H$1:$H$14,HP!$V$1:$V$14)</f>
        <v>0</v>
      </c>
      <c r="B16" s="230">
        <f>LOOKUP(A16,HP!$H$17:$H$141,HP!$I$17:$I$141)</f>
        <v>0</v>
      </c>
      <c r="C16" s="230"/>
    </row>
    <row r="17" spans="1:5" x14ac:dyDescent="0.2">
      <c r="A17" s="62">
        <f>LOOKUP($A$2,HP!$H$1:$H$14,HP!$W$1:$W$14)</f>
        <v>0</v>
      </c>
      <c r="B17" s="230">
        <f>LOOKUP(A17,HP!$H$17:$H$141,HP!$I$17:$I$141)</f>
        <v>0</v>
      </c>
      <c r="C17" s="230"/>
    </row>
    <row r="18" spans="1:5" x14ac:dyDescent="0.2">
      <c r="A18" s="62">
        <f>LOOKUP($A$2,HP!$H$1:$H$14,HP!$X$1:$X$14)</f>
        <v>0</v>
      </c>
      <c r="B18" s="230">
        <f>LOOKUP(A18,HP!$H$17:$H$141,HP!$I$17:$I$141)</f>
        <v>0</v>
      </c>
      <c r="C18" s="230"/>
    </row>
    <row r="19" spans="1:5" x14ac:dyDescent="0.2">
      <c r="A19" s="63"/>
      <c r="B19" s="231"/>
      <c r="C19" s="231"/>
    </row>
    <row r="20" spans="1:5" x14ac:dyDescent="0.2">
      <c r="A20" s="69" t="s">
        <v>186</v>
      </c>
      <c r="B20" s="157" t="s">
        <v>0</v>
      </c>
      <c r="C20" s="157"/>
      <c r="E20" s="99" t="s">
        <v>5477</v>
      </c>
    </row>
    <row r="21" spans="1:5" x14ac:dyDescent="0.2">
      <c r="A21" s="68"/>
      <c r="B21" s="156"/>
      <c r="C21" s="156"/>
    </row>
    <row r="22" spans="1:5" x14ac:dyDescent="0.2">
      <c r="A22" s="69" t="s">
        <v>17</v>
      </c>
      <c r="B22" s="69" t="s">
        <v>192</v>
      </c>
      <c r="C22" s="69" t="s">
        <v>194</v>
      </c>
    </row>
    <row r="23" spans="1:5" x14ac:dyDescent="0.2">
      <c r="A23" s="68" t="str">
        <f>LOOKUP(B21,HP!$I$17:$I$141,HP!$J$17:$J$141)</f>
        <v>NA</v>
      </c>
      <c r="B23" s="68" t="str">
        <f>LOOKUP(B21,HP!$I$17:$I$141,HP!$K$17:$K$141)</f>
        <v>NA</v>
      </c>
      <c r="C23" s="68" t="str">
        <f>LOOKUP(B21,HP!$I$17:$I$141,HP!$L$17:$L$141)</f>
        <v>No</v>
      </c>
    </row>
    <row r="24" spans="1:5" x14ac:dyDescent="0.2">
      <c r="A24" s="157" t="s">
        <v>153</v>
      </c>
      <c r="B24" s="175" t="str">
        <f>LOOKUP(B21,HP!$I$17:$I$141,HP!$M$17:$M$141)</f>
        <v>NA</v>
      </c>
      <c r="C24" s="175"/>
    </row>
    <row r="25" spans="1:5" x14ac:dyDescent="0.2">
      <c r="A25" s="157"/>
      <c r="B25" s="175"/>
      <c r="C25" s="175"/>
    </row>
    <row r="26" spans="1:5" x14ac:dyDescent="0.2">
      <c r="A26" s="157"/>
      <c r="B26" s="175"/>
      <c r="C26" s="175"/>
    </row>
    <row r="27" spans="1:5" x14ac:dyDescent="0.2">
      <c r="A27" s="68">
        <v>20</v>
      </c>
      <c r="B27" s="156" t="str">
        <f>LOOKUP(B21,HP!$I$17:$I$141,HP!$N$17:$N$141)</f>
        <v>NA</v>
      </c>
      <c r="C27" s="156"/>
    </row>
    <row r="28" spans="1:5" x14ac:dyDescent="0.2">
      <c r="A28" s="68">
        <v>40</v>
      </c>
      <c r="B28" s="156" t="str">
        <f>LOOKUP(B21,HP!$I$17:$I$141,HP!$O$17:$O$141)</f>
        <v>NA</v>
      </c>
      <c r="C28" s="156"/>
    </row>
    <row r="29" spans="1:5" x14ac:dyDescent="0.2">
      <c r="A29" s="68">
        <v>80</v>
      </c>
      <c r="B29" s="156" t="str">
        <f>LOOKUP(B21,HP!$I$17:$I$141,HP!$P$17:$P$141)</f>
        <v>NA</v>
      </c>
      <c r="C29" s="156"/>
    </row>
    <row r="30" spans="1:5" x14ac:dyDescent="0.2">
      <c r="A30" s="68">
        <v>120</v>
      </c>
      <c r="B30" s="156" t="str">
        <f>LOOKUP(B21,HP!$I$17:$I$141,HP!$Q$17:$Q$141)</f>
        <v>NA</v>
      </c>
      <c r="C30" s="156"/>
    </row>
    <row r="31" spans="1:5" x14ac:dyDescent="0.2">
      <c r="A31" s="68">
        <v>140</v>
      </c>
      <c r="B31" s="156" t="str">
        <f>LOOKUP(B21,HP!$I$17:$I$141,HP!$R$17:$R$141)</f>
        <v>NA</v>
      </c>
      <c r="C31" s="156"/>
    </row>
    <row r="32" spans="1:5" x14ac:dyDescent="0.2">
      <c r="A32" s="68">
        <v>180</v>
      </c>
      <c r="B32" s="156" t="str">
        <f>LOOKUP(B21,HP!$I$17:$I$141,HP!$S$17:$S$141)</f>
        <v>NA</v>
      </c>
      <c r="C32" s="156"/>
    </row>
    <row r="33" spans="1:4" x14ac:dyDescent="0.2">
      <c r="A33" s="68">
        <v>240</v>
      </c>
      <c r="B33" s="156" t="str">
        <f>LOOKUP(B21,HP!$I$17:$I$141,HP!$T$17:$T$141)</f>
        <v>NA</v>
      </c>
      <c r="C33" s="156"/>
    </row>
    <row r="34" spans="1:4" x14ac:dyDescent="0.2">
      <c r="A34" s="68">
        <v>280</v>
      </c>
      <c r="B34" s="156" t="str">
        <f>LOOKUP(B21,HP!$I$17:$I$141,HP!$U$17:$U$141)</f>
        <v>NA</v>
      </c>
      <c r="C34" s="156"/>
    </row>
    <row r="35" spans="1:4" x14ac:dyDescent="0.2">
      <c r="A35" s="68">
        <v>320</v>
      </c>
      <c r="B35" s="156" t="str">
        <f>LOOKUP(B21,HP!$I$17:$I$141,HP!$V$17:$V$141)</f>
        <v>NA</v>
      </c>
      <c r="C35" s="156"/>
    </row>
    <row r="36" spans="1:4" x14ac:dyDescent="0.2">
      <c r="A36" s="68">
        <v>440</v>
      </c>
      <c r="B36" s="156" t="str">
        <f>LOOKUP(B21,HP!$I$17:$I$141,HP!$W$17:$W$141)</f>
        <v>NA</v>
      </c>
      <c r="C36" s="156"/>
    </row>
    <row r="43" spans="1:4" x14ac:dyDescent="0.2">
      <c r="A43" s="69" t="s">
        <v>186</v>
      </c>
      <c r="B43" s="157" t="s">
        <v>0</v>
      </c>
      <c r="C43" s="157"/>
      <c r="D43" s="157"/>
    </row>
    <row r="44" spans="1:4" x14ac:dyDescent="0.2">
      <c r="A44" s="68"/>
      <c r="B44" s="156"/>
      <c r="C44" s="156"/>
      <c r="D44" s="156"/>
    </row>
    <row r="45" spans="1:4" x14ac:dyDescent="0.2">
      <c r="A45" s="69" t="s">
        <v>17</v>
      </c>
      <c r="B45" s="69" t="s">
        <v>192</v>
      </c>
      <c r="C45" s="157" t="s">
        <v>194</v>
      </c>
      <c r="D45" s="157"/>
    </row>
    <row r="46" spans="1:4" x14ac:dyDescent="0.2">
      <c r="A46" s="68" t="str">
        <f>LOOKUP(B44,HP!$I$17:$I$141,HP!$J$17:$J$141)</f>
        <v>NA</v>
      </c>
      <c r="B46" s="68" t="str">
        <f>LOOKUP(B44,HP!$I$17:$I$141,HP!$K$17:$K$141)</f>
        <v>NA</v>
      </c>
      <c r="C46" s="156" t="str">
        <f>LOOKUP(B44,HP!$I$17:$I$141,HP!$L$17:$L$141)</f>
        <v>No</v>
      </c>
      <c r="D46" s="156"/>
    </row>
    <row r="47" spans="1:4" x14ac:dyDescent="0.2">
      <c r="A47" s="157" t="s">
        <v>153</v>
      </c>
      <c r="B47" s="175" t="str">
        <f>LOOKUP(B44,HP!$I$17:$I$141,HP!$M$17:$M$141)</f>
        <v>NA</v>
      </c>
      <c r="C47" s="175"/>
      <c r="D47" s="175"/>
    </row>
    <row r="48" spans="1:4" x14ac:dyDescent="0.2">
      <c r="A48" s="157"/>
      <c r="B48" s="175"/>
      <c r="C48" s="175"/>
      <c r="D48" s="175"/>
    </row>
    <row r="49" spans="1:4" x14ac:dyDescent="0.2">
      <c r="A49" s="157"/>
      <c r="B49" s="175"/>
      <c r="C49" s="175"/>
      <c r="D49" s="175"/>
    </row>
    <row r="50" spans="1:4" x14ac:dyDescent="0.2">
      <c r="A50" s="68">
        <v>20</v>
      </c>
      <c r="B50" s="156" t="str">
        <f>LOOKUP(B44,HP!$I$17:$I$141,HP!$N$17:$N$141)</f>
        <v>NA</v>
      </c>
      <c r="C50" s="156"/>
      <c r="D50" s="156"/>
    </row>
    <row r="51" spans="1:4" x14ac:dyDescent="0.2">
      <c r="A51" s="68">
        <v>40</v>
      </c>
      <c r="B51" s="156" t="str">
        <f>LOOKUP(B44,HP!$I$17:$I$141,HP!$O$17:$O$141)</f>
        <v>NA</v>
      </c>
      <c r="C51" s="156"/>
      <c r="D51" s="156"/>
    </row>
    <row r="52" spans="1:4" x14ac:dyDescent="0.2">
      <c r="A52" s="68">
        <v>80</v>
      </c>
      <c r="B52" s="156" t="str">
        <f>LOOKUP(B44,HP!$I$17:$I$141,HP!$P$17:$P$141)</f>
        <v>NA</v>
      </c>
      <c r="C52" s="156"/>
      <c r="D52" s="156"/>
    </row>
    <row r="53" spans="1:4" x14ac:dyDescent="0.2">
      <c r="A53" s="68">
        <v>120</v>
      </c>
      <c r="B53" s="156" t="str">
        <f>LOOKUP(B44,HP!$I$17:$I$141,HP!$Q$17:$Q$141)</f>
        <v>NA</v>
      </c>
      <c r="C53" s="156"/>
      <c r="D53" s="156"/>
    </row>
    <row r="54" spans="1:4" x14ac:dyDescent="0.2">
      <c r="A54" s="68">
        <v>140</v>
      </c>
      <c r="B54" s="156" t="str">
        <f>LOOKUP(B44,HP!$I$17:$I$141,HP!$R$17:$R$141)</f>
        <v>NA</v>
      </c>
      <c r="C54" s="156"/>
      <c r="D54" s="156"/>
    </row>
    <row r="55" spans="1:4" x14ac:dyDescent="0.2">
      <c r="A55" s="68">
        <v>180</v>
      </c>
      <c r="B55" s="156" t="str">
        <f>LOOKUP(B44,HP!$I$17:$I$141,HP!$S$17:$S$141)</f>
        <v>NA</v>
      </c>
      <c r="C55" s="156"/>
      <c r="D55" s="156"/>
    </row>
    <row r="56" spans="1:4" x14ac:dyDescent="0.2">
      <c r="A56" s="68">
        <v>240</v>
      </c>
      <c r="B56" s="156" t="str">
        <f>LOOKUP(B44,HP!$I$17:$I$141,HP!$T$17:$T$141)</f>
        <v>NA</v>
      </c>
      <c r="C56" s="156"/>
      <c r="D56" s="156"/>
    </row>
    <row r="57" spans="1:4" x14ac:dyDescent="0.2">
      <c r="A57" s="68">
        <v>280</v>
      </c>
      <c r="B57" s="156" t="str">
        <f>LOOKUP(B44,HP!$I$17:$I$141,HP!$U$17:$U$141)</f>
        <v>NA</v>
      </c>
      <c r="C57" s="156"/>
      <c r="D57" s="156"/>
    </row>
    <row r="58" spans="1:4" x14ac:dyDescent="0.2">
      <c r="A58" s="68">
        <v>320</v>
      </c>
      <c r="B58" s="156" t="str">
        <f>LOOKUP(B44,HP!$I$17:$I$141,HP!$V$17:$V$141)</f>
        <v>NA</v>
      </c>
      <c r="C58" s="156"/>
      <c r="D58" s="156"/>
    </row>
    <row r="59" spans="1:4" x14ac:dyDescent="0.2">
      <c r="A59" s="68">
        <v>440</v>
      </c>
      <c r="B59" s="156" t="str">
        <f>LOOKUP(B44,HP!$I$17:$I$141,HP!$W$17:$W$141)</f>
        <v>NA</v>
      </c>
      <c r="C59" s="156"/>
      <c r="D59" s="156"/>
    </row>
  </sheetData>
  <sheetProtection selectLockedCells="1" selectUnlockedCells="1"/>
  <mergeCells count="49">
    <mergeCell ref="B12:C12"/>
    <mergeCell ref="B13:C13"/>
    <mergeCell ref="B14:C14"/>
    <mergeCell ref="B15:C15"/>
    <mergeCell ref="B11:C11"/>
    <mergeCell ref="B6:C6"/>
    <mergeCell ref="B7:C7"/>
    <mergeCell ref="B8:C8"/>
    <mergeCell ref="B9:C9"/>
    <mergeCell ref="B10:C10"/>
    <mergeCell ref="B1:C1"/>
    <mergeCell ref="B2:C2"/>
    <mergeCell ref="A3:C3"/>
    <mergeCell ref="B4:C4"/>
    <mergeCell ref="B5:C5"/>
    <mergeCell ref="B16:C16"/>
    <mergeCell ref="B27:C27"/>
    <mergeCell ref="A24:A26"/>
    <mergeCell ref="B24:C26"/>
    <mergeCell ref="B18:C18"/>
    <mergeCell ref="B19:C19"/>
    <mergeCell ref="B20:C20"/>
    <mergeCell ref="B21:C21"/>
    <mergeCell ref="B17:C17"/>
    <mergeCell ref="B34:C34"/>
    <mergeCell ref="B35:C35"/>
    <mergeCell ref="B36:C36"/>
    <mergeCell ref="B28:C28"/>
    <mergeCell ref="B29:C29"/>
    <mergeCell ref="B30:C30"/>
    <mergeCell ref="B31:C31"/>
    <mergeCell ref="B32:C32"/>
    <mergeCell ref="B33:C33"/>
    <mergeCell ref="B43:D43"/>
    <mergeCell ref="B44:D44"/>
    <mergeCell ref="C45:D45"/>
    <mergeCell ref="C46:D46"/>
    <mergeCell ref="A47:A49"/>
    <mergeCell ref="B47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</mergeCells>
  <dataValidations count="1">
    <dataValidation type="list" allowBlank="1" showInputMessage="1" showErrorMessage="1" sqref="A21 A44">
      <formula1>podpsi1</formula1>
    </dataValidation>
  </dataValidations>
  <pageMargins left="0.7" right="0.7" top="0.75" bottom="0.75" header="0.51180555555555551" footer="0.51180555555555551"/>
  <pageSetup firstPageNumber="0" orientation="portrait" horizontalDpi="300" verticalDpi="300"/>
  <headerFooter alignWithMargins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CHOOSE((LOOKUP(A21,HP!$A$50:$B$63)),p.1,p.2,p.3,p.4,p.5,p.6,p.7,p.8,p.9,p.10,p.11,p.12,p.13,p.14)</xm:f>
          </x14:formula1>
          <xm:sqref>B21:C21 B44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70"/>
  <sheetViews>
    <sheetView topLeftCell="A86" workbookViewId="0">
      <selection activeCell="B130" sqref="B130:B159"/>
    </sheetView>
  </sheetViews>
  <sheetFormatPr baseColWidth="10" defaultRowHeight="12.75" x14ac:dyDescent="0.2"/>
  <cols>
    <col min="1" max="18" width="11.42578125" style="36"/>
    <col min="19" max="19" width="6" style="36" customWidth="1"/>
    <col min="20" max="20" width="18.140625" style="36" customWidth="1"/>
    <col min="21" max="21" width="10.28515625" style="36" customWidth="1"/>
    <col min="22" max="22" width="31.140625" style="36" customWidth="1"/>
    <col min="23" max="23" width="126" style="59" customWidth="1"/>
    <col min="24" max="24" width="8.140625" style="36" customWidth="1"/>
    <col min="25" max="25" width="17.85546875" style="36" customWidth="1"/>
    <col min="26" max="26" width="9.28515625" style="36" customWidth="1"/>
    <col min="27" max="27" width="42.42578125" style="36" customWidth="1"/>
    <col min="28" max="28" width="9.7109375" style="60" customWidth="1"/>
    <col min="29" max="29" width="10.28515625" style="60" customWidth="1"/>
    <col min="30" max="30" width="9.42578125" style="60" customWidth="1"/>
    <col min="31" max="31" width="41.28515625" style="36" customWidth="1"/>
    <col min="32" max="32" width="9" style="60" customWidth="1"/>
    <col min="33" max="33" width="9.5703125" style="60" customWidth="1"/>
    <col min="34" max="34" width="8.7109375" style="60" customWidth="1"/>
    <col min="35" max="35" width="38" style="36" customWidth="1"/>
    <col min="36" max="36" width="10.7109375" style="60" customWidth="1"/>
    <col min="37" max="37" width="11.28515625" style="60" customWidth="1"/>
    <col min="38" max="38" width="10.42578125" style="60" customWidth="1"/>
    <col min="39" max="39" width="51.5703125" style="36" customWidth="1"/>
    <col min="40" max="40" width="10.42578125" style="60" customWidth="1"/>
    <col min="41" max="41" width="11" style="60" customWidth="1"/>
    <col min="42" max="42" width="10.140625" style="60" customWidth="1"/>
    <col min="43" max="43" width="17.7109375" style="36" customWidth="1"/>
    <col min="44" max="16384" width="11.42578125" style="36"/>
  </cols>
  <sheetData>
    <row r="1" spans="1:45" x14ac:dyDescent="0.2">
      <c r="A1" s="36" t="s">
        <v>1491</v>
      </c>
      <c r="D1" s="36" t="s">
        <v>1492</v>
      </c>
    </row>
    <row r="2" spans="1:45" x14ac:dyDescent="0.2">
      <c r="A2" s="36">
        <v>1</v>
      </c>
      <c r="B2" s="36">
        <v>0</v>
      </c>
      <c r="D2" s="36">
        <v>1</v>
      </c>
      <c r="E2" s="36" t="s">
        <v>34</v>
      </c>
      <c r="F2" s="36">
        <v>1001</v>
      </c>
      <c r="G2" s="36">
        <v>2001</v>
      </c>
      <c r="H2" s="36">
        <v>3001</v>
      </c>
      <c r="I2" s="36">
        <v>4001</v>
      </c>
      <c r="J2" s="36">
        <v>5001</v>
      </c>
      <c r="K2" s="36">
        <v>6001</v>
      </c>
      <c r="L2" s="36">
        <v>7001</v>
      </c>
      <c r="M2" s="36">
        <v>8001</v>
      </c>
      <c r="N2" s="36">
        <v>9001</v>
      </c>
      <c r="O2" s="36">
        <v>10001</v>
      </c>
      <c r="P2" s="36">
        <v>11001</v>
      </c>
      <c r="Q2" s="36">
        <v>12001</v>
      </c>
      <c r="R2" s="36">
        <v>13001</v>
      </c>
      <c r="S2" s="36">
        <v>14001</v>
      </c>
      <c r="T2" s="36">
        <v>15001</v>
      </c>
      <c r="U2" s="36">
        <v>16001</v>
      </c>
      <c r="V2" s="36">
        <v>17001</v>
      </c>
      <c r="W2" s="59">
        <v>18001</v>
      </c>
      <c r="X2" s="36">
        <v>19001</v>
      </c>
      <c r="Y2" s="36">
        <v>20001</v>
      </c>
      <c r="Z2" s="36">
        <v>21001</v>
      </c>
      <c r="AA2" s="36">
        <v>22001</v>
      </c>
      <c r="AB2" s="60">
        <v>23001</v>
      </c>
      <c r="AC2" s="60">
        <v>24001</v>
      </c>
      <c r="AD2" s="60">
        <v>25001</v>
      </c>
      <c r="AE2" s="36">
        <v>26001</v>
      </c>
      <c r="AF2" s="60">
        <v>27001</v>
      </c>
      <c r="AG2" s="60">
        <v>28001</v>
      </c>
      <c r="AH2" s="60">
        <v>29001</v>
      </c>
      <c r="AI2" s="36">
        <v>30001</v>
      </c>
      <c r="AJ2" s="36">
        <v>31001</v>
      </c>
      <c r="AK2" s="36">
        <v>32001</v>
      </c>
      <c r="AL2" s="36">
        <v>33001</v>
      </c>
      <c r="AM2" s="36">
        <v>34001</v>
      </c>
      <c r="AN2" s="36">
        <v>35001</v>
      </c>
      <c r="AO2" s="36">
        <v>36001</v>
      </c>
      <c r="AP2" s="36">
        <v>37001</v>
      </c>
      <c r="AQ2" s="36">
        <v>38001</v>
      </c>
      <c r="AR2" s="36">
        <v>39001</v>
      </c>
      <c r="AS2" s="36">
        <v>40001</v>
      </c>
    </row>
    <row r="3" spans="1:45" x14ac:dyDescent="0.2">
      <c r="A3" s="36">
        <v>2</v>
      </c>
      <c r="B3" s="36">
        <v>0</v>
      </c>
      <c r="D3" s="36">
        <v>2</v>
      </c>
      <c r="E3" s="36" t="s">
        <v>44</v>
      </c>
      <c r="F3" s="36">
        <v>1002</v>
      </c>
      <c r="G3" s="36">
        <v>2002</v>
      </c>
      <c r="H3" s="36">
        <v>3002</v>
      </c>
      <c r="I3" s="36">
        <v>4002</v>
      </c>
      <c r="J3" s="36">
        <v>5002</v>
      </c>
      <c r="K3" s="36">
        <v>6002</v>
      </c>
      <c r="L3" s="36">
        <v>7002</v>
      </c>
      <c r="M3" s="36">
        <v>8002</v>
      </c>
      <c r="N3" s="36">
        <v>9002</v>
      </c>
      <c r="O3" s="36">
        <v>10002</v>
      </c>
      <c r="P3" s="36">
        <v>11002</v>
      </c>
      <c r="Q3" s="36">
        <v>12002</v>
      </c>
      <c r="R3" s="36">
        <v>13002</v>
      </c>
      <c r="S3" s="36">
        <v>14002</v>
      </c>
      <c r="T3" s="36">
        <v>15002</v>
      </c>
      <c r="U3" s="36">
        <v>16002</v>
      </c>
      <c r="V3" s="36">
        <v>17002</v>
      </c>
      <c r="W3" s="59">
        <v>18002</v>
      </c>
      <c r="X3" s="36">
        <v>19002</v>
      </c>
      <c r="Y3" s="36">
        <v>20002</v>
      </c>
      <c r="Z3" s="36">
        <v>21002</v>
      </c>
      <c r="AA3" s="36">
        <v>22002</v>
      </c>
      <c r="AB3" s="36">
        <v>23002</v>
      </c>
      <c r="AC3" s="36">
        <v>24002</v>
      </c>
      <c r="AD3" s="36">
        <v>25002</v>
      </c>
      <c r="AE3" s="36">
        <v>26002</v>
      </c>
      <c r="AF3" s="36">
        <v>27002</v>
      </c>
      <c r="AG3" s="36">
        <v>28002</v>
      </c>
      <c r="AH3" s="36">
        <v>29002</v>
      </c>
      <c r="AI3" s="36">
        <v>30002</v>
      </c>
      <c r="AJ3" s="36">
        <v>31002</v>
      </c>
      <c r="AK3" s="36">
        <v>32002</v>
      </c>
      <c r="AL3" s="36">
        <v>33002</v>
      </c>
      <c r="AM3" s="36">
        <v>34002</v>
      </c>
      <c r="AN3" s="36">
        <v>35002</v>
      </c>
      <c r="AO3" s="36">
        <v>36002</v>
      </c>
      <c r="AP3" s="36">
        <v>37002</v>
      </c>
      <c r="AQ3" s="36">
        <v>38002</v>
      </c>
      <c r="AR3" s="36">
        <v>39002</v>
      </c>
      <c r="AS3" s="36">
        <v>40002</v>
      </c>
    </row>
    <row r="4" spans="1:45" x14ac:dyDescent="0.2">
      <c r="A4" s="36">
        <v>3</v>
      </c>
      <c r="B4" s="36">
        <v>0</v>
      </c>
      <c r="D4" s="36">
        <v>3</v>
      </c>
      <c r="E4" s="36" t="s">
        <v>54</v>
      </c>
      <c r="F4" s="36">
        <v>1003</v>
      </c>
      <c r="G4" s="36">
        <v>2003</v>
      </c>
      <c r="H4" s="36">
        <v>3003</v>
      </c>
      <c r="I4" s="36">
        <v>4003</v>
      </c>
      <c r="J4" s="36">
        <v>5003</v>
      </c>
      <c r="K4" s="36">
        <v>6003</v>
      </c>
      <c r="L4" s="36">
        <v>7003</v>
      </c>
      <c r="M4" s="36">
        <v>8003</v>
      </c>
      <c r="N4" s="36">
        <v>9003</v>
      </c>
      <c r="O4" s="36">
        <v>10003</v>
      </c>
      <c r="P4" s="36">
        <v>11003</v>
      </c>
      <c r="Q4" s="36">
        <v>12003</v>
      </c>
      <c r="R4" s="36">
        <v>13003</v>
      </c>
      <c r="S4" s="36">
        <v>14003</v>
      </c>
      <c r="T4" s="36">
        <v>15003</v>
      </c>
      <c r="U4" s="36">
        <v>16003</v>
      </c>
      <c r="V4" s="36">
        <v>17003</v>
      </c>
      <c r="W4" s="59">
        <v>18003</v>
      </c>
      <c r="X4" s="36">
        <v>19003</v>
      </c>
      <c r="Y4" s="36">
        <v>20003</v>
      </c>
      <c r="Z4" s="36">
        <v>21003</v>
      </c>
      <c r="AA4" s="36">
        <v>22003</v>
      </c>
      <c r="AB4" s="36">
        <v>23003</v>
      </c>
      <c r="AC4" s="36">
        <v>24003</v>
      </c>
      <c r="AD4" s="36">
        <v>25003</v>
      </c>
      <c r="AE4" s="36">
        <v>26003</v>
      </c>
      <c r="AF4" s="36">
        <v>27003</v>
      </c>
      <c r="AG4" s="36">
        <v>28003</v>
      </c>
      <c r="AH4" s="36">
        <v>29003</v>
      </c>
      <c r="AI4" s="36">
        <v>30003</v>
      </c>
      <c r="AJ4" s="36">
        <v>31003</v>
      </c>
      <c r="AK4" s="36">
        <v>32003</v>
      </c>
      <c r="AL4" s="36">
        <v>33003</v>
      </c>
      <c r="AM4" s="36">
        <v>34003</v>
      </c>
      <c r="AN4" s="36">
        <v>35003</v>
      </c>
      <c r="AO4" s="36">
        <v>36003</v>
      </c>
      <c r="AP4" s="36">
        <v>37003</v>
      </c>
      <c r="AQ4" s="36">
        <v>38003</v>
      </c>
      <c r="AR4" s="36">
        <v>39003</v>
      </c>
      <c r="AS4" s="36">
        <v>40003</v>
      </c>
    </row>
    <row r="5" spans="1:45" x14ac:dyDescent="0.2">
      <c r="A5" s="36">
        <v>4</v>
      </c>
      <c r="B5" s="36">
        <v>0</v>
      </c>
      <c r="D5" s="36">
        <v>4</v>
      </c>
      <c r="E5" s="36" t="s">
        <v>67</v>
      </c>
      <c r="F5" s="36">
        <v>1004</v>
      </c>
      <c r="G5" s="36">
        <v>2004</v>
      </c>
      <c r="H5" s="36">
        <v>3004</v>
      </c>
      <c r="I5" s="36">
        <v>4004</v>
      </c>
      <c r="J5" s="36">
        <v>5004</v>
      </c>
      <c r="K5" s="36">
        <v>6004</v>
      </c>
      <c r="L5" s="36">
        <v>7004</v>
      </c>
      <c r="M5" s="36">
        <v>8004</v>
      </c>
      <c r="N5" s="36">
        <v>9004</v>
      </c>
      <c r="O5" s="36">
        <v>10004</v>
      </c>
      <c r="P5" s="36">
        <v>11004</v>
      </c>
      <c r="Q5" s="36">
        <v>12004</v>
      </c>
      <c r="R5" s="36">
        <v>13004</v>
      </c>
      <c r="S5" s="36">
        <v>14004</v>
      </c>
      <c r="T5" s="36">
        <v>15004</v>
      </c>
      <c r="U5" s="36">
        <v>16004</v>
      </c>
      <c r="V5" s="36">
        <v>17004</v>
      </c>
      <c r="W5" s="59">
        <v>18004</v>
      </c>
      <c r="X5" s="36">
        <v>19004</v>
      </c>
      <c r="Y5" s="36">
        <v>20004</v>
      </c>
      <c r="Z5" s="36">
        <v>21004</v>
      </c>
      <c r="AA5" s="36">
        <v>22004</v>
      </c>
      <c r="AB5" s="36">
        <v>23004</v>
      </c>
      <c r="AC5" s="36">
        <v>24004</v>
      </c>
      <c r="AD5" s="36">
        <v>25004</v>
      </c>
      <c r="AE5" s="36">
        <v>26004</v>
      </c>
      <c r="AF5" s="36">
        <v>27004</v>
      </c>
      <c r="AG5" s="36">
        <v>28004</v>
      </c>
      <c r="AH5" s="36">
        <v>29004</v>
      </c>
      <c r="AI5" s="36">
        <v>30004</v>
      </c>
      <c r="AJ5" s="36">
        <v>31004</v>
      </c>
      <c r="AK5" s="36">
        <v>32004</v>
      </c>
      <c r="AL5" s="36">
        <v>33004</v>
      </c>
      <c r="AM5" s="36">
        <v>34004</v>
      </c>
      <c r="AN5" s="36">
        <v>35004</v>
      </c>
      <c r="AO5" s="36">
        <v>36004</v>
      </c>
      <c r="AP5" s="36">
        <v>37004</v>
      </c>
      <c r="AQ5" s="36">
        <v>38004</v>
      </c>
      <c r="AR5" s="36">
        <v>39004</v>
      </c>
      <c r="AS5" s="36">
        <v>40004</v>
      </c>
    </row>
    <row r="6" spans="1:45" x14ac:dyDescent="0.2">
      <c r="A6" s="36">
        <v>5</v>
      </c>
      <c r="B6" s="36">
        <v>0</v>
      </c>
      <c r="D6" s="36">
        <v>5</v>
      </c>
      <c r="E6" s="36" t="s">
        <v>76</v>
      </c>
      <c r="F6" s="36">
        <v>1005</v>
      </c>
      <c r="G6" s="36">
        <v>2005</v>
      </c>
      <c r="H6" s="36">
        <v>3005</v>
      </c>
      <c r="I6" s="36">
        <v>4005</v>
      </c>
      <c r="J6" s="36">
        <v>5005</v>
      </c>
      <c r="K6" s="36">
        <v>6005</v>
      </c>
      <c r="L6" s="36">
        <v>7005</v>
      </c>
      <c r="M6" s="36">
        <v>8005</v>
      </c>
      <c r="N6" s="36">
        <v>9005</v>
      </c>
      <c r="O6" s="36">
        <v>10005</v>
      </c>
      <c r="P6" s="36">
        <v>11005</v>
      </c>
      <c r="Q6" s="36">
        <v>12005</v>
      </c>
      <c r="R6" s="36">
        <v>13005</v>
      </c>
      <c r="S6" s="36">
        <v>14005</v>
      </c>
      <c r="T6" s="36">
        <v>15005</v>
      </c>
      <c r="U6" s="36">
        <v>16005</v>
      </c>
      <c r="V6" s="36">
        <v>17005</v>
      </c>
      <c r="W6" s="59">
        <v>18005</v>
      </c>
      <c r="X6" s="36">
        <v>19005</v>
      </c>
      <c r="Y6" s="36">
        <v>20005</v>
      </c>
      <c r="Z6" s="36">
        <v>21005</v>
      </c>
      <c r="AA6" s="36">
        <v>22005</v>
      </c>
      <c r="AB6" s="36">
        <v>23005</v>
      </c>
      <c r="AC6" s="36">
        <v>24005</v>
      </c>
      <c r="AD6" s="36">
        <v>25005</v>
      </c>
      <c r="AE6" s="36">
        <v>26005</v>
      </c>
      <c r="AF6" s="36">
        <v>27005</v>
      </c>
      <c r="AG6" s="36">
        <v>28005</v>
      </c>
      <c r="AH6" s="36">
        <v>29005</v>
      </c>
      <c r="AI6" s="36">
        <v>30005</v>
      </c>
      <c r="AJ6" s="36" t="s">
        <v>266</v>
      </c>
      <c r="AK6" s="36" t="s">
        <v>266</v>
      </c>
      <c r="AL6" s="36" t="s">
        <v>266</v>
      </c>
      <c r="AM6" s="36" t="s">
        <v>266</v>
      </c>
      <c r="AN6" s="36" t="s">
        <v>266</v>
      </c>
      <c r="AO6" s="36" t="s">
        <v>266</v>
      </c>
      <c r="AP6" s="36" t="s">
        <v>266</v>
      </c>
      <c r="AQ6" s="36" t="s">
        <v>266</v>
      </c>
      <c r="AR6" s="36" t="s">
        <v>266</v>
      </c>
      <c r="AS6" s="36" t="s">
        <v>266</v>
      </c>
    </row>
    <row r="7" spans="1:45" x14ac:dyDescent="0.2">
      <c r="A7" s="36">
        <v>6</v>
      </c>
      <c r="B7" s="36">
        <v>10</v>
      </c>
      <c r="D7" s="36">
        <v>6</v>
      </c>
      <c r="E7" s="36" t="s">
        <v>71</v>
      </c>
      <c r="F7" s="36">
        <v>1006</v>
      </c>
      <c r="G7" s="36">
        <v>2006</v>
      </c>
      <c r="H7" s="36">
        <v>3006</v>
      </c>
      <c r="I7" s="36">
        <v>4006</v>
      </c>
      <c r="J7" s="36">
        <v>5006</v>
      </c>
      <c r="K7" s="36">
        <v>6006</v>
      </c>
      <c r="L7" s="36">
        <v>7006</v>
      </c>
      <c r="M7" s="36">
        <v>8006</v>
      </c>
      <c r="N7" s="36">
        <v>9006</v>
      </c>
      <c r="O7" s="36">
        <v>10006</v>
      </c>
      <c r="P7" s="36">
        <v>11006</v>
      </c>
      <c r="Q7" s="36">
        <v>12006</v>
      </c>
      <c r="R7" s="36">
        <v>13006</v>
      </c>
      <c r="S7" s="36">
        <v>14006</v>
      </c>
      <c r="T7" s="36">
        <v>15006</v>
      </c>
      <c r="U7" s="36">
        <v>16006</v>
      </c>
      <c r="V7" s="36">
        <v>17006</v>
      </c>
      <c r="W7" s="59">
        <v>18006</v>
      </c>
      <c r="X7" s="36">
        <v>19006</v>
      </c>
      <c r="Y7" s="36">
        <v>20006</v>
      </c>
      <c r="Z7" s="36">
        <v>21006</v>
      </c>
      <c r="AA7" s="36">
        <v>22006</v>
      </c>
      <c r="AB7" s="36">
        <v>23006</v>
      </c>
      <c r="AC7" s="36">
        <v>24006</v>
      </c>
      <c r="AD7" s="36">
        <v>25006</v>
      </c>
      <c r="AE7" s="36">
        <v>26006</v>
      </c>
      <c r="AF7" s="36">
        <v>27006</v>
      </c>
      <c r="AG7" s="36">
        <v>28006</v>
      </c>
      <c r="AH7" s="36">
        <v>29006</v>
      </c>
      <c r="AI7" s="36">
        <v>30006</v>
      </c>
      <c r="AJ7" s="36" t="s">
        <v>266</v>
      </c>
      <c r="AK7" s="36" t="s">
        <v>266</v>
      </c>
      <c r="AL7" s="36" t="s">
        <v>266</v>
      </c>
      <c r="AM7" s="36" t="s">
        <v>266</v>
      </c>
      <c r="AN7" s="36" t="s">
        <v>266</v>
      </c>
      <c r="AO7" s="36" t="s">
        <v>266</v>
      </c>
      <c r="AP7" s="36" t="s">
        <v>266</v>
      </c>
      <c r="AQ7" s="36" t="s">
        <v>266</v>
      </c>
      <c r="AR7" s="36" t="s">
        <v>266</v>
      </c>
      <c r="AS7" s="36" t="s">
        <v>266</v>
      </c>
    </row>
    <row r="8" spans="1:45" x14ac:dyDescent="0.2">
      <c r="A8" s="36">
        <v>7</v>
      </c>
      <c r="B8" s="36">
        <v>20</v>
      </c>
      <c r="D8" s="36">
        <v>7</v>
      </c>
      <c r="E8" s="36" t="s">
        <v>40</v>
      </c>
      <c r="F8" s="36">
        <v>1007</v>
      </c>
      <c r="G8" s="36">
        <v>2007</v>
      </c>
      <c r="H8" s="36">
        <v>3007</v>
      </c>
      <c r="I8" s="36">
        <v>4007</v>
      </c>
      <c r="J8" s="36">
        <v>5007</v>
      </c>
      <c r="K8" s="36">
        <v>6007</v>
      </c>
      <c r="L8" s="36">
        <v>7007</v>
      </c>
      <c r="M8" s="36">
        <v>8007</v>
      </c>
      <c r="N8" s="36">
        <v>9007</v>
      </c>
      <c r="O8" s="36">
        <v>10007</v>
      </c>
      <c r="P8" s="36">
        <v>11007</v>
      </c>
      <c r="Q8" s="36">
        <v>12007</v>
      </c>
      <c r="R8" s="36">
        <v>13007</v>
      </c>
      <c r="S8" s="36">
        <v>14007</v>
      </c>
      <c r="T8" s="36">
        <v>15007</v>
      </c>
      <c r="U8" s="36">
        <v>16007</v>
      </c>
      <c r="V8" s="36">
        <v>17007</v>
      </c>
      <c r="W8" s="59">
        <v>18007</v>
      </c>
      <c r="X8" s="36">
        <v>19007</v>
      </c>
      <c r="Y8" s="36">
        <v>20007</v>
      </c>
      <c r="Z8" s="36">
        <v>21007</v>
      </c>
      <c r="AA8" s="36">
        <v>22007</v>
      </c>
      <c r="AB8" s="36">
        <v>23007</v>
      </c>
      <c r="AC8" s="36">
        <v>24007</v>
      </c>
      <c r="AD8" s="36">
        <v>25007</v>
      </c>
      <c r="AE8" s="36">
        <v>26007</v>
      </c>
      <c r="AF8" s="36">
        <v>27007</v>
      </c>
      <c r="AG8" s="36">
        <v>28007</v>
      </c>
      <c r="AH8" s="36">
        <v>29007</v>
      </c>
      <c r="AI8" s="36">
        <v>30007</v>
      </c>
      <c r="AJ8" s="36" t="s">
        <v>266</v>
      </c>
      <c r="AK8" s="36" t="s">
        <v>266</v>
      </c>
      <c r="AL8" s="36" t="s">
        <v>266</v>
      </c>
      <c r="AM8" s="36" t="s">
        <v>266</v>
      </c>
      <c r="AN8" s="36" t="s">
        <v>266</v>
      </c>
      <c r="AO8" s="36" t="s">
        <v>266</v>
      </c>
      <c r="AP8" s="36" t="s">
        <v>266</v>
      </c>
      <c r="AQ8" s="36" t="s">
        <v>266</v>
      </c>
      <c r="AR8" s="36" t="s">
        <v>266</v>
      </c>
      <c r="AS8" s="36" t="s">
        <v>266</v>
      </c>
    </row>
    <row r="9" spans="1:45" x14ac:dyDescent="0.2">
      <c r="A9" s="36">
        <v>8</v>
      </c>
      <c r="B9" s="36">
        <v>30</v>
      </c>
      <c r="D9" s="36">
        <v>8</v>
      </c>
      <c r="E9" s="36" t="s">
        <v>66</v>
      </c>
      <c r="F9" s="36">
        <v>1008</v>
      </c>
      <c r="G9" s="36">
        <v>2008</v>
      </c>
      <c r="H9" s="36">
        <v>3008</v>
      </c>
      <c r="I9" s="36">
        <v>4008</v>
      </c>
      <c r="J9" s="36">
        <v>5008</v>
      </c>
      <c r="K9" s="36">
        <v>6008</v>
      </c>
      <c r="L9" s="36">
        <v>7008</v>
      </c>
      <c r="M9" s="36">
        <v>8008</v>
      </c>
      <c r="N9" s="36">
        <v>9008</v>
      </c>
      <c r="O9" s="36">
        <v>10008</v>
      </c>
      <c r="P9" s="36">
        <v>11008</v>
      </c>
      <c r="Q9" s="36">
        <v>12008</v>
      </c>
      <c r="R9" s="36">
        <v>13008</v>
      </c>
      <c r="S9" s="36">
        <v>14008</v>
      </c>
      <c r="T9" s="36">
        <v>15008</v>
      </c>
      <c r="U9" s="36">
        <v>16008</v>
      </c>
      <c r="V9" s="36">
        <v>17008</v>
      </c>
      <c r="W9" s="59">
        <v>18008</v>
      </c>
      <c r="X9" s="36">
        <v>19008</v>
      </c>
      <c r="Y9" s="36">
        <v>20008</v>
      </c>
      <c r="Z9" s="36">
        <v>21008</v>
      </c>
      <c r="AA9" s="36">
        <v>22008</v>
      </c>
      <c r="AB9" s="36">
        <v>23008</v>
      </c>
      <c r="AC9" s="36">
        <v>24008</v>
      </c>
      <c r="AD9" s="36">
        <v>25008</v>
      </c>
      <c r="AE9" s="36">
        <v>26008</v>
      </c>
      <c r="AF9" s="36">
        <v>27008</v>
      </c>
      <c r="AG9" s="36">
        <v>28008</v>
      </c>
      <c r="AH9" s="36">
        <v>29008</v>
      </c>
      <c r="AI9" s="36">
        <v>30008</v>
      </c>
      <c r="AJ9" s="36" t="s">
        <v>266</v>
      </c>
      <c r="AK9" s="36" t="s">
        <v>266</v>
      </c>
      <c r="AL9" s="36" t="s">
        <v>266</v>
      </c>
      <c r="AM9" s="36" t="s">
        <v>266</v>
      </c>
      <c r="AN9" s="36" t="s">
        <v>266</v>
      </c>
      <c r="AO9" s="36" t="s">
        <v>266</v>
      </c>
      <c r="AP9" s="36" t="s">
        <v>266</v>
      </c>
      <c r="AQ9" s="36" t="s">
        <v>266</v>
      </c>
      <c r="AR9" s="36" t="s">
        <v>266</v>
      </c>
      <c r="AS9" s="36" t="s">
        <v>266</v>
      </c>
    </row>
    <row r="10" spans="1:45" x14ac:dyDescent="0.2">
      <c r="A10" s="36">
        <v>9</v>
      </c>
      <c r="B10" s="36">
        <v>40</v>
      </c>
      <c r="D10" s="36">
        <v>9</v>
      </c>
      <c r="E10" s="36" t="s">
        <v>100</v>
      </c>
      <c r="F10" s="36">
        <v>1009</v>
      </c>
      <c r="G10" s="36">
        <v>2009</v>
      </c>
      <c r="H10" s="36">
        <v>3009</v>
      </c>
      <c r="I10" s="36">
        <v>4009</v>
      </c>
      <c r="J10" s="36">
        <v>5009</v>
      </c>
      <c r="K10" s="36">
        <v>6009</v>
      </c>
      <c r="L10" s="36">
        <v>7009</v>
      </c>
      <c r="M10" s="36">
        <v>8009</v>
      </c>
      <c r="N10" s="36">
        <v>9009</v>
      </c>
      <c r="O10" s="36">
        <v>10009</v>
      </c>
      <c r="P10" s="36">
        <v>11009</v>
      </c>
      <c r="Q10" s="36">
        <v>12009</v>
      </c>
      <c r="R10" s="36">
        <v>13009</v>
      </c>
      <c r="S10" s="36">
        <v>14009</v>
      </c>
      <c r="T10" s="36">
        <v>15009</v>
      </c>
      <c r="U10" s="36">
        <v>16009</v>
      </c>
      <c r="V10" s="36">
        <v>17009</v>
      </c>
      <c r="W10" s="59">
        <v>18009</v>
      </c>
      <c r="X10" s="36">
        <v>19009</v>
      </c>
      <c r="Y10" s="36">
        <v>20009</v>
      </c>
      <c r="Z10" s="36">
        <v>21009</v>
      </c>
      <c r="AA10" s="36">
        <v>22009</v>
      </c>
      <c r="AB10" s="36">
        <v>23009</v>
      </c>
      <c r="AC10" s="36">
        <v>24009</v>
      </c>
      <c r="AD10" s="36">
        <v>25009</v>
      </c>
      <c r="AE10" s="36">
        <v>26009</v>
      </c>
      <c r="AF10" s="36">
        <v>27009</v>
      </c>
      <c r="AG10" s="36">
        <v>28009</v>
      </c>
      <c r="AH10" s="36">
        <v>29009</v>
      </c>
      <c r="AI10" s="36">
        <v>30009</v>
      </c>
      <c r="AJ10" s="36" t="s">
        <v>266</v>
      </c>
      <c r="AK10" s="36" t="s">
        <v>266</v>
      </c>
      <c r="AL10" s="36" t="s">
        <v>266</v>
      </c>
      <c r="AM10" s="36" t="s">
        <v>266</v>
      </c>
      <c r="AN10" s="36" t="s">
        <v>266</v>
      </c>
      <c r="AO10" s="36" t="s">
        <v>266</v>
      </c>
      <c r="AP10" s="36" t="s">
        <v>266</v>
      </c>
      <c r="AQ10" s="36" t="s">
        <v>266</v>
      </c>
      <c r="AR10" s="36" t="s">
        <v>266</v>
      </c>
      <c r="AS10" s="36" t="s">
        <v>266</v>
      </c>
    </row>
    <row r="11" spans="1:45" x14ac:dyDescent="0.2">
      <c r="A11" s="36">
        <v>10</v>
      </c>
      <c r="B11" s="36">
        <v>50</v>
      </c>
      <c r="D11" s="36">
        <v>10</v>
      </c>
      <c r="E11" s="36" t="s">
        <v>104</v>
      </c>
      <c r="F11" s="36">
        <v>1010</v>
      </c>
      <c r="G11" s="36">
        <v>2010</v>
      </c>
      <c r="H11" s="36">
        <v>3010</v>
      </c>
      <c r="I11" s="36">
        <v>4010</v>
      </c>
      <c r="J11" s="36">
        <v>5010</v>
      </c>
      <c r="K11" s="36">
        <v>6010</v>
      </c>
      <c r="L11" s="36">
        <v>7010</v>
      </c>
      <c r="M11" s="36">
        <v>8010</v>
      </c>
      <c r="N11" s="36">
        <v>9010</v>
      </c>
      <c r="O11" s="36">
        <v>10010</v>
      </c>
      <c r="P11" s="36">
        <v>11010</v>
      </c>
      <c r="Q11" s="36">
        <v>12010</v>
      </c>
      <c r="R11" s="36">
        <v>13010</v>
      </c>
      <c r="S11" s="36">
        <v>14010</v>
      </c>
      <c r="T11" s="36">
        <v>15010</v>
      </c>
      <c r="U11" s="36">
        <v>16010</v>
      </c>
      <c r="V11" s="36">
        <v>17010</v>
      </c>
      <c r="W11" s="59">
        <v>18010</v>
      </c>
      <c r="X11" s="36">
        <v>19010</v>
      </c>
      <c r="Y11" s="36">
        <v>20010</v>
      </c>
      <c r="Z11" s="36">
        <v>21010</v>
      </c>
      <c r="AA11" s="36">
        <v>22010</v>
      </c>
      <c r="AB11" s="36">
        <v>23010</v>
      </c>
      <c r="AC11" s="36">
        <v>24010</v>
      </c>
      <c r="AD11" s="36">
        <v>25010</v>
      </c>
      <c r="AE11" s="36">
        <v>26010</v>
      </c>
      <c r="AF11" s="36">
        <v>27010</v>
      </c>
      <c r="AG11" s="36">
        <v>28010</v>
      </c>
      <c r="AH11" s="36">
        <v>29010</v>
      </c>
      <c r="AI11" s="36">
        <v>30010</v>
      </c>
      <c r="AJ11" s="36" t="s">
        <v>266</v>
      </c>
      <c r="AK11" s="36" t="s">
        <v>266</v>
      </c>
      <c r="AL11" s="36" t="s">
        <v>266</v>
      </c>
      <c r="AM11" s="36" t="s">
        <v>266</v>
      </c>
      <c r="AN11" s="36" t="s">
        <v>266</v>
      </c>
      <c r="AO11" s="36" t="s">
        <v>266</v>
      </c>
      <c r="AP11" s="36" t="s">
        <v>266</v>
      </c>
      <c r="AQ11" s="36" t="s">
        <v>266</v>
      </c>
      <c r="AR11" s="36" t="s">
        <v>266</v>
      </c>
      <c r="AS11" s="36" t="s">
        <v>266</v>
      </c>
    </row>
    <row r="12" spans="1:45" x14ac:dyDescent="0.2">
      <c r="A12" s="36">
        <v>11</v>
      </c>
      <c r="B12" s="36">
        <v>75</v>
      </c>
      <c r="D12" s="36">
        <v>11</v>
      </c>
      <c r="E12" s="36" t="s">
        <v>112</v>
      </c>
      <c r="F12" s="36">
        <v>1011</v>
      </c>
      <c r="G12" s="36">
        <v>2011</v>
      </c>
      <c r="H12" s="36">
        <v>3011</v>
      </c>
      <c r="I12" s="36">
        <v>4011</v>
      </c>
      <c r="J12" s="36">
        <v>5011</v>
      </c>
      <c r="K12" s="36">
        <v>6011</v>
      </c>
      <c r="L12" s="36">
        <v>7011</v>
      </c>
      <c r="M12" s="36">
        <v>8011</v>
      </c>
      <c r="N12" s="36">
        <v>9011</v>
      </c>
      <c r="O12" s="36">
        <v>10011</v>
      </c>
      <c r="P12" s="36">
        <v>11011</v>
      </c>
      <c r="Q12" s="36">
        <v>12011</v>
      </c>
      <c r="R12" s="36">
        <v>13011</v>
      </c>
      <c r="S12" s="36">
        <v>14011</v>
      </c>
      <c r="T12" s="36">
        <v>15011</v>
      </c>
      <c r="U12" s="36">
        <v>16011</v>
      </c>
      <c r="V12" s="36">
        <v>17011</v>
      </c>
      <c r="W12" s="59">
        <v>18011</v>
      </c>
      <c r="X12" s="36">
        <v>19011</v>
      </c>
      <c r="Y12" s="36">
        <v>20011</v>
      </c>
      <c r="Z12" s="36">
        <v>21011</v>
      </c>
      <c r="AA12" s="36">
        <v>22011</v>
      </c>
      <c r="AB12" s="36">
        <v>23011</v>
      </c>
      <c r="AC12" s="36">
        <v>24011</v>
      </c>
      <c r="AD12" s="36">
        <v>25011</v>
      </c>
      <c r="AE12" s="36">
        <v>26011</v>
      </c>
      <c r="AF12" s="36">
        <v>27011</v>
      </c>
      <c r="AG12" s="36">
        <v>28011</v>
      </c>
      <c r="AH12" s="36">
        <v>29011</v>
      </c>
      <c r="AI12" s="36">
        <v>30011</v>
      </c>
      <c r="AJ12" s="36">
        <v>31011</v>
      </c>
      <c r="AK12" s="36">
        <v>32011</v>
      </c>
      <c r="AL12" s="36">
        <v>33011</v>
      </c>
      <c r="AM12" s="36">
        <v>34011</v>
      </c>
      <c r="AN12" s="36">
        <v>35011</v>
      </c>
      <c r="AO12" s="36">
        <v>36011</v>
      </c>
      <c r="AP12" s="36">
        <v>37011</v>
      </c>
      <c r="AQ12" s="36">
        <v>38011</v>
      </c>
      <c r="AR12" s="36">
        <v>39011</v>
      </c>
      <c r="AS12" s="36">
        <v>40011</v>
      </c>
    </row>
    <row r="13" spans="1:45" x14ac:dyDescent="0.2">
      <c r="A13" s="36">
        <v>12</v>
      </c>
      <c r="B13" s="36">
        <v>100</v>
      </c>
      <c r="D13" s="36" t="s">
        <v>10</v>
      </c>
    </row>
    <row r="14" spans="1:45" x14ac:dyDescent="0.2">
      <c r="A14" s="36">
        <v>13</v>
      </c>
      <c r="B14" s="36">
        <v>150</v>
      </c>
      <c r="D14" s="36">
        <v>5</v>
      </c>
      <c r="E14" s="36">
        <v>0</v>
      </c>
      <c r="G14" s="36">
        <v>1</v>
      </c>
      <c r="H14" s="36">
        <v>2</v>
      </c>
      <c r="I14" s="36">
        <v>3</v>
      </c>
      <c r="J14" s="36">
        <v>4</v>
      </c>
      <c r="K14" s="36">
        <v>5</v>
      </c>
      <c r="L14" s="36">
        <v>6</v>
      </c>
      <c r="M14" s="36">
        <v>7</v>
      </c>
      <c r="N14" s="36">
        <v>8</v>
      </c>
      <c r="O14" s="36">
        <v>9</v>
      </c>
      <c r="P14" s="36">
        <v>10</v>
      </c>
      <c r="Q14" s="36">
        <v>11</v>
      </c>
      <c r="T14" s="36" t="s">
        <v>1485</v>
      </c>
      <c r="U14" s="36" t="s">
        <v>186</v>
      </c>
      <c r="V14" s="36" t="s">
        <v>0</v>
      </c>
      <c r="W14" s="59" t="s">
        <v>181</v>
      </c>
      <c r="X14" s="36" t="s">
        <v>17</v>
      </c>
      <c r="Y14" s="36" t="s">
        <v>31</v>
      </c>
      <c r="Z14" s="36" t="s">
        <v>192</v>
      </c>
      <c r="AA14" s="36" t="s">
        <v>1493</v>
      </c>
      <c r="AB14" s="60" t="s">
        <v>1494</v>
      </c>
      <c r="AC14" s="60" t="s">
        <v>1495</v>
      </c>
      <c r="AD14" s="60" t="s">
        <v>1496</v>
      </c>
      <c r="AE14" s="36" t="s">
        <v>1497</v>
      </c>
      <c r="AF14" s="60" t="s">
        <v>1498</v>
      </c>
      <c r="AG14" s="60" t="s">
        <v>1499</v>
      </c>
      <c r="AH14" s="60" t="s">
        <v>1500</v>
      </c>
      <c r="AI14" s="36" t="s">
        <v>1501</v>
      </c>
      <c r="AJ14" s="60" t="s">
        <v>1502</v>
      </c>
      <c r="AK14" s="60" t="s">
        <v>1503</v>
      </c>
      <c r="AL14" s="60" t="s">
        <v>1504</v>
      </c>
      <c r="AM14" s="36" t="s">
        <v>1505</v>
      </c>
      <c r="AN14" s="60" t="s">
        <v>1506</v>
      </c>
      <c r="AO14" s="60" t="s">
        <v>1507</v>
      </c>
      <c r="AP14" s="60" t="s">
        <v>1508</v>
      </c>
      <c r="AQ14" s="36" t="s">
        <v>1489</v>
      </c>
    </row>
    <row r="15" spans="1:45" x14ac:dyDescent="0.2">
      <c r="A15" s="36">
        <v>14</v>
      </c>
      <c r="B15" s="36">
        <v>200</v>
      </c>
      <c r="D15" s="36">
        <v>10</v>
      </c>
      <c r="E15" s="36">
        <v>10</v>
      </c>
      <c r="G15" s="36">
        <v>2</v>
      </c>
      <c r="H15" s="36">
        <v>2</v>
      </c>
      <c r="I15" s="36">
        <v>2</v>
      </c>
      <c r="J15" s="36">
        <v>2</v>
      </c>
      <c r="K15" s="36">
        <v>2</v>
      </c>
      <c r="L15" s="36">
        <v>2</v>
      </c>
      <c r="M15" s="36">
        <v>2</v>
      </c>
      <c r="N15" s="36">
        <v>2</v>
      </c>
      <c r="O15" s="36">
        <v>2</v>
      </c>
      <c r="P15" s="36">
        <v>2</v>
      </c>
      <c r="Q15" s="36">
        <v>2</v>
      </c>
      <c r="T15" s="36" t="s">
        <v>1579</v>
      </c>
      <c r="U15" s="36">
        <v>6016</v>
      </c>
      <c r="V15" s="36" t="s">
        <v>2507</v>
      </c>
      <c r="W15" s="59" t="s">
        <v>2508</v>
      </c>
      <c r="X15" s="36">
        <v>54</v>
      </c>
      <c r="Y15" s="36" t="s">
        <v>181</v>
      </c>
      <c r="Z15" s="36" t="s">
        <v>1511</v>
      </c>
      <c r="AA15" s="36" t="s">
        <v>2509</v>
      </c>
      <c r="AB15" s="60">
        <v>120</v>
      </c>
      <c r="AC15" s="60" t="s">
        <v>790</v>
      </c>
      <c r="AD15" s="60">
        <v>8</v>
      </c>
      <c r="AE15" s="36" t="s">
        <v>2510</v>
      </c>
      <c r="AF15" s="60">
        <v>200</v>
      </c>
      <c r="AG15" s="60" t="s">
        <v>790</v>
      </c>
      <c r="AH15" s="60">
        <v>10</v>
      </c>
      <c r="AI15" s="36" t="s">
        <v>2511</v>
      </c>
      <c r="AJ15" s="60">
        <v>300</v>
      </c>
      <c r="AK15" s="60" t="s">
        <v>790</v>
      </c>
      <c r="AL15" s="60">
        <v>12</v>
      </c>
      <c r="AM15" s="36" t="s">
        <v>2512</v>
      </c>
      <c r="AN15" s="60">
        <v>700</v>
      </c>
      <c r="AO15" s="60" t="s">
        <v>790</v>
      </c>
      <c r="AP15" s="60">
        <v>15</v>
      </c>
      <c r="AQ15" s="36" t="s">
        <v>1586</v>
      </c>
    </row>
    <row r="16" spans="1:45" x14ac:dyDescent="0.2">
      <c r="A16" s="36">
        <v>15</v>
      </c>
      <c r="B16" s="36">
        <v>300</v>
      </c>
      <c r="D16" s="36">
        <v>15</v>
      </c>
      <c r="E16" s="36">
        <v>10</v>
      </c>
      <c r="G16" s="36">
        <v>6</v>
      </c>
      <c r="H16" s="36">
        <v>6</v>
      </c>
      <c r="I16" s="36">
        <v>6</v>
      </c>
      <c r="J16" s="36">
        <v>6</v>
      </c>
      <c r="K16" s="36">
        <v>6</v>
      </c>
      <c r="L16" s="36">
        <v>6</v>
      </c>
      <c r="M16" s="36">
        <v>6</v>
      </c>
      <c r="N16" s="36">
        <v>6</v>
      </c>
      <c r="O16" s="36">
        <v>6</v>
      </c>
      <c r="P16" s="36">
        <v>6</v>
      </c>
      <c r="Q16" s="36">
        <v>6</v>
      </c>
      <c r="T16" s="36" t="s">
        <v>1706</v>
      </c>
      <c r="U16" s="36">
        <v>7415</v>
      </c>
      <c r="V16" s="36" t="s">
        <v>2761</v>
      </c>
      <c r="W16" s="59" t="s">
        <v>2762</v>
      </c>
      <c r="X16" s="36" t="s">
        <v>1709</v>
      </c>
      <c r="Y16" s="36" t="s">
        <v>181</v>
      </c>
      <c r="Z16" s="36" t="s">
        <v>1511</v>
      </c>
      <c r="AA16" s="36" t="s">
        <v>2763</v>
      </c>
      <c r="AB16" s="60">
        <v>80</v>
      </c>
      <c r="AC16" s="60" t="s">
        <v>266</v>
      </c>
      <c r="AD16" s="60">
        <v>8</v>
      </c>
      <c r="AE16" s="36" t="s">
        <v>2764</v>
      </c>
      <c r="AF16" s="60">
        <v>180</v>
      </c>
      <c r="AG16" s="60" t="s">
        <v>266</v>
      </c>
      <c r="AH16" s="60">
        <v>10</v>
      </c>
      <c r="AI16" s="36" t="s">
        <v>2765</v>
      </c>
      <c r="AJ16" s="60">
        <v>320</v>
      </c>
      <c r="AK16" s="60" t="s">
        <v>266</v>
      </c>
      <c r="AL16" s="60">
        <v>12</v>
      </c>
      <c r="AM16" s="36" t="s">
        <v>2766</v>
      </c>
      <c r="AN16" s="60">
        <v>500</v>
      </c>
      <c r="AO16" s="60" t="s">
        <v>266</v>
      </c>
      <c r="AP16" s="60">
        <v>16</v>
      </c>
      <c r="AQ16" s="36" t="s">
        <v>730</v>
      </c>
    </row>
    <row r="17" spans="1:43" x14ac:dyDescent="0.2">
      <c r="A17" s="36">
        <v>16</v>
      </c>
      <c r="B17" s="36">
        <v>400</v>
      </c>
      <c r="D17" s="36">
        <v>20</v>
      </c>
      <c r="E17" s="36">
        <v>10</v>
      </c>
      <c r="G17" s="36">
        <v>8</v>
      </c>
      <c r="H17" s="36">
        <v>8</v>
      </c>
      <c r="I17" s="36">
        <v>8</v>
      </c>
      <c r="J17" s="36">
        <v>8</v>
      </c>
      <c r="K17" s="36">
        <v>8</v>
      </c>
      <c r="L17" s="36">
        <v>8</v>
      </c>
      <c r="M17" s="36">
        <v>8</v>
      </c>
      <c r="N17" s="36">
        <v>8</v>
      </c>
      <c r="O17" s="36">
        <v>8</v>
      </c>
      <c r="P17" s="36">
        <v>8</v>
      </c>
      <c r="Q17" s="36">
        <v>8</v>
      </c>
      <c r="T17" s="36" t="s">
        <v>286</v>
      </c>
      <c r="U17" s="36">
        <v>5028</v>
      </c>
      <c r="V17" s="36" t="s">
        <v>2389</v>
      </c>
      <c r="W17" s="59" t="s">
        <v>2390</v>
      </c>
      <c r="X17" s="36">
        <v>44</v>
      </c>
      <c r="Y17" s="36" t="s">
        <v>1648</v>
      </c>
      <c r="Z17" s="36" t="s">
        <v>1511</v>
      </c>
      <c r="AA17" s="36" t="s">
        <v>2221</v>
      </c>
      <c r="AB17" s="60">
        <v>100</v>
      </c>
      <c r="AC17" s="60">
        <v>10</v>
      </c>
      <c r="AD17" s="60">
        <v>7</v>
      </c>
      <c r="AE17" s="36" t="s">
        <v>2223</v>
      </c>
      <c r="AF17" s="60">
        <v>140</v>
      </c>
      <c r="AG17" s="60">
        <v>15</v>
      </c>
      <c r="AH17" s="60">
        <v>10</v>
      </c>
      <c r="AI17" s="36" t="s">
        <v>2391</v>
      </c>
      <c r="AJ17" s="60">
        <v>180</v>
      </c>
      <c r="AK17" s="60">
        <v>20</v>
      </c>
      <c r="AL17" s="60">
        <v>13</v>
      </c>
      <c r="AM17" s="36" t="s">
        <v>2392</v>
      </c>
      <c r="AN17" s="60">
        <v>240</v>
      </c>
      <c r="AO17" s="60">
        <v>25</v>
      </c>
      <c r="AP17" s="60">
        <v>15</v>
      </c>
      <c r="AQ17" s="36" t="s">
        <v>1676</v>
      </c>
    </row>
    <row r="18" spans="1:43" x14ac:dyDescent="0.2">
      <c r="A18" s="36">
        <v>17</v>
      </c>
      <c r="B18" s="36">
        <v>500</v>
      </c>
      <c r="D18" s="36">
        <v>25</v>
      </c>
      <c r="E18" s="36">
        <v>10</v>
      </c>
      <c r="G18" s="36">
        <v>10</v>
      </c>
      <c r="H18" s="36">
        <v>10</v>
      </c>
      <c r="I18" s="36">
        <v>10</v>
      </c>
      <c r="J18" s="36">
        <v>10</v>
      </c>
      <c r="K18" s="36">
        <v>10</v>
      </c>
      <c r="L18" s="36">
        <v>10</v>
      </c>
      <c r="M18" s="36">
        <v>10</v>
      </c>
      <c r="N18" s="36">
        <v>10</v>
      </c>
      <c r="O18" s="36">
        <v>10</v>
      </c>
      <c r="P18" s="36">
        <v>10</v>
      </c>
      <c r="Q18" s="36">
        <v>10</v>
      </c>
      <c r="T18" s="36" t="s">
        <v>1662</v>
      </c>
      <c r="U18" s="36">
        <v>2027</v>
      </c>
      <c r="V18" s="36" t="s">
        <v>1876</v>
      </c>
      <c r="W18" s="59" t="s">
        <v>1877</v>
      </c>
      <c r="X18" s="36">
        <v>14</v>
      </c>
      <c r="Y18" s="36" t="s">
        <v>181</v>
      </c>
      <c r="Z18" s="36" t="s">
        <v>1511</v>
      </c>
      <c r="AA18" s="36" t="s">
        <v>1878</v>
      </c>
      <c r="AB18" s="60">
        <v>100</v>
      </c>
      <c r="AC18" s="60">
        <v>10</v>
      </c>
      <c r="AD18" s="60">
        <v>7</v>
      </c>
      <c r="AE18" s="36" t="s">
        <v>1879</v>
      </c>
      <c r="AF18" s="60">
        <v>140</v>
      </c>
      <c r="AG18" s="60">
        <v>15</v>
      </c>
      <c r="AH18" s="60">
        <v>10</v>
      </c>
      <c r="AI18" s="36" t="s">
        <v>1880</v>
      </c>
      <c r="AJ18" s="60">
        <v>180</v>
      </c>
      <c r="AK18" s="60">
        <v>20</v>
      </c>
      <c r="AL18" s="60">
        <v>12</v>
      </c>
      <c r="AM18" s="36" t="s">
        <v>1881</v>
      </c>
      <c r="AN18" s="60">
        <v>240</v>
      </c>
      <c r="AO18" s="60">
        <v>25</v>
      </c>
      <c r="AP18" s="60">
        <v>15</v>
      </c>
      <c r="AQ18" s="36" t="s">
        <v>1669</v>
      </c>
    </row>
    <row r="19" spans="1:43" x14ac:dyDescent="0.2">
      <c r="A19" s="36">
        <v>18</v>
      </c>
      <c r="B19" s="36">
        <v>600</v>
      </c>
      <c r="D19" s="36">
        <v>30</v>
      </c>
      <c r="E19" s="36">
        <v>10</v>
      </c>
      <c r="G19" s="36">
        <v>12</v>
      </c>
      <c r="H19" s="36">
        <v>12</v>
      </c>
      <c r="I19" s="36">
        <v>12</v>
      </c>
      <c r="J19" s="36">
        <v>12</v>
      </c>
      <c r="K19" s="36">
        <v>12</v>
      </c>
      <c r="L19" s="36">
        <v>12</v>
      </c>
      <c r="M19" s="36">
        <v>12</v>
      </c>
      <c r="N19" s="36">
        <v>12</v>
      </c>
      <c r="O19" s="36">
        <v>12</v>
      </c>
      <c r="P19" s="36">
        <v>12</v>
      </c>
      <c r="Q19" s="36">
        <v>12</v>
      </c>
      <c r="T19" s="36" t="s">
        <v>1608</v>
      </c>
      <c r="U19" s="36">
        <v>5020</v>
      </c>
      <c r="V19" s="36" t="s">
        <v>2351</v>
      </c>
      <c r="W19" s="59" t="s">
        <v>2352</v>
      </c>
      <c r="X19" s="36">
        <v>44</v>
      </c>
      <c r="Y19" s="36" t="s">
        <v>2179</v>
      </c>
      <c r="Z19" s="36" t="s">
        <v>1511</v>
      </c>
      <c r="AA19" s="36" t="s">
        <v>2353</v>
      </c>
      <c r="AB19" s="60">
        <v>100</v>
      </c>
      <c r="AC19" s="60">
        <v>5</v>
      </c>
      <c r="AD19" s="60">
        <v>7</v>
      </c>
      <c r="AE19" s="36" t="s">
        <v>2354</v>
      </c>
      <c r="AF19" s="60">
        <v>160</v>
      </c>
      <c r="AG19" s="60">
        <v>10</v>
      </c>
      <c r="AH19" s="60">
        <v>9</v>
      </c>
      <c r="AI19" s="36" t="s">
        <v>2355</v>
      </c>
      <c r="AJ19" s="60">
        <v>220</v>
      </c>
      <c r="AK19" s="60">
        <v>15</v>
      </c>
      <c r="AL19" s="60">
        <v>11</v>
      </c>
      <c r="AM19" s="36" t="s">
        <v>2356</v>
      </c>
      <c r="AN19" s="60">
        <v>280</v>
      </c>
      <c r="AO19" s="60">
        <v>20</v>
      </c>
      <c r="AP19" s="60">
        <v>13</v>
      </c>
      <c r="AQ19" s="36" t="s">
        <v>1612</v>
      </c>
    </row>
    <row r="20" spans="1:43" x14ac:dyDescent="0.2">
      <c r="A20" s="36">
        <v>19</v>
      </c>
      <c r="B20" s="36">
        <v>700</v>
      </c>
      <c r="D20" s="36">
        <v>35</v>
      </c>
      <c r="E20" s="36">
        <v>10</v>
      </c>
      <c r="G20" s="36">
        <v>16</v>
      </c>
      <c r="H20" s="36">
        <v>16</v>
      </c>
      <c r="I20" s="36">
        <v>16</v>
      </c>
      <c r="J20" s="36">
        <v>16</v>
      </c>
      <c r="K20" s="36">
        <v>16</v>
      </c>
      <c r="L20" s="36">
        <v>16</v>
      </c>
      <c r="M20" s="36">
        <v>16</v>
      </c>
      <c r="N20" s="36">
        <v>16</v>
      </c>
      <c r="O20" s="36">
        <v>16</v>
      </c>
      <c r="P20" s="36">
        <v>16</v>
      </c>
      <c r="Q20" s="36">
        <v>16</v>
      </c>
      <c r="T20" s="36" t="s">
        <v>100</v>
      </c>
      <c r="U20" s="36">
        <v>11009</v>
      </c>
      <c r="V20" s="36" t="s">
        <v>3302</v>
      </c>
      <c r="W20" s="59" t="s">
        <v>3303</v>
      </c>
      <c r="X20" s="36">
        <v>36</v>
      </c>
      <c r="Y20" s="36" t="s">
        <v>181</v>
      </c>
      <c r="Z20" s="36" t="s">
        <v>1511</v>
      </c>
      <c r="AA20" s="36" t="s">
        <v>3304</v>
      </c>
      <c r="AB20" s="60">
        <v>120</v>
      </c>
      <c r="AC20" s="60">
        <v>25</v>
      </c>
      <c r="AD20" s="60">
        <v>7</v>
      </c>
      <c r="AE20" s="36" t="s">
        <v>3305</v>
      </c>
      <c r="AF20" s="60">
        <v>200</v>
      </c>
      <c r="AG20" s="60">
        <v>40</v>
      </c>
      <c r="AH20" s="60">
        <v>10</v>
      </c>
      <c r="AI20" s="36" t="s">
        <v>3306</v>
      </c>
      <c r="AJ20" s="60">
        <v>280</v>
      </c>
      <c r="AK20" s="60">
        <v>60</v>
      </c>
      <c r="AL20" s="60">
        <v>13</v>
      </c>
      <c r="AM20" s="36" t="s">
        <v>3307</v>
      </c>
      <c r="AN20" s="60">
        <v>360</v>
      </c>
      <c r="AO20" s="60">
        <v>80</v>
      </c>
      <c r="AP20" s="60">
        <v>15</v>
      </c>
    </row>
    <row r="21" spans="1:43" x14ac:dyDescent="0.2">
      <c r="A21" s="36">
        <v>20</v>
      </c>
      <c r="B21" s="36">
        <v>800</v>
      </c>
      <c r="D21" s="36">
        <v>40</v>
      </c>
      <c r="E21" s="36">
        <v>10</v>
      </c>
      <c r="G21" s="36">
        <v>18</v>
      </c>
      <c r="H21" s="36">
        <v>18</v>
      </c>
      <c r="I21" s="36">
        <v>18</v>
      </c>
      <c r="J21" s="36">
        <v>18</v>
      </c>
      <c r="K21" s="36">
        <v>18</v>
      </c>
      <c r="L21" s="36">
        <v>18</v>
      </c>
      <c r="M21" s="36">
        <v>18</v>
      </c>
      <c r="N21" s="36">
        <v>18</v>
      </c>
      <c r="O21" s="36">
        <v>18</v>
      </c>
      <c r="P21" s="36">
        <v>18</v>
      </c>
      <c r="Q21" s="36">
        <v>18</v>
      </c>
      <c r="T21" s="36" t="s">
        <v>54</v>
      </c>
      <c r="U21" s="36">
        <v>16003</v>
      </c>
      <c r="V21" s="36" t="s">
        <v>3633</v>
      </c>
      <c r="W21" s="59" t="s">
        <v>3634</v>
      </c>
      <c r="X21" s="36">
        <v>40</v>
      </c>
      <c r="Y21" s="36" t="s">
        <v>181</v>
      </c>
      <c r="Z21" s="36" t="s">
        <v>1511</v>
      </c>
      <c r="AA21" s="36">
        <v>50</v>
      </c>
      <c r="AB21" s="60">
        <v>80</v>
      </c>
      <c r="AC21" s="60">
        <v>5</v>
      </c>
      <c r="AD21" s="60">
        <v>6</v>
      </c>
      <c r="AE21" s="36">
        <v>150</v>
      </c>
      <c r="AF21" s="60">
        <v>180</v>
      </c>
      <c r="AG21" s="60">
        <v>10</v>
      </c>
      <c r="AH21" s="60">
        <v>9</v>
      </c>
      <c r="AI21" s="36">
        <v>250</v>
      </c>
      <c r="AJ21" s="60">
        <v>280</v>
      </c>
      <c r="AK21" s="60">
        <v>15</v>
      </c>
      <c r="AL21" s="60">
        <v>12</v>
      </c>
      <c r="AM21" s="36">
        <v>400</v>
      </c>
      <c r="AN21" s="60">
        <v>350</v>
      </c>
      <c r="AO21" s="60">
        <v>20</v>
      </c>
      <c r="AP21" s="60">
        <v>15</v>
      </c>
    </row>
    <row r="22" spans="1:43" x14ac:dyDescent="0.2">
      <c r="D22" s="36">
        <v>45</v>
      </c>
      <c r="E22" s="36">
        <v>10</v>
      </c>
      <c r="G22" s="36">
        <v>20</v>
      </c>
      <c r="H22" s="36">
        <v>20</v>
      </c>
      <c r="I22" s="36">
        <v>20</v>
      </c>
      <c r="J22" s="36">
        <v>20</v>
      </c>
      <c r="K22" s="36">
        <v>20</v>
      </c>
      <c r="L22" s="36">
        <v>20</v>
      </c>
      <c r="M22" s="36">
        <v>20</v>
      </c>
      <c r="N22" s="36">
        <v>20</v>
      </c>
      <c r="O22" s="36">
        <v>20</v>
      </c>
      <c r="P22" s="36">
        <v>20</v>
      </c>
      <c r="Q22" s="36">
        <v>20</v>
      </c>
      <c r="T22" s="36" t="s">
        <v>54</v>
      </c>
      <c r="U22" s="36">
        <v>20003</v>
      </c>
      <c r="V22" s="36" t="s">
        <v>3809</v>
      </c>
      <c r="W22" s="59" t="s">
        <v>3810</v>
      </c>
      <c r="X22" s="36">
        <v>50</v>
      </c>
      <c r="Y22" s="36" t="s">
        <v>181</v>
      </c>
      <c r="Z22" s="36" t="s">
        <v>1511</v>
      </c>
      <c r="AA22" s="36" t="s">
        <v>3811</v>
      </c>
      <c r="AB22" s="60">
        <v>100</v>
      </c>
      <c r="AC22" s="60">
        <v>20</v>
      </c>
      <c r="AD22" s="60">
        <v>7</v>
      </c>
      <c r="AE22" s="36" t="s">
        <v>3812</v>
      </c>
      <c r="AF22" s="60">
        <v>200</v>
      </c>
      <c r="AG22" s="60">
        <v>40</v>
      </c>
      <c r="AH22" s="60">
        <v>10</v>
      </c>
      <c r="AI22" s="36" t="s">
        <v>3813</v>
      </c>
      <c r="AJ22" s="60">
        <v>300</v>
      </c>
      <c r="AK22" s="60">
        <v>50</v>
      </c>
      <c r="AL22" s="60">
        <v>13</v>
      </c>
      <c r="AM22" s="36" t="s">
        <v>3814</v>
      </c>
      <c r="AN22" s="60">
        <v>400</v>
      </c>
      <c r="AO22" s="60">
        <v>60</v>
      </c>
      <c r="AP22" s="60">
        <v>16</v>
      </c>
    </row>
    <row r="23" spans="1:43" x14ac:dyDescent="0.2">
      <c r="D23" s="36">
        <v>50</v>
      </c>
      <c r="E23" s="36">
        <v>10</v>
      </c>
      <c r="G23" s="36">
        <v>22</v>
      </c>
      <c r="H23" s="36">
        <v>22</v>
      </c>
      <c r="I23" s="36">
        <v>22</v>
      </c>
      <c r="J23" s="36">
        <v>22</v>
      </c>
      <c r="K23" s="36">
        <v>22</v>
      </c>
      <c r="L23" s="36">
        <v>22</v>
      </c>
      <c r="M23" s="36">
        <v>22</v>
      </c>
      <c r="N23" s="36">
        <v>22</v>
      </c>
      <c r="O23" s="36">
        <v>22</v>
      </c>
      <c r="P23" s="36">
        <v>22</v>
      </c>
      <c r="Q23" s="36">
        <v>22</v>
      </c>
      <c r="T23" s="36" t="s">
        <v>100</v>
      </c>
      <c r="U23" s="36">
        <v>1009</v>
      </c>
      <c r="V23" s="36" t="s">
        <v>1553</v>
      </c>
      <c r="W23" s="59" t="s">
        <v>1554</v>
      </c>
      <c r="X23" s="36">
        <v>2</v>
      </c>
      <c r="Y23" s="36" t="s">
        <v>181</v>
      </c>
      <c r="Z23" s="36" t="s">
        <v>1511</v>
      </c>
      <c r="AA23" s="36" t="s">
        <v>1555</v>
      </c>
      <c r="AB23" s="60">
        <v>30</v>
      </c>
      <c r="AC23" s="60">
        <v>5</v>
      </c>
      <c r="AD23" s="60">
        <v>5</v>
      </c>
      <c r="AE23" s="36" t="s">
        <v>1556</v>
      </c>
      <c r="AF23" s="60">
        <v>80</v>
      </c>
      <c r="AG23" s="60">
        <v>10</v>
      </c>
      <c r="AH23" s="60">
        <v>8</v>
      </c>
      <c r="AI23" s="36" t="s">
        <v>1557</v>
      </c>
      <c r="AJ23" s="60">
        <v>100</v>
      </c>
      <c r="AK23" s="60">
        <v>10</v>
      </c>
      <c r="AL23" s="60">
        <v>10</v>
      </c>
      <c r="AM23" s="36" t="s">
        <v>1558</v>
      </c>
      <c r="AN23" s="60">
        <v>120</v>
      </c>
      <c r="AO23" s="60">
        <v>15</v>
      </c>
      <c r="AP23" s="60">
        <v>12</v>
      </c>
    </row>
    <row r="24" spans="1:43" x14ac:dyDescent="0.2">
      <c r="D24" s="36">
        <v>55</v>
      </c>
      <c r="E24" s="36">
        <v>20</v>
      </c>
      <c r="G24" s="36">
        <v>26</v>
      </c>
      <c r="H24" s="36">
        <v>26</v>
      </c>
      <c r="I24" s="36">
        <v>26</v>
      </c>
      <c r="J24" s="36">
        <v>26</v>
      </c>
      <c r="K24" s="36">
        <v>26</v>
      </c>
      <c r="L24" s="36">
        <v>26</v>
      </c>
      <c r="M24" s="36">
        <v>26</v>
      </c>
      <c r="N24" s="36">
        <v>26</v>
      </c>
      <c r="O24" s="36">
        <v>26</v>
      </c>
      <c r="P24" s="36">
        <v>26</v>
      </c>
      <c r="Q24" s="36">
        <v>26</v>
      </c>
      <c r="T24" s="36" t="s">
        <v>67</v>
      </c>
      <c r="U24" s="36">
        <v>8004</v>
      </c>
      <c r="V24" s="36" t="s">
        <v>2804</v>
      </c>
      <c r="W24" s="59" t="s">
        <v>2805</v>
      </c>
      <c r="X24" s="36">
        <v>20</v>
      </c>
      <c r="Y24" s="36" t="s">
        <v>181</v>
      </c>
      <c r="Z24" s="36" t="s">
        <v>1511</v>
      </c>
      <c r="AA24" s="36" t="s">
        <v>2456</v>
      </c>
      <c r="AB24" s="60">
        <v>60</v>
      </c>
      <c r="AC24" s="60" t="s">
        <v>266</v>
      </c>
      <c r="AD24" s="60">
        <v>6</v>
      </c>
      <c r="AE24" s="36" t="s">
        <v>2278</v>
      </c>
      <c r="AF24" s="60">
        <v>100</v>
      </c>
      <c r="AG24" s="60" t="s">
        <v>266</v>
      </c>
      <c r="AH24" s="60">
        <v>9</v>
      </c>
      <c r="AI24" s="36" t="s">
        <v>2806</v>
      </c>
      <c r="AJ24" s="60">
        <v>150</v>
      </c>
      <c r="AK24" s="60" t="s">
        <v>266</v>
      </c>
      <c r="AL24" s="60">
        <v>12</v>
      </c>
      <c r="AM24" s="36">
        <v>120</v>
      </c>
      <c r="AN24" s="60">
        <v>220</v>
      </c>
      <c r="AO24" s="60" t="s">
        <v>266</v>
      </c>
      <c r="AP24" s="60">
        <v>15</v>
      </c>
    </row>
    <row r="25" spans="1:43" x14ac:dyDescent="0.2">
      <c r="D25" s="36">
        <v>60</v>
      </c>
      <c r="E25" s="36">
        <v>20</v>
      </c>
      <c r="G25" s="36">
        <v>28</v>
      </c>
      <c r="H25" s="36">
        <v>28</v>
      </c>
      <c r="I25" s="36">
        <v>28</v>
      </c>
      <c r="J25" s="36">
        <v>28</v>
      </c>
      <c r="K25" s="36">
        <v>28</v>
      </c>
      <c r="L25" s="36">
        <v>28</v>
      </c>
      <c r="M25" s="36">
        <v>28</v>
      </c>
      <c r="N25" s="36">
        <v>28</v>
      </c>
      <c r="O25" s="36">
        <v>28</v>
      </c>
      <c r="P25" s="36">
        <v>28</v>
      </c>
      <c r="Q25" s="36">
        <v>28</v>
      </c>
      <c r="T25" s="36" t="s">
        <v>286</v>
      </c>
      <c r="U25" s="36">
        <v>6028</v>
      </c>
      <c r="V25" s="36" t="s">
        <v>2558</v>
      </c>
      <c r="W25" s="59" t="s">
        <v>2559</v>
      </c>
      <c r="X25" s="36">
        <v>54</v>
      </c>
      <c r="Y25" s="36" t="s">
        <v>1648</v>
      </c>
      <c r="Z25" s="36" t="s">
        <v>1511</v>
      </c>
      <c r="AA25" s="36" t="s">
        <v>2560</v>
      </c>
      <c r="AB25" s="60">
        <v>120</v>
      </c>
      <c r="AC25" s="60">
        <v>15</v>
      </c>
      <c r="AD25" s="60">
        <v>6</v>
      </c>
      <c r="AE25" s="36" t="s">
        <v>2561</v>
      </c>
      <c r="AF25" s="60">
        <v>180</v>
      </c>
      <c r="AG25" s="60">
        <v>20</v>
      </c>
      <c r="AH25" s="60">
        <v>9</v>
      </c>
      <c r="AI25" s="36" t="s">
        <v>2562</v>
      </c>
      <c r="AJ25" s="60">
        <v>240</v>
      </c>
      <c r="AK25" s="60">
        <v>25</v>
      </c>
      <c r="AL25" s="60">
        <v>12</v>
      </c>
      <c r="AM25" s="36" t="s">
        <v>2563</v>
      </c>
      <c r="AN25" s="60">
        <v>300</v>
      </c>
      <c r="AO25" s="60">
        <v>30</v>
      </c>
      <c r="AP25" s="60">
        <v>15</v>
      </c>
      <c r="AQ25" s="36" t="s">
        <v>1676</v>
      </c>
    </row>
    <row r="26" spans="1:43" x14ac:dyDescent="0.2">
      <c r="D26" s="36">
        <v>65</v>
      </c>
      <c r="E26" s="36">
        <v>20</v>
      </c>
      <c r="G26" s="36">
        <v>30</v>
      </c>
      <c r="H26" s="36">
        <v>30</v>
      </c>
      <c r="I26" s="36">
        <v>30</v>
      </c>
      <c r="J26" s="36">
        <v>30</v>
      </c>
      <c r="K26" s="36">
        <v>30</v>
      </c>
      <c r="L26" s="36">
        <v>30</v>
      </c>
      <c r="M26" s="36">
        <v>30</v>
      </c>
      <c r="N26" s="36">
        <v>30</v>
      </c>
      <c r="O26" s="36">
        <v>30</v>
      </c>
      <c r="P26" s="36">
        <v>30</v>
      </c>
      <c r="Q26" s="36">
        <v>30</v>
      </c>
      <c r="T26" s="36" t="s">
        <v>66</v>
      </c>
      <c r="U26" s="36">
        <v>23008</v>
      </c>
      <c r="V26" s="36" t="s">
        <v>3972</v>
      </c>
      <c r="W26" s="59" t="s">
        <v>3973</v>
      </c>
      <c r="X26" s="36">
        <v>76</v>
      </c>
      <c r="Y26" s="36" t="s">
        <v>3974</v>
      </c>
      <c r="Z26" s="36" t="s">
        <v>1511</v>
      </c>
      <c r="AA26" s="36" t="s">
        <v>2218</v>
      </c>
      <c r="AB26" s="60">
        <v>140</v>
      </c>
      <c r="AC26" s="60">
        <v>10</v>
      </c>
      <c r="AD26" s="60">
        <v>9</v>
      </c>
      <c r="AE26" s="36" t="s">
        <v>1989</v>
      </c>
      <c r="AF26" s="60">
        <v>200</v>
      </c>
      <c r="AG26" s="60">
        <v>10</v>
      </c>
      <c r="AH26" s="60">
        <v>11</v>
      </c>
      <c r="AI26" s="36" t="s">
        <v>3975</v>
      </c>
      <c r="AJ26" s="60">
        <v>260</v>
      </c>
      <c r="AK26" s="60">
        <v>15</v>
      </c>
      <c r="AL26" s="60">
        <v>13</v>
      </c>
      <c r="AM26" s="36" t="s">
        <v>3976</v>
      </c>
      <c r="AN26" s="60">
        <v>350</v>
      </c>
      <c r="AO26" s="60">
        <v>25</v>
      </c>
      <c r="AP26" s="60">
        <v>16</v>
      </c>
    </row>
    <row r="27" spans="1:43" x14ac:dyDescent="0.2">
      <c r="D27" s="36">
        <v>70</v>
      </c>
      <c r="E27" s="36">
        <v>20</v>
      </c>
      <c r="G27" s="36">
        <v>32</v>
      </c>
      <c r="H27" s="36">
        <v>32</v>
      </c>
      <c r="I27" s="36">
        <v>32</v>
      </c>
      <c r="J27" s="36">
        <v>32</v>
      </c>
      <c r="K27" s="36">
        <v>32</v>
      </c>
      <c r="L27" s="36">
        <v>32</v>
      </c>
      <c r="M27" s="36">
        <v>32</v>
      </c>
      <c r="N27" s="36">
        <v>32</v>
      </c>
      <c r="O27" s="36">
        <v>32</v>
      </c>
      <c r="P27" s="36">
        <v>32</v>
      </c>
      <c r="Q27" s="36">
        <v>32</v>
      </c>
      <c r="T27" s="36" t="s">
        <v>1620</v>
      </c>
      <c r="U27" s="36">
        <v>8022</v>
      </c>
      <c r="V27" s="36" t="s">
        <v>2866</v>
      </c>
      <c r="W27" s="59" t="s">
        <v>2867</v>
      </c>
      <c r="X27" s="36">
        <v>74</v>
      </c>
      <c r="Y27" s="36" t="s">
        <v>129</v>
      </c>
      <c r="Z27" s="36" t="s">
        <v>1623</v>
      </c>
      <c r="AA27" s="36" t="s">
        <v>2868</v>
      </c>
      <c r="AB27" s="60">
        <v>150</v>
      </c>
      <c r="AC27" s="60">
        <v>15</v>
      </c>
      <c r="AD27" s="60">
        <v>9</v>
      </c>
      <c r="AE27" s="36" t="s">
        <v>2869</v>
      </c>
      <c r="AF27" s="60">
        <v>250</v>
      </c>
      <c r="AG27" s="60">
        <v>25</v>
      </c>
      <c r="AH27" s="60">
        <v>1</v>
      </c>
      <c r="AI27" s="36" t="s">
        <v>2870</v>
      </c>
      <c r="AJ27" s="60">
        <v>350</v>
      </c>
      <c r="AK27" s="60">
        <v>35</v>
      </c>
      <c r="AL27" s="60">
        <v>13</v>
      </c>
      <c r="AM27" s="36" t="s">
        <v>2871</v>
      </c>
      <c r="AN27" s="60">
        <v>450</v>
      </c>
      <c r="AO27" s="60">
        <v>45</v>
      </c>
      <c r="AP27" s="60">
        <v>14</v>
      </c>
      <c r="AQ27" s="36" t="s">
        <v>1628</v>
      </c>
    </row>
    <row r="28" spans="1:43" x14ac:dyDescent="0.2">
      <c r="D28" s="36">
        <v>75</v>
      </c>
      <c r="E28" s="36">
        <v>30</v>
      </c>
      <c r="G28" s="36">
        <v>36</v>
      </c>
      <c r="H28" s="36">
        <v>36</v>
      </c>
      <c r="I28" s="36">
        <v>36</v>
      </c>
      <c r="J28" s="36">
        <v>36</v>
      </c>
      <c r="K28" s="36">
        <v>36</v>
      </c>
      <c r="L28" s="36">
        <v>36</v>
      </c>
      <c r="M28" s="36">
        <v>36</v>
      </c>
      <c r="N28" s="36">
        <v>36</v>
      </c>
      <c r="O28" s="36">
        <v>36</v>
      </c>
      <c r="P28" s="36">
        <v>36</v>
      </c>
      <c r="Q28" s="36">
        <v>36</v>
      </c>
      <c r="T28" s="36" t="s">
        <v>1608</v>
      </c>
      <c r="U28" s="36">
        <v>6020</v>
      </c>
      <c r="V28" s="36" t="s">
        <v>2526</v>
      </c>
      <c r="W28" s="59" t="s">
        <v>2527</v>
      </c>
      <c r="X28" s="36">
        <v>54</v>
      </c>
      <c r="Y28" s="36" t="s">
        <v>2179</v>
      </c>
      <c r="Z28" s="36" t="s">
        <v>1511</v>
      </c>
      <c r="AA28" s="36" t="s">
        <v>2528</v>
      </c>
      <c r="AB28" s="60">
        <v>100</v>
      </c>
      <c r="AC28" s="60">
        <v>5</v>
      </c>
      <c r="AD28" s="60">
        <v>7</v>
      </c>
      <c r="AE28" s="36" t="s">
        <v>2529</v>
      </c>
      <c r="AF28" s="60">
        <v>160</v>
      </c>
      <c r="AG28" s="60">
        <v>10</v>
      </c>
      <c r="AH28" s="60">
        <v>9</v>
      </c>
      <c r="AI28" s="36" t="s">
        <v>2530</v>
      </c>
      <c r="AJ28" s="60">
        <v>220</v>
      </c>
      <c r="AK28" s="60">
        <v>15</v>
      </c>
      <c r="AL28" s="60">
        <v>11</v>
      </c>
      <c r="AM28" s="36" t="s">
        <v>2531</v>
      </c>
      <c r="AN28" s="60">
        <v>280</v>
      </c>
      <c r="AO28" s="60">
        <v>20</v>
      </c>
      <c r="AP28" s="60">
        <v>13</v>
      </c>
      <c r="AQ28" s="36" t="s">
        <v>1612</v>
      </c>
    </row>
    <row r="29" spans="1:43" x14ac:dyDescent="0.2">
      <c r="D29" s="36">
        <v>80</v>
      </c>
      <c r="E29" s="36">
        <v>30</v>
      </c>
      <c r="G29" s="36">
        <v>38</v>
      </c>
      <c r="H29" s="36">
        <v>38</v>
      </c>
      <c r="I29" s="36">
        <v>38</v>
      </c>
      <c r="J29" s="36">
        <v>38</v>
      </c>
      <c r="K29" s="36">
        <v>38</v>
      </c>
      <c r="L29" s="36">
        <v>38</v>
      </c>
      <c r="M29" s="36">
        <v>38</v>
      </c>
      <c r="N29" s="36">
        <v>38</v>
      </c>
      <c r="O29" s="36">
        <v>38</v>
      </c>
      <c r="P29" s="36">
        <v>38</v>
      </c>
      <c r="Q29" s="36">
        <v>38</v>
      </c>
      <c r="T29" s="36" t="s">
        <v>1579</v>
      </c>
      <c r="U29" s="36">
        <v>3016</v>
      </c>
      <c r="V29" s="36" t="s">
        <v>1997</v>
      </c>
      <c r="W29" s="59" t="s">
        <v>1998</v>
      </c>
      <c r="X29" s="36">
        <v>24</v>
      </c>
      <c r="Y29" s="36" t="s">
        <v>1648</v>
      </c>
      <c r="Z29" s="36" t="s">
        <v>1511</v>
      </c>
      <c r="AA29" s="36" t="s">
        <v>1999</v>
      </c>
      <c r="AB29" s="60">
        <v>80</v>
      </c>
      <c r="AC29" s="60">
        <v>20</v>
      </c>
      <c r="AD29" s="60">
        <v>8</v>
      </c>
      <c r="AE29" s="36" t="s">
        <v>2000</v>
      </c>
      <c r="AF29" s="60">
        <v>100</v>
      </c>
      <c r="AG29" s="60">
        <v>20</v>
      </c>
      <c r="AH29" s="60">
        <v>10</v>
      </c>
      <c r="AI29" s="36" t="s">
        <v>2001</v>
      </c>
      <c r="AJ29" s="60">
        <v>120</v>
      </c>
      <c r="AK29" s="60">
        <v>25</v>
      </c>
      <c r="AL29" s="60">
        <v>12</v>
      </c>
      <c r="AM29" s="36" t="s">
        <v>2002</v>
      </c>
      <c r="AN29" s="60">
        <v>140</v>
      </c>
      <c r="AO29" s="60">
        <v>30</v>
      </c>
      <c r="AP29" s="60">
        <v>14</v>
      </c>
      <c r="AQ29" s="36" t="s">
        <v>1586</v>
      </c>
    </row>
    <row r="30" spans="1:43" x14ac:dyDescent="0.2">
      <c r="D30" s="36">
        <v>85</v>
      </c>
      <c r="E30" s="36">
        <v>30</v>
      </c>
      <c r="G30" s="36">
        <v>40</v>
      </c>
      <c r="H30" s="36">
        <v>40</v>
      </c>
      <c r="I30" s="36">
        <v>40</v>
      </c>
      <c r="J30" s="36">
        <v>40</v>
      </c>
      <c r="K30" s="36">
        <v>40</v>
      </c>
      <c r="L30" s="36">
        <v>40</v>
      </c>
      <c r="M30" s="36">
        <v>40</v>
      </c>
      <c r="N30" s="36">
        <v>40</v>
      </c>
      <c r="O30" s="36">
        <v>40</v>
      </c>
      <c r="P30" s="36">
        <v>40</v>
      </c>
      <c r="Q30" s="36">
        <v>40</v>
      </c>
      <c r="T30" s="36" t="s">
        <v>1723</v>
      </c>
      <c r="U30" s="36">
        <v>2615</v>
      </c>
      <c r="V30" s="36" t="s">
        <v>1916</v>
      </c>
      <c r="W30" s="59" t="s">
        <v>1917</v>
      </c>
      <c r="X30" s="36" t="s">
        <v>1726</v>
      </c>
      <c r="Y30" s="36" t="s">
        <v>181</v>
      </c>
      <c r="Z30" s="36" t="s">
        <v>1511</v>
      </c>
      <c r="AA30" s="36" t="s">
        <v>1918</v>
      </c>
      <c r="AB30" s="60">
        <v>80</v>
      </c>
      <c r="AC30" s="60">
        <v>5</v>
      </c>
      <c r="AD30" s="60">
        <v>9</v>
      </c>
      <c r="AE30" s="36" t="s">
        <v>1919</v>
      </c>
      <c r="AF30" s="60">
        <v>160</v>
      </c>
      <c r="AG30" s="60">
        <v>10</v>
      </c>
      <c r="AH30" s="60">
        <v>11</v>
      </c>
      <c r="AI30" s="36" t="s">
        <v>1920</v>
      </c>
      <c r="AJ30" s="60">
        <v>240</v>
      </c>
      <c r="AK30" s="60">
        <v>15</v>
      </c>
      <c r="AL30" s="60">
        <v>14</v>
      </c>
      <c r="AM30" s="36" t="s">
        <v>1744</v>
      </c>
      <c r="AN30" s="60">
        <v>320</v>
      </c>
      <c r="AO30" s="60">
        <v>20</v>
      </c>
      <c r="AP30" s="60">
        <v>16</v>
      </c>
      <c r="AQ30" s="36" t="s">
        <v>67</v>
      </c>
    </row>
    <row r="31" spans="1:43" x14ac:dyDescent="0.2">
      <c r="D31" s="36">
        <v>90</v>
      </c>
      <c r="E31" s="36">
        <v>30</v>
      </c>
      <c r="G31" s="36">
        <v>42</v>
      </c>
      <c r="H31" s="36">
        <v>42</v>
      </c>
      <c r="I31" s="36">
        <v>42</v>
      </c>
      <c r="J31" s="36">
        <v>42</v>
      </c>
      <c r="K31" s="36">
        <v>42</v>
      </c>
      <c r="L31" s="36">
        <v>42</v>
      </c>
      <c r="M31" s="36">
        <v>42</v>
      </c>
      <c r="N31" s="36">
        <v>42</v>
      </c>
      <c r="O31" s="36">
        <v>42</v>
      </c>
      <c r="P31" s="36">
        <v>42</v>
      </c>
      <c r="Q31" s="36">
        <v>42</v>
      </c>
      <c r="T31" s="36" t="s">
        <v>104</v>
      </c>
      <c r="U31" s="36">
        <v>7010</v>
      </c>
      <c r="V31" s="36" t="s">
        <v>2664</v>
      </c>
      <c r="W31" s="59" t="s">
        <v>2665</v>
      </c>
      <c r="X31" s="36">
        <v>22</v>
      </c>
      <c r="Y31" s="36" t="s">
        <v>1561</v>
      </c>
      <c r="Z31" s="36" t="s">
        <v>1511</v>
      </c>
      <c r="AA31" s="36" t="s">
        <v>1735</v>
      </c>
      <c r="AB31" s="60">
        <v>60</v>
      </c>
      <c r="AC31" s="60">
        <v>10</v>
      </c>
      <c r="AD31" s="60">
        <v>6</v>
      </c>
      <c r="AE31" s="36" t="s">
        <v>1652</v>
      </c>
      <c r="AF31" s="60">
        <v>90</v>
      </c>
      <c r="AG31" s="60">
        <v>10</v>
      </c>
      <c r="AH31" s="60">
        <v>9</v>
      </c>
      <c r="AI31" s="36" t="s">
        <v>2200</v>
      </c>
      <c r="AJ31" s="60">
        <v>120</v>
      </c>
      <c r="AK31" s="60">
        <v>15</v>
      </c>
      <c r="AL31" s="60">
        <v>12</v>
      </c>
      <c r="AM31" s="36" t="s">
        <v>2324</v>
      </c>
      <c r="AN31" s="60">
        <v>150</v>
      </c>
      <c r="AO31" s="60">
        <v>15</v>
      </c>
      <c r="AP31" s="60">
        <v>15</v>
      </c>
    </row>
    <row r="32" spans="1:43" x14ac:dyDescent="0.2">
      <c r="D32" s="36">
        <v>95</v>
      </c>
      <c r="E32" s="36">
        <v>40</v>
      </c>
      <c r="G32" s="36">
        <v>46</v>
      </c>
      <c r="H32" s="36">
        <v>46</v>
      </c>
      <c r="I32" s="36">
        <v>46</v>
      </c>
      <c r="J32" s="36">
        <v>46</v>
      </c>
      <c r="K32" s="36">
        <v>46</v>
      </c>
      <c r="L32" s="36">
        <v>46</v>
      </c>
      <c r="M32" s="36">
        <v>46</v>
      </c>
      <c r="N32" s="36">
        <v>46</v>
      </c>
      <c r="O32" s="36">
        <v>46</v>
      </c>
      <c r="P32" s="36">
        <v>46</v>
      </c>
      <c r="Q32" s="36">
        <v>46</v>
      </c>
      <c r="T32" s="36" t="s">
        <v>100</v>
      </c>
      <c r="U32" s="36">
        <v>14009</v>
      </c>
      <c r="V32" s="36" t="s">
        <v>3568</v>
      </c>
      <c r="W32" s="59" t="s">
        <v>3569</v>
      </c>
      <c r="X32" s="36">
        <v>46</v>
      </c>
      <c r="Y32" s="36" t="s">
        <v>1648</v>
      </c>
      <c r="Z32" s="36" t="s">
        <v>1511</v>
      </c>
      <c r="AA32" s="36" t="s">
        <v>3570</v>
      </c>
      <c r="AB32" s="60">
        <v>80</v>
      </c>
      <c r="AC32" s="60">
        <v>10</v>
      </c>
      <c r="AD32" s="60">
        <v>9</v>
      </c>
      <c r="AE32" s="36" t="s">
        <v>3571</v>
      </c>
      <c r="AF32" s="60">
        <v>140</v>
      </c>
      <c r="AG32" s="60">
        <v>15</v>
      </c>
      <c r="AH32" s="60">
        <v>11</v>
      </c>
      <c r="AI32" s="36" t="s">
        <v>3572</v>
      </c>
      <c r="AJ32" s="60">
        <v>180</v>
      </c>
      <c r="AK32" s="60">
        <v>15</v>
      </c>
      <c r="AL32" s="60">
        <v>13</v>
      </c>
      <c r="AM32" s="36" t="s">
        <v>3573</v>
      </c>
      <c r="AN32" s="60">
        <v>240</v>
      </c>
      <c r="AO32" s="60">
        <v>20</v>
      </c>
      <c r="AP32" s="60">
        <v>16</v>
      </c>
    </row>
    <row r="33" spans="4:43" x14ac:dyDescent="0.2">
      <c r="D33" s="36">
        <v>100</v>
      </c>
      <c r="E33" s="36">
        <v>40</v>
      </c>
      <c r="G33" s="36">
        <v>48</v>
      </c>
      <c r="H33" s="36">
        <v>48</v>
      </c>
      <c r="I33" s="36">
        <v>48</v>
      </c>
      <c r="J33" s="36">
        <v>48</v>
      </c>
      <c r="K33" s="36">
        <v>48</v>
      </c>
      <c r="L33" s="36">
        <v>48</v>
      </c>
      <c r="M33" s="36">
        <v>48</v>
      </c>
      <c r="N33" s="36">
        <v>48</v>
      </c>
      <c r="O33" s="36">
        <v>48</v>
      </c>
      <c r="P33" s="36">
        <v>48</v>
      </c>
      <c r="Q33" s="36">
        <v>48</v>
      </c>
      <c r="T33" s="36" t="s">
        <v>1706</v>
      </c>
      <c r="U33" s="36">
        <v>5415</v>
      </c>
      <c r="V33" s="36" t="s">
        <v>2413</v>
      </c>
      <c r="W33" s="59" t="s">
        <v>2414</v>
      </c>
      <c r="X33" s="36" t="s">
        <v>1709</v>
      </c>
      <c r="Y33" s="36" t="s">
        <v>1648</v>
      </c>
      <c r="Z33" s="36" t="s">
        <v>1511</v>
      </c>
      <c r="AA33" s="36" t="s">
        <v>2415</v>
      </c>
      <c r="AB33" s="60">
        <v>100</v>
      </c>
      <c r="AC33" s="60">
        <v>10</v>
      </c>
      <c r="AD33" s="60">
        <v>8</v>
      </c>
      <c r="AE33" s="36" t="s">
        <v>2416</v>
      </c>
      <c r="AF33" s="60">
        <v>160</v>
      </c>
      <c r="AG33" s="60">
        <v>20</v>
      </c>
      <c r="AH33" s="60">
        <v>10</v>
      </c>
      <c r="AI33" s="36" t="s">
        <v>2417</v>
      </c>
      <c r="AJ33" s="60">
        <v>200</v>
      </c>
      <c r="AK33" s="60">
        <v>20</v>
      </c>
      <c r="AL33" s="60">
        <v>12</v>
      </c>
      <c r="AM33" s="36" t="s">
        <v>2418</v>
      </c>
      <c r="AN33" s="60">
        <v>240</v>
      </c>
      <c r="AO33" s="60">
        <v>25</v>
      </c>
      <c r="AP33" s="60">
        <v>14</v>
      </c>
      <c r="AQ33" s="36" t="s">
        <v>67</v>
      </c>
    </row>
    <row r="34" spans="4:43" x14ac:dyDescent="0.2">
      <c r="D34" s="36">
        <v>105</v>
      </c>
      <c r="E34" s="36">
        <v>40</v>
      </c>
      <c r="G34" s="36">
        <v>50</v>
      </c>
      <c r="H34" s="36">
        <v>50</v>
      </c>
      <c r="I34" s="36">
        <v>50</v>
      </c>
      <c r="J34" s="36">
        <v>50</v>
      </c>
      <c r="K34" s="36">
        <v>50</v>
      </c>
      <c r="L34" s="36">
        <v>50</v>
      </c>
      <c r="M34" s="36">
        <v>50</v>
      </c>
      <c r="N34" s="36">
        <v>50</v>
      </c>
      <c r="O34" s="36">
        <v>50</v>
      </c>
      <c r="P34" s="36">
        <v>50</v>
      </c>
      <c r="Q34" s="36">
        <v>50</v>
      </c>
      <c r="T34" s="36" t="s">
        <v>1579</v>
      </c>
      <c r="U34" s="36">
        <v>4016</v>
      </c>
      <c r="V34" s="36" t="s">
        <v>2167</v>
      </c>
      <c r="W34" s="59" t="s">
        <v>2168</v>
      </c>
      <c r="X34" s="36">
        <v>34</v>
      </c>
      <c r="Y34" s="36" t="s">
        <v>1648</v>
      </c>
      <c r="Z34" s="36" t="s">
        <v>1511</v>
      </c>
      <c r="AA34" s="36" t="s">
        <v>1735</v>
      </c>
      <c r="AB34" s="60">
        <v>80</v>
      </c>
      <c r="AC34" s="60">
        <v>10</v>
      </c>
      <c r="AD34" s="60">
        <v>8</v>
      </c>
      <c r="AE34" s="36" t="s">
        <v>1736</v>
      </c>
      <c r="AF34" s="60">
        <v>140</v>
      </c>
      <c r="AG34" s="60">
        <v>10</v>
      </c>
      <c r="AH34" s="60">
        <v>10</v>
      </c>
      <c r="AI34" s="36" t="s">
        <v>2169</v>
      </c>
      <c r="AJ34" s="60">
        <v>250</v>
      </c>
      <c r="AK34" s="60">
        <v>15</v>
      </c>
      <c r="AL34" s="60">
        <v>12</v>
      </c>
      <c r="AM34" s="36" t="s">
        <v>2170</v>
      </c>
      <c r="AN34" s="60">
        <v>400</v>
      </c>
      <c r="AO34" s="60">
        <v>15</v>
      </c>
      <c r="AP34" s="60">
        <v>14</v>
      </c>
      <c r="AQ34" s="36" t="s">
        <v>1586</v>
      </c>
    </row>
    <row r="35" spans="4:43" x14ac:dyDescent="0.2">
      <c r="D35" s="36">
        <v>110</v>
      </c>
      <c r="E35" s="36">
        <v>40</v>
      </c>
      <c r="G35" s="36">
        <v>52</v>
      </c>
      <c r="H35" s="36">
        <v>52</v>
      </c>
      <c r="I35" s="36">
        <v>52</v>
      </c>
      <c r="J35" s="36">
        <v>52</v>
      </c>
      <c r="K35" s="36">
        <v>52</v>
      </c>
      <c r="L35" s="36">
        <v>52</v>
      </c>
      <c r="M35" s="36">
        <v>52</v>
      </c>
      <c r="N35" s="36">
        <v>52</v>
      </c>
      <c r="O35" s="36">
        <v>52</v>
      </c>
      <c r="P35" s="36">
        <v>52</v>
      </c>
      <c r="Q35" s="36">
        <v>52</v>
      </c>
      <c r="T35" s="36" t="s">
        <v>1654</v>
      </c>
      <c r="U35" s="36">
        <v>4026</v>
      </c>
      <c r="V35" s="36" t="s">
        <v>2209</v>
      </c>
      <c r="W35" s="59" t="s">
        <v>2210</v>
      </c>
      <c r="X35" s="36">
        <v>34</v>
      </c>
      <c r="Y35" s="36" t="s">
        <v>1648</v>
      </c>
      <c r="Z35" s="36" t="s">
        <v>1511</v>
      </c>
      <c r="AA35" s="36" t="s">
        <v>2211</v>
      </c>
      <c r="AB35" s="60">
        <v>80</v>
      </c>
      <c r="AC35" s="60">
        <v>10</v>
      </c>
      <c r="AD35" s="60">
        <v>7</v>
      </c>
      <c r="AE35" s="36" t="s">
        <v>2212</v>
      </c>
      <c r="AF35" s="60">
        <v>100</v>
      </c>
      <c r="AG35" s="60">
        <v>10</v>
      </c>
      <c r="AH35" s="60">
        <v>9</v>
      </c>
      <c r="AI35" s="36" t="s">
        <v>2213</v>
      </c>
      <c r="AJ35" s="60">
        <v>120</v>
      </c>
      <c r="AK35" s="60">
        <v>10</v>
      </c>
      <c r="AL35" s="60">
        <v>11</v>
      </c>
      <c r="AM35" s="36" t="s">
        <v>2214</v>
      </c>
      <c r="AN35" s="60">
        <v>140</v>
      </c>
      <c r="AO35" s="60">
        <v>15</v>
      </c>
      <c r="AP35" s="60">
        <v>13</v>
      </c>
      <c r="AQ35" s="36" t="s">
        <v>1661</v>
      </c>
    </row>
    <row r="36" spans="4:43" x14ac:dyDescent="0.2">
      <c r="D36" s="36">
        <v>115</v>
      </c>
      <c r="E36" s="36">
        <v>50</v>
      </c>
      <c r="G36" s="36">
        <v>56</v>
      </c>
      <c r="H36" s="36">
        <v>56</v>
      </c>
      <c r="I36" s="36">
        <v>56</v>
      </c>
      <c r="J36" s="36">
        <v>56</v>
      </c>
      <c r="K36" s="36">
        <v>56</v>
      </c>
      <c r="L36" s="36">
        <v>56</v>
      </c>
      <c r="M36" s="36">
        <v>56</v>
      </c>
      <c r="N36" s="36">
        <v>56</v>
      </c>
      <c r="O36" s="36">
        <v>56</v>
      </c>
      <c r="P36" s="36">
        <v>56</v>
      </c>
      <c r="Q36" s="36">
        <v>56</v>
      </c>
      <c r="T36" s="36" t="s">
        <v>112</v>
      </c>
      <c r="U36" s="36">
        <v>33011</v>
      </c>
      <c r="V36" s="36" t="s">
        <v>4359</v>
      </c>
      <c r="W36" s="59" t="s">
        <v>4360</v>
      </c>
      <c r="X36" s="36">
        <v>82</v>
      </c>
      <c r="Y36" s="36" t="s">
        <v>181</v>
      </c>
      <c r="Z36" s="36" t="s">
        <v>1511</v>
      </c>
      <c r="AA36" s="36" t="s">
        <v>3987</v>
      </c>
      <c r="AB36" s="60">
        <v>350</v>
      </c>
      <c r="AC36" s="60" t="s">
        <v>266</v>
      </c>
      <c r="AD36" s="60">
        <v>9</v>
      </c>
      <c r="AE36" s="36" t="s">
        <v>3988</v>
      </c>
      <c r="AF36" s="60">
        <v>500</v>
      </c>
      <c r="AG36" s="60" t="s">
        <v>266</v>
      </c>
      <c r="AH36" s="60">
        <v>12</v>
      </c>
      <c r="AI36" s="36" t="s">
        <v>3989</v>
      </c>
      <c r="AJ36" s="60">
        <v>800</v>
      </c>
      <c r="AK36" s="60" t="s">
        <v>266</v>
      </c>
      <c r="AL36" s="60">
        <v>14</v>
      </c>
      <c r="AM36" s="36" t="s">
        <v>3990</v>
      </c>
      <c r="AN36" s="60">
        <v>1200</v>
      </c>
      <c r="AO36" s="60" t="s">
        <v>266</v>
      </c>
      <c r="AP36" s="60">
        <v>16</v>
      </c>
    </row>
    <row r="37" spans="4:43" x14ac:dyDescent="0.2">
      <c r="D37" s="36">
        <v>120</v>
      </c>
      <c r="E37" s="36">
        <v>50</v>
      </c>
      <c r="G37" s="36">
        <v>58</v>
      </c>
      <c r="H37" s="36">
        <v>58</v>
      </c>
      <c r="I37" s="36">
        <v>58</v>
      </c>
      <c r="J37" s="36">
        <v>58</v>
      </c>
      <c r="K37" s="36">
        <v>58</v>
      </c>
      <c r="L37" s="36">
        <v>58</v>
      </c>
      <c r="M37" s="36">
        <v>58</v>
      </c>
      <c r="N37" s="36">
        <v>58</v>
      </c>
      <c r="O37" s="36">
        <v>58</v>
      </c>
      <c r="P37" s="36">
        <v>58</v>
      </c>
      <c r="Q37" s="36">
        <v>58</v>
      </c>
      <c r="T37" s="36" t="s">
        <v>1706</v>
      </c>
      <c r="U37" s="36">
        <v>8415</v>
      </c>
      <c r="V37" s="36" t="s">
        <v>2922</v>
      </c>
      <c r="W37" s="59" t="s">
        <v>2923</v>
      </c>
      <c r="X37" s="36" t="s">
        <v>1709</v>
      </c>
      <c r="Y37" s="36" t="s">
        <v>1648</v>
      </c>
      <c r="Z37" s="36" t="s">
        <v>1511</v>
      </c>
      <c r="AA37" s="36" t="s">
        <v>2092</v>
      </c>
      <c r="AB37" s="60">
        <v>80</v>
      </c>
      <c r="AC37" s="60">
        <v>10</v>
      </c>
      <c r="AD37" s="60">
        <v>8</v>
      </c>
      <c r="AE37" s="36" t="s">
        <v>2093</v>
      </c>
      <c r="AF37" s="60">
        <v>120</v>
      </c>
      <c r="AG37" s="60">
        <v>15</v>
      </c>
      <c r="AH37" s="60">
        <v>10</v>
      </c>
      <c r="AI37" s="36" t="s">
        <v>2094</v>
      </c>
      <c r="AJ37" s="60">
        <v>180</v>
      </c>
      <c r="AK37" s="60">
        <v>20</v>
      </c>
      <c r="AL37" s="60">
        <v>12</v>
      </c>
      <c r="AM37" s="36" t="s">
        <v>2095</v>
      </c>
      <c r="AN37" s="60">
        <v>220</v>
      </c>
      <c r="AO37" s="60">
        <v>25</v>
      </c>
      <c r="AP37" s="60">
        <v>14</v>
      </c>
      <c r="AQ37" s="36" t="s">
        <v>44</v>
      </c>
    </row>
    <row r="38" spans="4:43" x14ac:dyDescent="0.2">
      <c r="D38" s="36">
        <v>125</v>
      </c>
      <c r="E38" s="36">
        <v>50</v>
      </c>
      <c r="G38" s="36">
        <v>60</v>
      </c>
      <c r="H38" s="36">
        <v>60</v>
      </c>
      <c r="I38" s="36">
        <v>60</v>
      </c>
      <c r="J38" s="36">
        <v>60</v>
      </c>
      <c r="K38" s="36">
        <v>60</v>
      </c>
      <c r="L38" s="36">
        <v>60</v>
      </c>
      <c r="M38" s="36">
        <v>60</v>
      </c>
      <c r="N38" s="36">
        <v>60</v>
      </c>
      <c r="O38" s="36">
        <v>60</v>
      </c>
      <c r="P38" s="36">
        <v>60</v>
      </c>
      <c r="Q38" s="36">
        <v>60</v>
      </c>
      <c r="T38" s="36" t="s">
        <v>100</v>
      </c>
      <c r="U38" s="36">
        <v>10009</v>
      </c>
      <c r="V38" s="36" t="s">
        <v>3152</v>
      </c>
      <c r="W38" s="59" t="s">
        <v>3153</v>
      </c>
      <c r="X38" s="36">
        <v>32</v>
      </c>
      <c r="Y38" s="36" t="s">
        <v>1561</v>
      </c>
      <c r="Z38" s="36" t="s">
        <v>1511</v>
      </c>
      <c r="AA38" s="36" t="s">
        <v>1735</v>
      </c>
      <c r="AB38" s="60">
        <v>60</v>
      </c>
      <c r="AC38" s="60" t="s">
        <v>266</v>
      </c>
      <c r="AD38" s="60">
        <v>7</v>
      </c>
      <c r="AE38" s="36" t="s">
        <v>1736</v>
      </c>
      <c r="AF38" s="60">
        <v>90</v>
      </c>
      <c r="AG38" s="60" t="s">
        <v>266</v>
      </c>
      <c r="AH38" s="60">
        <v>10</v>
      </c>
      <c r="AI38" s="36" t="s">
        <v>1737</v>
      </c>
      <c r="AJ38" s="60">
        <v>120</v>
      </c>
      <c r="AK38" s="60" t="s">
        <v>266</v>
      </c>
      <c r="AL38" s="60">
        <v>13</v>
      </c>
      <c r="AM38" s="36" t="s">
        <v>2200</v>
      </c>
      <c r="AN38" s="60">
        <v>150</v>
      </c>
      <c r="AO38" s="60" t="s">
        <v>266</v>
      </c>
      <c r="AP38" s="60">
        <v>15</v>
      </c>
    </row>
    <row r="39" spans="4:43" x14ac:dyDescent="0.2">
      <c r="D39" s="36">
        <v>130</v>
      </c>
      <c r="E39" s="36">
        <v>50</v>
      </c>
      <c r="G39" s="36">
        <v>62</v>
      </c>
      <c r="H39" s="36">
        <v>62</v>
      </c>
      <c r="I39" s="36">
        <v>62</v>
      </c>
      <c r="J39" s="36">
        <v>62</v>
      </c>
      <c r="K39" s="36">
        <v>62</v>
      </c>
      <c r="L39" s="36">
        <v>62</v>
      </c>
      <c r="M39" s="36">
        <v>62</v>
      </c>
      <c r="N39" s="36">
        <v>62</v>
      </c>
      <c r="O39" s="36">
        <v>62</v>
      </c>
      <c r="P39" s="36">
        <v>62</v>
      </c>
      <c r="Q39" s="36">
        <v>62</v>
      </c>
      <c r="T39" s="36" t="s">
        <v>1714</v>
      </c>
      <c r="U39" s="36">
        <v>8515</v>
      </c>
      <c r="V39" s="36" t="s">
        <v>2924</v>
      </c>
      <c r="W39" s="59" t="s">
        <v>2925</v>
      </c>
      <c r="X39" s="36" t="s">
        <v>1717</v>
      </c>
      <c r="Y39" s="36" t="s">
        <v>181</v>
      </c>
      <c r="Z39" s="36" t="s">
        <v>1511</v>
      </c>
      <c r="AA39" s="36" t="s">
        <v>2926</v>
      </c>
      <c r="AB39" s="60">
        <v>60</v>
      </c>
      <c r="AC39" s="60">
        <v>5</v>
      </c>
      <c r="AD39" s="60">
        <v>8</v>
      </c>
      <c r="AE39" s="36" t="s">
        <v>2927</v>
      </c>
      <c r="AF39" s="60">
        <v>80</v>
      </c>
      <c r="AG39" s="60">
        <v>5</v>
      </c>
      <c r="AH39" s="60">
        <v>10</v>
      </c>
      <c r="AI39" s="36" t="s">
        <v>2928</v>
      </c>
      <c r="AJ39" s="60">
        <v>100</v>
      </c>
      <c r="AK39" s="60">
        <v>10</v>
      </c>
      <c r="AL39" s="60">
        <v>12</v>
      </c>
      <c r="AM39" s="36" t="s">
        <v>2929</v>
      </c>
      <c r="AN39" s="60">
        <v>120</v>
      </c>
      <c r="AO39" s="60">
        <v>10</v>
      </c>
      <c r="AP39" s="60">
        <v>15</v>
      </c>
      <c r="AQ39" s="36" t="s">
        <v>71</v>
      </c>
    </row>
    <row r="40" spans="4:43" x14ac:dyDescent="0.2">
      <c r="D40" s="36">
        <v>135</v>
      </c>
      <c r="E40" s="36">
        <v>60</v>
      </c>
      <c r="G40" s="36">
        <v>66</v>
      </c>
      <c r="H40" s="36">
        <v>66</v>
      </c>
      <c r="I40" s="36">
        <v>66</v>
      </c>
      <c r="J40" s="36">
        <v>66</v>
      </c>
      <c r="K40" s="36">
        <v>66</v>
      </c>
      <c r="L40" s="36">
        <v>66</v>
      </c>
      <c r="M40" s="36">
        <v>66</v>
      </c>
      <c r="N40" s="36">
        <v>66</v>
      </c>
      <c r="O40" s="36">
        <v>66</v>
      </c>
      <c r="P40" s="36">
        <v>66</v>
      </c>
      <c r="Q40" s="36">
        <v>66</v>
      </c>
      <c r="T40" s="36" t="s">
        <v>1608</v>
      </c>
      <c r="U40" s="36">
        <v>10020</v>
      </c>
      <c r="V40" s="36" t="s">
        <v>3182</v>
      </c>
      <c r="W40" s="59" t="s">
        <v>3183</v>
      </c>
      <c r="X40" s="36">
        <v>94</v>
      </c>
      <c r="Y40" s="36" t="s">
        <v>2179</v>
      </c>
      <c r="Z40" s="36" t="s">
        <v>1511</v>
      </c>
      <c r="AA40" s="36" t="s">
        <v>3184</v>
      </c>
      <c r="AB40" s="60">
        <v>300</v>
      </c>
      <c r="AC40" s="60">
        <v>5</v>
      </c>
      <c r="AD40" s="60">
        <v>8</v>
      </c>
      <c r="AE40" s="36" t="s">
        <v>190</v>
      </c>
      <c r="AF40" s="60">
        <v>450</v>
      </c>
      <c r="AG40" s="60">
        <v>10</v>
      </c>
      <c r="AH40" s="60">
        <v>10</v>
      </c>
      <c r="AI40" s="36" t="s">
        <v>193</v>
      </c>
      <c r="AJ40" s="60">
        <v>600</v>
      </c>
      <c r="AK40" s="60">
        <v>15</v>
      </c>
      <c r="AL40" s="60">
        <v>12</v>
      </c>
      <c r="AM40" s="36" t="s">
        <v>196</v>
      </c>
      <c r="AN40" s="60">
        <v>800</v>
      </c>
      <c r="AO40" s="60">
        <v>20</v>
      </c>
      <c r="AP40" s="60">
        <v>14</v>
      </c>
      <c r="AQ40" s="36" t="s">
        <v>1612</v>
      </c>
    </row>
    <row r="41" spans="4:43" x14ac:dyDescent="0.2">
      <c r="D41" s="36">
        <v>140</v>
      </c>
      <c r="E41" s="36">
        <v>60</v>
      </c>
      <c r="G41" s="36">
        <v>68</v>
      </c>
      <c r="H41" s="36">
        <v>68</v>
      </c>
      <c r="I41" s="36">
        <v>68</v>
      </c>
      <c r="J41" s="36">
        <v>68</v>
      </c>
      <c r="K41" s="36">
        <v>68</v>
      </c>
      <c r="L41" s="36">
        <v>68</v>
      </c>
      <c r="M41" s="36">
        <v>68</v>
      </c>
      <c r="N41" s="36">
        <v>68</v>
      </c>
      <c r="O41" s="36">
        <v>68</v>
      </c>
      <c r="P41" s="36">
        <v>68</v>
      </c>
      <c r="Q41" s="36">
        <v>68</v>
      </c>
      <c r="T41" s="36" t="s">
        <v>1706</v>
      </c>
      <c r="U41" s="36">
        <v>1415</v>
      </c>
      <c r="V41" s="36" t="s">
        <v>1707</v>
      </c>
      <c r="W41" s="59" t="s">
        <v>1708</v>
      </c>
      <c r="X41" s="36" t="s">
        <v>1709</v>
      </c>
      <c r="Y41" s="36" t="s">
        <v>181</v>
      </c>
      <c r="Z41" s="36" t="s">
        <v>1511</v>
      </c>
      <c r="AA41" s="36" t="s">
        <v>1710</v>
      </c>
      <c r="AB41" s="60">
        <v>150</v>
      </c>
      <c r="AC41" s="60">
        <v>10</v>
      </c>
      <c r="AD41" s="60">
        <v>8</v>
      </c>
      <c r="AE41" s="36" t="s">
        <v>1711</v>
      </c>
      <c r="AF41" s="60">
        <v>200</v>
      </c>
      <c r="AG41" s="60">
        <v>10</v>
      </c>
      <c r="AH41" s="60">
        <v>10</v>
      </c>
      <c r="AI41" s="36" t="s">
        <v>1712</v>
      </c>
      <c r="AJ41" s="60">
        <v>240</v>
      </c>
      <c r="AK41" s="60">
        <v>15</v>
      </c>
      <c r="AL41" s="60">
        <v>12</v>
      </c>
      <c r="AM41" s="36" t="s">
        <v>1713</v>
      </c>
      <c r="AN41" s="60">
        <v>280</v>
      </c>
      <c r="AO41" s="60">
        <v>15</v>
      </c>
      <c r="AP41" s="60">
        <v>14</v>
      </c>
      <c r="AQ41" s="36" t="s">
        <v>54</v>
      </c>
    </row>
    <row r="42" spans="4:43" x14ac:dyDescent="0.2">
      <c r="D42" s="36">
        <v>145</v>
      </c>
      <c r="E42" s="36">
        <v>60</v>
      </c>
      <c r="G42" s="36">
        <v>70</v>
      </c>
      <c r="H42" s="36">
        <v>70</v>
      </c>
      <c r="I42" s="36">
        <v>70</v>
      </c>
      <c r="J42" s="36">
        <v>70</v>
      </c>
      <c r="K42" s="36">
        <v>70</v>
      </c>
      <c r="L42" s="36">
        <v>70</v>
      </c>
      <c r="M42" s="36">
        <v>70</v>
      </c>
      <c r="N42" s="36">
        <v>70</v>
      </c>
      <c r="O42" s="36">
        <v>70</v>
      </c>
      <c r="P42" s="36">
        <v>70</v>
      </c>
      <c r="Q42" s="36">
        <v>70</v>
      </c>
      <c r="T42" s="36" t="s">
        <v>1572</v>
      </c>
      <c r="U42" s="36">
        <v>6015</v>
      </c>
      <c r="V42" s="36" t="s">
        <v>2500</v>
      </c>
      <c r="W42" s="59" t="s">
        <v>2501</v>
      </c>
      <c r="X42" s="36" t="s">
        <v>1575</v>
      </c>
      <c r="Y42" s="36" t="s">
        <v>181</v>
      </c>
      <c r="Z42" s="36" t="s">
        <v>1511</v>
      </c>
      <c r="AA42" s="36" t="s">
        <v>2502</v>
      </c>
      <c r="AB42" s="60">
        <v>30</v>
      </c>
      <c r="AC42" s="60" t="s">
        <v>266</v>
      </c>
      <c r="AD42" s="60">
        <v>5</v>
      </c>
      <c r="AE42" s="36" t="s">
        <v>2503</v>
      </c>
      <c r="AF42" s="60">
        <v>70</v>
      </c>
      <c r="AG42" s="60" t="s">
        <v>266</v>
      </c>
      <c r="AH42" s="60">
        <v>8</v>
      </c>
      <c r="AI42" s="36" t="s">
        <v>2504</v>
      </c>
      <c r="AJ42" s="60">
        <v>100</v>
      </c>
      <c r="AK42" s="60" t="s">
        <v>266</v>
      </c>
      <c r="AL42" s="60">
        <v>10</v>
      </c>
      <c r="AM42" s="36" t="s">
        <v>2505</v>
      </c>
      <c r="AN42" s="60">
        <v>140</v>
      </c>
      <c r="AO42" s="60" t="s">
        <v>266</v>
      </c>
      <c r="AP42" s="60">
        <v>12</v>
      </c>
      <c r="AQ42" s="36" t="s">
        <v>2506</v>
      </c>
    </row>
    <row r="43" spans="4:43" x14ac:dyDescent="0.2">
      <c r="D43" s="36">
        <v>150</v>
      </c>
      <c r="E43" s="36">
        <v>60</v>
      </c>
      <c r="G43" s="36">
        <v>72</v>
      </c>
      <c r="H43" s="36">
        <v>72</v>
      </c>
      <c r="I43" s="36">
        <v>72</v>
      </c>
      <c r="J43" s="36">
        <v>72</v>
      </c>
      <c r="K43" s="36">
        <v>72</v>
      </c>
      <c r="L43" s="36">
        <v>72</v>
      </c>
      <c r="M43" s="36">
        <v>72</v>
      </c>
      <c r="N43" s="36">
        <v>72</v>
      </c>
      <c r="O43" s="36">
        <v>72</v>
      </c>
      <c r="P43" s="36">
        <v>72</v>
      </c>
      <c r="Q43" s="36">
        <v>72</v>
      </c>
      <c r="T43" s="36" t="s">
        <v>1637</v>
      </c>
      <c r="U43" s="36">
        <v>7024</v>
      </c>
      <c r="V43" s="36" t="s">
        <v>2715</v>
      </c>
      <c r="W43" s="59" t="s">
        <v>2716</v>
      </c>
      <c r="X43" s="36">
        <v>64</v>
      </c>
      <c r="Y43" s="36" t="s">
        <v>1561</v>
      </c>
      <c r="Z43" s="36" t="s">
        <v>1511</v>
      </c>
      <c r="AA43" s="36" t="s">
        <v>2717</v>
      </c>
      <c r="AB43" s="60">
        <v>100</v>
      </c>
      <c r="AC43" s="60">
        <v>10</v>
      </c>
      <c r="AD43" s="60">
        <v>8</v>
      </c>
      <c r="AE43" s="36">
        <v>2</v>
      </c>
      <c r="AF43" s="60">
        <v>150</v>
      </c>
      <c r="AG43" s="60">
        <v>20</v>
      </c>
      <c r="AH43" s="60">
        <v>10</v>
      </c>
      <c r="AI43" s="36">
        <v>3</v>
      </c>
      <c r="AJ43" s="60">
        <v>200</v>
      </c>
      <c r="AK43" s="60">
        <v>30</v>
      </c>
      <c r="AL43" s="60">
        <v>12</v>
      </c>
      <c r="AM43" s="36">
        <v>4</v>
      </c>
      <c r="AN43" s="60">
        <v>250</v>
      </c>
      <c r="AO43" s="60">
        <v>40</v>
      </c>
      <c r="AP43" s="60">
        <v>14</v>
      </c>
      <c r="AQ43" s="36" t="s">
        <v>1644</v>
      </c>
    </row>
    <row r="44" spans="4:43" x14ac:dyDescent="0.2">
      <c r="D44" s="36">
        <v>155</v>
      </c>
      <c r="E44" s="36">
        <v>70</v>
      </c>
      <c r="G44" s="36">
        <v>76</v>
      </c>
      <c r="H44" s="36">
        <v>76</v>
      </c>
      <c r="I44" s="36">
        <v>76</v>
      </c>
      <c r="J44" s="36">
        <v>76</v>
      </c>
      <c r="K44" s="36">
        <v>76</v>
      </c>
      <c r="L44" s="36">
        <v>76</v>
      </c>
      <c r="M44" s="36">
        <v>76</v>
      </c>
      <c r="N44" s="36">
        <v>76</v>
      </c>
      <c r="O44" s="36">
        <v>76</v>
      </c>
      <c r="P44" s="36">
        <v>76</v>
      </c>
      <c r="Q44" s="36">
        <v>76</v>
      </c>
      <c r="T44" s="36" t="s">
        <v>67</v>
      </c>
      <c r="U44" s="36">
        <v>19004</v>
      </c>
      <c r="V44" s="36" t="s">
        <v>3769</v>
      </c>
      <c r="W44" s="59" t="s">
        <v>3770</v>
      </c>
      <c r="X44" s="36">
        <v>48</v>
      </c>
      <c r="Y44" s="36" t="s">
        <v>1561</v>
      </c>
      <c r="Z44" s="36" t="s">
        <v>1511</v>
      </c>
      <c r="AA44" s="36" t="s">
        <v>3771</v>
      </c>
      <c r="AB44" s="60">
        <v>140</v>
      </c>
      <c r="AC44" s="60">
        <v>15</v>
      </c>
      <c r="AD44" s="60">
        <v>7</v>
      </c>
      <c r="AE44" s="36" t="s">
        <v>3772</v>
      </c>
      <c r="AF44" s="60">
        <v>180</v>
      </c>
      <c r="AG44" s="60">
        <v>20</v>
      </c>
      <c r="AH44" s="60">
        <v>9</v>
      </c>
      <c r="AI44" s="36" t="s">
        <v>3773</v>
      </c>
      <c r="AJ44" s="60">
        <v>240</v>
      </c>
      <c r="AK44" s="60">
        <v>25</v>
      </c>
      <c r="AL44" s="60">
        <v>12</v>
      </c>
      <c r="AM44" s="36" t="s">
        <v>2498</v>
      </c>
      <c r="AN44" s="60">
        <v>300</v>
      </c>
      <c r="AO44" s="60">
        <v>30</v>
      </c>
      <c r="AP44" s="60">
        <v>15</v>
      </c>
    </row>
    <row r="45" spans="4:43" x14ac:dyDescent="0.2">
      <c r="D45" s="36">
        <v>160</v>
      </c>
      <c r="E45" s="36">
        <v>70</v>
      </c>
      <c r="G45" s="36">
        <v>78</v>
      </c>
      <c r="H45" s="36">
        <v>78</v>
      </c>
      <c r="I45" s="36">
        <v>78</v>
      </c>
      <c r="J45" s="36">
        <v>78</v>
      </c>
      <c r="K45" s="36">
        <v>78</v>
      </c>
      <c r="L45" s="36">
        <v>78</v>
      </c>
      <c r="M45" s="36">
        <v>78</v>
      </c>
      <c r="N45" s="36">
        <v>78</v>
      </c>
      <c r="O45" s="36">
        <v>78</v>
      </c>
      <c r="P45" s="36">
        <v>78</v>
      </c>
      <c r="Q45" s="36">
        <v>78</v>
      </c>
      <c r="T45" s="36" t="s">
        <v>76</v>
      </c>
      <c r="U45" s="36">
        <v>8005</v>
      </c>
      <c r="V45" s="36" t="s">
        <v>2807</v>
      </c>
      <c r="W45" s="59" t="s">
        <v>2808</v>
      </c>
      <c r="X45" s="36">
        <v>26</v>
      </c>
      <c r="Y45" s="36" t="s">
        <v>181</v>
      </c>
      <c r="Z45" s="36" t="s">
        <v>1511</v>
      </c>
      <c r="AA45" s="36" t="s">
        <v>2809</v>
      </c>
      <c r="AB45" s="60">
        <v>50</v>
      </c>
      <c r="AC45" s="60">
        <v>5</v>
      </c>
      <c r="AD45" s="60">
        <v>6</v>
      </c>
      <c r="AE45" s="36" t="s">
        <v>2810</v>
      </c>
      <c r="AF45" s="60">
        <v>80</v>
      </c>
      <c r="AG45" s="60">
        <v>10</v>
      </c>
      <c r="AH45" s="60">
        <v>9</v>
      </c>
      <c r="AI45" s="36" t="s">
        <v>2811</v>
      </c>
      <c r="AJ45" s="60">
        <v>100</v>
      </c>
      <c r="AK45" s="60">
        <v>10</v>
      </c>
      <c r="AL45" s="60">
        <v>11</v>
      </c>
      <c r="AM45" s="36" t="s">
        <v>2812</v>
      </c>
      <c r="AN45" s="60">
        <v>120</v>
      </c>
      <c r="AO45" s="60">
        <v>15</v>
      </c>
      <c r="AP45" s="60">
        <v>14</v>
      </c>
    </row>
    <row r="46" spans="4:43" x14ac:dyDescent="0.2">
      <c r="D46" s="36">
        <v>165</v>
      </c>
      <c r="E46" s="36">
        <v>70</v>
      </c>
      <c r="G46" s="36">
        <v>80</v>
      </c>
      <c r="H46" s="36">
        <v>80</v>
      </c>
      <c r="I46" s="36">
        <v>80</v>
      </c>
      <c r="J46" s="36">
        <v>80</v>
      </c>
      <c r="K46" s="36">
        <v>80</v>
      </c>
      <c r="L46" s="36">
        <v>80</v>
      </c>
      <c r="M46" s="36">
        <v>80</v>
      </c>
      <c r="N46" s="36">
        <v>80</v>
      </c>
      <c r="O46" s="36">
        <v>80</v>
      </c>
      <c r="P46" s="36">
        <v>80</v>
      </c>
      <c r="Q46" s="36">
        <v>80</v>
      </c>
      <c r="T46" s="36" t="s">
        <v>1723</v>
      </c>
      <c r="U46" s="36">
        <v>6615</v>
      </c>
      <c r="V46" s="36" t="s">
        <v>2592</v>
      </c>
      <c r="W46" s="59" t="s">
        <v>2593</v>
      </c>
      <c r="X46" s="36" t="s">
        <v>1726</v>
      </c>
      <c r="Y46" s="36" t="s">
        <v>181</v>
      </c>
      <c r="Z46" s="36" t="s">
        <v>1511</v>
      </c>
      <c r="AA46" s="36" t="s">
        <v>2594</v>
      </c>
      <c r="AB46" s="60">
        <v>140</v>
      </c>
      <c r="AC46" s="60">
        <v>15</v>
      </c>
      <c r="AD46" s="60">
        <v>9</v>
      </c>
      <c r="AE46" s="36" t="s">
        <v>2595</v>
      </c>
      <c r="AF46" s="60">
        <v>200</v>
      </c>
      <c r="AG46" s="60">
        <v>20</v>
      </c>
      <c r="AH46" s="60">
        <v>11</v>
      </c>
      <c r="AI46" s="36" t="s">
        <v>2596</v>
      </c>
      <c r="AJ46" s="60">
        <v>240</v>
      </c>
      <c r="AK46" s="60">
        <v>25</v>
      </c>
      <c r="AL46" s="60">
        <v>14</v>
      </c>
      <c r="AM46" s="36" t="s">
        <v>2597</v>
      </c>
      <c r="AN46" s="60">
        <v>280</v>
      </c>
      <c r="AO46" s="60">
        <v>30</v>
      </c>
      <c r="AP46" s="60">
        <v>16</v>
      </c>
      <c r="AQ46" s="36" t="s">
        <v>67</v>
      </c>
    </row>
    <row r="47" spans="4:43" x14ac:dyDescent="0.2">
      <c r="D47" s="36">
        <v>170</v>
      </c>
      <c r="E47" s="36">
        <v>70</v>
      </c>
      <c r="G47" s="36">
        <v>82</v>
      </c>
      <c r="H47" s="36">
        <v>82</v>
      </c>
      <c r="I47" s="36">
        <v>82</v>
      </c>
      <c r="J47" s="36">
        <v>82</v>
      </c>
      <c r="K47" s="36">
        <v>82</v>
      </c>
      <c r="L47" s="36">
        <v>82</v>
      </c>
      <c r="M47" s="36">
        <v>82</v>
      </c>
      <c r="N47" s="36">
        <v>82</v>
      </c>
      <c r="O47" s="36">
        <v>82</v>
      </c>
      <c r="P47" s="36">
        <v>82</v>
      </c>
      <c r="Q47" s="36">
        <v>82</v>
      </c>
      <c r="T47" s="36" t="s">
        <v>34</v>
      </c>
      <c r="U47" s="36">
        <v>6001</v>
      </c>
      <c r="V47" s="36" t="s">
        <v>2445</v>
      </c>
      <c r="W47" s="59" t="s">
        <v>2446</v>
      </c>
      <c r="X47" s="36">
        <v>16</v>
      </c>
      <c r="Y47" s="36" t="s">
        <v>181</v>
      </c>
      <c r="Z47" s="36" t="s">
        <v>1511</v>
      </c>
      <c r="AA47" s="36" t="s">
        <v>2447</v>
      </c>
      <c r="AB47" s="60">
        <v>60</v>
      </c>
      <c r="AC47" s="60">
        <v>5</v>
      </c>
      <c r="AD47" s="60">
        <v>6</v>
      </c>
      <c r="AE47" s="36" t="s">
        <v>2448</v>
      </c>
      <c r="AF47" s="60">
        <v>90</v>
      </c>
      <c r="AG47" s="60">
        <v>10</v>
      </c>
      <c r="AH47" s="60">
        <v>9</v>
      </c>
      <c r="AI47" s="36" t="s">
        <v>2449</v>
      </c>
      <c r="AJ47" s="60">
        <v>120</v>
      </c>
      <c r="AK47" s="60">
        <v>15</v>
      </c>
      <c r="AL47" s="60">
        <v>12</v>
      </c>
      <c r="AM47" s="36" t="s">
        <v>2450</v>
      </c>
      <c r="AN47" s="60">
        <v>150</v>
      </c>
      <c r="AO47" s="60">
        <v>20</v>
      </c>
      <c r="AP47" s="60">
        <v>15</v>
      </c>
    </row>
    <row r="48" spans="4:43" x14ac:dyDescent="0.2">
      <c r="D48" s="36">
        <v>175</v>
      </c>
      <c r="E48" s="36">
        <v>70</v>
      </c>
      <c r="G48" s="36">
        <v>86</v>
      </c>
      <c r="H48" s="36">
        <v>86</v>
      </c>
      <c r="I48" s="36">
        <v>86</v>
      </c>
      <c r="J48" s="36">
        <v>86</v>
      </c>
      <c r="K48" s="36">
        <v>86</v>
      </c>
      <c r="L48" s="36">
        <v>86</v>
      </c>
      <c r="M48" s="36">
        <v>86</v>
      </c>
      <c r="N48" s="36">
        <v>86</v>
      </c>
      <c r="O48" s="36">
        <v>86</v>
      </c>
      <c r="P48" s="36">
        <v>86</v>
      </c>
      <c r="Q48" s="36">
        <v>86</v>
      </c>
      <c r="T48" s="36" t="s">
        <v>44</v>
      </c>
      <c r="U48" s="36">
        <v>6002</v>
      </c>
      <c r="V48" s="36" t="s">
        <v>2451</v>
      </c>
      <c r="W48" s="59" t="s">
        <v>2446</v>
      </c>
      <c r="X48" s="36">
        <v>16</v>
      </c>
      <c r="Y48" s="36" t="s">
        <v>181</v>
      </c>
      <c r="Z48" s="36" t="s">
        <v>1511</v>
      </c>
      <c r="AA48" s="36" t="s">
        <v>2447</v>
      </c>
      <c r="AB48" s="60">
        <v>60</v>
      </c>
      <c r="AC48" s="60">
        <v>5</v>
      </c>
      <c r="AD48" s="60">
        <v>6</v>
      </c>
      <c r="AE48" s="36" t="s">
        <v>2448</v>
      </c>
      <c r="AF48" s="60">
        <v>90</v>
      </c>
      <c r="AG48" s="60">
        <v>10</v>
      </c>
      <c r="AH48" s="60">
        <v>9</v>
      </c>
      <c r="AI48" s="36" t="s">
        <v>2449</v>
      </c>
      <c r="AJ48" s="60">
        <v>120</v>
      </c>
      <c r="AK48" s="60">
        <v>15</v>
      </c>
      <c r="AL48" s="60">
        <v>12</v>
      </c>
      <c r="AM48" s="36" t="s">
        <v>2450</v>
      </c>
      <c r="AN48" s="60">
        <v>150</v>
      </c>
      <c r="AO48" s="60">
        <v>20</v>
      </c>
      <c r="AP48" s="60">
        <v>15</v>
      </c>
    </row>
    <row r="49" spans="3:43" x14ac:dyDescent="0.2">
      <c r="D49" s="36">
        <v>180</v>
      </c>
      <c r="E49" s="36">
        <v>70</v>
      </c>
      <c r="G49" s="36">
        <v>88</v>
      </c>
      <c r="H49" s="36">
        <v>88</v>
      </c>
      <c r="I49" s="36">
        <v>88</v>
      </c>
      <c r="J49" s="36">
        <v>88</v>
      </c>
      <c r="K49" s="36">
        <v>88</v>
      </c>
      <c r="L49" s="36">
        <v>88</v>
      </c>
      <c r="M49" s="36">
        <v>88</v>
      </c>
      <c r="N49" s="36">
        <v>88</v>
      </c>
      <c r="O49" s="36">
        <v>88</v>
      </c>
      <c r="P49" s="36">
        <v>88</v>
      </c>
      <c r="Q49" s="36">
        <v>88</v>
      </c>
      <c r="T49" s="36" t="s">
        <v>76</v>
      </c>
      <c r="U49" s="36">
        <v>30005</v>
      </c>
      <c r="V49" s="36" t="s">
        <v>4272</v>
      </c>
      <c r="W49" s="59" t="s">
        <v>4273</v>
      </c>
      <c r="X49" s="36">
        <v>100</v>
      </c>
      <c r="Y49" s="36" t="s">
        <v>1561</v>
      </c>
      <c r="Z49" s="36" t="s">
        <v>1511</v>
      </c>
      <c r="AA49" s="36" t="s">
        <v>4274</v>
      </c>
      <c r="AB49" s="60">
        <v>450</v>
      </c>
      <c r="AC49" s="60">
        <v>90</v>
      </c>
      <c r="AD49" s="60">
        <v>15</v>
      </c>
      <c r="AE49" s="36" t="s">
        <v>4275</v>
      </c>
      <c r="AF49" s="60">
        <v>800</v>
      </c>
      <c r="AG49" s="60">
        <v>100</v>
      </c>
      <c r="AH49" s="60">
        <v>16</v>
      </c>
      <c r="AI49" s="36" t="s">
        <v>4276</v>
      </c>
      <c r="AJ49" s="60">
        <v>1200</v>
      </c>
      <c r="AK49" s="60">
        <v>105</v>
      </c>
      <c r="AL49" s="60">
        <v>17</v>
      </c>
      <c r="AM49" s="36" t="s">
        <v>4277</v>
      </c>
      <c r="AN49" s="60">
        <v>1600</v>
      </c>
      <c r="AO49" s="60">
        <v>110</v>
      </c>
      <c r="AP49" s="60">
        <v>18</v>
      </c>
    </row>
    <row r="50" spans="3:43" x14ac:dyDescent="0.2">
      <c r="D50" s="36">
        <v>185</v>
      </c>
      <c r="E50" s="36">
        <v>80</v>
      </c>
      <c r="G50" s="36">
        <v>90</v>
      </c>
      <c r="H50" s="36">
        <v>90</v>
      </c>
      <c r="I50" s="36">
        <v>90</v>
      </c>
      <c r="J50" s="36">
        <v>90</v>
      </c>
      <c r="K50" s="36">
        <v>90</v>
      </c>
      <c r="L50" s="36">
        <v>90</v>
      </c>
      <c r="M50" s="36">
        <v>90</v>
      </c>
      <c r="N50" s="36">
        <v>90</v>
      </c>
      <c r="O50" s="36">
        <v>90</v>
      </c>
      <c r="P50" s="36">
        <v>90</v>
      </c>
      <c r="Q50" s="36">
        <v>90</v>
      </c>
      <c r="T50" s="36" t="s">
        <v>67</v>
      </c>
      <c r="U50" s="36">
        <v>35004</v>
      </c>
      <c r="V50" s="36" t="s">
        <v>4394</v>
      </c>
      <c r="W50" s="59" t="s">
        <v>4395</v>
      </c>
      <c r="X50" s="36">
        <v>88</v>
      </c>
      <c r="Y50" s="36" t="s">
        <v>1648</v>
      </c>
      <c r="Z50" s="36" t="s">
        <v>1511</v>
      </c>
      <c r="AA50" s="36" t="s">
        <v>4396</v>
      </c>
      <c r="AB50" s="60">
        <v>300</v>
      </c>
      <c r="AC50" s="60">
        <v>15</v>
      </c>
      <c r="AD50" s="60">
        <v>12</v>
      </c>
      <c r="AE50" s="36" t="s">
        <v>4397</v>
      </c>
      <c r="AF50" s="60">
        <v>600</v>
      </c>
      <c r="AG50" s="60">
        <v>30</v>
      </c>
      <c r="AH50" s="60">
        <v>14</v>
      </c>
      <c r="AI50" s="36" t="s">
        <v>4398</v>
      </c>
      <c r="AJ50" s="60">
        <v>1000</v>
      </c>
      <c r="AK50" s="60">
        <v>50</v>
      </c>
      <c r="AL50" s="60">
        <v>16</v>
      </c>
      <c r="AM50" s="36" t="s">
        <v>4399</v>
      </c>
      <c r="AN50" s="60">
        <v>2000</v>
      </c>
      <c r="AO50" s="60">
        <v>100</v>
      </c>
      <c r="AP50" s="60">
        <v>18</v>
      </c>
    </row>
    <row r="51" spans="3:43" x14ac:dyDescent="0.2">
      <c r="D51" s="36">
        <v>190</v>
      </c>
      <c r="E51" s="36">
        <v>80</v>
      </c>
      <c r="G51" s="36">
        <v>92</v>
      </c>
      <c r="H51" s="36">
        <v>92</v>
      </c>
      <c r="I51" s="36">
        <v>92</v>
      </c>
      <c r="J51" s="36">
        <v>92</v>
      </c>
      <c r="K51" s="36">
        <v>92</v>
      </c>
      <c r="L51" s="36">
        <v>92</v>
      </c>
      <c r="M51" s="36">
        <v>92</v>
      </c>
      <c r="N51" s="36">
        <v>92</v>
      </c>
      <c r="O51" s="36">
        <v>92</v>
      </c>
      <c r="P51" s="36">
        <v>92</v>
      </c>
      <c r="Q51" s="36">
        <v>92</v>
      </c>
      <c r="T51" s="36" t="s">
        <v>34</v>
      </c>
      <c r="U51" s="36">
        <v>39001</v>
      </c>
      <c r="V51" s="36" t="s">
        <v>4472</v>
      </c>
      <c r="W51" s="59" t="s">
        <v>4473</v>
      </c>
      <c r="X51" s="36">
        <v>98</v>
      </c>
      <c r="Y51" s="36" t="s">
        <v>181</v>
      </c>
      <c r="Z51" s="36" t="s">
        <v>1511</v>
      </c>
      <c r="AA51" s="36" t="s">
        <v>4474</v>
      </c>
      <c r="AB51" s="60">
        <v>500</v>
      </c>
      <c r="AC51" s="60">
        <v>30</v>
      </c>
      <c r="AD51" s="60">
        <v>14</v>
      </c>
      <c r="AE51" s="36" t="s">
        <v>4475</v>
      </c>
      <c r="AF51" s="60">
        <v>1000</v>
      </c>
      <c r="AG51" s="60">
        <v>40</v>
      </c>
      <c r="AH51" s="60">
        <v>16</v>
      </c>
      <c r="AI51" s="36" t="s">
        <v>4476</v>
      </c>
      <c r="AJ51" s="60">
        <v>2000</v>
      </c>
      <c r="AK51" s="60">
        <v>45</v>
      </c>
      <c r="AL51" s="60">
        <v>18</v>
      </c>
      <c r="AM51" s="36" t="s">
        <v>4477</v>
      </c>
      <c r="AN51" s="60">
        <v>5000</v>
      </c>
      <c r="AO51" s="60">
        <v>50</v>
      </c>
      <c r="AP51" s="60">
        <v>20</v>
      </c>
    </row>
    <row r="52" spans="3:43" x14ac:dyDescent="0.2">
      <c r="D52" s="36">
        <v>195</v>
      </c>
      <c r="E52" s="36">
        <v>80</v>
      </c>
      <c r="G52" s="36">
        <v>96</v>
      </c>
      <c r="H52" s="36">
        <v>96</v>
      </c>
      <c r="I52" s="36">
        <v>96</v>
      </c>
      <c r="J52" s="36">
        <v>96</v>
      </c>
      <c r="K52" s="36">
        <v>96</v>
      </c>
      <c r="L52" s="36">
        <v>96</v>
      </c>
      <c r="M52" s="36">
        <v>96</v>
      </c>
      <c r="N52" s="36">
        <v>96</v>
      </c>
      <c r="O52" s="36">
        <v>96</v>
      </c>
      <c r="P52" s="36">
        <v>96</v>
      </c>
      <c r="Q52" s="36">
        <v>96</v>
      </c>
      <c r="T52" s="36" t="s">
        <v>44</v>
      </c>
      <c r="U52" s="36">
        <v>39002</v>
      </c>
      <c r="V52" s="36" t="s">
        <v>4478</v>
      </c>
      <c r="W52" s="59" t="s">
        <v>4473</v>
      </c>
      <c r="X52" s="36">
        <v>98</v>
      </c>
      <c r="Y52" s="36" t="s">
        <v>181</v>
      </c>
      <c r="Z52" s="36" t="s">
        <v>1511</v>
      </c>
      <c r="AA52" s="36" t="s">
        <v>4474</v>
      </c>
      <c r="AB52" s="60">
        <v>500</v>
      </c>
      <c r="AC52" s="60">
        <v>30</v>
      </c>
      <c r="AD52" s="60">
        <v>14</v>
      </c>
      <c r="AE52" s="36" t="s">
        <v>4475</v>
      </c>
      <c r="AF52" s="60">
        <v>1000</v>
      </c>
      <c r="AG52" s="60">
        <v>40</v>
      </c>
      <c r="AH52" s="60">
        <v>16</v>
      </c>
      <c r="AI52" s="36" t="s">
        <v>4476</v>
      </c>
      <c r="AJ52" s="60">
        <v>2000</v>
      </c>
      <c r="AK52" s="60">
        <v>45</v>
      </c>
      <c r="AL52" s="60">
        <v>18</v>
      </c>
      <c r="AM52" s="36" t="s">
        <v>4477</v>
      </c>
      <c r="AN52" s="60">
        <v>5000</v>
      </c>
      <c r="AO52" s="60">
        <v>50</v>
      </c>
      <c r="AP52" s="60">
        <v>20</v>
      </c>
    </row>
    <row r="53" spans="3:43" x14ac:dyDescent="0.2">
      <c r="D53" s="36">
        <v>200</v>
      </c>
      <c r="E53" s="36">
        <v>80</v>
      </c>
      <c r="G53" s="36">
        <v>98</v>
      </c>
      <c r="H53" s="36">
        <v>98</v>
      </c>
      <c r="I53" s="36">
        <v>98</v>
      </c>
      <c r="J53" s="36">
        <v>98</v>
      </c>
      <c r="K53" s="36">
        <v>98</v>
      </c>
      <c r="L53" s="36">
        <v>98</v>
      </c>
      <c r="M53" s="36">
        <v>98</v>
      </c>
      <c r="N53" s="36">
        <v>98</v>
      </c>
      <c r="O53" s="36">
        <v>98</v>
      </c>
      <c r="P53" s="36">
        <v>98</v>
      </c>
      <c r="Q53" s="36">
        <v>98</v>
      </c>
      <c r="T53" s="36" t="s">
        <v>1572</v>
      </c>
      <c r="U53" s="36">
        <v>4015</v>
      </c>
      <c r="V53" s="36" t="s">
        <v>2164</v>
      </c>
      <c r="W53" s="59" t="s">
        <v>2165</v>
      </c>
      <c r="X53" s="36" t="s">
        <v>1575</v>
      </c>
      <c r="Y53" s="36" t="s">
        <v>181</v>
      </c>
      <c r="Z53" s="36" t="s">
        <v>1511</v>
      </c>
      <c r="AA53" s="36" t="s">
        <v>2066</v>
      </c>
      <c r="AB53" s="60">
        <v>30</v>
      </c>
      <c r="AC53" s="60" t="s">
        <v>266</v>
      </c>
      <c r="AD53" s="60">
        <v>5</v>
      </c>
      <c r="AE53" s="36" t="s">
        <v>1705</v>
      </c>
      <c r="AF53" s="60">
        <v>60</v>
      </c>
      <c r="AG53" s="60" t="s">
        <v>266</v>
      </c>
      <c r="AH53" s="60">
        <v>8</v>
      </c>
      <c r="AI53" s="36" t="s">
        <v>2068</v>
      </c>
      <c r="AJ53" s="60">
        <v>100</v>
      </c>
      <c r="AK53" s="60" t="s">
        <v>266</v>
      </c>
      <c r="AL53" s="60">
        <v>10</v>
      </c>
      <c r="AM53" s="36" t="s">
        <v>2166</v>
      </c>
      <c r="AN53" s="60">
        <v>140</v>
      </c>
      <c r="AO53" s="60" t="s">
        <v>266</v>
      </c>
      <c r="AP53" s="60">
        <v>12</v>
      </c>
      <c r="AQ53" s="36" t="s">
        <v>730</v>
      </c>
    </row>
    <row r="54" spans="3:43" x14ac:dyDescent="0.2">
      <c r="D54" s="36">
        <v>205</v>
      </c>
      <c r="E54" s="36">
        <v>90</v>
      </c>
      <c r="G54" s="36">
        <v>100</v>
      </c>
      <c r="H54" s="36">
        <v>100</v>
      </c>
      <c r="I54" s="36">
        <v>100</v>
      </c>
      <c r="J54" s="36">
        <v>100</v>
      </c>
      <c r="K54" s="36">
        <v>100</v>
      </c>
      <c r="L54" s="36">
        <v>100</v>
      </c>
      <c r="M54" s="36">
        <v>100</v>
      </c>
      <c r="N54" s="36">
        <v>100</v>
      </c>
      <c r="O54" s="36">
        <v>100</v>
      </c>
      <c r="P54" s="36">
        <v>100</v>
      </c>
      <c r="Q54" s="36">
        <v>100</v>
      </c>
      <c r="T54" s="36" t="s">
        <v>71</v>
      </c>
      <c r="U54" s="36">
        <v>13006</v>
      </c>
      <c r="V54" s="36" t="s">
        <v>3491</v>
      </c>
      <c r="W54" s="59" t="s">
        <v>3492</v>
      </c>
      <c r="X54" s="36">
        <v>42</v>
      </c>
      <c r="Y54" s="36" t="s">
        <v>128</v>
      </c>
      <c r="Z54" s="36" t="s">
        <v>1511</v>
      </c>
      <c r="AA54" s="36" t="s">
        <v>2921</v>
      </c>
      <c r="AB54" s="60">
        <v>80</v>
      </c>
      <c r="AC54" s="60" t="s">
        <v>266</v>
      </c>
      <c r="AD54" s="60">
        <v>6</v>
      </c>
      <c r="AE54" s="36" t="s">
        <v>3493</v>
      </c>
      <c r="AF54" s="60">
        <v>160</v>
      </c>
      <c r="AG54" s="60" t="s">
        <v>266</v>
      </c>
      <c r="AH54" s="60">
        <v>9</v>
      </c>
      <c r="AI54" s="36" t="s">
        <v>3494</v>
      </c>
      <c r="AJ54" s="60">
        <v>240</v>
      </c>
      <c r="AK54" s="60" t="s">
        <v>266</v>
      </c>
      <c r="AL54" s="60">
        <v>12</v>
      </c>
      <c r="AM54" s="36" t="s">
        <v>3495</v>
      </c>
      <c r="AN54" s="60">
        <v>300</v>
      </c>
      <c r="AO54" s="60" t="s">
        <v>266</v>
      </c>
      <c r="AP54" s="60">
        <v>15</v>
      </c>
    </row>
    <row r="55" spans="3:43" x14ac:dyDescent="0.2">
      <c r="T55" s="36" t="s">
        <v>104</v>
      </c>
      <c r="U55" s="36">
        <v>21010</v>
      </c>
      <c r="V55" s="36" t="s">
        <v>3888</v>
      </c>
      <c r="W55" s="59" t="s">
        <v>3889</v>
      </c>
      <c r="X55" s="36">
        <v>70</v>
      </c>
      <c r="Y55" s="36" t="s">
        <v>3890</v>
      </c>
      <c r="Z55" s="36" t="s">
        <v>1511</v>
      </c>
      <c r="AA55" s="36" t="s">
        <v>3891</v>
      </c>
      <c r="AB55" s="60">
        <v>80</v>
      </c>
      <c r="AC55" s="60" t="s">
        <v>266</v>
      </c>
      <c r="AD55" s="60">
        <v>6</v>
      </c>
      <c r="AE55" s="36" t="s">
        <v>3892</v>
      </c>
      <c r="AF55" s="60">
        <v>140</v>
      </c>
      <c r="AG55" s="60" t="s">
        <v>266</v>
      </c>
      <c r="AH55" s="60">
        <v>9</v>
      </c>
      <c r="AI55" s="36" t="s">
        <v>3893</v>
      </c>
      <c r="AJ55" s="60">
        <v>220</v>
      </c>
      <c r="AK55" s="60" t="s">
        <v>266</v>
      </c>
      <c r="AL55" s="60">
        <v>12</v>
      </c>
      <c r="AM55" s="36" t="s">
        <v>3894</v>
      </c>
      <c r="AN55" s="60">
        <v>300</v>
      </c>
      <c r="AO55" s="60" t="s">
        <v>266</v>
      </c>
      <c r="AP55" s="60">
        <v>15</v>
      </c>
    </row>
    <row r="56" spans="3:43" x14ac:dyDescent="0.2">
      <c r="C56" s="36" t="s">
        <v>1784</v>
      </c>
      <c r="T56" s="36" t="s">
        <v>1572</v>
      </c>
      <c r="U56" s="36">
        <v>7015</v>
      </c>
      <c r="V56" s="36" t="s">
        <v>287</v>
      </c>
      <c r="W56" s="59" t="s">
        <v>2672</v>
      </c>
      <c r="X56" s="36" t="s">
        <v>1575</v>
      </c>
      <c r="Y56" s="36" t="s">
        <v>181</v>
      </c>
      <c r="Z56" s="36" t="s">
        <v>1511</v>
      </c>
      <c r="AA56" s="36" t="s">
        <v>2673</v>
      </c>
      <c r="AB56" s="60">
        <v>40</v>
      </c>
      <c r="AC56" s="60" t="s">
        <v>266</v>
      </c>
      <c r="AD56" s="60">
        <v>5</v>
      </c>
      <c r="AE56" s="36" t="s">
        <v>2674</v>
      </c>
      <c r="AF56" s="60">
        <v>80</v>
      </c>
      <c r="AG56" s="60" t="s">
        <v>266</v>
      </c>
      <c r="AH56" s="60">
        <v>8</v>
      </c>
      <c r="AI56" s="36" t="s">
        <v>2675</v>
      </c>
      <c r="AJ56" s="60">
        <v>120</v>
      </c>
      <c r="AK56" s="60" t="s">
        <v>266</v>
      </c>
      <c r="AL56" s="60">
        <v>10</v>
      </c>
      <c r="AM56" s="36" t="s">
        <v>2676</v>
      </c>
      <c r="AN56" s="60">
        <v>160</v>
      </c>
      <c r="AO56" s="60" t="s">
        <v>266</v>
      </c>
      <c r="AP56" s="60">
        <v>12</v>
      </c>
      <c r="AQ56" s="36" t="s">
        <v>2677</v>
      </c>
    </row>
    <row r="57" spans="3:43" x14ac:dyDescent="0.2">
      <c r="C57" s="36">
        <v>15</v>
      </c>
      <c r="D57" s="36">
        <v>16</v>
      </c>
      <c r="E57" s="36">
        <v>17</v>
      </c>
      <c r="F57" s="36">
        <v>18</v>
      </c>
      <c r="G57" s="36">
        <v>19</v>
      </c>
      <c r="H57" s="36">
        <v>20</v>
      </c>
      <c r="I57" s="36">
        <v>21</v>
      </c>
      <c r="J57" s="36">
        <v>22</v>
      </c>
      <c r="K57" s="36">
        <v>23</v>
      </c>
      <c r="L57" s="36">
        <v>24</v>
      </c>
      <c r="M57" s="36">
        <v>25</v>
      </c>
      <c r="N57" s="36">
        <v>26</v>
      </c>
      <c r="O57" s="36">
        <v>27</v>
      </c>
      <c r="P57" s="36">
        <v>28</v>
      </c>
      <c r="Q57" s="36">
        <v>29</v>
      </c>
      <c r="T57" s="36" t="s">
        <v>100</v>
      </c>
      <c r="U57" s="36">
        <v>26009</v>
      </c>
      <c r="V57" s="36" t="s">
        <v>4105</v>
      </c>
      <c r="W57" s="59" t="s">
        <v>4106</v>
      </c>
      <c r="X57" s="36">
        <v>86</v>
      </c>
      <c r="Y57" s="36" t="s">
        <v>1648</v>
      </c>
      <c r="Z57" s="36" t="s">
        <v>1511</v>
      </c>
      <c r="AA57" s="36" t="s">
        <v>4107</v>
      </c>
      <c r="AB57" s="60">
        <v>200</v>
      </c>
      <c r="AC57" s="60" t="s">
        <v>266</v>
      </c>
      <c r="AD57" s="60">
        <v>10</v>
      </c>
      <c r="AE57" s="36" t="s">
        <v>4108</v>
      </c>
      <c r="AF57" s="60">
        <v>300</v>
      </c>
      <c r="AG57" s="60" t="s">
        <v>266</v>
      </c>
      <c r="AH57" s="60">
        <v>12</v>
      </c>
      <c r="AI57" s="36" t="s">
        <v>4109</v>
      </c>
      <c r="AJ57" s="60">
        <v>400</v>
      </c>
      <c r="AK57" s="60" t="s">
        <v>266</v>
      </c>
      <c r="AL57" s="60">
        <v>14</v>
      </c>
      <c r="AM57" s="36" t="s">
        <v>4110</v>
      </c>
      <c r="AN57" s="60">
        <v>500</v>
      </c>
      <c r="AO57" s="60" t="s">
        <v>266</v>
      </c>
      <c r="AP57" s="60">
        <v>16</v>
      </c>
    </row>
    <row r="58" spans="3:43" x14ac:dyDescent="0.2">
      <c r="C58" s="36" t="s">
        <v>1797</v>
      </c>
      <c r="D58" s="36" t="s">
        <v>1579</v>
      </c>
      <c r="E58" s="36" t="s">
        <v>1587</v>
      </c>
      <c r="F58" s="36" t="s">
        <v>1595</v>
      </c>
      <c r="G58" s="36" t="s">
        <v>1600</v>
      </c>
      <c r="H58" s="36" t="s">
        <v>1608</v>
      </c>
      <c r="I58" s="36" t="s">
        <v>146</v>
      </c>
      <c r="J58" s="36" t="s">
        <v>1620</v>
      </c>
      <c r="K58" s="36" t="s">
        <v>1629</v>
      </c>
      <c r="L58" s="36" t="s">
        <v>1637</v>
      </c>
      <c r="M58" s="36" t="s">
        <v>1645</v>
      </c>
      <c r="N58" s="36" t="s">
        <v>1798</v>
      </c>
      <c r="O58" s="36" t="s">
        <v>1662</v>
      </c>
      <c r="P58" s="36" t="s">
        <v>286</v>
      </c>
      <c r="Q58" s="36" t="s">
        <v>1677</v>
      </c>
      <c r="T58" s="36" t="s">
        <v>1685</v>
      </c>
      <c r="U58" s="36">
        <v>10115</v>
      </c>
      <c r="V58" s="36" t="s">
        <v>3226</v>
      </c>
      <c r="W58" s="59" t="s">
        <v>3227</v>
      </c>
      <c r="X58" s="36" t="s">
        <v>1688</v>
      </c>
      <c r="Y58" s="36" t="s">
        <v>181</v>
      </c>
      <c r="Z58" s="36" t="s">
        <v>1511</v>
      </c>
      <c r="AA58" s="36" t="s">
        <v>3228</v>
      </c>
      <c r="AB58" s="60">
        <v>30</v>
      </c>
      <c r="AC58" s="60">
        <v>5</v>
      </c>
      <c r="AD58" s="60">
        <v>6</v>
      </c>
      <c r="AE58" s="36" t="s">
        <v>3229</v>
      </c>
      <c r="AF58" s="60">
        <v>80</v>
      </c>
      <c r="AG58" s="60">
        <v>5</v>
      </c>
      <c r="AH58" s="60">
        <v>9</v>
      </c>
      <c r="AI58" s="36" t="s">
        <v>3230</v>
      </c>
      <c r="AJ58" s="60">
        <v>140</v>
      </c>
      <c r="AK58" s="60">
        <v>10</v>
      </c>
      <c r="AL58" s="60">
        <v>11</v>
      </c>
      <c r="AM58" s="36" t="s">
        <v>3231</v>
      </c>
      <c r="AN58" s="60">
        <v>180</v>
      </c>
      <c r="AO58" s="60">
        <v>15</v>
      </c>
      <c r="AP58" s="60">
        <v>13</v>
      </c>
      <c r="AQ58" s="36" t="s">
        <v>730</v>
      </c>
    </row>
    <row r="59" spans="3:43" x14ac:dyDescent="0.2">
      <c r="D59" s="36">
        <v>1016</v>
      </c>
      <c r="E59" s="36">
        <v>1017</v>
      </c>
      <c r="F59" s="36">
        <v>1018</v>
      </c>
      <c r="G59" s="36">
        <v>1019</v>
      </c>
      <c r="H59" s="36">
        <v>1020</v>
      </c>
      <c r="I59" s="36">
        <v>1021</v>
      </c>
      <c r="J59" s="36">
        <v>1022</v>
      </c>
      <c r="K59" s="36">
        <v>1023</v>
      </c>
      <c r="L59" s="36">
        <v>1024</v>
      </c>
      <c r="M59" s="36">
        <v>1025</v>
      </c>
      <c r="N59" s="36">
        <v>1026</v>
      </c>
      <c r="O59" s="36">
        <v>1027</v>
      </c>
      <c r="P59" s="36">
        <v>1028</v>
      </c>
      <c r="Q59" s="36">
        <v>1029</v>
      </c>
      <c r="T59" s="36" t="s">
        <v>40</v>
      </c>
      <c r="U59" s="36">
        <v>10007</v>
      </c>
      <c r="V59" s="36" t="s">
        <v>3141</v>
      </c>
      <c r="W59" s="59" t="s">
        <v>3142</v>
      </c>
      <c r="X59" s="36">
        <v>32</v>
      </c>
      <c r="Y59" s="36" t="s">
        <v>181</v>
      </c>
      <c r="Z59" s="36" t="s">
        <v>1511</v>
      </c>
      <c r="AA59" s="36" t="s">
        <v>1744</v>
      </c>
      <c r="AB59" s="60">
        <v>80</v>
      </c>
      <c r="AC59" s="60">
        <v>5</v>
      </c>
      <c r="AD59" s="60">
        <v>7</v>
      </c>
      <c r="AE59" s="36" t="s">
        <v>3143</v>
      </c>
      <c r="AF59" s="60">
        <v>100</v>
      </c>
      <c r="AG59" s="60">
        <v>5</v>
      </c>
      <c r="AH59" s="60">
        <v>10</v>
      </c>
      <c r="AI59" s="36" t="s">
        <v>3144</v>
      </c>
      <c r="AJ59" s="60">
        <v>120</v>
      </c>
      <c r="AK59" s="60">
        <v>10</v>
      </c>
      <c r="AL59" s="60">
        <v>12</v>
      </c>
      <c r="AM59" s="36" t="s">
        <v>3145</v>
      </c>
      <c r="AN59" s="60">
        <v>140</v>
      </c>
      <c r="AO59" s="60">
        <v>10</v>
      </c>
      <c r="AP59" s="60">
        <v>14</v>
      </c>
    </row>
    <row r="60" spans="3:43" x14ac:dyDescent="0.2">
      <c r="D60" s="36">
        <v>2016</v>
      </c>
      <c r="E60" s="36">
        <v>2017</v>
      </c>
      <c r="F60" s="36">
        <v>2018</v>
      </c>
      <c r="G60" s="36">
        <v>2019</v>
      </c>
      <c r="H60" s="36">
        <v>2020</v>
      </c>
      <c r="I60" s="36">
        <v>2021</v>
      </c>
      <c r="J60" s="36">
        <v>2022</v>
      </c>
      <c r="K60" s="36">
        <v>2023</v>
      </c>
      <c r="L60" s="36">
        <v>2024</v>
      </c>
      <c r="M60" s="36">
        <v>2025</v>
      </c>
      <c r="N60" s="36">
        <v>2026</v>
      </c>
      <c r="O60" s="36">
        <v>2027</v>
      </c>
      <c r="P60" s="36">
        <v>2028</v>
      </c>
      <c r="Q60" s="36">
        <v>2029</v>
      </c>
      <c r="T60" s="36" t="s">
        <v>1723</v>
      </c>
      <c r="U60" s="36">
        <v>5615</v>
      </c>
      <c r="V60" s="36" t="s">
        <v>2425</v>
      </c>
      <c r="W60" s="59" t="s">
        <v>2426</v>
      </c>
      <c r="X60" s="36" t="s">
        <v>1726</v>
      </c>
      <c r="Y60" s="36" t="s">
        <v>181</v>
      </c>
      <c r="Z60" s="36" t="s">
        <v>1511</v>
      </c>
      <c r="AA60" s="36" t="s">
        <v>1727</v>
      </c>
      <c r="AB60" s="60">
        <v>100</v>
      </c>
      <c r="AC60" s="60">
        <v>10</v>
      </c>
      <c r="AD60" s="60">
        <v>9</v>
      </c>
      <c r="AE60" s="36" t="s">
        <v>1728</v>
      </c>
      <c r="AF60" s="60">
        <v>120</v>
      </c>
      <c r="AG60" s="60">
        <v>10</v>
      </c>
      <c r="AH60" s="60">
        <v>11</v>
      </c>
      <c r="AI60" s="36" t="s">
        <v>1729</v>
      </c>
      <c r="AJ60" s="60">
        <v>140</v>
      </c>
      <c r="AK60" s="60">
        <v>15</v>
      </c>
      <c r="AL60" s="60">
        <v>14</v>
      </c>
      <c r="AM60" s="36" t="s">
        <v>1730</v>
      </c>
      <c r="AN60" s="60">
        <v>160</v>
      </c>
      <c r="AO60" s="60">
        <v>20</v>
      </c>
      <c r="AP60" s="60">
        <v>16</v>
      </c>
      <c r="AQ60" s="36" t="s">
        <v>67</v>
      </c>
    </row>
    <row r="61" spans="3:43" x14ac:dyDescent="0.2">
      <c r="D61" s="36">
        <v>3016</v>
      </c>
      <c r="E61" s="36">
        <v>3017</v>
      </c>
      <c r="F61" s="36">
        <v>3018</v>
      </c>
      <c r="G61" s="36">
        <v>3019</v>
      </c>
      <c r="H61" s="36">
        <v>3020</v>
      </c>
      <c r="I61" s="36">
        <v>3021</v>
      </c>
      <c r="J61" s="36">
        <v>3022</v>
      </c>
      <c r="K61" s="36">
        <v>3023</v>
      </c>
      <c r="L61" s="36">
        <v>3024</v>
      </c>
      <c r="M61" s="36">
        <v>3025</v>
      </c>
      <c r="N61" s="36">
        <v>3026</v>
      </c>
      <c r="O61" s="36">
        <v>3027</v>
      </c>
      <c r="P61" s="36">
        <v>3028</v>
      </c>
      <c r="Q61" s="36">
        <v>3029</v>
      </c>
      <c r="T61" s="36" t="s">
        <v>1723</v>
      </c>
      <c r="U61" s="36">
        <v>1615</v>
      </c>
      <c r="V61" s="36" t="s">
        <v>1724</v>
      </c>
      <c r="W61" s="59" t="s">
        <v>1725</v>
      </c>
      <c r="X61" s="36" t="s">
        <v>1726</v>
      </c>
      <c r="Y61" s="36" t="s">
        <v>181</v>
      </c>
      <c r="Z61" s="36" t="s">
        <v>1511</v>
      </c>
      <c r="AA61" s="36" t="s">
        <v>1727</v>
      </c>
      <c r="AB61" s="60">
        <v>100</v>
      </c>
      <c r="AC61" s="60">
        <v>10</v>
      </c>
      <c r="AD61" s="60">
        <v>9</v>
      </c>
      <c r="AE61" s="36" t="s">
        <v>1728</v>
      </c>
      <c r="AF61" s="60">
        <v>120</v>
      </c>
      <c r="AG61" s="60">
        <v>15</v>
      </c>
      <c r="AH61" s="60">
        <v>11</v>
      </c>
      <c r="AI61" s="36" t="s">
        <v>1729</v>
      </c>
      <c r="AJ61" s="60">
        <v>140</v>
      </c>
      <c r="AK61" s="60">
        <v>15</v>
      </c>
      <c r="AL61" s="60">
        <v>14</v>
      </c>
      <c r="AM61" s="36" t="s">
        <v>1730</v>
      </c>
      <c r="AN61" s="60">
        <v>160</v>
      </c>
      <c r="AO61" s="60">
        <v>20</v>
      </c>
      <c r="AP61" s="60">
        <v>16</v>
      </c>
      <c r="AQ61" s="36" t="s">
        <v>67</v>
      </c>
    </row>
    <row r="62" spans="3:43" x14ac:dyDescent="0.2">
      <c r="D62" s="36">
        <v>4016</v>
      </c>
      <c r="E62" s="36">
        <v>4017</v>
      </c>
      <c r="F62" s="36">
        <v>4018</v>
      </c>
      <c r="G62" s="36">
        <v>4019</v>
      </c>
      <c r="H62" s="36">
        <v>4020</v>
      </c>
      <c r="I62" s="36">
        <v>4021</v>
      </c>
      <c r="J62" s="36">
        <v>4022</v>
      </c>
      <c r="K62" s="36">
        <v>4023</v>
      </c>
      <c r="L62" s="36">
        <v>4024</v>
      </c>
      <c r="M62" s="36">
        <v>4025</v>
      </c>
      <c r="N62" s="36">
        <v>4026</v>
      </c>
      <c r="O62" s="36">
        <v>4027</v>
      </c>
      <c r="P62" s="36">
        <v>4028</v>
      </c>
      <c r="Q62" s="36">
        <v>4029</v>
      </c>
      <c r="T62" s="36" t="s">
        <v>76</v>
      </c>
      <c r="U62" s="36">
        <v>13005</v>
      </c>
      <c r="V62" s="36" t="s">
        <v>3485</v>
      </c>
      <c r="W62" s="59" t="s">
        <v>3486</v>
      </c>
      <c r="X62" s="36">
        <v>42</v>
      </c>
      <c r="Y62" s="36" t="s">
        <v>181</v>
      </c>
      <c r="Z62" s="36" t="s">
        <v>1623</v>
      </c>
      <c r="AA62" s="36" t="s">
        <v>3487</v>
      </c>
      <c r="AB62" s="60">
        <v>60</v>
      </c>
      <c r="AC62" s="60" t="s">
        <v>266</v>
      </c>
      <c r="AD62" s="60">
        <v>6</v>
      </c>
      <c r="AE62" s="36" t="s">
        <v>3488</v>
      </c>
      <c r="AF62" s="60">
        <v>90</v>
      </c>
      <c r="AG62" s="60" t="s">
        <v>266</v>
      </c>
      <c r="AH62" s="60">
        <v>9</v>
      </c>
      <c r="AI62" s="36" t="s">
        <v>3489</v>
      </c>
      <c r="AJ62" s="60">
        <v>120</v>
      </c>
      <c r="AK62" s="60" t="s">
        <v>266</v>
      </c>
      <c r="AL62" s="60">
        <v>12</v>
      </c>
      <c r="AM62" s="36" t="s">
        <v>3490</v>
      </c>
      <c r="AN62" s="60">
        <v>150</v>
      </c>
      <c r="AO62" s="60" t="s">
        <v>266</v>
      </c>
      <c r="AP62" s="60">
        <v>15</v>
      </c>
    </row>
    <row r="63" spans="3:43" x14ac:dyDescent="0.2">
      <c r="D63" s="36">
        <v>5016</v>
      </c>
      <c r="E63" s="36">
        <v>5017</v>
      </c>
      <c r="F63" s="36">
        <v>5018</v>
      </c>
      <c r="G63" s="36">
        <v>5019</v>
      </c>
      <c r="H63" s="36">
        <v>5020</v>
      </c>
      <c r="I63" s="36">
        <v>5021</v>
      </c>
      <c r="J63" s="36">
        <v>5022</v>
      </c>
      <c r="K63" s="36">
        <v>5023</v>
      </c>
      <c r="L63" s="36">
        <v>5024</v>
      </c>
      <c r="M63" s="36">
        <v>5025</v>
      </c>
      <c r="N63" s="36">
        <v>5026</v>
      </c>
      <c r="O63" s="36">
        <v>5027</v>
      </c>
      <c r="P63" s="36">
        <v>5028</v>
      </c>
      <c r="Q63" s="36">
        <v>5029</v>
      </c>
      <c r="T63" s="36" t="s">
        <v>76</v>
      </c>
      <c r="U63" s="36">
        <v>11005</v>
      </c>
      <c r="V63" s="36" t="s">
        <v>3279</v>
      </c>
      <c r="W63" s="59" t="s">
        <v>3280</v>
      </c>
      <c r="X63" s="36">
        <v>36</v>
      </c>
      <c r="Y63" s="36" t="s">
        <v>181</v>
      </c>
      <c r="Z63" s="36" t="s">
        <v>1511</v>
      </c>
      <c r="AA63" s="36" t="s">
        <v>3281</v>
      </c>
      <c r="AB63" s="60">
        <v>60</v>
      </c>
      <c r="AC63" s="60">
        <v>15</v>
      </c>
      <c r="AD63" s="60">
        <v>7</v>
      </c>
      <c r="AE63" s="36" t="s">
        <v>3282</v>
      </c>
      <c r="AF63" s="60">
        <v>140</v>
      </c>
      <c r="AG63" s="60">
        <v>40</v>
      </c>
      <c r="AH63" s="60">
        <v>10</v>
      </c>
      <c r="AI63" s="36" t="s">
        <v>3283</v>
      </c>
      <c r="AJ63" s="60">
        <v>240</v>
      </c>
      <c r="AK63" s="60">
        <v>50</v>
      </c>
      <c r="AL63" s="60">
        <v>12</v>
      </c>
      <c r="AM63" s="36" t="s">
        <v>3284</v>
      </c>
      <c r="AN63" s="60">
        <v>300</v>
      </c>
      <c r="AO63" s="60">
        <v>60</v>
      </c>
      <c r="AP63" s="60">
        <v>15</v>
      </c>
    </row>
    <row r="64" spans="3:43" x14ac:dyDescent="0.2">
      <c r="D64" s="36">
        <v>6016</v>
      </c>
      <c r="E64" s="36">
        <v>6017</v>
      </c>
      <c r="F64" s="36">
        <v>6018</v>
      </c>
      <c r="G64" s="36">
        <v>6019</v>
      </c>
      <c r="H64" s="36">
        <v>6020</v>
      </c>
      <c r="I64" s="36">
        <v>6021</v>
      </c>
      <c r="J64" s="36">
        <v>6022</v>
      </c>
      <c r="K64" s="36">
        <v>6023</v>
      </c>
      <c r="L64" s="36">
        <v>6024</v>
      </c>
      <c r="M64" s="36">
        <v>6025</v>
      </c>
      <c r="N64" s="36">
        <v>6026</v>
      </c>
      <c r="O64" s="36">
        <v>6027</v>
      </c>
      <c r="P64" s="36">
        <v>6028</v>
      </c>
      <c r="Q64" s="36">
        <v>6029</v>
      </c>
      <c r="T64" s="36" t="s">
        <v>40</v>
      </c>
      <c r="U64" s="36">
        <v>3007</v>
      </c>
      <c r="V64" s="36" t="s">
        <v>1967</v>
      </c>
      <c r="W64" s="59" t="s">
        <v>1968</v>
      </c>
      <c r="X64" s="36">
        <v>10</v>
      </c>
      <c r="Y64" s="36" t="s">
        <v>181</v>
      </c>
      <c r="Z64" s="36" t="s">
        <v>1511</v>
      </c>
      <c r="AA64" s="36" t="s">
        <v>1969</v>
      </c>
      <c r="AB64" s="60">
        <v>40</v>
      </c>
      <c r="AC64" s="60">
        <v>5</v>
      </c>
      <c r="AD64" s="60">
        <v>5</v>
      </c>
      <c r="AE64" s="36" t="s">
        <v>1970</v>
      </c>
      <c r="AF64" s="60">
        <v>120</v>
      </c>
      <c r="AG64" s="60">
        <v>25</v>
      </c>
      <c r="AH64" s="60">
        <v>8</v>
      </c>
      <c r="AI64" s="36" t="s">
        <v>1971</v>
      </c>
      <c r="AJ64" s="60">
        <v>200</v>
      </c>
      <c r="AK64" s="60">
        <v>30</v>
      </c>
      <c r="AL64" s="60">
        <v>10</v>
      </c>
      <c r="AM64" s="36" t="s">
        <v>1972</v>
      </c>
      <c r="AN64" s="60">
        <v>320</v>
      </c>
      <c r="AO64" s="60">
        <v>40</v>
      </c>
      <c r="AP64" s="60">
        <v>12</v>
      </c>
    </row>
    <row r="65" spans="2:43" x14ac:dyDescent="0.2">
      <c r="D65" s="36">
        <v>7016</v>
      </c>
      <c r="E65" s="36">
        <v>7017</v>
      </c>
      <c r="F65" s="36">
        <v>7018</v>
      </c>
      <c r="G65" s="36">
        <v>7019</v>
      </c>
      <c r="H65" s="36">
        <v>7020</v>
      </c>
      <c r="I65" s="36">
        <v>7021</v>
      </c>
      <c r="J65" s="36">
        <v>7022</v>
      </c>
      <c r="K65" s="36">
        <v>7023</v>
      </c>
      <c r="L65" s="36">
        <v>7024</v>
      </c>
      <c r="M65" s="36">
        <v>7025</v>
      </c>
      <c r="N65" s="36">
        <v>7026</v>
      </c>
      <c r="O65" s="36">
        <v>7027</v>
      </c>
      <c r="P65" s="36">
        <v>7028</v>
      </c>
      <c r="Q65" s="36">
        <v>7029</v>
      </c>
      <c r="T65" s="36" t="s">
        <v>54</v>
      </c>
      <c r="U65" s="36">
        <v>6003</v>
      </c>
      <c r="V65" s="36" t="s">
        <v>2452</v>
      </c>
      <c r="W65" s="59" t="s">
        <v>2453</v>
      </c>
      <c r="X65" s="36">
        <v>16</v>
      </c>
      <c r="Y65" s="36" t="s">
        <v>181</v>
      </c>
      <c r="Z65" s="36" t="s">
        <v>1511</v>
      </c>
      <c r="AA65" s="36" t="s">
        <v>2454</v>
      </c>
      <c r="AB65" s="60">
        <v>80</v>
      </c>
      <c r="AC65" s="60">
        <v>15</v>
      </c>
      <c r="AD65" s="60">
        <v>8</v>
      </c>
      <c r="AE65" s="36" t="s">
        <v>2455</v>
      </c>
      <c r="AF65" s="60">
        <v>120</v>
      </c>
      <c r="AG65" s="60">
        <v>20</v>
      </c>
      <c r="AH65" s="60">
        <v>10</v>
      </c>
      <c r="AI65" s="36" t="s">
        <v>2456</v>
      </c>
      <c r="AJ65" s="60">
        <v>150</v>
      </c>
      <c r="AK65" s="60">
        <v>30</v>
      </c>
      <c r="AL65" s="60">
        <v>12</v>
      </c>
      <c r="AM65" s="36" t="s">
        <v>2457</v>
      </c>
      <c r="AN65" s="60">
        <v>200</v>
      </c>
      <c r="AO65" s="60">
        <v>40</v>
      </c>
      <c r="AP65" s="60">
        <v>14</v>
      </c>
    </row>
    <row r="66" spans="2:43" x14ac:dyDescent="0.2">
      <c r="D66" s="36">
        <v>8016</v>
      </c>
      <c r="E66" s="36">
        <v>8017</v>
      </c>
      <c r="F66" s="36">
        <v>8018</v>
      </c>
      <c r="G66" s="36">
        <v>8019</v>
      </c>
      <c r="H66" s="36">
        <v>8020</v>
      </c>
      <c r="I66" s="36">
        <v>8021</v>
      </c>
      <c r="J66" s="36">
        <v>8022</v>
      </c>
      <c r="K66" s="36">
        <v>8023</v>
      </c>
      <c r="L66" s="36">
        <v>8024</v>
      </c>
      <c r="M66" s="36">
        <v>8025</v>
      </c>
      <c r="N66" s="36">
        <v>8026</v>
      </c>
      <c r="O66" s="36">
        <v>8027</v>
      </c>
      <c r="P66" s="36">
        <v>8028</v>
      </c>
      <c r="Q66" s="36">
        <v>8029</v>
      </c>
      <c r="T66" s="36" t="s">
        <v>40</v>
      </c>
      <c r="U66" s="36">
        <v>26007</v>
      </c>
      <c r="V66" s="36" t="s">
        <v>4093</v>
      </c>
      <c r="W66" s="59" t="s">
        <v>4094</v>
      </c>
      <c r="X66" s="36">
        <v>86</v>
      </c>
      <c r="Y66" s="36" t="s">
        <v>1561</v>
      </c>
      <c r="Z66" s="36" t="s">
        <v>1511</v>
      </c>
      <c r="AA66" s="36" t="s">
        <v>4095</v>
      </c>
      <c r="AB66" s="60">
        <v>200</v>
      </c>
      <c r="AC66" s="60">
        <v>20</v>
      </c>
      <c r="AD66" s="60">
        <v>10</v>
      </c>
      <c r="AE66" s="36" t="s">
        <v>4096</v>
      </c>
      <c r="AF66" s="60">
        <v>240</v>
      </c>
      <c r="AG66" s="60">
        <v>25</v>
      </c>
      <c r="AH66" s="60">
        <v>12</v>
      </c>
      <c r="AI66" s="36" t="s">
        <v>4097</v>
      </c>
      <c r="AJ66" s="60">
        <v>280</v>
      </c>
      <c r="AK66" s="60">
        <v>30</v>
      </c>
      <c r="AL66" s="60">
        <v>14</v>
      </c>
      <c r="AM66" s="36" t="s">
        <v>4098</v>
      </c>
      <c r="AN66" s="60">
        <v>320</v>
      </c>
      <c r="AO66" s="60">
        <v>35</v>
      </c>
      <c r="AP66" s="60">
        <v>16</v>
      </c>
    </row>
    <row r="67" spans="2:43" x14ac:dyDescent="0.2">
      <c r="D67" s="36">
        <v>9016</v>
      </c>
      <c r="E67" s="36">
        <v>9017</v>
      </c>
      <c r="F67" s="36">
        <v>9018</v>
      </c>
      <c r="G67" s="36">
        <v>9019</v>
      </c>
      <c r="H67" s="36">
        <v>9020</v>
      </c>
      <c r="I67" s="36">
        <v>9021</v>
      </c>
      <c r="J67" s="36">
        <v>9022</v>
      </c>
      <c r="K67" s="36">
        <v>9023</v>
      </c>
      <c r="L67" s="36">
        <v>9024</v>
      </c>
      <c r="M67" s="36">
        <v>9025</v>
      </c>
      <c r="N67" s="36">
        <v>9026</v>
      </c>
      <c r="O67" s="36">
        <v>9027</v>
      </c>
      <c r="P67" s="36">
        <v>9028</v>
      </c>
      <c r="Q67" s="36">
        <v>9029</v>
      </c>
      <c r="T67" s="36" t="s">
        <v>1579</v>
      </c>
      <c r="U67" s="36">
        <v>2016</v>
      </c>
      <c r="V67" s="36" t="s">
        <v>1820</v>
      </c>
      <c r="W67" s="59" t="s">
        <v>1821</v>
      </c>
      <c r="X67" s="36">
        <v>14</v>
      </c>
      <c r="Y67" s="36" t="s">
        <v>181</v>
      </c>
      <c r="Z67" s="36" t="s">
        <v>1511</v>
      </c>
      <c r="AA67" s="36" t="s">
        <v>1822</v>
      </c>
      <c r="AB67" s="60">
        <v>60</v>
      </c>
      <c r="AC67" s="60">
        <v>15</v>
      </c>
      <c r="AD67" s="60">
        <v>6</v>
      </c>
      <c r="AE67" s="36" t="s">
        <v>1823</v>
      </c>
      <c r="AF67" s="60">
        <v>90</v>
      </c>
      <c r="AG67" s="60">
        <v>20</v>
      </c>
      <c r="AH67" s="60">
        <v>9</v>
      </c>
      <c r="AI67" s="36" t="s">
        <v>1824</v>
      </c>
      <c r="AJ67" s="60">
        <v>120</v>
      </c>
      <c r="AK67" s="60">
        <v>25</v>
      </c>
      <c r="AL67" s="60">
        <v>12</v>
      </c>
      <c r="AM67" s="36" t="s">
        <v>1825</v>
      </c>
      <c r="AN67" s="60">
        <v>150</v>
      </c>
      <c r="AO67" s="60">
        <v>30</v>
      </c>
      <c r="AP67" s="60">
        <v>15</v>
      </c>
      <c r="AQ67" s="36" t="s">
        <v>1586</v>
      </c>
    </row>
    <row r="68" spans="2:43" x14ac:dyDescent="0.2">
      <c r="D68" s="36">
        <v>10016</v>
      </c>
      <c r="E68" s="36">
        <v>10017</v>
      </c>
      <c r="F68" s="36">
        <v>10018</v>
      </c>
      <c r="G68" s="36">
        <v>10019</v>
      </c>
      <c r="H68" s="36">
        <v>10020</v>
      </c>
      <c r="I68" s="36">
        <v>10021</v>
      </c>
      <c r="J68" s="36">
        <v>10022</v>
      </c>
      <c r="K68" s="36">
        <v>10023</v>
      </c>
      <c r="L68" s="36">
        <v>10024</v>
      </c>
      <c r="M68" s="36">
        <v>10025</v>
      </c>
      <c r="N68" s="36">
        <v>10026</v>
      </c>
      <c r="O68" s="36">
        <v>10027</v>
      </c>
      <c r="P68" s="36">
        <v>10028</v>
      </c>
      <c r="Q68" s="36">
        <v>10029</v>
      </c>
      <c r="T68" s="36" t="s">
        <v>67</v>
      </c>
      <c r="U68" s="36">
        <v>20004</v>
      </c>
      <c r="V68" s="36" t="s">
        <v>3815</v>
      </c>
      <c r="W68" s="59" t="s">
        <v>3816</v>
      </c>
      <c r="X68" s="36">
        <v>50</v>
      </c>
      <c r="Y68" s="36" t="s">
        <v>181</v>
      </c>
      <c r="Z68" s="36" t="s">
        <v>1511</v>
      </c>
      <c r="AA68" s="36" t="s">
        <v>3817</v>
      </c>
      <c r="AB68" s="60">
        <v>150</v>
      </c>
      <c r="AC68" s="60">
        <v>15</v>
      </c>
      <c r="AD68" s="60">
        <v>8</v>
      </c>
      <c r="AE68" s="36" t="s">
        <v>3818</v>
      </c>
      <c r="AF68" s="60">
        <v>200</v>
      </c>
      <c r="AG68" s="60">
        <v>20</v>
      </c>
      <c r="AH68" s="60">
        <v>10</v>
      </c>
      <c r="AI68" s="36" t="s">
        <v>3819</v>
      </c>
      <c r="AJ68" s="60">
        <v>250</v>
      </c>
      <c r="AK68" s="60">
        <v>25</v>
      </c>
      <c r="AL68" s="60">
        <v>12</v>
      </c>
      <c r="AM68" s="36" t="s">
        <v>3820</v>
      </c>
      <c r="AN68" s="60">
        <v>350</v>
      </c>
      <c r="AO68" s="60">
        <v>30</v>
      </c>
      <c r="AP68" s="60">
        <v>15</v>
      </c>
    </row>
    <row r="69" spans="2:43" x14ac:dyDescent="0.2">
      <c r="T69" s="36" t="s">
        <v>54</v>
      </c>
      <c r="U69" s="36">
        <v>22003</v>
      </c>
      <c r="V69" s="36" t="s">
        <v>3911</v>
      </c>
      <c r="W69" s="59" t="s">
        <v>3912</v>
      </c>
      <c r="X69" s="36">
        <v>56</v>
      </c>
      <c r="Y69" s="36" t="s">
        <v>181</v>
      </c>
      <c r="Z69" s="36" t="s">
        <v>1623</v>
      </c>
      <c r="AA69" s="36" t="s">
        <v>3913</v>
      </c>
      <c r="AB69" s="60">
        <v>120</v>
      </c>
      <c r="AC69" s="60">
        <v>10</v>
      </c>
      <c r="AD69" s="60">
        <v>6</v>
      </c>
      <c r="AE69" s="36" t="s">
        <v>3914</v>
      </c>
      <c r="AF69" s="60">
        <v>180</v>
      </c>
      <c r="AG69" s="60">
        <v>15</v>
      </c>
      <c r="AH69" s="60">
        <v>9</v>
      </c>
      <c r="AI69" s="36" t="s">
        <v>3915</v>
      </c>
      <c r="AJ69" s="60">
        <v>240</v>
      </c>
      <c r="AK69" s="60">
        <v>25</v>
      </c>
      <c r="AL69" s="60">
        <v>12</v>
      </c>
      <c r="AM69" s="36" t="s">
        <v>3916</v>
      </c>
      <c r="AN69" s="60">
        <v>350</v>
      </c>
      <c r="AO69" s="60">
        <v>35</v>
      </c>
      <c r="AP69" s="60">
        <v>15</v>
      </c>
    </row>
    <row r="70" spans="2:43" x14ac:dyDescent="0.2">
      <c r="B70" s="36" t="s">
        <v>1797</v>
      </c>
      <c r="C70" s="37">
        <v>30</v>
      </c>
      <c r="D70" s="37">
        <v>31</v>
      </c>
      <c r="E70" s="37">
        <v>32</v>
      </c>
      <c r="F70" s="36">
        <v>33</v>
      </c>
      <c r="G70" s="36">
        <v>34</v>
      </c>
      <c r="H70" s="36">
        <v>35</v>
      </c>
      <c r="I70" s="36">
        <v>36</v>
      </c>
      <c r="J70" s="36">
        <v>37</v>
      </c>
      <c r="K70" s="36">
        <v>38</v>
      </c>
      <c r="L70" s="36">
        <v>39</v>
      </c>
      <c r="T70" s="36" t="s">
        <v>1677</v>
      </c>
      <c r="U70" s="36">
        <v>6029</v>
      </c>
      <c r="V70" s="36" t="s">
        <v>2564</v>
      </c>
      <c r="W70" s="59" t="s">
        <v>2565</v>
      </c>
      <c r="X70" s="36">
        <v>54</v>
      </c>
      <c r="Y70" s="36" t="s">
        <v>181</v>
      </c>
      <c r="Z70" s="36" t="s">
        <v>1511</v>
      </c>
      <c r="AA70" s="36" t="s">
        <v>2566</v>
      </c>
      <c r="AB70" s="60">
        <v>120</v>
      </c>
      <c r="AC70" s="60">
        <v>15</v>
      </c>
      <c r="AD70" s="60">
        <v>6</v>
      </c>
      <c r="AE70" s="36" t="s">
        <v>2567</v>
      </c>
      <c r="AF70" s="60">
        <v>180</v>
      </c>
      <c r="AG70" s="60">
        <v>20</v>
      </c>
      <c r="AH70" s="60">
        <v>9</v>
      </c>
      <c r="AI70" s="36" t="s">
        <v>2568</v>
      </c>
      <c r="AJ70" s="60">
        <v>240</v>
      </c>
      <c r="AK70" s="60">
        <v>25</v>
      </c>
      <c r="AL70" s="60">
        <v>12</v>
      </c>
      <c r="AM70" s="36" t="s">
        <v>2569</v>
      </c>
      <c r="AN70" s="60">
        <v>350</v>
      </c>
      <c r="AO70" s="60">
        <v>35</v>
      </c>
      <c r="AP70" s="60">
        <v>15</v>
      </c>
      <c r="AQ70" s="36" t="s">
        <v>1684</v>
      </c>
    </row>
    <row r="71" spans="2:43" x14ac:dyDescent="0.2">
      <c r="C71" s="38" t="s">
        <v>1858</v>
      </c>
      <c r="D71" s="38" t="s">
        <v>805</v>
      </c>
      <c r="E71" s="38" t="s">
        <v>807</v>
      </c>
      <c r="F71" s="38" t="s">
        <v>1859</v>
      </c>
      <c r="G71" s="38" t="s">
        <v>1860</v>
      </c>
      <c r="H71" s="38" t="s">
        <v>1861</v>
      </c>
      <c r="I71" s="38" t="s">
        <v>1862</v>
      </c>
      <c r="J71" s="38" t="s">
        <v>1863</v>
      </c>
      <c r="K71" s="38" t="s">
        <v>1864</v>
      </c>
      <c r="L71" s="38" t="s">
        <v>1865</v>
      </c>
      <c r="T71" s="36" t="s">
        <v>1600</v>
      </c>
      <c r="U71" s="36">
        <v>1019</v>
      </c>
      <c r="V71" s="36" t="s">
        <v>1601</v>
      </c>
      <c r="W71" s="59" t="s">
        <v>1602</v>
      </c>
      <c r="X71" s="36">
        <v>4</v>
      </c>
      <c r="Y71" s="36" t="s">
        <v>181</v>
      </c>
      <c r="Z71" s="36" t="s">
        <v>1511</v>
      </c>
      <c r="AA71" s="36" t="s">
        <v>1603</v>
      </c>
      <c r="AB71" s="60">
        <v>50</v>
      </c>
      <c r="AC71" s="60" t="s">
        <v>790</v>
      </c>
      <c r="AD71" s="60">
        <v>4</v>
      </c>
      <c r="AE71" s="36" t="s">
        <v>1604</v>
      </c>
      <c r="AF71" s="60">
        <v>80</v>
      </c>
      <c r="AG71" s="60" t="s">
        <v>790</v>
      </c>
      <c r="AH71" s="60">
        <v>8</v>
      </c>
      <c r="AI71" s="36" t="s">
        <v>1605</v>
      </c>
      <c r="AJ71" s="60">
        <v>100</v>
      </c>
      <c r="AK71" s="60" t="s">
        <v>790</v>
      </c>
      <c r="AL71" s="60">
        <v>10</v>
      </c>
      <c r="AM71" s="36" t="s">
        <v>1606</v>
      </c>
      <c r="AN71" s="60">
        <v>120</v>
      </c>
      <c r="AO71" s="60" t="s">
        <v>790</v>
      </c>
      <c r="AP71" s="60">
        <v>12</v>
      </c>
      <c r="AQ71" s="36" t="s">
        <v>1607</v>
      </c>
    </row>
    <row r="72" spans="2:43" x14ac:dyDescent="0.2">
      <c r="C72" s="36">
        <v>1015</v>
      </c>
      <c r="D72" s="36">
        <v>1115</v>
      </c>
      <c r="E72" s="36">
        <v>1215</v>
      </c>
      <c r="F72" s="36">
        <v>1315</v>
      </c>
      <c r="G72" s="36">
        <v>1415</v>
      </c>
      <c r="H72" s="36">
        <v>1515</v>
      </c>
      <c r="I72" s="36">
        <v>1615</v>
      </c>
      <c r="J72" s="36">
        <v>1715</v>
      </c>
      <c r="K72" s="36">
        <v>1815</v>
      </c>
      <c r="L72" s="36">
        <v>1915</v>
      </c>
      <c r="T72" s="36" t="s">
        <v>1629</v>
      </c>
      <c r="U72" s="36">
        <v>5023</v>
      </c>
      <c r="V72" s="36" t="s">
        <v>273</v>
      </c>
      <c r="W72" s="59" t="s">
        <v>2362</v>
      </c>
      <c r="X72" s="36">
        <v>44</v>
      </c>
      <c r="Y72" s="36" t="s">
        <v>1561</v>
      </c>
      <c r="Z72" s="36" t="s">
        <v>1511</v>
      </c>
      <c r="AA72" s="36" t="s">
        <v>2363</v>
      </c>
      <c r="AB72" s="60">
        <v>50</v>
      </c>
      <c r="AC72" s="60" t="s">
        <v>790</v>
      </c>
      <c r="AD72" s="60">
        <v>8</v>
      </c>
      <c r="AE72" s="36" t="s">
        <v>2364</v>
      </c>
      <c r="AF72" s="60">
        <v>80</v>
      </c>
      <c r="AG72" s="60" t="s">
        <v>790</v>
      </c>
      <c r="AH72" s="60">
        <v>10</v>
      </c>
      <c r="AI72" s="36" t="s">
        <v>2365</v>
      </c>
      <c r="AJ72" s="60">
        <v>120</v>
      </c>
      <c r="AK72" s="60" t="s">
        <v>790</v>
      </c>
      <c r="AL72" s="60">
        <v>12</v>
      </c>
      <c r="AM72" s="36" t="s">
        <v>2366</v>
      </c>
      <c r="AN72" s="60">
        <v>260</v>
      </c>
      <c r="AO72" s="60" t="s">
        <v>790</v>
      </c>
      <c r="AP72" s="60">
        <v>14</v>
      </c>
      <c r="AQ72" s="36" t="s">
        <v>1636</v>
      </c>
    </row>
    <row r="73" spans="2:43" x14ac:dyDescent="0.2">
      <c r="C73" s="36">
        <v>2015</v>
      </c>
      <c r="D73" s="36">
        <v>2115</v>
      </c>
      <c r="E73" s="36">
        <v>2215</v>
      </c>
      <c r="F73" s="36">
        <v>2315</v>
      </c>
      <c r="G73" s="36">
        <v>2415</v>
      </c>
      <c r="H73" s="36">
        <v>2515</v>
      </c>
      <c r="I73" s="36">
        <v>2615</v>
      </c>
      <c r="J73" s="36">
        <v>2715</v>
      </c>
      <c r="K73" s="36">
        <v>2815</v>
      </c>
      <c r="L73" s="36">
        <v>2915</v>
      </c>
      <c r="T73" s="36" t="s">
        <v>100</v>
      </c>
      <c r="U73" s="36">
        <v>6009</v>
      </c>
      <c r="V73" s="36" t="s">
        <v>2484</v>
      </c>
      <c r="W73" s="59" t="s">
        <v>2485</v>
      </c>
      <c r="X73" s="36">
        <v>20</v>
      </c>
      <c r="Y73" s="36" t="s">
        <v>544</v>
      </c>
      <c r="Z73" s="36" t="s">
        <v>1511</v>
      </c>
      <c r="AA73" s="36" t="s">
        <v>2160</v>
      </c>
      <c r="AB73" s="60">
        <v>40</v>
      </c>
      <c r="AC73" s="60">
        <v>5</v>
      </c>
      <c r="AD73" s="60">
        <v>6</v>
      </c>
      <c r="AE73" s="36" t="s">
        <v>2486</v>
      </c>
      <c r="AF73" s="60">
        <v>60</v>
      </c>
      <c r="AG73" s="60">
        <v>10</v>
      </c>
      <c r="AH73" s="60">
        <v>9</v>
      </c>
      <c r="AI73" s="36" t="s">
        <v>2487</v>
      </c>
      <c r="AJ73" s="60">
        <v>90</v>
      </c>
      <c r="AK73" s="60">
        <v>10</v>
      </c>
      <c r="AL73" s="60">
        <v>12</v>
      </c>
      <c r="AM73" s="36" t="s">
        <v>2488</v>
      </c>
      <c r="AN73" s="60">
        <v>120</v>
      </c>
      <c r="AO73" s="60">
        <v>15</v>
      </c>
      <c r="AP73" s="60">
        <v>15</v>
      </c>
    </row>
    <row r="74" spans="2:43" x14ac:dyDescent="0.2">
      <c r="C74" s="36">
        <v>3015</v>
      </c>
      <c r="D74" s="36">
        <v>3115</v>
      </c>
      <c r="E74" s="36">
        <v>3215</v>
      </c>
      <c r="F74" s="36">
        <v>3315</v>
      </c>
      <c r="G74" s="36">
        <v>3415</v>
      </c>
      <c r="H74" s="36">
        <v>3515</v>
      </c>
      <c r="I74" s="36">
        <v>3615</v>
      </c>
      <c r="J74" s="36">
        <v>3715</v>
      </c>
      <c r="K74" s="36">
        <v>3815</v>
      </c>
      <c r="L74" s="36">
        <v>3915</v>
      </c>
      <c r="T74" s="36" t="s">
        <v>54</v>
      </c>
      <c r="U74" s="36">
        <v>9003</v>
      </c>
      <c r="V74" s="36" t="s">
        <v>2955</v>
      </c>
      <c r="W74" s="59" t="s">
        <v>2956</v>
      </c>
      <c r="X74" s="36">
        <v>22</v>
      </c>
      <c r="Y74" s="36" t="s">
        <v>181</v>
      </c>
      <c r="Z74" s="36" t="s">
        <v>1511</v>
      </c>
      <c r="AA74" s="36" t="s">
        <v>2957</v>
      </c>
      <c r="AB74" s="60">
        <v>60</v>
      </c>
      <c r="AC74" s="60">
        <v>10</v>
      </c>
      <c r="AD74" s="60">
        <v>6</v>
      </c>
      <c r="AE74" s="36" t="s">
        <v>2958</v>
      </c>
      <c r="AF74" s="60">
        <v>90</v>
      </c>
      <c r="AG74" s="60">
        <v>10</v>
      </c>
      <c r="AH74" s="60">
        <v>9</v>
      </c>
      <c r="AI74" s="36" t="s">
        <v>2959</v>
      </c>
      <c r="AJ74" s="60">
        <v>120</v>
      </c>
      <c r="AK74" s="60">
        <v>15</v>
      </c>
      <c r="AL74" s="60">
        <v>12</v>
      </c>
      <c r="AM74" s="36" t="s">
        <v>2960</v>
      </c>
      <c r="AN74" s="60">
        <v>150</v>
      </c>
      <c r="AO74" s="60">
        <v>15</v>
      </c>
      <c r="AP74" s="60">
        <v>15</v>
      </c>
    </row>
    <row r="75" spans="2:43" x14ac:dyDescent="0.2">
      <c r="C75" s="36">
        <v>4015</v>
      </c>
      <c r="D75" s="36">
        <v>4115</v>
      </c>
      <c r="E75" s="36">
        <v>4215</v>
      </c>
      <c r="F75" s="36">
        <v>4315</v>
      </c>
      <c r="G75" s="36">
        <v>4415</v>
      </c>
      <c r="H75" s="36">
        <v>4515</v>
      </c>
      <c r="I75" s="36">
        <v>4615</v>
      </c>
      <c r="J75" s="36">
        <v>4715</v>
      </c>
      <c r="K75" s="36">
        <v>4815</v>
      </c>
      <c r="L75" s="36">
        <v>4915</v>
      </c>
      <c r="T75" s="36" t="s">
        <v>76</v>
      </c>
      <c r="U75" s="36">
        <v>7005</v>
      </c>
      <c r="V75" s="36" t="s">
        <v>2634</v>
      </c>
      <c r="W75" s="59" t="s">
        <v>2635</v>
      </c>
      <c r="X75" s="36">
        <v>22</v>
      </c>
      <c r="Y75" s="36" t="s">
        <v>2636</v>
      </c>
      <c r="Z75" s="36" t="s">
        <v>1511</v>
      </c>
      <c r="AA75" s="36" t="s">
        <v>2637</v>
      </c>
      <c r="AB75" s="60">
        <v>50</v>
      </c>
      <c r="AC75" s="60">
        <v>5</v>
      </c>
      <c r="AD75" s="60">
        <v>6</v>
      </c>
      <c r="AE75" s="36" t="s">
        <v>2638</v>
      </c>
      <c r="AF75" s="60">
        <v>90</v>
      </c>
      <c r="AG75" s="60">
        <v>10</v>
      </c>
      <c r="AH75" s="60">
        <v>9</v>
      </c>
      <c r="AI75" s="36" t="s">
        <v>2639</v>
      </c>
      <c r="AJ75" s="60">
        <v>120</v>
      </c>
      <c r="AK75" s="60">
        <v>10</v>
      </c>
      <c r="AL75" s="60">
        <v>12</v>
      </c>
      <c r="AM75" s="36" t="s">
        <v>2640</v>
      </c>
      <c r="AN75" s="60">
        <v>150</v>
      </c>
      <c r="AO75" s="60">
        <v>15</v>
      </c>
      <c r="AP75" s="60">
        <v>15</v>
      </c>
    </row>
    <row r="76" spans="2:43" x14ac:dyDescent="0.2">
      <c r="C76" s="36">
        <v>5015</v>
      </c>
      <c r="D76" s="36">
        <v>5115</v>
      </c>
      <c r="E76" s="36">
        <v>5215</v>
      </c>
      <c r="F76" s="36">
        <v>5315</v>
      </c>
      <c r="G76" s="36">
        <v>5415</v>
      </c>
      <c r="H76" s="36">
        <v>5515</v>
      </c>
      <c r="I76" s="36">
        <v>5615</v>
      </c>
      <c r="J76" s="36">
        <v>5715</v>
      </c>
      <c r="K76" s="36">
        <v>5815</v>
      </c>
      <c r="L76" s="36">
        <v>5915</v>
      </c>
      <c r="T76" s="36" t="s">
        <v>40</v>
      </c>
      <c r="U76" s="36">
        <v>6007</v>
      </c>
      <c r="V76" s="36" t="s">
        <v>2472</v>
      </c>
      <c r="W76" s="59" t="s">
        <v>2473</v>
      </c>
      <c r="X76" s="36">
        <v>20</v>
      </c>
      <c r="Y76" s="36" t="s">
        <v>129</v>
      </c>
      <c r="Z76" s="36" t="s">
        <v>1511</v>
      </c>
      <c r="AA76" s="36" t="s">
        <v>2474</v>
      </c>
      <c r="AB76" s="60">
        <v>60</v>
      </c>
      <c r="AC76" s="60">
        <v>10</v>
      </c>
      <c r="AD76" s="60">
        <v>6</v>
      </c>
      <c r="AE76" s="36" t="s">
        <v>2475</v>
      </c>
      <c r="AF76" s="60">
        <v>160</v>
      </c>
      <c r="AG76" s="60">
        <v>20</v>
      </c>
      <c r="AH76" s="60">
        <v>9</v>
      </c>
      <c r="AI76" s="36" t="s">
        <v>2476</v>
      </c>
      <c r="AJ76" s="60">
        <v>240</v>
      </c>
      <c r="AK76" s="60">
        <v>25</v>
      </c>
      <c r="AL76" s="60">
        <v>12</v>
      </c>
      <c r="AM76" s="36" t="s">
        <v>2477</v>
      </c>
      <c r="AN76" s="60">
        <v>300</v>
      </c>
      <c r="AO76" s="60">
        <v>30</v>
      </c>
      <c r="AP76" s="60">
        <v>15</v>
      </c>
    </row>
    <row r="77" spans="2:43" x14ac:dyDescent="0.2">
      <c r="C77" s="36">
        <v>6015</v>
      </c>
      <c r="D77" s="36">
        <v>6115</v>
      </c>
      <c r="E77" s="36">
        <v>6215</v>
      </c>
      <c r="F77" s="36">
        <v>6315</v>
      </c>
      <c r="G77" s="36">
        <v>6415</v>
      </c>
      <c r="H77" s="36">
        <v>6515</v>
      </c>
      <c r="I77" s="36">
        <v>6615</v>
      </c>
      <c r="J77" s="36">
        <v>6715</v>
      </c>
      <c r="K77" s="36">
        <v>6815</v>
      </c>
      <c r="L77" s="36">
        <v>6915</v>
      </c>
      <c r="T77" s="36" t="s">
        <v>34</v>
      </c>
      <c r="U77" s="36">
        <v>22001</v>
      </c>
      <c r="V77" s="36" t="s">
        <v>3901</v>
      </c>
      <c r="W77" s="59" t="s">
        <v>3902</v>
      </c>
      <c r="X77" s="36">
        <v>56</v>
      </c>
      <c r="Y77" s="36" t="s">
        <v>181</v>
      </c>
      <c r="Z77" s="36" t="s">
        <v>1511</v>
      </c>
      <c r="AA77" s="36" t="s">
        <v>3903</v>
      </c>
      <c r="AB77" s="60">
        <v>100</v>
      </c>
      <c r="AC77" s="60">
        <v>5</v>
      </c>
      <c r="AD77" s="60">
        <v>8</v>
      </c>
      <c r="AE77" s="36" t="s">
        <v>3904</v>
      </c>
      <c r="AF77" s="60">
        <v>180</v>
      </c>
      <c r="AG77" s="60">
        <v>10</v>
      </c>
      <c r="AH77" s="60">
        <v>10</v>
      </c>
      <c r="AI77" s="36" t="s">
        <v>3905</v>
      </c>
      <c r="AJ77" s="60">
        <v>240</v>
      </c>
      <c r="AK77" s="60">
        <v>15</v>
      </c>
      <c r="AL77" s="60">
        <v>12</v>
      </c>
      <c r="AM77" s="36" t="s">
        <v>3906</v>
      </c>
      <c r="AN77" s="60">
        <v>300</v>
      </c>
      <c r="AO77" s="60">
        <v>15</v>
      </c>
      <c r="AP77" s="60">
        <v>15</v>
      </c>
    </row>
    <row r="78" spans="2:43" x14ac:dyDescent="0.2">
      <c r="C78" s="36">
        <v>7015</v>
      </c>
      <c r="D78" s="36">
        <v>7115</v>
      </c>
      <c r="E78" s="36">
        <v>7215</v>
      </c>
      <c r="F78" s="36">
        <v>7315</v>
      </c>
      <c r="G78" s="36">
        <v>7415</v>
      </c>
      <c r="H78" s="36">
        <v>7515</v>
      </c>
      <c r="I78" s="36">
        <v>7615</v>
      </c>
      <c r="J78" s="36">
        <v>7715</v>
      </c>
      <c r="K78" s="36">
        <v>7815</v>
      </c>
      <c r="L78" s="36">
        <v>7915</v>
      </c>
      <c r="T78" s="36" t="s">
        <v>1731</v>
      </c>
      <c r="U78" s="36">
        <v>12715</v>
      </c>
      <c r="V78" s="36" t="s">
        <v>3451</v>
      </c>
      <c r="W78" s="59" t="s">
        <v>3452</v>
      </c>
      <c r="X78" s="36" t="s">
        <v>1734</v>
      </c>
      <c r="Y78" s="36" t="s">
        <v>181</v>
      </c>
      <c r="Z78" s="36" t="s">
        <v>1511</v>
      </c>
      <c r="AA78" s="36" t="s">
        <v>3453</v>
      </c>
      <c r="AB78" s="60">
        <v>80</v>
      </c>
      <c r="AC78" s="60" t="s">
        <v>266</v>
      </c>
      <c r="AD78" s="60">
        <v>9</v>
      </c>
      <c r="AE78" s="36" t="s">
        <v>3454</v>
      </c>
      <c r="AF78" s="60">
        <v>100</v>
      </c>
      <c r="AG78" s="60" t="s">
        <v>266</v>
      </c>
      <c r="AH78" s="60">
        <v>11</v>
      </c>
      <c r="AI78" s="36" t="s">
        <v>3455</v>
      </c>
      <c r="AJ78" s="60">
        <v>120</v>
      </c>
      <c r="AK78" s="60" t="s">
        <v>266</v>
      </c>
      <c r="AL78" s="60">
        <v>13</v>
      </c>
      <c r="AM78" s="36" t="s">
        <v>3456</v>
      </c>
      <c r="AN78" s="60">
        <v>140</v>
      </c>
      <c r="AO78" s="60" t="s">
        <v>266</v>
      </c>
      <c r="AP78" s="60">
        <v>16</v>
      </c>
      <c r="AQ78" s="36" t="s">
        <v>730</v>
      </c>
    </row>
    <row r="79" spans="2:43" x14ac:dyDescent="0.2">
      <c r="C79" s="36">
        <v>8015</v>
      </c>
      <c r="D79" s="36">
        <v>8115</v>
      </c>
      <c r="E79" s="36">
        <v>8215</v>
      </c>
      <c r="F79" s="36">
        <v>8315</v>
      </c>
      <c r="G79" s="36">
        <v>8415</v>
      </c>
      <c r="H79" s="36">
        <v>8515</v>
      </c>
      <c r="I79" s="36">
        <v>8615</v>
      </c>
      <c r="J79" s="36">
        <v>8715</v>
      </c>
      <c r="K79" s="36">
        <v>8815</v>
      </c>
      <c r="L79" s="36">
        <v>8915</v>
      </c>
      <c r="T79" s="36" t="s">
        <v>67</v>
      </c>
      <c r="U79" s="36">
        <v>22004</v>
      </c>
      <c r="V79" s="36" t="s">
        <v>3917</v>
      </c>
      <c r="W79" s="59" t="s">
        <v>3918</v>
      </c>
      <c r="X79" s="36">
        <v>56</v>
      </c>
      <c r="Y79" s="36" t="s">
        <v>1648</v>
      </c>
      <c r="Z79" s="36" t="s">
        <v>1511</v>
      </c>
      <c r="AA79" s="36" t="s">
        <v>1735</v>
      </c>
      <c r="AB79" s="60">
        <v>80</v>
      </c>
      <c r="AC79" s="60">
        <v>15</v>
      </c>
      <c r="AD79" s="60">
        <v>7</v>
      </c>
      <c r="AE79" s="36" t="s">
        <v>1652</v>
      </c>
      <c r="AF79" s="60">
        <v>180</v>
      </c>
      <c r="AG79" s="60">
        <v>20</v>
      </c>
      <c r="AH79" s="60">
        <v>9</v>
      </c>
      <c r="AI79" s="36" t="s">
        <v>2200</v>
      </c>
      <c r="AJ79" s="60">
        <v>300</v>
      </c>
      <c r="AK79" s="60">
        <v>25</v>
      </c>
      <c r="AL79" s="60">
        <v>12</v>
      </c>
      <c r="AM79" s="36" t="s">
        <v>2324</v>
      </c>
      <c r="AN79" s="60">
        <v>500</v>
      </c>
      <c r="AO79" s="60">
        <v>30</v>
      </c>
      <c r="AP79" s="60">
        <v>15</v>
      </c>
    </row>
    <row r="80" spans="2:43" x14ac:dyDescent="0.2">
      <c r="C80" s="36">
        <v>9015</v>
      </c>
      <c r="D80" s="36">
        <v>9115</v>
      </c>
      <c r="E80" s="36">
        <v>9215</v>
      </c>
      <c r="F80" s="36">
        <v>9315</v>
      </c>
      <c r="G80" s="36">
        <v>9415</v>
      </c>
      <c r="H80" s="36">
        <v>9515</v>
      </c>
      <c r="I80" s="36">
        <v>9615</v>
      </c>
      <c r="J80" s="36">
        <v>9715</v>
      </c>
      <c r="K80" s="36">
        <v>9815</v>
      </c>
      <c r="L80" s="36">
        <v>9915</v>
      </c>
      <c r="T80" s="36" t="s">
        <v>76</v>
      </c>
      <c r="U80" s="36">
        <v>5005</v>
      </c>
      <c r="V80" s="36" t="s">
        <v>2291</v>
      </c>
      <c r="W80" s="59" t="s">
        <v>2292</v>
      </c>
      <c r="X80" s="36">
        <v>16</v>
      </c>
      <c r="Y80" s="36" t="s">
        <v>128</v>
      </c>
      <c r="Z80" s="36" t="s">
        <v>1511</v>
      </c>
      <c r="AA80" s="36" t="s">
        <v>2293</v>
      </c>
      <c r="AB80" s="60">
        <v>50</v>
      </c>
      <c r="AC80" s="60" t="s">
        <v>266</v>
      </c>
      <c r="AD80" s="60">
        <v>6</v>
      </c>
      <c r="AE80" s="36" t="s">
        <v>2294</v>
      </c>
      <c r="AF80" s="60">
        <v>100</v>
      </c>
      <c r="AG80" s="60" t="s">
        <v>266</v>
      </c>
      <c r="AH80" s="60">
        <v>9</v>
      </c>
      <c r="AI80" s="36" t="s">
        <v>2295</v>
      </c>
      <c r="AJ80" s="60">
        <v>160</v>
      </c>
      <c r="AK80" s="60" t="s">
        <v>266</v>
      </c>
      <c r="AL80" s="60">
        <v>12</v>
      </c>
      <c r="AM80" s="36" t="s">
        <v>2296</v>
      </c>
      <c r="AN80" s="60">
        <v>250</v>
      </c>
      <c r="AO80" s="60" t="s">
        <v>266</v>
      </c>
      <c r="AP80" s="60">
        <v>15</v>
      </c>
    </row>
    <row r="81" spans="1:43" x14ac:dyDescent="0.2">
      <c r="C81" s="36">
        <v>10015</v>
      </c>
      <c r="D81" s="36">
        <v>10115</v>
      </c>
      <c r="E81" s="36">
        <v>10215</v>
      </c>
      <c r="F81" s="36">
        <v>10315</v>
      </c>
      <c r="G81" s="36">
        <v>10415</v>
      </c>
      <c r="H81" s="36">
        <v>10515</v>
      </c>
      <c r="I81" s="36">
        <v>10615</v>
      </c>
      <c r="J81" s="36">
        <v>10715</v>
      </c>
      <c r="K81" s="36">
        <v>10815</v>
      </c>
      <c r="L81" s="36">
        <v>10915</v>
      </c>
      <c r="T81" s="36" t="s">
        <v>1685</v>
      </c>
      <c r="U81" s="36">
        <v>11115</v>
      </c>
      <c r="V81" s="36" t="s">
        <v>3322</v>
      </c>
      <c r="W81" s="59" t="s">
        <v>3323</v>
      </c>
      <c r="X81" s="36" t="s">
        <v>1688</v>
      </c>
      <c r="Y81" s="36" t="s">
        <v>181</v>
      </c>
      <c r="Z81" s="36" t="s">
        <v>1511</v>
      </c>
      <c r="AA81" s="36" t="s">
        <v>3324</v>
      </c>
      <c r="AB81" s="60">
        <v>40</v>
      </c>
      <c r="AC81" s="60">
        <v>5</v>
      </c>
      <c r="AD81" s="60">
        <v>5</v>
      </c>
      <c r="AE81" s="36" t="s">
        <v>3325</v>
      </c>
      <c r="AF81" s="60">
        <v>80</v>
      </c>
      <c r="AG81" s="60">
        <v>10</v>
      </c>
      <c r="AH81" s="60">
        <v>8</v>
      </c>
      <c r="AI81" s="36" t="s">
        <v>3326</v>
      </c>
      <c r="AJ81" s="60">
        <v>100</v>
      </c>
      <c r="AK81" s="60">
        <v>10</v>
      </c>
      <c r="AL81" s="60">
        <v>10</v>
      </c>
      <c r="AM81" s="36" t="s">
        <v>3327</v>
      </c>
      <c r="AN81" s="60">
        <v>120</v>
      </c>
      <c r="AO81" s="60">
        <v>15</v>
      </c>
      <c r="AP81" s="60">
        <v>12</v>
      </c>
      <c r="AQ81" s="36" t="s">
        <v>730</v>
      </c>
    </row>
    <row r="82" spans="1:43" x14ac:dyDescent="0.2">
      <c r="C82" s="36">
        <v>11015</v>
      </c>
      <c r="D82" s="36">
        <v>11115</v>
      </c>
      <c r="E82" s="36">
        <v>11215</v>
      </c>
      <c r="F82" s="36">
        <v>11315</v>
      </c>
      <c r="G82" s="36">
        <v>11415</v>
      </c>
      <c r="H82" s="36">
        <v>11515</v>
      </c>
      <c r="I82" s="36">
        <v>11615</v>
      </c>
      <c r="J82" s="36">
        <v>11715</v>
      </c>
      <c r="K82" s="36">
        <v>11815</v>
      </c>
      <c r="L82" s="36">
        <v>11915</v>
      </c>
      <c r="T82" s="36" t="s">
        <v>1662</v>
      </c>
      <c r="U82" s="36">
        <v>9027</v>
      </c>
      <c r="V82" s="36" t="s">
        <v>3053</v>
      </c>
      <c r="W82" s="59" t="s">
        <v>3054</v>
      </c>
      <c r="X82" s="36">
        <v>84</v>
      </c>
      <c r="Y82" s="36" t="s">
        <v>181</v>
      </c>
      <c r="Z82" s="36" t="s">
        <v>1511</v>
      </c>
      <c r="AA82" s="36" t="s">
        <v>3055</v>
      </c>
      <c r="AB82" s="60">
        <v>400</v>
      </c>
      <c r="AC82" s="60">
        <v>40</v>
      </c>
      <c r="AD82" s="60">
        <v>11</v>
      </c>
      <c r="AE82" s="36" t="s">
        <v>3056</v>
      </c>
      <c r="AF82" s="60">
        <v>600</v>
      </c>
      <c r="AG82" s="60">
        <v>60</v>
      </c>
      <c r="AH82" s="60">
        <v>14</v>
      </c>
      <c r="AI82" s="36" t="s">
        <v>3057</v>
      </c>
      <c r="AJ82" s="60">
        <v>900</v>
      </c>
      <c r="AK82" s="60">
        <v>90</v>
      </c>
      <c r="AL82" s="60">
        <v>16</v>
      </c>
      <c r="AM82" s="36" t="s">
        <v>3058</v>
      </c>
      <c r="AN82" s="60">
        <v>1400</v>
      </c>
      <c r="AO82" s="60">
        <v>140</v>
      </c>
      <c r="AP82" s="60">
        <v>18</v>
      </c>
      <c r="AQ82" s="36" t="s">
        <v>1669</v>
      </c>
    </row>
    <row r="83" spans="1:43" x14ac:dyDescent="0.2">
      <c r="C83" s="36">
        <v>12015</v>
      </c>
      <c r="D83" s="36">
        <v>12115</v>
      </c>
      <c r="E83" s="36">
        <v>12215</v>
      </c>
      <c r="F83" s="36">
        <v>12315</v>
      </c>
      <c r="G83" s="36">
        <v>12415</v>
      </c>
      <c r="H83" s="36">
        <v>12515</v>
      </c>
      <c r="I83" s="36">
        <v>12615</v>
      </c>
      <c r="J83" s="36">
        <v>12715</v>
      </c>
      <c r="K83" s="36">
        <v>12815</v>
      </c>
      <c r="L83" s="36">
        <v>12915</v>
      </c>
      <c r="T83" s="36" t="s">
        <v>71</v>
      </c>
      <c r="U83" s="36">
        <v>5006</v>
      </c>
      <c r="V83" s="36" t="s">
        <v>2297</v>
      </c>
      <c r="W83" s="59" t="s">
        <v>2298</v>
      </c>
      <c r="X83" s="36">
        <v>16</v>
      </c>
      <c r="Y83" s="36" t="s">
        <v>129</v>
      </c>
      <c r="Z83" s="36" t="s">
        <v>1623</v>
      </c>
      <c r="AA83" s="36" t="s">
        <v>2299</v>
      </c>
      <c r="AB83" s="60">
        <v>40</v>
      </c>
      <c r="AC83" s="60">
        <v>5</v>
      </c>
      <c r="AD83" s="60">
        <v>6</v>
      </c>
      <c r="AE83" s="36" t="s">
        <v>2300</v>
      </c>
      <c r="AF83" s="60">
        <v>90</v>
      </c>
      <c r="AG83" s="60">
        <v>5</v>
      </c>
      <c r="AH83" s="60">
        <v>9</v>
      </c>
      <c r="AI83" s="36" t="s">
        <v>2301</v>
      </c>
      <c r="AJ83" s="60">
        <v>140</v>
      </c>
      <c r="AK83" s="60">
        <v>10</v>
      </c>
      <c r="AL83" s="60">
        <v>12</v>
      </c>
      <c r="AM83" s="36" t="s">
        <v>2302</v>
      </c>
      <c r="AN83" s="60">
        <v>220</v>
      </c>
      <c r="AO83" s="60">
        <v>10</v>
      </c>
      <c r="AP83" s="60">
        <v>15</v>
      </c>
    </row>
    <row r="84" spans="1:43" x14ac:dyDescent="0.2">
      <c r="T84" s="36" t="s">
        <v>1572</v>
      </c>
      <c r="U84" s="36">
        <v>12015</v>
      </c>
      <c r="V84" s="36" t="s">
        <v>3417</v>
      </c>
      <c r="W84" s="59" t="s">
        <v>3418</v>
      </c>
      <c r="X84" s="36" t="s">
        <v>1575</v>
      </c>
      <c r="Y84" s="36" t="s">
        <v>1648</v>
      </c>
      <c r="Z84" s="36" t="s">
        <v>1511</v>
      </c>
      <c r="AA84" s="36" t="s">
        <v>3419</v>
      </c>
      <c r="AB84" s="60">
        <v>30</v>
      </c>
      <c r="AC84" s="60">
        <v>5</v>
      </c>
      <c r="AD84" s="60">
        <v>5</v>
      </c>
      <c r="AE84" s="36" t="s">
        <v>3420</v>
      </c>
      <c r="AF84" s="60">
        <v>80</v>
      </c>
      <c r="AG84" s="60">
        <v>5</v>
      </c>
      <c r="AH84" s="60">
        <v>8</v>
      </c>
      <c r="AI84" s="36" t="s">
        <v>3421</v>
      </c>
      <c r="AJ84" s="60">
        <v>100</v>
      </c>
      <c r="AK84" s="60">
        <v>5</v>
      </c>
      <c r="AL84" s="60">
        <v>10</v>
      </c>
      <c r="AM84" s="36" t="s">
        <v>3422</v>
      </c>
      <c r="AN84" s="60">
        <v>120</v>
      </c>
      <c r="AO84" s="60">
        <v>10</v>
      </c>
      <c r="AP84" s="60">
        <v>12</v>
      </c>
      <c r="AQ84" s="36" t="s">
        <v>67</v>
      </c>
    </row>
    <row r="85" spans="1:43" x14ac:dyDescent="0.2">
      <c r="T85" s="36" t="s">
        <v>1698</v>
      </c>
      <c r="U85" s="36">
        <v>3315</v>
      </c>
      <c r="V85" s="36" t="s">
        <v>2075</v>
      </c>
      <c r="W85" s="59" t="s">
        <v>2076</v>
      </c>
      <c r="X85" s="36" t="s">
        <v>1701</v>
      </c>
      <c r="Y85" s="36" t="s">
        <v>1773</v>
      </c>
      <c r="Z85" s="36" t="s">
        <v>1511</v>
      </c>
      <c r="AA85" s="36" t="s">
        <v>2077</v>
      </c>
      <c r="AB85" s="60">
        <v>80</v>
      </c>
      <c r="AC85" s="60">
        <v>10</v>
      </c>
      <c r="AD85" s="60">
        <v>7</v>
      </c>
      <c r="AE85" s="36" t="s">
        <v>2078</v>
      </c>
      <c r="AF85" s="60">
        <v>100</v>
      </c>
      <c r="AG85" s="60">
        <v>10</v>
      </c>
      <c r="AH85" s="60">
        <v>10</v>
      </c>
      <c r="AI85" s="36" t="s">
        <v>1735</v>
      </c>
      <c r="AJ85" s="60">
        <v>120</v>
      </c>
      <c r="AK85" s="60">
        <v>15</v>
      </c>
      <c r="AL85" s="60">
        <v>12</v>
      </c>
      <c r="AM85" s="36" t="s">
        <v>2079</v>
      </c>
      <c r="AN85" s="60">
        <v>140</v>
      </c>
      <c r="AO85" s="60">
        <v>15</v>
      </c>
      <c r="AP85" s="60">
        <v>14</v>
      </c>
      <c r="AQ85" s="36" t="s">
        <v>67</v>
      </c>
    </row>
    <row r="86" spans="1:43" x14ac:dyDescent="0.2">
      <c r="T86" s="36" t="s">
        <v>54</v>
      </c>
      <c r="U86" s="36">
        <v>11003</v>
      </c>
      <c r="V86" s="36" t="s">
        <v>3271</v>
      </c>
      <c r="W86" s="59" t="s">
        <v>3272</v>
      </c>
      <c r="X86" s="36">
        <v>28</v>
      </c>
      <c r="Y86" s="36" t="s">
        <v>1648</v>
      </c>
      <c r="Z86" s="36" t="s">
        <v>1511</v>
      </c>
      <c r="AA86" s="36" t="s">
        <v>3273</v>
      </c>
      <c r="AB86" s="60">
        <v>60</v>
      </c>
      <c r="AC86" s="60">
        <v>10</v>
      </c>
      <c r="AD86" s="60">
        <v>6</v>
      </c>
      <c r="AE86" s="36" t="s">
        <v>3274</v>
      </c>
      <c r="AF86" s="60">
        <v>90</v>
      </c>
      <c r="AG86" s="60">
        <v>10</v>
      </c>
      <c r="AH86" s="60">
        <v>9</v>
      </c>
      <c r="AI86" s="36" t="s">
        <v>3275</v>
      </c>
      <c r="AJ86" s="60">
        <v>150</v>
      </c>
      <c r="AK86" s="60">
        <v>15</v>
      </c>
      <c r="AL86" s="60">
        <v>12</v>
      </c>
      <c r="AM86" s="36" t="s">
        <v>3276</v>
      </c>
      <c r="AN86" s="60">
        <v>250</v>
      </c>
      <c r="AO86" s="60">
        <v>25</v>
      </c>
      <c r="AP86" s="60">
        <v>15</v>
      </c>
    </row>
    <row r="87" spans="1:43" x14ac:dyDescent="0.2">
      <c r="T87" s="36" t="s">
        <v>1654</v>
      </c>
      <c r="U87" s="36">
        <v>5026</v>
      </c>
      <c r="V87" s="36" t="s">
        <v>2378</v>
      </c>
      <c r="W87" s="59" t="s">
        <v>2379</v>
      </c>
      <c r="X87" s="36">
        <v>44</v>
      </c>
      <c r="Y87" s="36" t="s">
        <v>181</v>
      </c>
      <c r="Z87" s="36" t="s">
        <v>1511</v>
      </c>
      <c r="AA87" s="36" t="s">
        <v>1541</v>
      </c>
      <c r="AB87" s="60">
        <v>100</v>
      </c>
      <c r="AC87" s="60">
        <v>30</v>
      </c>
      <c r="AD87" s="60">
        <v>10</v>
      </c>
      <c r="AE87" s="36" t="s">
        <v>2380</v>
      </c>
      <c r="AF87" s="60">
        <v>120</v>
      </c>
      <c r="AG87" s="60">
        <v>30</v>
      </c>
      <c r="AH87" s="60">
        <v>12</v>
      </c>
      <c r="AI87" s="36" t="s">
        <v>2381</v>
      </c>
      <c r="AJ87" s="60">
        <v>140</v>
      </c>
      <c r="AK87" s="60">
        <v>40</v>
      </c>
      <c r="AL87" s="60">
        <v>14</v>
      </c>
      <c r="AM87" s="36" t="s">
        <v>2382</v>
      </c>
      <c r="AN87" s="60">
        <v>160</v>
      </c>
      <c r="AO87" s="60">
        <v>40</v>
      </c>
      <c r="AP87" s="60">
        <v>16</v>
      </c>
      <c r="AQ87" s="36" t="s">
        <v>1661</v>
      </c>
    </row>
    <row r="88" spans="1:43" x14ac:dyDescent="0.2">
      <c r="T88" s="36" t="s">
        <v>1579</v>
      </c>
      <c r="U88" s="36">
        <v>5016</v>
      </c>
      <c r="V88" s="36" t="s">
        <v>2330</v>
      </c>
      <c r="W88" s="59" t="s">
        <v>2331</v>
      </c>
      <c r="X88" s="36">
        <v>44</v>
      </c>
      <c r="Y88" s="36" t="s">
        <v>1648</v>
      </c>
      <c r="Z88" s="36" t="s">
        <v>1511</v>
      </c>
      <c r="AA88" s="36" t="s">
        <v>2332</v>
      </c>
      <c r="AB88" s="60">
        <v>120</v>
      </c>
      <c r="AC88" s="60">
        <v>20</v>
      </c>
      <c r="AD88" s="60">
        <v>7</v>
      </c>
      <c r="AE88" s="36" t="s">
        <v>2333</v>
      </c>
      <c r="AF88" s="60">
        <v>180</v>
      </c>
      <c r="AG88" s="60">
        <v>20</v>
      </c>
      <c r="AH88" s="60">
        <v>9</v>
      </c>
      <c r="AI88" s="36" t="s">
        <v>2334</v>
      </c>
      <c r="AJ88" s="60">
        <v>280</v>
      </c>
      <c r="AK88" s="60">
        <v>25</v>
      </c>
      <c r="AL88" s="60">
        <v>12</v>
      </c>
      <c r="AM88" s="36" t="s">
        <v>2335</v>
      </c>
      <c r="AN88" s="60">
        <v>400</v>
      </c>
      <c r="AO88" s="60">
        <v>30</v>
      </c>
      <c r="AP88" s="60">
        <v>14</v>
      </c>
      <c r="AQ88" s="36" t="s">
        <v>1586</v>
      </c>
    </row>
    <row r="89" spans="1:43" x14ac:dyDescent="0.2">
      <c r="E89" s="36" t="s">
        <v>34</v>
      </c>
      <c r="T89" s="36" t="s">
        <v>1587</v>
      </c>
      <c r="U89" s="36">
        <v>7017</v>
      </c>
      <c r="V89" s="36" t="s">
        <v>2683</v>
      </c>
      <c r="W89" s="59" t="s">
        <v>2684</v>
      </c>
      <c r="X89" s="36">
        <v>64</v>
      </c>
      <c r="Y89" s="36" t="s">
        <v>128</v>
      </c>
      <c r="Z89" s="36" t="s">
        <v>1511</v>
      </c>
      <c r="AA89" s="36" t="s">
        <v>2685</v>
      </c>
      <c r="AB89" s="60">
        <v>140</v>
      </c>
      <c r="AC89" s="60">
        <v>15</v>
      </c>
      <c r="AD89" s="60">
        <v>10</v>
      </c>
      <c r="AE89" s="36" t="s">
        <v>2686</v>
      </c>
      <c r="AF89" s="60">
        <v>180</v>
      </c>
      <c r="AG89" s="60">
        <v>15</v>
      </c>
      <c r="AH89" s="60">
        <v>12</v>
      </c>
      <c r="AI89" s="36" t="s">
        <v>2687</v>
      </c>
      <c r="AJ89" s="60">
        <v>240</v>
      </c>
      <c r="AK89" s="60">
        <v>20</v>
      </c>
      <c r="AL89" s="60">
        <v>14</v>
      </c>
      <c r="AM89" s="36" t="s">
        <v>2688</v>
      </c>
      <c r="AN89" s="60">
        <v>350</v>
      </c>
      <c r="AO89" s="60">
        <v>30</v>
      </c>
      <c r="AP89" s="60">
        <v>16</v>
      </c>
      <c r="AQ89" s="36" t="s">
        <v>1594</v>
      </c>
    </row>
    <row r="90" spans="1:43" x14ac:dyDescent="0.2">
      <c r="E90" s="36">
        <f>LOOKUP(E89,HM!A91:B125)</f>
        <v>1</v>
      </c>
      <c r="T90" s="36" t="s">
        <v>1608</v>
      </c>
      <c r="U90" s="36">
        <v>2020</v>
      </c>
      <c r="V90" s="36" t="s">
        <v>1838</v>
      </c>
      <c r="W90" s="59" t="s">
        <v>1839</v>
      </c>
      <c r="X90" s="36">
        <v>14</v>
      </c>
      <c r="Y90" s="36" t="s">
        <v>181</v>
      </c>
      <c r="Z90" s="36" t="s">
        <v>1511</v>
      </c>
      <c r="AA90" s="36" t="s">
        <v>1538</v>
      </c>
      <c r="AB90" s="60">
        <v>40</v>
      </c>
      <c r="AC90" s="60">
        <v>5</v>
      </c>
      <c r="AD90" s="60">
        <v>5</v>
      </c>
      <c r="AE90" s="36">
        <v>250</v>
      </c>
      <c r="AF90" s="60">
        <v>60</v>
      </c>
      <c r="AG90" s="60">
        <v>5</v>
      </c>
      <c r="AH90" s="60">
        <v>8</v>
      </c>
      <c r="AI90" s="36">
        <v>500</v>
      </c>
      <c r="AJ90" s="60">
        <v>80</v>
      </c>
      <c r="AK90" s="60">
        <v>5</v>
      </c>
      <c r="AL90" s="60">
        <v>10</v>
      </c>
      <c r="AM90" s="36" t="s">
        <v>1840</v>
      </c>
      <c r="AN90" s="60">
        <v>100</v>
      </c>
      <c r="AO90" s="60">
        <v>10</v>
      </c>
      <c r="AP90" s="60">
        <v>12</v>
      </c>
      <c r="AQ90" s="36" t="s">
        <v>1612</v>
      </c>
    </row>
    <row r="91" spans="1:43" x14ac:dyDescent="0.2">
      <c r="A91" s="36" t="s">
        <v>71</v>
      </c>
      <c r="B91" s="36">
        <v>6</v>
      </c>
      <c r="C91" s="36" t="s">
        <v>5418</v>
      </c>
      <c r="E91" s="36" t="e">
        <f>CHOOSE(E90,m.22,m.27,m.5,m.6,m.8,m.1,m.33,m.2,m.7,m.10,m.25,m.3,m.9,m.21,m.23,m.24,m.26,m.28,m.29,m.4,m.30,m.31,m.32,m.34,m.35,m.12,M.11,m.13,m.14,m.15,m.16,m.17,m.18,m.19,m.20)</f>
        <v>#VALUE!</v>
      </c>
      <c r="H91" s="36" t="s">
        <v>34</v>
      </c>
      <c r="T91" s="36" t="s">
        <v>67</v>
      </c>
      <c r="U91" s="36">
        <v>39004</v>
      </c>
      <c r="V91" s="36" t="s">
        <v>1579</v>
      </c>
      <c r="W91" s="59" t="s">
        <v>4485</v>
      </c>
      <c r="X91" s="36">
        <v>98</v>
      </c>
      <c r="Y91" s="36" t="s">
        <v>1561</v>
      </c>
      <c r="Z91" s="36" t="s">
        <v>1511</v>
      </c>
      <c r="AA91" s="36" t="s">
        <v>4486</v>
      </c>
      <c r="AB91" s="60">
        <v>700</v>
      </c>
      <c r="AC91" s="60">
        <v>70</v>
      </c>
      <c r="AD91" s="60">
        <v>14</v>
      </c>
      <c r="AE91" s="36" t="s">
        <v>4487</v>
      </c>
      <c r="AF91" s="60">
        <v>1200</v>
      </c>
      <c r="AG91" s="60">
        <v>80</v>
      </c>
      <c r="AH91" s="60">
        <v>16</v>
      </c>
      <c r="AI91" s="36" t="s">
        <v>4488</v>
      </c>
      <c r="AJ91" s="60">
        <v>2000</v>
      </c>
      <c r="AK91" s="60">
        <v>90</v>
      </c>
      <c r="AL91" s="60">
        <v>18</v>
      </c>
      <c r="AM91" s="36" t="s">
        <v>4489</v>
      </c>
      <c r="AN91" s="60">
        <v>5000</v>
      </c>
      <c r="AO91" s="60">
        <v>100</v>
      </c>
      <c r="AP91" s="60">
        <v>20</v>
      </c>
    </row>
    <row r="92" spans="1:43" x14ac:dyDescent="0.2">
      <c r="A92" s="36" t="s">
        <v>66</v>
      </c>
      <c r="B92" s="36">
        <v>8</v>
      </c>
      <c r="C92" s="36" t="s">
        <v>5419</v>
      </c>
      <c r="H92" s="36" t="s">
        <v>44</v>
      </c>
      <c r="T92" s="36" t="s">
        <v>1579</v>
      </c>
      <c r="U92" s="36">
        <v>10016</v>
      </c>
      <c r="V92" s="36" t="s">
        <v>3165</v>
      </c>
      <c r="W92" s="59" t="s">
        <v>3166</v>
      </c>
      <c r="X92" s="36">
        <v>94</v>
      </c>
      <c r="Y92" s="36" t="s">
        <v>2179</v>
      </c>
      <c r="Z92" s="36" t="s">
        <v>1511</v>
      </c>
      <c r="AA92" s="36" t="s">
        <v>1540</v>
      </c>
      <c r="AB92" s="60">
        <v>500</v>
      </c>
      <c r="AC92" s="60">
        <v>100</v>
      </c>
      <c r="AD92" s="60">
        <v>12</v>
      </c>
      <c r="AE92" s="36" t="s">
        <v>1840</v>
      </c>
      <c r="AF92" s="60">
        <v>900</v>
      </c>
      <c r="AG92" s="60">
        <v>180</v>
      </c>
      <c r="AH92" s="60">
        <v>14</v>
      </c>
      <c r="AI92" s="36" t="s">
        <v>3167</v>
      </c>
      <c r="AJ92" s="60">
        <v>1500</v>
      </c>
      <c r="AK92" s="60">
        <v>300</v>
      </c>
      <c r="AL92" s="60">
        <v>16</v>
      </c>
      <c r="AM92" s="36" t="s">
        <v>3168</v>
      </c>
      <c r="AN92" s="60">
        <v>2400</v>
      </c>
      <c r="AO92" s="60">
        <v>480</v>
      </c>
      <c r="AP92" s="60">
        <v>18</v>
      </c>
      <c r="AQ92" s="36" t="s">
        <v>1586</v>
      </c>
    </row>
    <row r="93" spans="1:43" x14ac:dyDescent="0.2">
      <c r="A93" s="36" t="s">
        <v>1579</v>
      </c>
      <c r="B93" s="36">
        <v>12</v>
      </c>
      <c r="C93" s="36" t="s">
        <v>5420</v>
      </c>
      <c r="H93" s="36" t="s">
        <v>54</v>
      </c>
      <c r="T93" s="36" t="s">
        <v>71</v>
      </c>
      <c r="U93" s="36">
        <v>3006</v>
      </c>
      <c r="V93" s="36" t="s">
        <v>1963</v>
      </c>
      <c r="W93" s="59" t="s">
        <v>1964</v>
      </c>
      <c r="X93" s="36">
        <v>10</v>
      </c>
      <c r="Y93" s="36" t="s">
        <v>181</v>
      </c>
      <c r="Z93" s="36" t="s">
        <v>1511</v>
      </c>
      <c r="AA93" s="36" t="s">
        <v>1919</v>
      </c>
      <c r="AB93" s="60">
        <v>50</v>
      </c>
      <c r="AC93" s="60">
        <v>10</v>
      </c>
      <c r="AD93" s="60">
        <v>5</v>
      </c>
      <c r="AE93" s="36" t="s">
        <v>1744</v>
      </c>
      <c r="AF93" s="60">
        <v>70</v>
      </c>
      <c r="AG93" s="60">
        <v>20</v>
      </c>
      <c r="AH93" s="60">
        <v>8</v>
      </c>
      <c r="AI93" s="36" t="s">
        <v>1965</v>
      </c>
      <c r="AJ93" s="60">
        <v>100</v>
      </c>
      <c r="AK93" s="60">
        <v>20</v>
      </c>
      <c r="AL93" s="60">
        <v>10</v>
      </c>
      <c r="AM93" s="36" t="s">
        <v>1966</v>
      </c>
      <c r="AN93" s="60">
        <v>140</v>
      </c>
      <c r="AO93" s="60">
        <v>25</v>
      </c>
      <c r="AP93" s="60">
        <v>12</v>
      </c>
    </row>
    <row r="94" spans="1:43" x14ac:dyDescent="0.2">
      <c r="A94" s="36" t="s">
        <v>1637</v>
      </c>
      <c r="B94" s="36">
        <v>20</v>
      </c>
      <c r="C94" s="36" t="s">
        <v>5421</v>
      </c>
      <c r="H94" s="36" t="s">
        <v>67</v>
      </c>
      <c r="T94" s="36" t="s">
        <v>1637</v>
      </c>
      <c r="U94" s="36">
        <v>1024</v>
      </c>
      <c r="V94" s="36" t="s">
        <v>1638</v>
      </c>
      <c r="W94" s="59" t="s">
        <v>1639</v>
      </c>
      <c r="X94" s="36">
        <v>4</v>
      </c>
      <c r="Y94" s="36" t="s">
        <v>181</v>
      </c>
      <c r="Z94" s="36" t="s">
        <v>1511</v>
      </c>
      <c r="AA94" s="36" t="s">
        <v>1640</v>
      </c>
      <c r="AB94" s="60">
        <v>30</v>
      </c>
      <c r="AC94" s="60" t="s">
        <v>790</v>
      </c>
      <c r="AD94" s="60">
        <v>5</v>
      </c>
      <c r="AE94" s="36" t="s">
        <v>1641</v>
      </c>
      <c r="AF94" s="60">
        <v>60</v>
      </c>
      <c r="AG94" s="60" t="s">
        <v>790</v>
      </c>
      <c r="AH94" s="60">
        <v>70</v>
      </c>
      <c r="AI94" s="36" t="s">
        <v>1642</v>
      </c>
      <c r="AJ94" s="60">
        <v>90</v>
      </c>
      <c r="AK94" s="60" t="s">
        <v>790</v>
      </c>
      <c r="AL94" s="60">
        <v>9</v>
      </c>
      <c r="AM94" s="36" t="s">
        <v>1643</v>
      </c>
      <c r="AN94" s="60">
        <v>120</v>
      </c>
      <c r="AO94" s="60" t="s">
        <v>790</v>
      </c>
      <c r="AP94" s="60">
        <v>11</v>
      </c>
      <c r="AQ94" s="36" t="s">
        <v>1644</v>
      </c>
    </row>
    <row r="95" spans="1:43" x14ac:dyDescent="0.2">
      <c r="A95" s="36" t="s">
        <v>54</v>
      </c>
      <c r="B95" s="36">
        <v>3</v>
      </c>
      <c r="C95" s="36" t="s">
        <v>5422</v>
      </c>
      <c r="H95" s="36" t="s">
        <v>76</v>
      </c>
      <c r="T95" s="36" t="s">
        <v>1706</v>
      </c>
      <c r="U95" s="36">
        <v>9415</v>
      </c>
      <c r="V95" s="36" t="s">
        <v>3083</v>
      </c>
      <c r="W95" s="59" t="s">
        <v>3084</v>
      </c>
      <c r="X95" s="36" t="s">
        <v>1709</v>
      </c>
      <c r="Y95" s="36" t="s">
        <v>1648</v>
      </c>
      <c r="Z95" s="36" t="s">
        <v>1511</v>
      </c>
      <c r="AA95" s="36" t="s">
        <v>3085</v>
      </c>
      <c r="AB95" s="60">
        <v>60</v>
      </c>
      <c r="AC95" s="60" t="s">
        <v>266</v>
      </c>
      <c r="AD95" s="60">
        <v>8</v>
      </c>
      <c r="AE95" s="36" t="s">
        <v>1902</v>
      </c>
      <c r="AF95" s="60">
        <v>100</v>
      </c>
      <c r="AG95" s="60" t="s">
        <v>266</v>
      </c>
      <c r="AH95" s="60">
        <v>10</v>
      </c>
      <c r="AI95" s="36" t="s">
        <v>1903</v>
      </c>
      <c r="AJ95" s="60">
        <v>140</v>
      </c>
      <c r="AK95" s="60" t="s">
        <v>266</v>
      </c>
      <c r="AL95" s="60">
        <v>12</v>
      </c>
      <c r="AM95" s="36" t="s">
        <v>1904</v>
      </c>
      <c r="AN95" s="60">
        <v>200</v>
      </c>
      <c r="AO95" s="60" t="s">
        <v>266</v>
      </c>
      <c r="AP95" s="60">
        <v>15</v>
      </c>
      <c r="AQ95" s="36" t="s">
        <v>3086</v>
      </c>
    </row>
    <row r="96" spans="1:43" x14ac:dyDescent="0.2">
      <c r="A96" s="36" t="s">
        <v>67</v>
      </c>
      <c r="B96" s="36">
        <v>4</v>
      </c>
      <c r="C96" s="36" t="s">
        <v>5423</v>
      </c>
      <c r="H96" s="36" t="s">
        <v>71</v>
      </c>
      <c r="T96" s="36" t="s">
        <v>1693</v>
      </c>
      <c r="U96" s="36">
        <v>2215</v>
      </c>
      <c r="V96" s="36" t="s">
        <v>1894</v>
      </c>
      <c r="W96" s="59" t="s">
        <v>1895</v>
      </c>
      <c r="X96" s="36" t="s">
        <v>1696</v>
      </c>
      <c r="Y96" s="36" t="s">
        <v>1648</v>
      </c>
      <c r="Z96" s="36" t="s">
        <v>1511</v>
      </c>
      <c r="AA96" s="36" t="s">
        <v>1718</v>
      </c>
      <c r="AB96" s="60">
        <v>100</v>
      </c>
      <c r="AC96" s="60">
        <v>10</v>
      </c>
      <c r="AD96" s="60">
        <v>10</v>
      </c>
      <c r="AE96" s="36" t="s">
        <v>1896</v>
      </c>
      <c r="AF96" s="60">
        <v>120</v>
      </c>
      <c r="AG96" s="60">
        <v>15</v>
      </c>
      <c r="AH96" s="60">
        <v>12</v>
      </c>
      <c r="AI96" s="36" t="s">
        <v>1897</v>
      </c>
      <c r="AJ96" s="60">
        <v>140</v>
      </c>
      <c r="AK96" s="60">
        <v>15</v>
      </c>
      <c r="AL96" s="60">
        <v>14</v>
      </c>
      <c r="AM96" s="36" t="s">
        <v>1898</v>
      </c>
      <c r="AN96" s="60">
        <v>160</v>
      </c>
      <c r="AO96" s="60">
        <v>20</v>
      </c>
      <c r="AP96" s="60">
        <v>16</v>
      </c>
      <c r="AQ96" s="36" t="s">
        <v>34</v>
      </c>
    </row>
    <row r="97" spans="1:43" x14ac:dyDescent="0.2">
      <c r="A97" s="36" t="s">
        <v>100</v>
      </c>
      <c r="B97" s="36">
        <v>9</v>
      </c>
      <c r="C97" s="36" t="s">
        <v>5424</v>
      </c>
      <c r="H97" s="36" t="s">
        <v>40</v>
      </c>
      <c r="T97" s="36" t="s">
        <v>1714</v>
      </c>
      <c r="U97" s="36">
        <v>1515</v>
      </c>
      <c r="V97" s="36" t="s">
        <v>1715</v>
      </c>
      <c r="W97" s="59" t="s">
        <v>1716</v>
      </c>
      <c r="X97" s="36" t="s">
        <v>1717</v>
      </c>
      <c r="Y97" s="36" t="s">
        <v>1648</v>
      </c>
      <c r="Z97" s="36" t="s">
        <v>1511</v>
      </c>
      <c r="AA97" s="36" t="s">
        <v>1718</v>
      </c>
      <c r="AB97" s="60">
        <v>80</v>
      </c>
      <c r="AC97" s="60">
        <v>10</v>
      </c>
      <c r="AD97" s="60">
        <v>8</v>
      </c>
      <c r="AE97" s="36" t="s">
        <v>1719</v>
      </c>
      <c r="AF97" s="60">
        <v>120</v>
      </c>
      <c r="AG97" s="60">
        <v>15</v>
      </c>
      <c r="AH97" s="60">
        <v>10</v>
      </c>
      <c r="AI97" s="36" t="s">
        <v>1720</v>
      </c>
      <c r="AJ97" s="60">
        <v>160</v>
      </c>
      <c r="AK97" s="60">
        <v>20</v>
      </c>
      <c r="AL97" s="60">
        <v>13</v>
      </c>
      <c r="AM97" s="36" t="s">
        <v>1721</v>
      </c>
      <c r="AN97" s="60">
        <v>200</v>
      </c>
      <c r="AO97" s="60">
        <v>20</v>
      </c>
      <c r="AP97" s="60">
        <v>15</v>
      </c>
      <c r="AQ97" s="36" t="s">
        <v>1722</v>
      </c>
    </row>
    <row r="98" spans="1:43" x14ac:dyDescent="0.2">
      <c r="A98" s="36" t="s">
        <v>76</v>
      </c>
      <c r="B98" s="36">
        <v>5</v>
      </c>
      <c r="C98" s="36" t="s">
        <v>5425</v>
      </c>
      <c r="H98" s="36" t="s">
        <v>66</v>
      </c>
      <c r="T98" s="36" t="s">
        <v>1693</v>
      </c>
      <c r="U98" s="36">
        <v>5215</v>
      </c>
      <c r="V98" s="36" t="s">
        <v>2401</v>
      </c>
      <c r="W98" s="59" t="s">
        <v>2402</v>
      </c>
      <c r="X98" s="36" t="s">
        <v>1696</v>
      </c>
      <c r="Y98" s="36" t="s">
        <v>181</v>
      </c>
      <c r="Z98" s="36" t="s">
        <v>1511</v>
      </c>
      <c r="AA98" s="36" t="s">
        <v>2403</v>
      </c>
      <c r="AB98" s="60">
        <v>80</v>
      </c>
      <c r="AC98" s="60">
        <v>10</v>
      </c>
      <c r="AD98" s="60">
        <v>6</v>
      </c>
      <c r="AE98" s="36" t="s">
        <v>2404</v>
      </c>
      <c r="AF98" s="60">
        <v>120</v>
      </c>
      <c r="AG98" s="60">
        <v>10</v>
      </c>
      <c r="AH98" s="60">
        <v>9</v>
      </c>
      <c r="AI98" s="36" t="s">
        <v>2405</v>
      </c>
      <c r="AJ98" s="60">
        <v>160</v>
      </c>
      <c r="AK98" s="60">
        <v>15</v>
      </c>
      <c r="AL98" s="60">
        <v>11</v>
      </c>
      <c r="AM98" s="36" t="s">
        <v>2406</v>
      </c>
      <c r="AN98" s="60">
        <v>200</v>
      </c>
      <c r="AO98" s="60">
        <v>15</v>
      </c>
      <c r="AP98" s="60">
        <v>13</v>
      </c>
      <c r="AQ98" s="36" t="s">
        <v>40</v>
      </c>
    </row>
    <row r="99" spans="1:43" x14ac:dyDescent="0.2">
      <c r="A99" s="36" t="s">
        <v>1587</v>
      </c>
      <c r="B99" s="36">
        <v>13</v>
      </c>
      <c r="C99" s="36" t="s">
        <v>5426</v>
      </c>
      <c r="H99" s="36" t="s">
        <v>100</v>
      </c>
      <c r="T99" s="36" t="s">
        <v>1693</v>
      </c>
      <c r="U99" s="36">
        <v>12215</v>
      </c>
      <c r="V99" s="36" t="s">
        <v>3429</v>
      </c>
      <c r="W99" s="59" t="s">
        <v>3430</v>
      </c>
      <c r="X99" s="36" t="s">
        <v>1696</v>
      </c>
      <c r="Y99" s="36" t="s">
        <v>181</v>
      </c>
      <c r="Z99" s="36" t="s">
        <v>1511</v>
      </c>
      <c r="AA99" s="36" t="s">
        <v>3431</v>
      </c>
      <c r="AB99" s="60">
        <v>100</v>
      </c>
      <c r="AC99" s="60" t="s">
        <v>266</v>
      </c>
      <c r="AD99" s="60">
        <v>6</v>
      </c>
      <c r="AE99" s="36">
        <v>2</v>
      </c>
      <c r="AF99" s="60">
        <v>120</v>
      </c>
      <c r="AG99" s="60" t="s">
        <v>266</v>
      </c>
      <c r="AH99" s="60">
        <v>9</v>
      </c>
      <c r="AI99" s="36">
        <v>3</v>
      </c>
      <c r="AJ99" s="60">
        <v>140</v>
      </c>
      <c r="AK99" s="60" t="s">
        <v>266</v>
      </c>
      <c r="AL99" s="60">
        <v>11</v>
      </c>
      <c r="AM99" s="36">
        <v>4</v>
      </c>
      <c r="AN99" s="60">
        <v>160</v>
      </c>
      <c r="AO99" s="60" t="s">
        <v>266</v>
      </c>
      <c r="AP99" s="60">
        <v>13</v>
      </c>
      <c r="AQ99" s="36" t="s">
        <v>67</v>
      </c>
    </row>
    <row r="100" spans="1:43" x14ac:dyDescent="0.2">
      <c r="A100" s="36" t="s">
        <v>104</v>
      </c>
      <c r="B100" s="36">
        <v>10</v>
      </c>
      <c r="C100" s="36" t="s">
        <v>5427</v>
      </c>
      <c r="H100" s="36" t="s">
        <v>104</v>
      </c>
      <c r="T100" s="36" t="s">
        <v>1698</v>
      </c>
      <c r="U100" s="36">
        <v>1315</v>
      </c>
      <c r="V100" s="36" t="s">
        <v>1699</v>
      </c>
      <c r="W100" s="59" t="s">
        <v>1700</v>
      </c>
      <c r="X100" s="36" t="s">
        <v>1701</v>
      </c>
      <c r="Y100" s="36" t="s">
        <v>181</v>
      </c>
      <c r="Z100" s="36" t="s">
        <v>1511</v>
      </c>
      <c r="AA100" s="36" t="s">
        <v>1702</v>
      </c>
      <c r="AB100" s="60">
        <v>80</v>
      </c>
      <c r="AC100" s="60">
        <v>5</v>
      </c>
      <c r="AD100" s="60">
        <v>7</v>
      </c>
      <c r="AE100" s="36" t="s">
        <v>1703</v>
      </c>
      <c r="AF100" s="60">
        <v>160</v>
      </c>
      <c r="AG100" s="60">
        <v>10</v>
      </c>
      <c r="AH100" s="60">
        <v>10</v>
      </c>
      <c r="AI100" s="36" t="s">
        <v>1704</v>
      </c>
      <c r="AJ100" s="60">
        <v>200</v>
      </c>
      <c r="AK100" s="60">
        <v>10</v>
      </c>
      <c r="AL100" s="60">
        <v>12</v>
      </c>
      <c r="AM100" s="36" t="s">
        <v>1705</v>
      </c>
      <c r="AN100" s="60">
        <v>240</v>
      </c>
      <c r="AO100" s="60">
        <v>15</v>
      </c>
      <c r="AP100" s="60">
        <v>14</v>
      </c>
      <c r="AQ100" s="36" t="s">
        <v>730</v>
      </c>
    </row>
    <row r="101" spans="1:43" x14ac:dyDescent="0.2">
      <c r="A101" s="38" t="s">
        <v>5408</v>
      </c>
      <c r="B101" s="36">
        <v>27</v>
      </c>
      <c r="C101" s="36" t="s">
        <v>5428</v>
      </c>
      <c r="H101" s="36" t="s">
        <v>112</v>
      </c>
      <c r="T101" s="36" t="s">
        <v>1645</v>
      </c>
      <c r="U101" s="36">
        <v>2025</v>
      </c>
      <c r="V101" s="36" t="s">
        <v>1866</v>
      </c>
      <c r="W101" s="59" t="s">
        <v>1867</v>
      </c>
      <c r="X101" s="36">
        <v>14</v>
      </c>
      <c r="Y101" s="36" t="s">
        <v>181</v>
      </c>
      <c r="Z101" s="36" t="s">
        <v>1511</v>
      </c>
      <c r="AA101" s="36" t="s">
        <v>1868</v>
      </c>
      <c r="AB101" s="60">
        <v>40</v>
      </c>
      <c r="AC101" s="60" t="s">
        <v>790</v>
      </c>
      <c r="AD101" s="60">
        <v>6</v>
      </c>
      <c r="AE101" s="36" t="s">
        <v>1869</v>
      </c>
      <c r="AF101" s="60">
        <v>80</v>
      </c>
      <c r="AG101" s="60" t="s">
        <v>790</v>
      </c>
      <c r="AH101" s="60">
        <v>8</v>
      </c>
      <c r="AI101" s="61">
        <v>0.4</v>
      </c>
      <c r="AJ101" s="60">
        <v>120</v>
      </c>
      <c r="AK101" s="60" t="s">
        <v>790</v>
      </c>
      <c r="AL101" s="60">
        <v>10</v>
      </c>
      <c r="AM101" s="61">
        <v>0.60000000000000009</v>
      </c>
      <c r="AN101" s="60">
        <v>160</v>
      </c>
      <c r="AO101" s="60" t="s">
        <v>790</v>
      </c>
      <c r="AP101" s="60">
        <v>13</v>
      </c>
      <c r="AQ101" s="36" t="s">
        <v>1653</v>
      </c>
    </row>
    <row r="102" spans="1:43" x14ac:dyDescent="0.2">
      <c r="A102" s="38" t="s">
        <v>5407</v>
      </c>
      <c r="B102" s="36">
        <v>26</v>
      </c>
      <c r="C102" s="36" t="s">
        <v>5429</v>
      </c>
      <c r="H102" s="36" t="s">
        <v>1579</v>
      </c>
      <c r="T102" s="36" t="s">
        <v>100</v>
      </c>
      <c r="U102" s="36">
        <v>22009</v>
      </c>
      <c r="V102" s="36" t="s">
        <v>3935</v>
      </c>
      <c r="W102" s="59" t="s">
        <v>3936</v>
      </c>
      <c r="X102" s="36">
        <v>72</v>
      </c>
      <c r="Y102" s="36" t="s">
        <v>1648</v>
      </c>
      <c r="Z102" s="36" t="s">
        <v>1511</v>
      </c>
      <c r="AA102" s="36" t="s">
        <v>3937</v>
      </c>
      <c r="AB102" s="60">
        <v>140</v>
      </c>
      <c r="AC102" s="60">
        <v>15</v>
      </c>
      <c r="AD102" s="60">
        <v>8</v>
      </c>
      <c r="AE102" s="36" t="s">
        <v>3938</v>
      </c>
      <c r="AF102" s="60">
        <v>180</v>
      </c>
      <c r="AG102" s="60">
        <v>20</v>
      </c>
      <c r="AH102" s="60">
        <v>10</v>
      </c>
      <c r="AI102" s="36" t="s">
        <v>3939</v>
      </c>
      <c r="AJ102" s="60">
        <v>240</v>
      </c>
      <c r="AK102" s="60">
        <v>25</v>
      </c>
      <c r="AL102" s="60">
        <v>12</v>
      </c>
      <c r="AM102" s="36" t="s">
        <v>3940</v>
      </c>
      <c r="AN102" s="60">
        <v>300</v>
      </c>
      <c r="AO102" s="60">
        <v>30</v>
      </c>
      <c r="AP102" s="60">
        <v>15</v>
      </c>
    </row>
    <row r="103" spans="1:43" x14ac:dyDescent="0.2">
      <c r="A103" s="38" t="s">
        <v>5409</v>
      </c>
      <c r="B103" s="36">
        <v>28</v>
      </c>
      <c r="C103" s="36" t="s">
        <v>5430</v>
      </c>
      <c r="H103" s="36" t="s">
        <v>1587</v>
      </c>
      <c r="T103" s="36" t="s">
        <v>100</v>
      </c>
      <c r="U103" s="36">
        <v>7009</v>
      </c>
      <c r="V103" s="36" t="s">
        <v>2658</v>
      </c>
      <c r="W103" s="59" t="s">
        <v>2659</v>
      </c>
      <c r="X103" s="36">
        <v>22</v>
      </c>
      <c r="Y103" s="36" t="s">
        <v>181</v>
      </c>
      <c r="Z103" s="36" t="s">
        <v>1511</v>
      </c>
      <c r="AA103" s="36" t="s">
        <v>2660</v>
      </c>
      <c r="AB103" s="60">
        <v>60</v>
      </c>
      <c r="AC103" s="60">
        <v>10</v>
      </c>
      <c r="AD103" s="60">
        <v>6</v>
      </c>
      <c r="AE103" s="36" t="s">
        <v>2661</v>
      </c>
      <c r="AF103" s="60">
        <v>180</v>
      </c>
      <c r="AG103" s="60">
        <v>20</v>
      </c>
      <c r="AH103" s="60">
        <v>9</v>
      </c>
      <c r="AI103" s="36" t="s">
        <v>2662</v>
      </c>
      <c r="AJ103" s="60">
        <v>240</v>
      </c>
      <c r="AK103" s="60">
        <v>25</v>
      </c>
      <c r="AL103" s="60">
        <v>12</v>
      </c>
      <c r="AM103" s="36" t="s">
        <v>2663</v>
      </c>
      <c r="AN103" s="60">
        <v>300</v>
      </c>
      <c r="AO103" s="60">
        <v>30</v>
      </c>
      <c r="AP103" s="60">
        <v>15</v>
      </c>
    </row>
    <row r="104" spans="1:43" x14ac:dyDescent="0.2">
      <c r="A104" s="38" t="s">
        <v>5410</v>
      </c>
      <c r="B104" s="36">
        <v>29</v>
      </c>
      <c r="C104" s="36" t="s">
        <v>5431</v>
      </c>
      <c r="H104" s="36" t="s">
        <v>1595</v>
      </c>
      <c r="T104" s="36" t="s">
        <v>1595</v>
      </c>
      <c r="U104" s="36">
        <v>7018</v>
      </c>
      <c r="V104" s="36" t="s">
        <v>2689</v>
      </c>
      <c r="W104" s="59" t="s">
        <v>2690</v>
      </c>
      <c r="X104" s="36">
        <v>64</v>
      </c>
      <c r="Y104" s="36" t="s">
        <v>181</v>
      </c>
      <c r="Z104" s="36" t="s">
        <v>1511</v>
      </c>
      <c r="AA104" s="36" t="s">
        <v>2691</v>
      </c>
      <c r="AB104" s="60">
        <v>120</v>
      </c>
      <c r="AC104" s="60">
        <v>10</v>
      </c>
      <c r="AD104" s="60">
        <v>7</v>
      </c>
      <c r="AE104" s="36">
        <v>240</v>
      </c>
      <c r="AF104" s="60">
        <v>260</v>
      </c>
      <c r="AG104" s="60">
        <v>20</v>
      </c>
      <c r="AH104" s="60">
        <v>10</v>
      </c>
      <c r="AI104" s="36">
        <v>320</v>
      </c>
      <c r="AJ104" s="60">
        <v>380</v>
      </c>
      <c r="AK104" s="60">
        <v>30</v>
      </c>
      <c r="AL104" s="60">
        <v>13</v>
      </c>
      <c r="AM104" s="36">
        <v>440</v>
      </c>
      <c r="AN104" s="60">
        <v>500</v>
      </c>
      <c r="AO104" s="60">
        <v>40</v>
      </c>
      <c r="AP104" s="60">
        <v>15</v>
      </c>
      <c r="AQ104" s="36" t="s">
        <v>1599</v>
      </c>
    </row>
    <row r="105" spans="1:43" x14ac:dyDescent="0.2">
      <c r="A105" s="38" t="s">
        <v>5411</v>
      </c>
      <c r="B105" s="36">
        <v>30</v>
      </c>
      <c r="C105" s="36" t="s">
        <v>5432</v>
      </c>
      <c r="H105" s="36" t="s">
        <v>1600</v>
      </c>
      <c r="T105" s="36" t="s">
        <v>1693</v>
      </c>
      <c r="U105" s="36">
        <v>8215</v>
      </c>
      <c r="V105" s="36" t="s">
        <v>2910</v>
      </c>
      <c r="W105" s="59" t="s">
        <v>2911</v>
      </c>
      <c r="X105" s="36" t="s">
        <v>1696</v>
      </c>
      <c r="Y105" s="36" t="s">
        <v>181</v>
      </c>
      <c r="Z105" s="36" t="s">
        <v>1511</v>
      </c>
      <c r="AA105" s="36" t="s">
        <v>2912</v>
      </c>
      <c r="AB105" s="60">
        <v>100</v>
      </c>
      <c r="AC105" s="60">
        <v>20</v>
      </c>
      <c r="AD105" s="60">
        <v>7</v>
      </c>
      <c r="AE105" s="36" t="s">
        <v>2913</v>
      </c>
      <c r="AF105" s="60">
        <v>160</v>
      </c>
      <c r="AG105" s="60">
        <v>35</v>
      </c>
      <c r="AH105" s="60">
        <v>10</v>
      </c>
      <c r="AI105" s="36" t="s">
        <v>2914</v>
      </c>
      <c r="AJ105" s="60">
        <v>200</v>
      </c>
      <c r="AK105" s="60">
        <v>40</v>
      </c>
      <c r="AL105" s="60">
        <v>13</v>
      </c>
      <c r="AM105" s="36" t="s">
        <v>2915</v>
      </c>
      <c r="AN105" s="60">
        <v>240</v>
      </c>
      <c r="AO105" s="60">
        <v>50</v>
      </c>
      <c r="AP105" s="60">
        <v>15</v>
      </c>
      <c r="AQ105" s="36" t="s">
        <v>730</v>
      </c>
    </row>
    <row r="106" spans="1:43" x14ac:dyDescent="0.2">
      <c r="A106" s="38" t="s">
        <v>5412</v>
      </c>
      <c r="B106" s="36">
        <v>31</v>
      </c>
      <c r="C106" s="36" t="s">
        <v>5433</v>
      </c>
      <c r="H106" s="36" t="s">
        <v>1608</v>
      </c>
      <c r="T106" s="36" t="s">
        <v>100</v>
      </c>
      <c r="U106" s="36">
        <v>3009</v>
      </c>
      <c r="V106" s="36" t="s">
        <v>1979</v>
      </c>
      <c r="W106" s="59" t="s">
        <v>1980</v>
      </c>
      <c r="X106" s="36">
        <v>10</v>
      </c>
      <c r="Y106" s="36" t="s">
        <v>1561</v>
      </c>
      <c r="Z106" s="36" t="s">
        <v>1511</v>
      </c>
      <c r="AA106" s="36" t="s">
        <v>1981</v>
      </c>
      <c r="AB106" s="60">
        <v>30</v>
      </c>
      <c r="AC106" s="60">
        <v>10</v>
      </c>
      <c r="AD106" s="60">
        <v>6</v>
      </c>
      <c r="AE106" s="36" t="s">
        <v>1982</v>
      </c>
      <c r="AF106" s="60">
        <v>70</v>
      </c>
      <c r="AG106" s="60">
        <v>20</v>
      </c>
      <c r="AH106" s="60">
        <v>9</v>
      </c>
      <c r="AI106" s="36" t="s">
        <v>1983</v>
      </c>
      <c r="AJ106" s="60">
        <v>100</v>
      </c>
      <c r="AK106" s="60">
        <v>20</v>
      </c>
      <c r="AL106" s="60">
        <v>10</v>
      </c>
      <c r="AM106" s="36" t="s">
        <v>1984</v>
      </c>
      <c r="AN106" s="60">
        <v>150</v>
      </c>
      <c r="AO106" s="60">
        <v>25</v>
      </c>
      <c r="AP106" s="60">
        <v>13</v>
      </c>
    </row>
    <row r="107" spans="1:43" x14ac:dyDescent="0.2">
      <c r="A107" s="38" t="s">
        <v>5413</v>
      </c>
      <c r="B107" s="36">
        <v>32</v>
      </c>
      <c r="C107" s="36" t="s">
        <v>5434</v>
      </c>
      <c r="H107" s="36" t="s">
        <v>146</v>
      </c>
      <c r="T107" s="36" t="s">
        <v>1747</v>
      </c>
      <c r="U107" s="36">
        <v>6915</v>
      </c>
      <c r="V107" s="36" t="s">
        <v>2610</v>
      </c>
      <c r="W107" s="59" t="s">
        <v>2611</v>
      </c>
      <c r="X107" s="36" t="s">
        <v>1750</v>
      </c>
      <c r="Y107" s="36" t="s">
        <v>181</v>
      </c>
      <c r="Z107" s="36" t="s">
        <v>1511</v>
      </c>
      <c r="AA107" s="36" t="s">
        <v>1930</v>
      </c>
      <c r="AB107" s="60">
        <v>300</v>
      </c>
      <c r="AC107" s="60">
        <v>30</v>
      </c>
      <c r="AD107" s="60">
        <v>11</v>
      </c>
      <c r="AE107" s="36" t="s">
        <v>2612</v>
      </c>
      <c r="AF107" s="60">
        <v>400</v>
      </c>
      <c r="AG107" s="60">
        <v>40</v>
      </c>
      <c r="AH107" s="60">
        <v>13</v>
      </c>
      <c r="AI107" s="36" t="s">
        <v>2613</v>
      </c>
      <c r="AJ107" s="60">
        <v>500</v>
      </c>
      <c r="AK107" s="60">
        <v>50</v>
      </c>
      <c r="AL107" s="60">
        <v>15</v>
      </c>
      <c r="AM107" s="36" t="s">
        <v>2614</v>
      </c>
      <c r="AN107" s="60">
        <v>600</v>
      </c>
      <c r="AO107" s="60">
        <v>60</v>
      </c>
      <c r="AP107" s="60">
        <v>17</v>
      </c>
      <c r="AQ107" s="36" t="s">
        <v>730</v>
      </c>
    </row>
    <row r="108" spans="1:43" x14ac:dyDescent="0.2">
      <c r="A108" s="38" t="s">
        <v>5414</v>
      </c>
      <c r="B108" s="36">
        <v>33</v>
      </c>
      <c r="C108" s="36" t="s">
        <v>5435</v>
      </c>
      <c r="H108" s="36" t="s">
        <v>1620</v>
      </c>
      <c r="T108" s="36" t="s">
        <v>104</v>
      </c>
      <c r="U108" s="36">
        <v>11010</v>
      </c>
      <c r="V108" s="36" t="s">
        <v>3308</v>
      </c>
      <c r="W108" s="59" t="s">
        <v>3309</v>
      </c>
      <c r="X108" s="36">
        <v>36</v>
      </c>
      <c r="Y108" s="36" t="s">
        <v>1648</v>
      </c>
      <c r="Z108" s="36" t="s">
        <v>1511</v>
      </c>
      <c r="AA108" s="36" t="s">
        <v>1736</v>
      </c>
      <c r="AB108" s="60">
        <v>50</v>
      </c>
      <c r="AC108" s="60">
        <v>5</v>
      </c>
      <c r="AD108" s="60">
        <v>6</v>
      </c>
      <c r="AE108" s="36" t="s">
        <v>1652</v>
      </c>
      <c r="AF108" s="60">
        <v>70</v>
      </c>
      <c r="AG108" s="60">
        <v>5</v>
      </c>
      <c r="AH108" s="60">
        <v>9</v>
      </c>
      <c r="AI108" s="36" t="s">
        <v>1737</v>
      </c>
      <c r="AJ108" s="60">
        <v>90</v>
      </c>
      <c r="AK108" s="60">
        <v>5</v>
      </c>
      <c r="AL108" s="60">
        <v>11</v>
      </c>
      <c r="AM108" s="36" t="s">
        <v>2200</v>
      </c>
      <c r="AN108" s="60">
        <v>120</v>
      </c>
      <c r="AO108" s="60">
        <v>10</v>
      </c>
      <c r="AP108" s="60">
        <v>13</v>
      </c>
    </row>
    <row r="109" spans="1:43" x14ac:dyDescent="0.2">
      <c r="A109" s="38" t="s">
        <v>5415</v>
      </c>
      <c r="B109" s="36">
        <v>34</v>
      </c>
      <c r="C109" s="36" t="s">
        <v>5436</v>
      </c>
      <c r="H109" s="36" t="s">
        <v>1629</v>
      </c>
      <c r="T109" s="36" t="s">
        <v>71</v>
      </c>
      <c r="U109" s="36">
        <v>10006</v>
      </c>
      <c r="V109" s="36" t="s">
        <v>3135</v>
      </c>
      <c r="W109" s="59" t="s">
        <v>3136</v>
      </c>
      <c r="X109" s="36">
        <v>32</v>
      </c>
      <c r="Y109" s="36" t="s">
        <v>1648</v>
      </c>
      <c r="Z109" s="36" t="s">
        <v>1511</v>
      </c>
      <c r="AA109" s="36" t="s">
        <v>3137</v>
      </c>
      <c r="AB109" s="60">
        <v>60</v>
      </c>
      <c r="AC109" s="60">
        <v>10</v>
      </c>
      <c r="AD109" s="60">
        <v>6</v>
      </c>
      <c r="AE109" s="36" t="s">
        <v>3138</v>
      </c>
      <c r="AF109" s="60">
        <v>100</v>
      </c>
      <c r="AG109" s="60">
        <v>10</v>
      </c>
      <c r="AH109" s="60">
        <v>9</v>
      </c>
      <c r="AI109" s="36" t="s">
        <v>3139</v>
      </c>
      <c r="AJ109" s="60">
        <v>140</v>
      </c>
      <c r="AK109" s="60">
        <v>15</v>
      </c>
      <c r="AL109" s="60">
        <v>12</v>
      </c>
      <c r="AM109" s="36" t="s">
        <v>3140</v>
      </c>
      <c r="AN109" s="60">
        <v>220</v>
      </c>
      <c r="AO109" s="60">
        <v>15</v>
      </c>
      <c r="AP109" s="60">
        <v>15</v>
      </c>
    </row>
    <row r="110" spans="1:43" x14ac:dyDescent="0.2">
      <c r="A110" s="38" t="s">
        <v>5416</v>
      </c>
      <c r="B110" s="36">
        <v>35</v>
      </c>
      <c r="C110" s="36" t="s">
        <v>5437</v>
      </c>
      <c r="H110" s="36" t="s">
        <v>1637</v>
      </c>
      <c r="T110" s="36" t="s">
        <v>71</v>
      </c>
      <c r="U110" s="36">
        <v>26006</v>
      </c>
      <c r="V110" s="36" t="s">
        <v>4088</v>
      </c>
      <c r="W110" s="59" t="s">
        <v>4089</v>
      </c>
      <c r="X110" s="36">
        <v>86</v>
      </c>
      <c r="Y110" s="36" t="s">
        <v>181</v>
      </c>
      <c r="Z110" s="36" t="s">
        <v>1511</v>
      </c>
      <c r="AA110" s="36" t="s">
        <v>4090</v>
      </c>
      <c r="AB110" s="60">
        <v>250</v>
      </c>
      <c r="AC110" s="60">
        <v>50</v>
      </c>
      <c r="AD110" s="60">
        <v>9</v>
      </c>
      <c r="AE110" s="36" t="s">
        <v>4091</v>
      </c>
      <c r="AF110" s="60">
        <v>400</v>
      </c>
      <c r="AG110" s="60">
        <v>75</v>
      </c>
      <c r="AH110" s="60">
        <v>12</v>
      </c>
      <c r="AI110" s="36" t="s">
        <v>3749</v>
      </c>
      <c r="AJ110" s="60">
        <v>550</v>
      </c>
      <c r="AK110" s="60">
        <v>90</v>
      </c>
      <c r="AL110" s="60">
        <v>15</v>
      </c>
      <c r="AM110" s="36" t="s">
        <v>4092</v>
      </c>
      <c r="AN110" s="60">
        <v>800</v>
      </c>
      <c r="AO110" s="60">
        <v>110</v>
      </c>
      <c r="AP110" s="60">
        <v>18</v>
      </c>
    </row>
    <row r="111" spans="1:43" x14ac:dyDescent="0.2">
      <c r="A111" s="36" t="s">
        <v>1595</v>
      </c>
      <c r="B111" s="36">
        <v>14</v>
      </c>
      <c r="C111" s="36" t="s">
        <v>5438</v>
      </c>
      <c r="H111" s="36" t="s">
        <v>1645</v>
      </c>
      <c r="T111" s="36" t="s">
        <v>71</v>
      </c>
      <c r="U111" s="36">
        <v>8006</v>
      </c>
      <c r="V111" s="36" t="s">
        <v>2813</v>
      </c>
      <c r="W111" s="59" t="s">
        <v>2814</v>
      </c>
      <c r="X111" s="36">
        <v>26</v>
      </c>
      <c r="Y111" s="36" t="s">
        <v>181</v>
      </c>
      <c r="Z111" s="36" t="s">
        <v>1511</v>
      </c>
      <c r="AA111" s="36" t="s">
        <v>2815</v>
      </c>
      <c r="AB111" s="60">
        <v>60</v>
      </c>
      <c r="AC111" s="60">
        <v>5</v>
      </c>
      <c r="AD111" s="60">
        <v>6</v>
      </c>
      <c r="AE111" s="36" t="s">
        <v>2816</v>
      </c>
      <c r="AF111" s="60">
        <v>90</v>
      </c>
      <c r="AG111" s="60">
        <v>5</v>
      </c>
      <c r="AH111" s="60">
        <v>9</v>
      </c>
      <c r="AI111" s="36" t="s">
        <v>2817</v>
      </c>
      <c r="AJ111" s="60">
        <v>120</v>
      </c>
      <c r="AK111" s="60">
        <v>10</v>
      </c>
      <c r="AL111" s="60">
        <v>12</v>
      </c>
      <c r="AM111" s="36" t="s">
        <v>2818</v>
      </c>
      <c r="AN111" s="60">
        <v>150</v>
      </c>
      <c r="AO111" s="60">
        <v>10</v>
      </c>
      <c r="AP111" s="60">
        <v>15</v>
      </c>
    </row>
    <row r="112" spans="1:43" x14ac:dyDescent="0.2">
      <c r="A112" s="36" t="s">
        <v>34</v>
      </c>
      <c r="B112" s="36">
        <v>1</v>
      </c>
      <c r="C112" s="36" t="s">
        <v>5439</v>
      </c>
      <c r="H112" s="36" t="s">
        <v>1798</v>
      </c>
      <c r="T112" s="36" t="s">
        <v>1739</v>
      </c>
      <c r="U112" s="36">
        <v>2815</v>
      </c>
      <c r="V112" s="36" t="s">
        <v>1928</v>
      </c>
      <c r="W112" s="59" t="s">
        <v>1929</v>
      </c>
      <c r="X112" s="36" t="s">
        <v>1742</v>
      </c>
      <c r="Y112" s="36" t="s">
        <v>181</v>
      </c>
      <c r="Z112" s="36" t="s">
        <v>1511</v>
      </c>
      <c r="AA112" s="36" t="s">
        <v>1930</v>
      </c>
      <c r="AB112" s="60">
        <v>350</v>
      </c>
      <c r="AC112" s="60">
        <v>70</v>
      </c>
      <c r="AD112" s="60">
        <v>10</v>
      </c>
      <c r="AE112" s="36" t="s">
        <v>1931</v>
      </c>
      <c r="AF112" s="60">
        <v>420</v>
      </c>
      <c r="AG112" s="60">
        <v>85</v>
      </c>
      <c r="AH112" s="60">
        <v>13</v>
      </c>
      <c r="AI112" s="36" t="s">
        <v>1932</v>
      </c>
      <c r="AJ112" s="60">
        <v>480</v>
      </c>
      <c r="AK112" s="60">
        <v>100</v>
      </c>
      <c r="AL112" s="60">
        <v>15</v>
      </c>
      <c r="AM112" s="36" t="s">
        <v>1933</v>
      </c>
      <c r="AN112" s="60">
        <v>540</v>
      </c>
      <c r="AO112" s="60">
        <v>110</v>
      </c>
      <c r="AP112" s="60">
        <v>17</v>
      </c>
      <c r="AQ112" s="36" t="s">
        <v>730</v>
      </c>
    </row>
    <row r="113" spans="1:43" x14ac:dyDescent="0.2">
      <c r="A113" s="36" t="s">
        <v>1600</v>
      </c>
      <c r="B113" s="36">
        <v>15</v>
      </c>
      <c r="C113" s="36" t="s">
        <v>5440</v>
      </c>
      <c r="H113" s="36" t="s">
        <v>1662</v>
      </c>
      <c r="T113" s="36" t="s">
        <v>1637</v>
      </c>
      <c r="U113" s="36">
        <v>2024</v>
      </c>
      <c r="V113" s="36" t="s">
        <v>1637</v>
      </c>
      <c r="W113" s="59" t="s">
        <v>1856</v>
      </c>
      <c r="X113" s="36">
        <v>14</v>
      </c>
      <c r="Y113" s="36" t="s">
        <v>181</v>
      </c>
      <c r="Z113" s="36" t="s">
        <v>1511</v>
      </c>
      <c r="AA113" s="36" t="s">
        <v>1857</v>
      </c>
      <c r="AB113" s="60">
        <v>40</v>
      </c>
      <c r="AC113" s="60">
        <v>5</v>
      </c>
      <c r="AD113" s="60">
        <v>6</v>
      </c>
      <c r="AE113" s="36">
        <v>60</v>
      </c>
      <c r="AF113" s="60">
        <v>80</v>
      </c>
      <c r="AG113" s="60">
        <v>10</v>
      </c>
      <c r="AH113" s="60">
        <v>9</v>
      </c>
      <c r="AI113" s="36">
        <v>80</v>
      </c>
      <c r="AJ113" s="60">
        <v>120</v>
      </c>
      <c r="AK113" s="60">
        <v>15</v>
      </c>
      <c r="AL113" s="60">
        <v>11</v>
      </c>
      <c r="AM113" s="36">
        <v>100</v>
      </c>
      <c r="AN113" s="60">
        <v>160</v>
      </c>
      <c r="AO113" s="60">
        <v>20</v>
      </c>
      <c r="AP113" s="60">
        <v>13</v>
      </c>
      <c r="AQ113" s="36" t="s">
        <v>1644</v>
      </c>
    </row>
    <row r="114" spans="1:43" x14ac:dyDescent="0.2">
      <c r="A114" s="36" t="s">
        <v>1608</v>
      </c>
      <c r="B114" s="36">
        <v>16</v>
      </c>
      <c r="C114" s="36" t="s">
        <v>5441</v>
      </c>
      <c r="H114" s="36" t="s">
        <v>286</v>
      </c>
      <c r="T114" s="36" t="s">
        <v>1637</v>
      </c>
      <c r="U114" s="36">
        <v>6024</v>
      </c>
      <c r="V114" s="36" t="s">
        <v>2538</v>
      </c>
      <c r="W114" s="59" t="s">
        <v>2539</v>
      </c>
      <c r="X114" s="36">
        <v>54</v>
      </c>
      <c r="Y114" s="36" t="s">
        <v>1561</v>
      </c>
      <c r="Z114" s="36" t="s">
        <v>1511</v>
      </c>
      <c r="AA114" s="36" t="s">
        <v>2540</v>
      </c>
      <c r="AB114" s="60">
        <v>80</v>
      </c>
      <c r="AC114" s="60">
        <v>5</v>
      </c>
      <c r="AD114" s="60">
        <v>7</v>
      </c>
      <c r="AE114" s="36" t="s">
        <v>2541</v>
      </c>
      <c r="AF114" s="60">
        <v>120</v>
      </c>
      <c r="AG114" s="60">
        <v>10</v>
      </c>
      <c r="AH114" s="60">
        <v>9</v>
      </c>
      <c r="AI114" s="36" t="s">
        <v>2542</v>
      </c>
      <c r="AJ114" s="60">
        <v>160</v>
      </c>
      <c r="AK114" s="60">
        <v>20</v>
      </c>
      <c r="AL114" s="60">
        <v>11</v>
      </c>
      <c r="AM114" s="36" t="s">
        <v>2543</v>
      </c>
      <c r="AN114" s="60">
        <v>200</v>
      </c>
      <c r="AO114" s="60">
        <v>20</v>
      </c>
      <c r="AP114" s="60">
        <v>13</v>
      </c>
      <c r="AQ114" s="36" t="s">
        <v>1644</v>
      </c>
    </row>
    <row r="115" spans="1:43" x14ac:dyDescent="0.2">
      <c r="A115" s="36" t="s">
        <v>112</v>
      </c>
      <c r="B115" s="36">
        <v>11</v>
      </c>
      <c r="C115" s="36" t="s">
        <v>5442</v>
      </c>
      <c r="H115" s="36" t="s">
        <v>1677</v>
      </c>
      <c r="T115" s="36" t="s">
        <v>1637</v>
      </c>
      <c r="U115" s="36">
        <v>5024</v>
      </c>
      <c r="V115" s="36" t="s">
        <v>2367</v>
      </c>
      <c r="W115" s="59" t="s">
        <v>2368</v>
      </c>
      <c r="X115" s="36">
        <v>44</v>
      </c>
      <c r="Y115" s="36" t="s">
        <v>181</v>
      </c>
      <c r="Z115" s="36" t="s">
        <v>1511</v>
      </c>
      <c r="AA115" s="36" t="s">
        <v>2369</v>
      </c>
      <c r="AB115" s="60">
        <v>100</v>
      </c>
      <c r="AC115" s="60" t="s">
        <v>790</v>
      </c>
      <c r="AD115" s="60">
        <v>8</v>
      </c>
      <c r="AE115" s="36" t="s">
        <v>2370</v>
      </c>
      <c r="AF115" s="60">
        <v>150</v>
      </c>
      <c r="AG115" s="60" t="s">
        <v>790</v>
      </c>
      <c r="AH115" s="60">
        <v>10</v>
      </c>
      <c r="AI115" s="36" t="s">
        <v>2371</v>
      </c>
      <c r="AJ115" s="60">
        <v>200</v>
      </c>
      <c r="AK115" s="60" t="s">
        <v>790</v>
      </c>
      <c r="AL115" s="60">
        <v>12</v>
      </c>
      <c r="AM115" s="36" t="s">
        <v>1902</v>
      </c>
      <c r="AN115" s="60">
        <v>250</v>
      </c>
      <c r="AO115" s="60" t="s">
        <v>790</v>
      </c>
      <c r="AP115" s="60">
        <v>14</v>
      </c>
      <c r="AQ115" s="36" t="s">
        <v>1644</v>
      </c>
    </row>
    <row r="116" spans="1:43" x14ac:dyDescent="0.2">
      <c r="A116" s="36" t="s">
        <v>146</v>
      </c>
      <c r="B116" s="36">
        <v>17</v>
      </c>
      <c r="C116" s="36" t="s">
        <v>5443</v>
      </c>
      <c r="H116" s="38" t="s">
        <v>5407</v>
      </c>
      <c r="T116" s="36" t="s">
        <v>100</v>
      </c>
      <c r="U116" s="36">
        <v>4009</v>
      </c>
      <c r="V116" s="36" t="s">
        <v>2147</v>
      </c>
      <c r="W116" s="59" t="s">
        <v>2148</v>
      </c>
      <c r="X116" s="36">
        <v>12</v>
      </c>
      <c r="Y116" s="36" t="s">
        <v>181</v>
      </c>
      <c r="Z116" s="36" t="s">
        <v>1511</v>
      </c>
      <c r="AA116" s="36" t="s">
        <v>2149</v>
      </c>
      <c r="AB116" s="60">
        <v>40</v>
      </c>
      <c r="AC116" s="60" t="s">
        <v>266</v>
      </c>
      <c r="AD116" s="60">
        <v>6</v>
      </c>
      <c r="AE116" s="36" t="s">
        <v>2150</v>
      </c>
      <c r="AF116" s="60">
        <v>60</v>
      </c>
      <c r="AG116" s="60" t="s">
        <v>266</v>
      </c>
      <c r="AH116" s="60">
        <v>9</v>
      </c>
      <c r="AI116" s="36" t="s">
        <v>2151</v>
      </c>
      <c r="AJ116" s="60">
        <v>90</v>
      </c>
      <c r="AK116" s="60" t="s">
        <v>266</v>
      </c>
      <c r="AL116" s="60">
        <v>10</v>
      </c>
      <c r="AM116" s="36" t="s">
        <v>2152</v>
      </c>
      <c r="AN116" s="60">
        <v>120</v>
      </c>
      <c r="AO116" s="60" t="s">
        <v>266</v>
      </c>
      <c r="AP116" s="60">
        <v>13</v>
      </c>
    </row>
    <row r="117" spans="1:43" x14ac:dyDescent="0.2">
      <c r="A117" s="36" t="s">
        <v>44</v>
      </c>
      <c r="B117" s="36">
        <v>2</v>
      </c>
      <c r="C117" s="36" t="s">
        <v>5444</v>
      </c>
      <c r="H117" s="38" t="s">
        <v>5408</v>
      </c>
      <c r="T117" s="36" t="s">
        <v>1662</v>
      </c>
      <c r="U117" s="36">
        <v>1027</v>
      </c>
      <c r="V117" s="36" t="s">
        <v>1663</v>
      </c>
      <c r="W117" s="59" t="s">
        <v>1664</v>
      </c>
      <c r="X117" s="36">
        <v>4</v>
      </c>
      <c r="Y117" s="36" t="s">
        <v>181</v>
      </c>
      <c r="Z117" s="36" t="s">
        <v>1511</v>
      </c>
      <c r="AA117" s="36" t="s">
        <v>1665</v>
      </c>
      <c r="AB117" s="60">
        <v>30</v>
      </c>
      <c r="AC117" s="60" t="s">
        <v>790</v>
      </c>
      <c r="AD117" s="60">
        <v>5</v>
      </c>
      <c r="AE117" s="36" t="s">
        <v>1666</v>
      </c>
      <c r="AF117" s="60">
        <v>50</v>
      </c>
      <c r="AG117" s="60" t="s">
        <v>790</v>
      </c>
      <c r="AH117" s="60">
        <v>7</v>
      </c>
      <c r="AI117" s="36" t="s">
        <v>1667</v>
      </c>
      <c r="AJ117" s="60">
        <v>70</v>
      </c>
      <c r="AK117" s="60" t="s">
        <v>790</v>
      </c>
      <c r="AL117" s="60">
        <v>10</v>
      </c>
      <c r="AM117" s="36" t="s">
        <v>1668</v>
      </c>
      <c r="AN117" s="60">
        <v>90</v>
      </c>
      <c r="AO117" s="60" t="s">
        <v>790</v>
      </c>
      <c r="AP117" s="60">
        <v>12</v>
      </c>
      <c r="AQ117" s="36" t="s">
        <v>1669</v>
      </c>
    </row>
    <row r="118" spans="1:43" x14ac:dyDescent="0.2">
      <c r="A118" s="36" t="s">
        <v>1620</v>
      </c>
      <c r="B118" s="36">
        <v>18</v>
      </c>
      <c r="C118" s="36" t="s">
        <v>5445</v>
      </c>
      <c r="H118" s="38" t="s">
        <v>5409</v>
      </c>
      <c r="T118" s="36" t="s">
        <v>146</v>
      </c>
      <c r="U118" s="36">
        <v>7021</v>
      </c>
      <c r="V118" s="36" t="s">
        <v>2704</v>
      </c>
      <c r="W118" s="59" t="s">
        <v>2705</v>
      </c>
      <c r="X118" s="36">
        <v>64</v>
      </c>
      <c r="Y118" s="36" t="s">
        <v>2179</v>
      </c>
      <c r="Z118" s="36" t="s">
        <v>1511</v>
      </c>
      <c r="AA118" s="36" t="s">
        <v>2706</v>
      </c>
      <c r="AB118" s="60">
        <v>100</v>
      </c>
      <c r="AC118" s="60">
        <v>5</v>
      </c>
      <c r="AD118" s="60">
        <v>8</v>
      </c>
      <c r="AE118" s="36">
        <v>160</v>
      </c>
      <c r="AF118" s="60">
        <v>150</v>
      </c>
      <c r="AG118" s="60">
        <v>10</v>
      </c>
      <c r="AH118" s="60">
        <v>11</v>
      </c>
      <c r="AI118" s="36">
        <v>200</v>
      </c>
      <c r="AJ118" s="60">
        <v>200</v>
      </c>
      <c r="AK118" s="60">
        <v>10</v>
      </c>
      <c r="AL118" s="60">
        <v>13</v>
      </c>
      <c r="AM118" s="36">
        <v>240</v>
      </c>
      <c r="AN118" s="60">
        <v>250</v>
      </c>
      <c r="AO118" s="60">
        <v>15</v>
      </c>
      <c r="AP118" s="60">
        <v>15</v>
      </c>
      <c r="AQ118" s="36" t="s">
        <v>1619</v>
      </c>
    </row>
    <row r="119" spans="1:43" x14ac:dyDescent="0.2">
      <c r="A119" s="36" t="s">
        <v>1629</v>
      </c>
      <c r="B119" s="36">
        <v>19</v>
      </c>
      <c r="C119" s="36" t="s">
        <v>5446</v>
      </c>
      <c r="H119" s="38" t="s">
        <v>5410</v>
      </c>
      <c r="T119" s="36" t="s">
        <v>1637</v>
      </c>
      <c r="U119" s="36">
        <v>8024</v>
      </c>
      <c r="V119" s="36" t="s">
        <v>2874</v>
      </c>
      <c r="W119" s="59" t="s">
        <v>2875</v>
      </c>
      <c r="X119" s="36">
        <v>74</v>
      </c>
      <c r="Y119" s="36" t="s">
        <v>181</v>
      </c>
      <c r="Z119" s="36" t="s">
        <v>1511</v>
      </c>
      <c r="AA119" s="36" t="s">
        <v>2876</v>
      </c>
      <c r="AB119" s="60">
        <v>60</v>
      </c>
      <c r="AC119" s="60">
        <v>5</v>
      </c>
      <c r="AD119" s="60">
        <v>6</v>
      </c>
      <c r="AE119" s="36" t="s">
        <v>2877</v>
      </c>
      <c r="AF119" s="60">
        <v>100</v>
      </c>
      <c r="AG119" s="60">
        <v>10</v>
      </c>
      <c r="AH119" s="60">
        <v>9</v>
      </c>
      <c r="AI119" s="36" t="s">
        <v>2878</v>
      </c>
      <c r="AJ119" s="60">
        <v>140</v>
      </c>
      <c r="AK119" s="60">
        <v>15</v>
      </c>
      <c r="AL119" s="60">
        <v>11</v>
      </c>
      <c r="AM119" s="36" t="s">
        <v>2879</v>
      </c>
      <c r="AN119" s="60">
        <v>200</v>
      </c>
      <c r="AO119" s="60">
        <v>20</v>
      </c>
      <c r="AP119" s="60">
        <v>13</v>
      </c>
      <c r="AQ119" s="36" t="s">
        <v>1644</v>
      </c>
    </row>
    <row r="120" spans="1:43" x14ac:dyDescent="0.2">
      <c r="A120" s="36" t="s">
        <v>1645</v>
      </c>
      <c r="B120" s="36">
        <v>21</v>
      </c>
      <c r="C120" s="36" t="s">
        <v>5447</v>
      </c>
      <c r="H120" s="38" t="s">
        <v>5411</v>
      </c>
      <c r="T120" s="36" t="s">
        <v>76</v>
      </c>
      <c r="U120" s="36">
        <v>19005</v>
      </c>
      <c r="V120" s="36" t="s">
        <v>3774</v>
      </c>
      <c r="W120" s="59" t="s">
        <v>3775</v>
      </c>
      <c r="X120" s="36">
        <v>62</v>
      </c>
      <c r="Y120" s="36" t="s">
        <v>1648</v>
      </c>
      <c r="Z120" s="36" t="s">
        <v>1511</v>
      </c>
      <c r="AA120" s="36" t="s">
        <v>2837</v>
      </c>
      <c r="AB120" s="60">
        <v>120</v>
      </c>
      <c r="AC120" s="60" t="s">
        <v>266</v>
      </c>
      <c r="AD120" s="60">
        <v>6</v>
      </c>
      <c r="AE120" s="36" t="s">
        <v>3776</v>
      </c>
      <c r="AF120" s="60">
        <v>180</v>
      </c>
      <c r="AG120" s="60" t="s">
        <v>266</v>
      </c>
      <c r="AH120" s="60">
        <v>9</v>
      </c>
      <c r="AI120" s="36" t="s">
        <v>3777</v>
      </c>
      <c r="AJ120" s="60">
        <v>240</v>
      </c>
      <c r="AK120" s="60" t="s">
        <v>266</v>
      </c>
      <c r="AL120" s="60">
        <v>12</v>
      </c>
      <c r="AM120" s="36" t="s">
        <v>3778</v>
      </c>
      <c r="AN120" s="60">
        <v>300</v>
      </c>
      <c r="AO120" s="60" t="s">
        <v>266</v>
      </c>
      <c r="AP120" s="60">
        <v>15</v>
      </c>
    </row>
    <row r="121" spans="1:43" x14ac:dyDescent="0.2">
      <c r="A121" s="36" t="s">
        <v>1798</v>
      </c>
      <c r="B121" s="36">
        <v>22</v>
      </c>
      <c r="C121" s="36" t="s">
        <v>5448</v>
      </c>
      <c r="H121" s="38" t="s">
        <v>5412</v>
      </c>
      <c r="T121" s="36" t="s">
        <v>76</v>
      </c>
      <c r="U121" s="36">
        <v>24005</v>
      </c>
      <c r="V121" s="36" t="s">
        <v>4005</v>
      </c>
      <c r="W121" s="59" t="s">
        <v>4006</v>
      </c>
      <c r="X121" s="36">
        <v>80</v>
      </c>
      <c r="Y121" s="36" t="s">
        <v>181</v>
      </c>
      <c r="Z121" s="36" t="s">
        <v>1511</v>
      </c>
      <c r="AA121" s="36" t="s">
        <v>4007</v>
      </c>
      <c r="AB121" s="60">
        <v>120</v>
      </c>
      <c r="AC121" s="60">
        <v>10</v>
      </c>
      <c r="AD121" s="60">
        <v>6</v>
      </c>
      <c r="AE121" s="36" t="s">
        <v>4008</v>
      </c>
      <c r="AF121" s="60">
        <v>180</v>
      </c>
      <c r="AG121" s="60">
        <v>10</v>
      </c>
      <c r="AH121" s="60">
        <v>9</v>
      </c>
      <c r="AI121" s="36" t="s">
        <v>4009</v>
      </c>
      <c r="AJ121" s="60">
        <v>240</v>
      </c>
      <c r="AK121" s="60">
        <v>15</v>
      </c>
      <c r="AL121" s="60">
        <v>12</v>
      </c>
      <c r="AM121" s="36" t="s">
        <v>4010</v>
      </c>
      <c r="AN121" s="60">
        <v>300</v>
      </c>
      <c r="AO121" s="60">
        <v>15</v>
      </c>
      <c r="AP121" s="60">
        <v>15</v>
      </c>
    </row>
    <row r="122" spans="1:43" x14ac:dyDescent="0.2">
      <c r="A122" s="36" t="s">
        <v>1662</v>
      </c>
      <c r="B122" s="36">
        <v>23</v>
      </c>
      <c r="C122" s="36" t="s">
        <v>5449</v>
      </c>
      <c r="H122" s="38" t="s">
        <v>5413</v>
      </c>
      <c r="T122" s="36" t="s">
        <v>1731</v>
      </c>
      <c r="U122" s="36">
        <v>9715</v>
      </c>
      <c r="V122" s="36" t="s">
        <v>3096</v>
      </c>
      <c r="W122" s="59" t="s">
        <v>3097</v>
      </c>
      <c r="X122" s="36" t="s">
        <v>1734</v>
      </c>
      <c r="Y122" s="36" t="s">
        <v>1561</v>
      </c>
      <c r="Z122" s="36" t="s">
        <v>1511</v>
      </c>
      <c r="AA122" s="36" t="s">
        <v>2837</v>
      </c>
      <c r="AB122" s="60">
        <v>200</v>
      </c>
      <c r="AC122" s="60">
        <v>40</v>
      </c>
      <c r="AD122" s="60">
        <v>9</v>
      </c>
      <c r="AE122" s="36" t="s">
        <v>1897</v>
      </c>
      <c r="AF122" s="60">
        <v>240</v>
      </c>
      <c r="AG122" s="60">
        <v>50</v>
      </c>
      <c r="AH122" s="60">
        <v>11</v>
      </c>
      <c r="AI122" s="36" t="s">
        <v>1898</v>
      </c>
      <c r="AJ122" s="60">
        <v>280</v>
      </c>
      <c r="AK122" s="60">
        <v>60</v>
      </c>
      <c r="AL122" s="60">
        <v>14</v>
      </c>
      <c r="AM122" s="36" t="s">
        <v>2089</v>
      </c>
      <c r="AN122" s="60">
        <v>320</v>
      </c>
      <c r="AO122" s="60">
        <v>65</v>
      </c>
      <c r="AP122" s="60">
        <v>16</v>
      </c>
      <c r="AQ122" s="36" t="s">
        <v>730</v>
      </c>
    </row>
    <row r="123" spans="1:43" x14ac:dyDescent="0.2">
      <c r="A123" s="36" t="s">
        <v>40</v>
      </c>
      <c r="B123" s="36">
        <v>7</v>
      </c>
      <c r="C123" s="36" t="s">
        <v>5417</v>
      </c>
      <c r="H123" s="38" t="s">
        <v>5414</v>
      </c>
      <c r="T123" s="36" t="s">
        <v>40</v>
      </c>
      <c r="U123" s="36">
        <v>30007</v>
      </c>
      <c r="V123" s="36" t="s">
        <v>4280</v>
      </c>
      <c r="W123" s="59" t="s">
        <v>4281</v>
      </c>
      <c r="X123" s="36">
        <v>100</v>
      </c>
      <c r="Y123" s="36" t="s">
        <v>1561</v>
      </c>
      <c r="Z123" s="36" t="s">
        <v>1511</v>
      </c>
      <c r="AA123" s="36" t="s">
        <v>4282</v>
      </c>
      <c r="AB123" s="60">
        <v>450</v>
      </c>
      <c r="AC123" s="60">
        <v>45</v>
      </c>
      <c r="AD123" s="60">
        <v>12</v>
      </c>
      <c r="AE123" s="36" t="s">
        <v>4283</v>
      </c>
      <c r="AF123" s="60">
        <v>800</v>
      </c>
      <c r="AG123" s="60">
        <v>80</v>
      </c>
      <c r="AH123" s="60">
        <v>14</v>
      </c>
      <c r="AI123" s="36" t="s">
        <v>4284</v>
      </c>
      <c r="AJ123" s="60">
        <v>1200</v>
      </c>
      <c r="AK123" s="60">
        <v>120</v>
      </c>
      <c r="AL123" s="60">
        <v>16</v>
      </c>
      <c r="AM123" s="36" t="s">
        <v>4285</v>
      </c>
      <c r="AN123" s="60">
        <v>1600</v>
      </c>
      <c r="AO123" s="60">
        <v>160</v>
      </c>
      <c r="AP123" s="60">
        <v>18</v>
      </c>
    </row>
    <row r="124" spans="1:43" x14ac:dyDescent="0.2">
      <c r="A124" s="36" t="s">
        <v>286</v>
      </c>
      <c r="B124" s="36">
        <v>24</v>
      </c>
      <c r="C124" s="36" t="s">
        <v>5450</v>
      </c>
      <c r="H124" s="38" t="s">
        <v>5415</v>
      </c>
      <c r="T124" s="36" t="s">
        <v>66</v>
      </c>
      <c r="U124" s="36">
        <v>18008</v>
      </c>
      <c r="V124" s="36" t="s">
        <v>3737</v>
      </c>
      <c r="W124" s="59" t="s">
        <v>2461</v>
      </c>
      <c r="X124" s="36">
        <v>60</v>
      </c>
      <c r="Y124" s="36" t="s">
        <v>1773</v>
      </c>
      <c r="Z124" s="36" t="s">
        <v>1511</v>
      </c>
      <c r="AA124" s="36" t="s">
        <v>3738</v>
      </c>
      <c r="AB124" s="60">
        <v>80</v>
      </c>
      <c r="AC124" s="60">
        <v>10</v>
      </c>
      <c r="AD124" s="60">
        <v>8</v>
      </c>
      <c r="AE124" s="36" t="s">
        <v>3739</v>
      </c>
      <c r="AF124" s="60">
        <v>150</v>
      </c>
      <c r="AG124" s="60">
        <v>20</v>
      </c>
      <c r="AH124" s="60">
        <v>10</v>
      </c>
      <c r="AI124" s="36" t="s">
        <v>3740</v>
      </c>
      <c r="AJ124" s="60">
        <v>240</v>
      </c>
      <c r="AK124" s="60">
        <v>25</v>
      </c>
      <c r="AL124" s="60">
        <v>13</v>
      </c>
      <c r="AM124" s="36" t="s">
        <v>3741</v>
      </c>
      <c r="AN124" s="60">
        <v>350</v>
      </c>
      <c r="AO124" s="60">
        <v>35</v>
      </c>
      <c r="AP124" s="60">
        <v>15</v>
      </c>
    </row>
    <row r="125" spans="1:43" x14ac:dyDescent="0.2">
      <c r="A125" s="36" t="s">
        <v>1677</v>
      </c>
      <c r="B125" s="36">
        <v>25</v>
      </c>
      <c r="C125" s="36" t="s">
        <v>5451</v>
      </c>
      <c r="H125" s="38" t="s">
        <v>5416</v>
      </c>
      <c r="T125" s="36" t="s">
        <v>40</v>
      </c>
      <c r="U125" s="36">
        <v>28007</v>
      </c>
      <c r="V125" s="36" t="s">
        <v>4195</v>
      </c>
      <c r="W125" s="59" t="s">
        <v>4196</v>
      </c>
      <c r="X125" s="36">
        <v>92</v>
      </c>
      <c r="Y125" s="36" t="s">
        <v>181</v>
      </c>
      <c r="Z125" s="36" t="s">
        <v>1511</v>
      </c>
      <c r="AA125" s="36" t="s">
        <v>4197</v>
      </c>
      <c r="AB125" s="60">
        <v>350</v>
      </c>
      <c r="AC125" s="60">
        <v>70</v>
      </c>
      <c r="AD125" s="60">
        <v>12</v>
      </c>
      <c r="AE125" s="36" t="s">
        <v>4198</v>
      </c>
      <c r="AF125" s="60">
        <v>500</v>
      </c>
      <c r="AG125" s="60">
        <v>100</v>
      </c>
      <c r="AH125" s="60">
        <v>14</v>
      </c>
      <c r="AI125" s="36" t="s">
        <v>4199</v>
      </c>
      <c r="AJ125" s="60">
        <v>650</v>
      </c>
      <c r="AK125" s="60">
        <v>130</v>
      </c>
      <c r="AL125" s="60">
        <v>16</v>
      </c>
      <c r="AM125" s="36" t="s">
        <v>4200</v>
      </c>
      <c r="AN125" s="60">
        <v>800</v>
      </c>
      <c r="AO125" s="60">
        <v>160</v>
      </c>
      <c r="AP125" s="60">
        <v>18</v>
      </c>
    </row>
    <row r="126" spans="1:43" x14ac:dyDescent="0.2">
      <c r="T126" s="36" t="s">
        <v>71</v>
      </c>
      <c r="U126" s="36">
        <v>19006</v>
      </c>
      <c r="V126" s="36" t="s">
        <v>3779</v>
      </c>
      <c r="W126" s="59" t="s">
        <v>3780</v>
      </c>
      <c r="X126" s="36">
        <v>62</v>
      </c>
      <c r="Y126" s="36" t="s">
        <v>181</v>
      </c>
      <c r="Z126" s="36" t="s">
        <v>1511</v>
      </c>
      <c r="AA126" s="36" t="s">
        <v>1540</v>
      </c>
      <c r="AB126" s="60">
        <v>150</v>
      </c>
      <c r="AC126" s="60">
        <v>15</v>
      </c>
      <c r="AD126" s="60">
        <v>6</v>
      </c>
      <c r="AE126" s="36" t="s">
        <v>1541</v>
      </c>
      <c r="AF126" s="60">
        <v>300</v>
      </c>
      <c r="AG126" s="60">
        <v>30</v>
      </c>
      <c r="AH126" s="60">
        <v>9</v>
      </c>
      <c r="AI126" s="36" t="s">
        <v>3781</v>
      </c>
      <c r="AJ126" s="60">
        <v>450</v>
      </c>
      <c r="AK126" s="60">
        <v>45</v>
      </c>
      <c r="AL126" s="60">
        <v>12</v>
      </c>
      <c r="AM126" s="36" t="s">
        <v>3782</v>
      </c>
      <c r="AN126" s="60">
        <v>600</v>
      </c>
      <c r="AO126" s="60">
        <v>60</v>
      </c>
      <c r="AP126" s="60">
        <v>15</v>
      </c>
    </row>
    <row r="127" spans="1:43" x14ac:dyDescent="0.2">
      <c r="T127" s="36" t="s">
        <v>71</v>
      </c>
      <c r="U127" s="36">
        <v>7006</v>
      </c>
      <c r="V127" s="36" t="s">
        <v>2641</v>
      </c>
      <c r="W127" s="59" t="s">
        <v>2642</v>
      </c>
      <c r="X127" s="36">
        <v>22</v>
      </c>
      <c r="Y127" s="36" t="s">
        <v>1773</v>
      </c>
      <c r="Z127" s="36" t="s">
        <v>1511</v>
      </c>
      <c r="AA127" s="36" t="s">
        <v>2643</v>
      </c>
      <c r="AB127" s="60">
        <v>60</v>
      </c>
      <c r="AC127" s="60">
        <v>10</v>
      </c>
      <c r="AD127" s="60">
        <v>6</v>
      </c>
      <c r="AE127" s="36" t="s">
        <v>2644</v>
      </c>
      <c r="AF127" s="60">
        <v>100</v>
      </c>
      <c r="AG127" s="60">
        <v>10</v>
      </c>
      <c r="AH127" s="60">
        <v>9</v>
      </c>
      <c r="AI127" s="36" t="s">
        <v>2645</v>
      </c>
      <c r="AJ127" s="60">
        <v>150</v>
      </c>
      <c r="AK127" s="60">
        <v>15</v>
      </c>
      <c r="AL127" s="60">
        <v>12</v>
      </c>
      <c r="AM127" s="36" t="s">
        <v>2646</v>
      </c>
      <c r="AN127" s="60">
        <v>220</v>
      </c>
      <c r="AO127" s="60">
        <v>15</v>
      </c>
      <c r="AP127" s="60">
        <v>15</v>
      </c>
    </row>
    <row r="128" spans="1:43" x14ac:dyDescent="0.2">
      <c r="T128" s="36" t="s">
        <v>66</v>
      </c>
      <c r="U128" s="36">
        <v>17008</v>
      </c>
      <c r="V128" s="36" t="s">
        <v>3700</v>
      </c>
      <c r="W128" s="59" t="s">
        <v>2461</v>
      </c>
      <c r="X128" s="36">
        <v>56</v>
      </c>
      <c r="Y128" s="36" t="s">
        <v>1773</v>
      </c>
      <c r="Z128" s="36" t="s">
        <v>1511</v>
      </c>
      <c r="AA128" s="36" t="s">
        <v>2258</v>
      </c>
      <c r="AB128" s="60">
        <v>80</v>
      </c>
      <c r="AC128" s="60">
        <v>10</v>
      </c>
      <c r="AD128" s="60">
        <v>8</v>
      </c>
      <c r="AE128" s="36" t="s">
        <v>3701</v>
      </c>
      <c r="AF128" s="60">
        <v>150</v>
      </c>
      <c r="AG128" s="60">
        <v>20</v>
      </c>
      <c r="AH128" s="60">
        <v>10</v>
      </c>
      <c r="AI128" s="36" t="s">
        <v>3702</v>
      </c>
      <c r="AJ128" s="60">
        <v>240</v>
      </c>
      <c r="AK128" s="60">
        <v>25</v>
      </c>
      <c r="AL128" s="60">
        <v>13</v>
      </c>
      <c r="AM128" s="36" t="s">
        <v>3703</v>
      </c>
      <c r="AN128" s="60">
        <v>350</v>
      </c>
      <c r="AO128" s="60">
        <v>35</v>
      </c>
      <c r="AP128" s="60">
        <v>15</v>
      </c>
    </row>
    <row r="129" spans="1:43" x14ac:dyDescent="0.2">
      <c r="A129" s="36" t="s">
        <v>1485</v>
      </c>
      <c r="B129" s="36" t="s">
        <v>0</v>
      </c>
      <c r="T129" s="36" t="s">
        <v>1579</v>
      </c>
      <c r="U129" s="36">
        <v>9016</v>
      </c>
      <c r="V129" s="36" t="s">
        <v>3001</v>
      </c>
      <c r="W129" s="59" t="s">
        <v>3002</v>
      </c>
      <c r="X129" s="36">
        <v>84</v>
      </c>
      <c r="Y129" s="36" t="s">
        <v>181</v>
      </c>
      <c r="Z129" s="36" t="s">
        <v>1511</v>
      </c>
      <c r="AA129" s="36" t="s">
        <v>3003</v>
      </c>
      <c r="AB129" s="60">
        <v>300</v>
      </c>
      <c r="AC129" s="60">
        <v>50</v>
      </c>
      <c r="AD129" s="60">
        <v>11</v>
      </c>
      <c r="AE129" s="36" t="s">
        <v>3004</v>
      </c>
      <c r="AF129" s="60">
        <v>500</v>
      </c>
      <c r="AG129" s="60">
        <v>60</v>
      </c>
      <c r="AH129" s="60">
        <v>13</v>
      </c>
      <c r="AI129" s="36" t="s">
        <v>3005</v>
      </c>
      <c r="AJ129" s="60">
        <v>800</v>
      </c>
      <c r="AK129" s="60">
        <v>65</v>
      </c>
      <c r="AL129" s="60">
        <v>15</v>
      </c>
      <c r="AM129" s="36" t="s">
        <v>3006</v>
      </c>
      <c r="AN129" s="60">
        <v>1200</v>
      </c>
      <c r="AO129" s="60">
        <v>75</v>
      </c>
      <c r="AP129" s="60">
        <v>17</v>
      </c>
      <c r="AQ129" s="36" t="s">
        <v>1586</v>
      </c>
    </row>
    <row r="130" spans="1:43" x14ac:dyDescent="0.2">
      <c r="A130" s="36" t="s">
        <v>71</v>
      </c>
      <c r="B130" s="36" t="s">
        <v>1536</v>
      </c>
      <c r="T130" s="36" t="s">
        <v>66</v>
      </c>
      <c r="U130" s="36">
        <v>24008</v>
      </c>
      <c r="V130" s="36" t="s">
        <v>4019</v>
      </c>
      <c r="W130" s="59" t="s">
        <v>4020</v>
      </c>
      <c r="X130" s="36">
        <v>80</v>
      </c>
      <c r="Y130" s="36" t="s">
        <v>181</v>
      </c>
      <c r="Z130" s="36" t="s">
        <v>1511</v>
      </c>
      <c r="AA130" s="36" t="s">
        <v>3782</v>
      </c>
      <c r="AB130" s="60">
        <v>250</v>
      </c>
      <c r="AC130" s="60">
        <v>50</v>
      </c>
      <c r="AD130" s="60">
        <v>9</v>
      </c>
      <c r="AE130" s="36" t="s">
        <v>1913</v>
      </c>
      <c r="AF130" s="60">
        <v>300</v>
      </c>
      <c r="AG130" s="60">
        <v>60</v>
      </c>
      <c r="AH130" s="60">
        <v>12</v>
      </c>
      <c r="AI130" s="36" t="s">
        <v>1832</v>
      </c>
      <c r="AJ130" s="60">
        <v>380</v>
      </c>
      <c r="AK130" s="60">
        <v>80</v>
      </c>
      <c r="AL130" s="60">
        <v>14</v>
      </c>
      <c r="AM130" s="36" t="s">
        <v>1915</v>
      </c>
      <c r="AN130" s="60">
        <v>500</v>
      </c>
      <c r="AO130" s="60">
        <v>100</v>
      </c>
      <c r="AP130" s="60">
        <v>16</v>
      </c>
    </row>
    <row r="131" spans="1:43" x14ac:dyDescent="0.2">
      <c r="A131" s="36" t="s">
        <v>71</v>
      </c>
      <c r="B131" s="36" t="s">
        <v>1778</v>
      </c>
      <c r="T131" s="36" t="s">
        <v>54</v>
      </c>
      <c r="U131" s="36">
        <v>15003</v>
      </c>
      <c r="V131" s="36" t="s">
        <v>3590</v>
      </c>
      <c r="W131" s="59" t="s">
        <v>3591</v>
      </c>
      <c r="X131" s="36">
        <v>38</v>
      </c>
      <c r="Y131" s="36" t="s">
        <v>1648</v>
      </c>
      <c r="Z131" s="36" t="s">
        <v>1511</v>
      </c>
      <c r="AA131" s="36" t="s">
        <v>3592</v>
      </c>
      <c r="AB131" s="60">
        <v>120</v>
      </c>
      <c r="AC131" s="60">
        <v>25</v>
      </c>
      <c r="AD131" s="60">
        <v>6</v>
      </c>
      <c r="AE131" s="36" t="s">
        <v>1735</v>
      </c>
      <c r="AF131" s="60">
        <v>180</v>
      </c>
      <c r="AG131" s="60">
        <v>40</v>
      </c>
      <c r="AH131" s="60">
        <v>9</v>
      </c>
      <c r="AI131" s="36" t="s">
        <v>1736</v>
      </c>
      <c r="AJ131" s="60">
        <v>240</v>
      </c>
      <c r="AK131" s="60">
        <v>50</v>
      </c>
      <c r="AL131" s="60">
        <v>12</v>
      </c>
      <c r="AM131" s="36" t="s">
        <v>1737</v>
      </c>
      <c r="AN131" s="60">
        <v>300</v>
      </c>
      <c r="AO131" s="60">
        <v>60</v>
      </c>
      <c r="AP131" s="60">
        <v>15</v>
      </c>
    </row>
    <row r="132" spans="1:43" x14ac:dyDescent="0.2">
      <c r="A132" s="36" t="s">
        <v>71</v>
      </c>
      <c r="B132" s="36" t="s">
        <v>1963</v>
      </c>
      <c r="T132" s="36" t="s">
        <v>40</v>
      </c>
      <c r="U132" s="36">
        <v>14007</v>
      </c>
      <c r="V132" s="36" t="s">
        <v>3556</v>
      </c>
      <c r="W132" s="59" t="s">
        <v>3557</v>
      </c>
      <c r="X132" s="36">
        <v>46</v>
      </c>
      <c r="Y132" s="36" t="s">
        <v>181</v>
      </c>
      <c r="Z132" s="36" t="s">
        <v>1511</v>
      </c>
      <c r="AA132" s="36" t="s">
        <v>3558</v>
      </c>
      <c r="AB132" s="60">
        <v>100</v>
      </c>
      <c r="AC132" s="60">
        <v>10</v>
      </c>
      <c r="AD132" s="60">
        <v>6</v>
      </c>
      <c r="AE132" s="36" t="s">
        <v>3559</v>
      </c>
      <c r="AF132" s="60">
        <v>180</v>
      </c>
      <c r="AG132" s="60">
        <v>20</v>
      </c>
      <c r="AH132" s="60">
        <v>9</v>
      </c>
      <c r="AI132" s="36" t="s">
        <v>3560</v>
      </c>
      <c r="AJ132" s="60">
        <v>240</v>
      </c>
      <c r="AK132" s="60">
        <v>25</v>
      </c>
      <c r="AL132" s="60">
        <v>12</v>
      </c>
      <c r="AM132" s="36" t="s">
        <v>3561</v>
      </c>
      <c r="AN132" s="60">
        <v>320</v>
      </c>
      <c r="AO132" s="60">
        <v>30</v>
      </c>
      <c r="AP132" s="60">
        <v>15</v>
      </c>
    </row>
    <row r="133" spans="1:43" x14ac:dyDescent="0.2">
      <c r="A133" s="36" t="s">
        <v>71</v>
      </c>
      <c r="B133" s="36" t="s">
        <v>2133</v>
      </c>
      <c r="T133" s="36" t="s">
        <v>40</v>
      </c>
      <c r="U133" s="36">
        <v>2007</v>
      </c>
      <c r="V133" s="36" t="s">
        <v>1785</v>
      </c>
      <c r="W133" s="59" t="s">
        <v>1786</v>
      </c>
      <c r="X133" s="36">
        <v>6</v>
      </c>
      <c r="Y133" s="36" t="s">
        <v>1773</v>
      </c>
      <c r="Z133" s="36" t="s">
        <v>1511</v>
      </c>
      <c r="AA133" s="36" t="s">
        <v>1787</v>
      </c>
      <c r="AB133" s="60">
        <v>30</v>
      </c>
      <c r="AC133" s="60">
        <v>5</v>
      </c>
      <c r="AD133" s="60">
        <v>5</v>
      </c>
      <c r="AE133" s="36" t="s">
        <v>1788</v>
      </c>
      <c r="AF133" s="60">
        <v>60</v>
      </c>
      <c r="AG133" s="60">
        <v>10</v>
      </c>
      <c r="AH133" s="60">
        <v>8</v>
      </c>
      <c r="AI133" s="36" t="s">
        <v>1789</v>
      </c>
      <c r="AJ133" s="60">
        <v>100</v>
      </c>
      <c r="AK133" s="60">
        <v>10</v>
      </c>
      <c r="AL133" s="60">
        <v>10</v>
      </c>
      <c r="AM133" s="36" t="s">
        <v>1790</v>
      </c>
      <c r="AN133" s="60">
        <v>140</v>
      </c>
      <c r="AO133" s="60">
        <v>15</v>
      </c>
      <c r="AP133" s="60">
        <v>12</v>
      </c>
    </row>
    <row r="134" spans="1:43" x14ac:dyDescent="0.2">
      <c r="A134" s="36" t="s">
        <v>71</v>
      </c>
      <c r="B134" s="36" t="s">
        <v>2297</v>
      </c>
      <c r="T134" s="36" t="s">
        <v>100</v>
      </c>
      <c r="U134" s="36">
        <v>17009</v>
      </c>
      <c r="V134" s="36" t="s">
        <v>3704</v>
      </c>
      <c r="W134" s="59" t="s">
        <v>3705</v>
      </c>
      <c r="X134" s="36">
        <v>56</v>
      </c>
      <c r="Y134" s="36" t="s">
        <v>1648</v>
      </c>
      <c r="Z134" s="36" t="s">
        <v>1511</v>
      </c>
      <c r="AA134" s="36" t="s">
        <v>3592</v>
      </c>
      <c r="AB134" s="60">
        <v>100</v>
      </c>
      <c r="AC134" s="60">
        <v>20</v>
      </c>
      <c r="AD134" s="60">
        <v>8</v>
      </c>
      <c r="AE134" s="36" t="s">
        <v>1735</v>
      </c>
      <c r="AF134" s="60">
        <v>180</v>
      </c>
      <c r="AG134" s="60">
        <v>40</v>
      </c>
      <c r="AH134" s="60">
        <v>10</v>
      </c>
      <c r="AI134" s="36" t="s">
        <v>3697</v>
      </c>
      <c r="AJ134" s="60">
        <v>240</v>
      </c>
      <c r="AK134" s="60">
        <v>50</v>
      </c>
      <c r="AL134" s="60">
        <v>12</v>
      </c>
      <c r="AM134" s="36" t="s">
        <v>1737</v>
      </c>
      <c r="AN134" s="60">
        <v>300</v>
      </c>
      <c r="AO134" s="60">
        <v>60</v>
      </c>
      <c r="AP134" s="60">
        <v>15</v>
      </c>
    </row>
    <row r="135" spans="1:43" x14ac:dyDescent="0.2">
      <c r="A135" s="36" t="s">
        <v>71</v>
      </c>
      <c r="B135" s="36" t="s">
        <v>2466</v>
      </c>
      <c r="T135" s="36" t="s">
        <v>71</v>
      </c>
      <c r="U135" s="36">
        <v>15006</v>
      </c>
      <c r="V135" s="36" t="s">
        <v>3601</v>
      </c>
      <c r="W135" s="59" t="s">
        <v>3602</v>
      </c>
      <c r="X135" s="36">
        <v>50</v>
      </c>
      <c r="Y135" s="36" t="s">
        <v>1648</v>
      </c>
      <c r="Z135" s="36" t="s">
        <v>1511</v>
      </c>
      <c r="AA135" s="36" t="s">
        <v>3592</v>
      </c>
      <c r="AB135" s="60">
        <v>80</v>
      </c>
      <c r="AC135" s="60">
        <v>5</v>
      </c>
      <c r="AD135" s="60">
        <v>7</v>
      </c>
      <c r="AE135" s="36" t="s">
        <v>2079</v>
      </c>
      <c r="AF135" s="60">
        <v>160</v>
      </c>
      <c r="AG135" s="60">
        <v>10</v>
      </c>
      <c r="AH135" s="60">
        <v>10</v>
      </c>
      <c r="AI135" s="36" t="s">
        <v>1652</v>
      </c>
      <c r="AJ135" s="60">
        <v>240</v>
      </c>
      <c r="AK135" s="60">
        <v>15</v>
      </c>
      <c r="AL135" s="60">
        <v>13</v>
      </c>
      <c r="AM135" s="36" t="s">
        <v>2200</v>
      </c>
      <c r="AN135" s="60">
        <v>350</v>
      </c>
      <c r="AO135" s="60">
        <v>20</v>
      </c>
      <c r="AP135" s="60">
        <v>15</v>
      </c>
    </row>
    <row r="136" spans="1:43" x14ac:dyDescent="0.2">
      <c r="A136" s="36" t="s">
        <v>71</v>
      </c>
      <c r="B136" s="36" t="s">
        <v>2641</v>
      </c>
      <c r="T136" s="36" t="s">
        <v>76</v>
      </c>
      <c r="U136" s="36">
        <v>6005</v>
      </c>
      <c r="V136" s="36" t="s">
        <v>2460</v>
      </c>
      <c r="W136" s="59" t="s">
        <v>2461</v>
      </c>
      <c r="X136" s="36">
        <v>20</v>
      </c>
      <c r="Y136" s="36" t="s">
        <v>1773</v>
      </c>
      <c r="Z136" s="36" t="s">
        <v>1511</v>
      </c>
      <c r="AA136" s="36" t="s">
        <v>2462</v>
      </c>
      <c r="AB136" s="60">
        <v>50</v>
      </c>
      <c r="AC136" s="60">
        <v>5</v>
      </c>
      <c r="AD136" s="60">
        <v>6</v>
      </c>
      <c r="AE136" s="36" t="s">
        <v>2463</v>
      </c>
      <c r="AF136" s="60">
        <v>80</v>
      </c>
      <c r="AG136" s="60">
        <v>10</v>
      </c>
      <c r="AH136" s="60">
        <v>9</v>
      </c>
      <c r="AI136" s="36" t="s">
        <v>2464</v>
      </c>
      <c r="AJ136" s="60">
        <v>120</v>
      </c>
      <c r="AK136" s="60">
        <v>15</v>
      </c>
      <c r="AL136" s="60">
        <v>12</v>
      </c>
      <c r="AM136" s="36" t="s">
        <v>2465</v>
      </c>
      <c r="AN136" s="60">
        <v>180</v>
      </c>
      <c r="AO136" s="60">
        <v>20</v>
      </c>
      <c r="AP136" s="60">
        <v>15</v>
      </c>
    </row>
    <row r="137" spans="1:43" x14ac:dyDescent="0.2">
      <c r="A137" s="36" t="s">
        <v>71</v>
      </c>
      <c r="B137" s="36" t="s">
        <v>2813</v>
      </c>
      <c r="T137" s="36" t="s">
        <v>100</v>
      </c>
      <c r="U137" s="36">
        <v>21009</v>
      </c>
      <c r="V137" s="36" t="s">
        <v>3886</v>
      </c>
      <c r="W137" s="59" t="s">
        <v>3887</v>
      </c>
      <c r="X137" s="36">
        <v>70</v>
      </c>
      <c r="Y137" s="36" t="s">
        <v>1648</v>
      </c>
      <c r="Z137" s="36" t="s">
        <v>1511</v>
      </c>
      <c r="AA137" s="36" t="s">
        <v>2077</v>
      </c>
      <c r="AB137" s="60">
        <v>120</v>
      </c>
      <c r="AC137" s="60">
        <v>25</v>
      </c>
      <c r="AD137" s="60">
        <v>8</v>
      </c>
      <c r="AE137" s="36" t="s">
        <v>1735</v>
      </c>
      <c r="AF137" s="60">
        <v>180</v>
      </c>
      <c r="AG137" s="60">
        <v>40</v>
      </c>
      <c r="AH137" s="60">
        <v>10</v>
      </c>
      <c r="AI137" s="36" t="s">
        <v>1736</v>
      </c>
      <c r="AJ137" s="60">
        <v>240</v>
      </c>
      <c r="AK137" s="60">
        <v>50</v>
      </c>
      <c r="AL137" s="60">
        <v>13</v>
      </c>
      <c r="AM137" s="36" t="s">
        <v>1737</v>
      </c>
      <c r="AN137" s="60">
        <v>300</v>
      </c>
      <c r="AO137" s="60">
        <v>60</v>
      </c>
      <c r="AP137" s="60">
        <v>15</v>
      </c>
    </row>
    <row r="138" spans="1:43" x14ac:dyDescent="0.2">
      <c r="A138" s="36" t="s">
        <v>71</v>
      </c>
      <c r="B138" s="36" t="s">
        <v>2972</v>
      </c>
      <c r="T138" s="36" t="s">
        <v>112</v>
      </c>
      <c r="U138" s="36">
        <v>16011</v>
      </c>
      <c r="V138" s="36" t="s">
        <v>3668</v>
      </c>
      <c r="W138" s="59" t="s">
        <v>3669</v>
      </c>
      <c r="X138" s="36">
        <v>40</v>
      </c>
      <c r="Y138" s="36" t="s">
        <v>1648</v>
      </c>
      <c r="Z138" s="36" t="s">
        <v>1511</v>
      </c>
      <c r="AA138" s="36" t="s">
        <v>2497</v>
      </c>
      <c r="AB138" s="60">
        <v>100</v>
      </c>
      <c r="AC138" s="60">
        <v>10</v>
      </c>
      <c r="AD138" s="60">
        <v>9</v>
      </c>
      <c r="AE138" s="36" t="s">
        <v>1720</v>
      </c>
      <c r="AF138" s="60">
        <v>140</v>
      </c>
      <c r="AG138" s="60">
        <v>15</v>
      </c>
      <c r="AH138" s="60">
        <v>11</v>
      </c>
      <c r="AI138" s="36" t="s">
        <v>1721</v>
      </c>
      <c r="AJ138" s="60">
        <v>180</v>
      </c>
      <c r="AK138" s="60">
        <v>20</v>
      </c>
      <c r="AL138" s="60">
        <v>14</v>
      </c>
      <c r="AM138" s="36" t="s">
        <v>3670</v>
      </c>
      <c r="AN138" s="60">
        <v>250</v>
      </c>
      <c r="AO138" s="60">
        <v>25</v>
      </c>
      <c r="AP138" s="60">
        <v>16</v>
      </c>
    </row>
    <row r="139" spans="1:43" x14ac:dyDescent="0.2">
      <c r="A139" s="36" t="s">
        <v>71</v>
      </c>
      <c r="B139" s="36" t="s">
        <v>3135</v>
      </c>
      <c r="T139" s="36" t="s">
        <v>71</v>
      </c>
      <c r="U139" s="36">
        <v>9006</v>
      </c>
      <c r="V139" s="36" t="s">
        <v>2972</v>
      </c>
      <c r="W139" s="59" t="s">
        <v>2461</v>
      </c>
      <c r="X139" s="36">
        <v>30</v>
      </c>
      <c r="Y139" s="36" t="s">
        <v>1773</v>
      </c>
      <c r="Z139" s="36" t="s">
        <v>1511</v>
      </c>
      <c r="AA139" s="36" t="s">
        <v>2462</v>
      </c>
      <c r="AB139" s="60">
        <v>50</v>
      </c>
      <c r="AC139" s="60">
        <v>5</v>
      </c>
      <c r="AD139" s="60">
        <v>6</v>
      </c>
      <c r="AE139" s="36" t="s">
        <v>2463</v>
      </c>
      <c r="AF139" s="60">
        <v>80</v>
      </c>
      <c r="AG139" s="60">
        <v>10</v>
      </c>
      <c r="AH139" s="60">
        <v>9</v>
      </c>
      <c r="AI139" s="36" t="s">
        <v>2464</v>
      </c>
      <c r="AJ139" s="60">
        <v>120</v>
      </c>
      <c r="AK139" s="60">
        <v>15</v>
      </c>
      <c r="AL139" s="60">
        <v>12</v>
      </c>
      <c r="AM139" s="36" t="s">
        <v>2465</v>
      </c>
      <c r="AN139" s="60">
        <v>180</v>
      </c>
      <c r="AO139" s="60">
        <v>20</v>
      </c>
      <c r="AP139" s="60">
        <v>15</v>
      </c>
    </row>
    <row r="140" spans="1:43" x14ac:dyDescent="0.2">
      <c r="A140" s="36" t="s">
        <v>71</v>
      </c>
      <c r="B140" s="36" t="s">
        <v>3285</v>
      </c>
      <c r="T140" s="36" t="s">
        <v>146</v>
      </c>
      <c r="U140" s="36">
        <v>5021</v>
      </c>
      <c r="V140" s="36" t="s">
        <v>2357</v>
      </c>
      <c r="W140" s="59" t="s">
        <v>2358</v>
      </c>
      <c r="X140" s="36">
        <v>44</v>
      </c>
      <c r="Y140" s="36" t="s">
        <v>2179</v>
      </c>
      <c r="Z140" s="36" t="s">
        <v>1511</v>
      </c>
      <c r="AA140" s="36" t="s">
        <v>2359</v>
      </c>
      <c r="AB140" s="60">
        <v>80</v>
      </c>
      <c r="AC140" s="60" t="s">
        <v>790</v>
      </c>
      <c r="AD140" s="60">
        <v>7</v>
      </c>
      <c r="AE140" s="36">
        <v>160</v>
      </c>
      <c r="AF140" s="60">
        <v>100</v>
      </c>
      <c r="AG140" s="60" t="s">
        <v>790</v>
      </c>
      <c r="AH140" s="60">
        <v>10</v>
      </c>
      <c r="AI140" s="36">
        <v>200</v>
      </c>
      <c r="AJ140" s="60">
        <v>120</v>
      </c>
      <c r="AK140" s="60" t="s">
        <v>790</v>
      </c>
      <c r="AL140" s="60">
        <v>12</v>
      </c>
      <c r="AM140" s="36">
        <v>240</v>
      </c>
      <c r="AN140" s="60">
        <v>150</v>
      </c>
      <c r="AO140" s="60" t="s">
        <v>790</v>
      </c>
      <c r="AP140" s="60">
        <v>14</v>
      </c>
      <c r="AQ140" s="36" t="s">
        <v>1619</v>
      </c>
    </row>
    <row r="141" spans="1:43" x14ac:dyDescent="0.2">
      <c r="A141" s="36" t="s">
        <v>71</v>
      </c>
      <c r="B141" s="36" t="s">
        <v>3389</v>
      </c>
      <c r="T141" s="36" t="s">
        <v>40</v>
      </c>
      <c r="U141" s="36">
        <v>8007</v>
      </c>
      <c r="V141" s="36" t="s">
        <v>2819</v>
      </c>
      <c r="W141" s="59" t="s">
        <v>2820</v>
      </c>
      <c r="X141" s="36">
        <v>26</v>
      </c>
      <c r="Y141" s="36" t="s">
        <v>181</v>
      </c>
      <c r="Z141" s="36" t="s">
        <v>1511</v>
      </c>
      <c r="AA141" s="36" t="s">
        <v>2071</v>
      </c>
      <c r="AB141" s="60">
        <v>80</v>
      </c>
      <c r="AC141" s="60">
        <v>5</v>
      </c>
      <c r="AD141" s="60">
        <v>8</v>
      </c>
      <c r="AE141" s="36" t="s">
        <v>2072</v>
      </c>
      <c r="AF141" s="60">
        <v>100</v>
      </c>
      <c r="AG141" s="60">
        <v>5</v>
      </c>
      <c r="AH141" s="60">
        <v>10</v>
      </c>
      <c r="AI141" s="36" t="s">
        <v>2073</v>
      </c>
      <c r="AJ141" s="60">
        <v>120</v>
      </c>
      <c r="AK141" s="60">
        <v>10</v>
      </c>
      <c r="AL141" s="60">
        <v>12</v>
      </c>
      <c r="AM141" s="36" t="s">
        <v>2074</v>
      </c>
      <c r="AN141" s="60">
        <v>140</v>
      </c>
      <c r="AO141" s="60">
        <v>10</v>
      </c>
      <c r="AP141" s="60">
        <v>15</v>
      </c>
    </row>
    <row r="142" spans="1:43" x14ac:dyDescent="0.2">
      <c r="A142" s="36" t="s">
        <v>71</v>
      </c>
      <c r="B142" s="36" t="s">
        <v>3491</v>
      </c>
      <c r="T142" s="36" t="s">
        <v>1645</v>
      </c>
      <c r="U142" s="36">
        <v>9025</v>
      </c>
      <c r="V142" s="36" t="s">
        <v>3041</v>
      </c>
      <c r="W142" s="59" t="s">
        <v>3042</v>
      </c>
      <c r="X142" s="36">
        <v>84</v>
      </c>
      <c r="Y142" s="36" t="s">
        <v>181</v>
      </c>
      <c r="Z142" s="36" t="s">
        <v>1623</v>
      </c>
      <c r="AA142" s="36" t="s">
        <v>3043</v>
      </c>
      <c r="AB142" s="60">
        <v>200</v>
      </c>
      <c r="AC142" s="60">
        <v>40</v>
      </c>
      <c r="AD142" s="60">
        <v>10</v>
      </c>
      <c r="AE142" s="36" t="s">
        <v>3044</v>
      </c>
      <c r="AF142" s="60">
        <v>240</v>
      </c>
      <c r="AG142" s="60">
        <v>50</v>
      </c>
      <c r="AH142" s="60">
        <v>12</v>
      </c>
      <c r="AI142" s="36" t="s">
        <v>3045</v>
      </c>
      <c r="AJ142" s="60">
        <v>300</v>
      </c>
      <c r="AK142" s="60">
        <v>60</v>
      </c>
      <c r="AL142" s="60">
        <v>15</v>
      </c>
      <c r="AM142" s="36" t="s">
        <v>3046</v>
      </c>
      <c r="AN142" s="60">
        <v>340</v>
      </c>
      <c r="AO142" s="60">
        <v>70</v>
      </c>
      <c r="AP142" s="60">
        <v>17</v>
      </c>
      <c r="AQ142" s="36" t="s">
        <v>1653</v>
      </c>
    </row>
    <row r="143" spans="1:43" x14ac:dyDescent="0.2">
      <c r="A143" s="36" t="s">
        <v>71</v>
      </c>
      <c r="B143" s="36" t="s">
        <v>3550</v>
      </c>
      <c r="T143" s="36" t="s">
        <v>54</v>
      </c>
      <c r="U143" s="36">
        <v>26003</v>
      </c>
      <c r="V143" s="36" t="s">
        <v>4076</v>
      </c>
      <c r="W143" s="59" t="s">
        <v>4077</v>
      </c>
      <c r="X143" s="36">
        <v>66</v>
      </c>
      <c r="Y143" s="36" t="s">
        <v>181</v>
      </c>
      <c r="Z143" s="36" t="s">
        <v>1511</v>
      </c>
      <c r="AA143" s="36" t="s">
        <v>1919</v>
      </c>
      <c r="AB143" s="60">
        <v>150</v>
      </c>
      <c r="AC143" s="60">
        <v>15</v>
      </c>
      <c r="AD143" s="60">
        <v>8</v>
      </c>
      <c r="AE143" s="36" t="s">
        <v>1743</v>
      </c>
      <c r="AF143" s="60">
        <v>200</v>
      </c>
      <c r="AG143" s="60">
        <v>20</v>
      </c>
      <c r="AH143" s="60">
        <v>10</v>
      </c>
      <c r="AI143" s="36" t="s">
        <v>1745</v>
      </c>
      <c r="AJ143" s="60">
        <v>300</v>
      </c>
      <c r="AK143" s="60">
        <v>30</v>
      </c>
      <c r="AL143" s="60">
        <v>12</v>
      </c>
      <c r="AM143" s="36" t="s">
        <v>4078</v>
      </c>
      <c r="AN143" s="60">
        <v>400</v>
      </c>
      <c r="AO143" s="60">
        <v>40</v>
      </c>
      <c r="AP143" s="60">
        <v>14</v>
      </c>
    </row>
    <row r="144" spans="1:43" x14ac:dyDescent="0.2">
      <c r="A144" s="36" t="s">
        <v>71</v>
      </c>
      <c r="B144" s="36" t="s">
        <v>3601</v>
      </c>
      <c r="T144" s="36" t="s">
        <v>100</v>
      </c>
      <c r="U144" s="36">
        <v>25009</v>
      </c>
      <c r="V144" s="36" t="s">
        <v>4060</v>
      </c>
      <c r="W144" s="59" t="s">
        <v>4054</v>
      </c>
      <c r="X144" s="36">
        <v>82</v>
      </c>
      <c r="Y144" s="36" t="s">
        <v>181</v>
      </c>
      <c r="Z144" s="36" t="s">
        <v>1511</v>
      </c>
      <c r="AA144" s="36" t="s">
        <v>4055</v>
      </c>
      <c r="AB144" s="60">
        <v>250</v>
      </c>
      <c r="AC144" s="60">
        <v>50</v>
      </c>
      <c r="AD144" s="60">
        <v>10</v>
      </c>
      <c r="AE144" s="36" t="s">
        <v>3987</v>
      </c>
      <c r="AF144" s="60">
        <v>350</v>
      </c>
      <c r="AG144" s="60">
        <v>70</v>
      </c>
      <c r="AH144" s="60">
        <v>12</v>
      </c>
      <c r="AI144" s="36" t="s">
        <v>3415</v>
      </c>
      <c r="AJ144" s="60">
        <v>500</v>
      </c>
      <c r="AK144" s="60">
        <v>100</v>
      </c>
      <c r="AL144" s="60">
        <v>14</v>
      </c>
      <c r="AM144" s="36" t="s">
        <v>4056</v>
      </c>
      <c r="AN144" s="60">
        <v>700</v>
      </c>
      <c r="AO144" s="60">
        <v>140</v>
      </c>
      <c r="AP144" s="60">
        <v>16</v>
      </c>
    </row>
    <row r="145" spans="1:43" x14ac:dyDescent="0.2">
      <c r="A145" s="36" t="s">
        <v>71</v>
      </c>
      <c r="B145" s="36" t="s">
        <v>3642</v>
      </c>
      <c r="T145" s="36" t="s">
        <v>34</v>
      </c>
      <c r="U145" s="36">
        <v>33001</v>
      </c>
      <c r="V145" s="36" t="s">
        <v>4346</v>
      </c>
      <c r="W145" s="59" t="s">
        <v>4347</v>
      </c>
      <c r="X145" s="36">
        <v>82</v>
      </c>
      <c r="Y145" s="36" t="s">
        <v>181</v>
      </c>
      <c r="Z145" s="36" t="s">
        <v>1511</v>
      </c>
      <c r="AA145" s="36" t="s">
        <v>4055</v>
      </c>
      <c r="AB145" s="60">
        <v>250</v>
      </c>
      <c r="AC145" s="60">
        <v>50</v>
      </c>
      <c r="AD145" s="60">
        <v>10</v>
      </c>
      <c r="AE145" s="36" t="s">
        <v>3987</v>
      </c>
      <c r="AF145" s="60">
        <v>350</v>
      </c>
      <c r="AG145" s="60">
        <v>70</v>
      </c>
      <c r="AH145" s="60">
        <v>12</v>
      </c>
      <c r="AI145" s="36" t="s">
        <v>3415</v>
      </c>
      <c r="AJ145" s="60">
        <v>500</v>
      </c>
      <c r="AK145" s="60">
        <v>100</v>
      </c>
      <c r="AL145" s="60">
        <v>14</v>
      </c>
      <c r="AM145" s="36" t="s">
        <v>4056</v>
      </c>
      <c r="AN145" s="60">
        <v>700</v>
      </c>
      <c r="AO145" s="60">
        <v>140</v>
      </c>
      <c r="AP145" s="60">
        <v>16</v>
      </c>
    </row>
    <row r="146" spans="1:43" x14ac:dyDescent="0.2">
      <c r="A146" s="36" t="s">
        <v>71</v>
      </c>
      <c r="B146" s="36" t="s">
        <v>3695</v>
      </c>
      <c r="T146" s="36" t="s">
        <v>1645</v>
      </c>
      <c r="U146" s="36">
        <v>4025</v>
      </c>
      <c r="V146" s="36" t="s">
        <v>2203</v>
      </c>
      <c r="W146" s="59" t="s">
        <v>2204</v>
      </c>
      <c r="X146" s="36">
        <v>34</v>
      </c>
      <c r="Y146" s="36" t="s">
        <v>181</v>
      </c>
      <c r="Z146" s="36" t="s">
        <v>1511</v>
      </c>
      <c r="AA146" s="36" t="s">
        <v>2205</v>
      </c>
      <c r="AB146" s="60">
        <v>80</v>
      </c>
      <c r="AC146" s="60">
        <v>10</v>
      </c>
      <c r="AD146" s="60">
        <v>6</v>
      </c>
      <c r="AE146" s="36" t="s">
        <v>2206</v>
      </c>
      <c r="AF146" s="60">
        <v>120</v>
      </c>
      <c r="AG146" s="60">
        <v>40</v>
      </c>
      <c r="AH146" s="60">
        <v>9</v>
      </c>
      <c r="AI146" s="36" t="s">
        <v>2207</v>
      </c>
      <c r="AJ146" s="60">
        <v>160</v>
      </c>
      <c r="AK146" s="60">
        <v>50</v>
      </c>
      <c r="AL146" s="60">
        <v>12</v>
      </c>
      <c r="AM146" s="36" t="s">
        <v>2208</v>
      </c>
      <c r="AN146" s="60">
        <v>200</v>
      </c>
      <c r="AO146" s="60">
        <v>60</v>
      </c>
      <c r="AP146" s="60">
        <v>15</v>
      </c>
      <c r="AQ146" s="36" t="s">
        <v>1653</v>
      </c>
    </row>
    <row r="147" spans="1:43" x14ac:dyDescent="0.2">
      <c r="A147" s="36" t="s">
        <v>71</v>
      </c>
      <c r="B147" s="36" t="s">
        <v>3731</v>
      </c>
      <c r="T147" s="36" t="s">
        <v>54</v>
      </c>
      <c r="U147" s="36">
        <v>36003</v>
      </c>
      <c r="V147" s="36" t="s">
        <v>4414</v>
      </c>
      <c r="W147" s="59" t="s">
        <v>4415</v>
      </c>
      <c r="X147" s="36">
        <v>90</v>
      </c>
      <c r="Y147" s="36" t="s">
        <v>181</v>
      </c>
      <c r="Z147" s="36" t="s">
        <v>1511</v>
      </c>
      <c r="AA147" s="36" t="s">
        <v>4416</v>
      </c>
      <c r="AB147" s="60">
        <v>400</v>
      </c>
      <c r="AC147" s="60">
        <v>20</v>
      </c>
      <c r="AD147" s="60">
        <v>10</v>
      </c>
      <c r="AE147" s="36" t="s">
        <v>4417</v>
      </c>
      <c r="AF147" s="60">
        <v>800</v>
      </c>
      <c r="AG147" s="60">
        <v>25</v>
      </c>
      <c r="AH147" s="60">
        <v>12</v>
      </c>
      <c r="AI147" s="36" t="s">
        <v>4418</v>
      </c>
      <c r="AJ147" s="60">
        <v>1200</v>
      </c>
      <c r="AK147" s="60">
        <v>25</v>
      </c>
      <c r="AL147" s="60">
        <v>14</v>
      </c>
      <c r="AM147" s="36" t="s">
        <v>4419</v>
      </c>
      <c r="AN147" s="60">
        <v>2000</v>
      </c>
      <c r="AO147" s="60">
        <v>30</v>
      </c>
      <c r="AP147" s="60">
        <v>16</v>
      </c>
    </row>
    <row r="148" spans="1:43" x14ac:dyDescent="0.2">
      <c r="A148" s="36" t="s">
        <v>71</v>
      </c>
      <c r="B148" s="36" t="s">
        <v>3779</v>
      </c>
      <c r="T148" s="36" t="s">
        <v>54</v>
      </c>
      <c r="U148" s="36">
        <v>1003</v>
      </c>
      <c r="V148" s="36" t="s">
        <v>1518</v>
      </c>
      <c r="W148" s="59" t="s">
        <v>1519</v>
      </c>
      <c r="X148" s="36">
        <v>2</v>
      </c>
      <c r="Y148" s="36" t="s">
        <v>181</v>
      </c>
      <c r="Z148" s="36" t="s">
        <v>1511</v>
      </c>
      <c r="AA148" s="36" t="s">
        <v>1520</v>
      </c>
      <c r="AB148" s="60">
        <v>30</v>
      </c>
      <c r="AC148" s="60">
        <v>5</v>
      </c>
      <c r="AD148" s="60">
        <v>5</v>
      </c>
      <c r="AE148" s="36" t="s">
        <v>1521</v>
      </c>
      <c r="AF148" s="60">
        <v>80</v>
      </c>
      <c r="AG148" s="60">
        <v>10</v>
      </c>
      <c r="AH148" s="60">
        <v>8</v>
      </c>
      <c r="AI148" s="36" t="s">
        <v>1522</v>
      </c>
      <c r="AJ148" s="60">
        <v>100</v>
      </c>
      <c r="AK148" s="60">
        <v>10</v>
      </c>
      <c r="AL148" s="60">
        <v>10</v>
      </c>
      <c r="AM148" s="36" t="s">
        <v>1523</v>
      </c>
      <c r="AN148" s="60">
        <v>12</v>
      </c>
      <c r="AO148" s="60">
        <v>15</v>
      </c>
      <c r="AP148" s="60">
        <v>12</v>
      </c>
    </row>
    <row r="149" spans="1:43" x14ac:dyDescent="0.2">
      <c r="A149" s="36" t="s">
        <v>71</v>
      </c>
      <c r="B149" s="36" t="s">
        <v>3827</v>
      </c>
      <c r="T149" s="36" t="s">
        <v>40</v>
      </c>
      <c r="U149" s="36">
        <v>21007</v>
      </c>
      <c r="V149" s="36" t="s">
        <v>3877</v>
      </c>
      <c r="W149" s="59" t="s">
        <v>3878</v>
      </c>
      <c r="X149" s="36">
        <v>70</v>
      </c>
      <c r="Y149" s="36" t="s">
        <v>181</v>
      </c>
      <c r="Z149" s="36" t="s">
        <v>1511</v>
      </c>
      <c r="AA149" s="36" t="s">
        <v>2066</v>
      </c>
      <c r="AB149" s="60">
        <v>120</v>
      </c>
      <c r="AC149" s="60">
        <v>15</v>
      </c>
      <c r="AD149" s="60">
        <v>8</v>
      </c>
      <c r="AE149" s="36" t="s">
        <v>3879</v>
      </c>
      <c r="AF149" s="60">
        <v>180</v>
      </c>
      <c r="AG149" s="60">
        <v>20</v>
      </c>
      <c r="AH149" s="60">
        <v>10</v>
      </c>
      <c r="AI149" s="36" t="s">
        <v>3880</v>
      </c>
      <c r="AJ149" s="60">
        <v>240</v>
      </c>
      <c r="AK149" s="60">
        <v>25</v>
      </c>
      <c r="AL149" s="60">
        <v>12</v>
      </c>
      <c r="AM149" s="36" t="s">
        <v>3143</v>
      </c>
      <c r="AN149" s="60">
        <v>300</v>
      </c>
      <c r="AO149" s="60">
        <v>30</v>
      </c>
      <c r="AP149" s="60">
        <v>15</v>
      </c>
    </row>
    <row r="150" spans="1:43" x14ac:dyDescent="0.2">
      <c r="A150" s="36" t="s">
        <v>71</v>
      </c>
      <c r="B150" s="36" t="s">
        <v>3875</v>
      </c>
      <c r="T150" s="36" t="s">
        <v>44</v>
      </c>
      <c r="U150" s="36">
        <v>33002</v>
      </c>
      <c r="V150" s="36" t="s">
        <v>4348</v>
      </c>
      <c r="W150" s="59" t="s">
        <v>4347</v>
      </c>
      <c r="X150" s="36">
        <v>82</v>
      </c>
      <c r="Y150" s="36" t="s">
        <v>181</v>
      </c>
      <c r="Z150" s="36" t="s">
        <v>1511</v>
      </c>
      <c r="AA150" s="36" t="s">
        <v>4055</v>
      </c>
      <c r="AB150" s="60">
        <v>250</v>
      </c>
      <c r="AC150" s="60">
        <v>50</v>
      </c>
      <c r="AD150" s="60">
        <v>10</v>
      </c>
      <c r="AE150" s="36" t="s">
        <v>3987</v>
      </c>
      <c r="AF150" s="60">
        <v>350</v>
      </c>
      <c r="AG150" s="60">
        <v>70</v>
      </c>
      <c r="AH150" s="60">
        <v>12</v>
      </c>
      <c r="AI150" s="36" t="s">
        <v>3415</v>
      </c>
      <c r="AJ150" s="60">
        <v>500</v>
      </c>
      <c r="AK150" s="60">
        <v>100</v>
      </c>
      <c r="AL150" s="60">
        <v>14</v>
      </c>
      <c r="AM150" s="36" t="s">
        <v>4056</v>
      </c>
      <c r="AN150" s="60">
        <v>700</v>
      </c>
      <c r="AO150" s="60">
        <v>140</v>
      </c>
      <c r="AP150" s="60">
        <v>16</v>
      </c>
    </row>
    <row r="151" spans="1:43" x14ac:dyDescent="0.2">
      <c r="A151" s="36" t="s">
        <v>71</v>
      </c>
      <c r="B151" s="36" t="s">
        <v>3925</v>
      </c>
      <c r="T151" s="36" t="s">
        <v>54</v>
      </c>
      <c r="U151" s="36">
        <v>40003</v>
      </c>
      <c r="V151" s="36" t="s">
        <v>4504</v>
      </c>
      <c r="W151" s="59" t="s">
        <v>4505</v>
      </c>
      <c r="X151" s="36">
        <v>100</v>
      </c>
      <c r="Y151" s="36" t="s">
        <v>181</v>
      </c>
      <c r="Z151" s="36" t="s">
        <v>1511</v>
      </c>
      <c r="AA151" s="36" t="s">
        <v>4506</v>
      </c>
      <c r="AB151" s="60">
        <v>100</v>
      </c>
      <c r="AC151" s="60" t="s">
        <v>266</v>
      </c>
      <c r="AD151" s="60">
        <v>17</v>
      </c>
      <c r="AE151" s="36" t="s">
        <v>4507</v>
      </c>
      <c r="AF151" s="60">
        <v>3000</v>
      </c>
      <c r="AG151" s="60" t="s">
        <v>266</v>
      </c>
      <c r="AH151" s="60">
        <v>18</v>
      </c>
      <c r="AI151" s="36" t="s">
        <v>4508</v>
      </c>
      <c r="AJ151" s="60">
        <v>6000</v>
      </c>
      <c r="AK151" s="60" t="s">
        <v>266</v>
      </c>
      <c r="AL151" s="60">
        <v>19</v>
      </c>
      <c r="AM151" s="36" t="s">
        <v>4509</v>
      </c>
      <c r="AN151" s="60">
        <v>12000</v>
      </c>
      <c r="AO151" s="60" t="s">
        <v>266</v>
      </c>
      <c r="AP151" s="60">
        <v>20</v>
      </c>
    </row>
    <row r="152" spans="1:43" x14ac:dyDescent="0.2">
      <c r="A152" s="36" t="s">
        <v>71</v>
      </c>
      <c r="B152" s="36" t="s">
        <v>3964</v>
      </c>
      <c r="T152" s="36" t="s">
        <v>1723</v>
      </c>
      <c r="U152" s="36">
        <v>3615</v>
      </c>
      <c r="V152" s="36" t="s">
        <v>2090</v>
      </c>
      <c r="W152" s="59" t="s">
        <v>2091</v>
      </c>
      <c r="X152" s="36" t="s">
        <v>1726</v>
      </c>
      <c r="Y152" s="36" t="s">
        <v>1648</v>
      </c>
      <c r="Z152" s="36" t="s">
        <v>1511</v>
      </c>
      <c r="AA152" s="36" t="s">
        <v>2092</v>
      </c>
      <c r="AB152" s="60">
        <v>120</v>
      </c>
      <c r="AC152" s="60">
        <v>15</v>
      </c>
      <c r="AD152" s="60">
        <v>8</v>
      </c>
      <c r="AE152" s="36" t="s">
        <v>2093</v>
      </c>
      <c r="AF152" s="60">
        <v>180</v>
      </c>
      <c r="AG152" s="60">
        <v>20</v>
      </c>
      <c r="AH152" s="60">
        <v>11</v>
      </c>
      <c r="AI152" s="36" t="s">
        <v>2094</v>
      </c>
      <c r="AJ152" s="60">
        <v>220</v>
      </c>
      <c r="AK152" s="60">
        <v>25</v>
      </c>
      <c r="AL152" s="60">
        <v>13</v>
      </c>
      <c r="AM152" s="36" t="s">
        <v>2095</v>
      </c>
      <c r="AN152" s="60">
        <v>280</v>
      </c>
      <c r="AO152" s="60">
        <v>30</v>
      </c>
      <c r="AP152" s="60">
        <v>16</v>
      </c>
      <c r="AQ152" s="36" t="s">
        <v>104</v>
      </c>
    </row>
    <row r="153" spans="1:43" x14ac:dyDescent="0.2">
      <c r="A153" s="36" t="s">
        <v>71</v>
      </c>
      <c r="B153" s="36" t="s">
        <v>4011</v>
      </c>
      <c r="T153" s="36" t="s">
        <v>54</v>
      </c>
      <c r="U153" s="36">
        <v>3003</v>
      </c>
      <c r="V153" s="36" t="s">
        <v>1949</v>
      </c>
      <c r="W153" s="59" t="s">
        <v>1950</v>
      </c>
      <c r="X153" s="36">
        <v>8</v>
      </c>
      <c r="Y153" s="36" t="s">
        <v>181</v>
      </c>
      <c r="Z153" s="36" t="s">
        <v>1511</v>
      </c>
      <c r="AA153" s="36" t="s">
        <v>1532</v>
      </c>
      <c r="AB153" s="60">
        <v>40</v>
      </c>
      <c r="AC153" s="60">
        <v>5</v>
      </c>
      <c r="AD153" s="60">
        <v>5</v>
      </c>
      <c r="AE153" s="36" t="s">
        <v>1951</v>
      </c>
      <c r="AF153" s="60">
        <v>150</v>
      </c>
      <c r="AG153" s="60">
        <v>15</v>
      </c>
      <c r="AH153" s="60">
        <v>8</v>
      </c>
      <c r="AI153" s="36" t="s">
        <v>1535</v>
      </c>
      <c r="AJ153" s="60">
        <v>200</v>
      </c>
      <c r="AK153" s="60">
        <v>20</v>
      </c>
      <c r="AL153" s="60">
        <v>10</v>
      </c>
      <c r="AM153" s="36" t="s">
        <v>1952</v>
      </c>
      <c r="AN153" s="60">
        <v>250</v>
      </c>
      <c r="AO153" s="60">
        <v>25</v>
      </c>
      <c r="AP153" s="60">
        <v>12</v>
      </c>
    </row>
    <row r="154" spans="1:43" x14ac:dyDescent="0.2">
      <c r="A154" s="36" t="s">
        <v>71</v>
      </c>
      <c r="B154" s="36" t="s">
        <v>4057</v>
      </c>
      <c r="T154" s="36" t="s">
        <v>54</v>
      </c>
      <c r="U154" s="36">
        <v>21003</v>
      </c>
      <c r="V154" s="36" t="s">
        <v>3865</v>
      </c>
      <c r="W154" s="59" t="s">
        <v>3866</v>
      </c>
      <c r="X154" s="36">
        <v>52</v>
      </c>
      <c r="Y154" s="36" t="s">
        <v>181</v>
      </c>
      <c r="Z154" s="36" t="s">
        <v>1511</v>
      </c>
      <c r="AA154" s="36" t="s">
        <v>2509</v>
      </c>
      <c r="AB154" s="60">
        <v>80</v>
      </c>
      <c r="AC154" s="60">
        <v>10</v>
      </c>
      <c r="AD154" s="60">
        <v>8</v>
      </c>
      <c r="AE154" s="36" t="s">
        <v>2668</v>
      </c>
      <c r="AF154" s="60">
        <v>120</v>
      </c>
      <c r="AG154" s="60">
        <v>15</v>
      </c>
      <c r="AH154" s="60">
        <v>10</v>
      </c>
      <c r="AI154" s="36" t="s">
        <v>2669</v>
      </c>
      <c r="AJ154" s="60">
        <v>250</v>
      </c>
      <c r="AK154" s="60">
        <v>25</v>
      </c>
      <c r="AL154" s="60">
        <v>12</v>
      </c>
      <c r="AM154" s="36" t="s">
        <v>2670</v>
      </c>
      <c r="AN154" s="60">
        <v>500</v>
      </c>
      <c r="AO154" s="60">
        <v>50</v>
      </c>
      <c r="AP154" s="60">
        <v>6</v>
      </c>
    </row>
    <row r="155" spans="1:43" x14ac:dyDescent="0.2">
      <c r="A155" s="36" t="s">
        <v>71</v>
      </c>
      <c r="B155" s="36" t="s">
        <v>4088</v>
      </c>
      <c r="T155" s="36" t="s">
        <v>71</v>
      </c>
      <c r="U155" s="36">
        <v>2006</v>
      </c>
      <c r="V155" s="36" t="s">
        <v>1778</v>
      </c>
      <c r="W155" s="59" t="s">
        <v>1779</v>
      </c>
      <c r="X155" s="36">
        <v>6</v>
      </c>
      <c r="Y155" s="36" t="s">
        <v>181</v>
      </c>
      <c r="Z155" s="36" t="s">
        <v>1511</v>
      </c>
      <c r="AA155" s="36" t="s">
        <v>1780</v>
      </c>
      <c r="AB155" s="60">
        <v>30</v>
      </c>
      <c r="AC155" s="60">
        <v>5</v>
      </c>
      <c r="AD155" s="60">
        <v>5</v>
      </c>
      <c r="AE155" s="36" t="s">
        <v>1781</v>
      </c>
      <c r="AF155" s="60">
        <v>50</v>
      </c>
      <c r="AG155" s="60">
        <v>5</v>
      </c>
      <c r="AH155" s="60">
        <v>7</v>
      </c>
      <c r="AI155" s="36" t="s">
        <v>1782</v>
      </c>
      <c r="AJ155" s="60">
        <v>90</v>
      </c>
      <c r="AK155" s="60">
        <v>10</v>
      </c>
      <c r="AL155" s="60">
        <v>10</v>
      </c>
      <c r="AM155" s="36" t="s">
        <v>1783</v>
      </c>
      <c r="AN155" s="60">
        <v>140</v>
      </c>
      <c r="AO155" s="60">
        <v>15</v>
      </c>
      <c r="AP155" s="60">
        <v>12</v>
      </c>
    </row>
    <row r="156" spans="1:43" x14ac:dyDescent="0.2">
      <c r="A156" s="36" t="s">
        <v>71</v>
      </c>
      <c r="B156" s="36" t="s">
        <v>4140</v>
      </c>
      <c r="T156" s="36" t="s">
        <v>76</v>
      </c>
      <c r="U156" s="36">
        <v>1005</v>
      </c>
      <c r="V156" s="36" t="s">
        <v>1530</v>
      </c>
      <c r="W156" s="59" t="s">
        <v>1531</v>
      </c>
      <c r="X156" s="36">
        <v>2</v>
      </c>
      <c r="Y156" s="36" t="s">
        <v>181</v>
      </c>
      <c r="Z156" s="36" t="s">
        <v>1511</v>
      </c>
      <c r="AA156" s="36" t="s">
        <v>1532</v>
      </c>
      <c r="AB156" s="60">
        <v>30</v>
      </c>
      <c r="AC156" s="60">
        <v>5</v>
      </c>
      <c r="AD156" s="60">
        <v>5</v>
      </c>
      <c r="AE156" s="36" t="s">
        <v>1533</v>
      </c>
      <c r="AF156" s="60">
        <v>80</v>
      </c>
      <c r="AG156" s="60">
        <v>10</v>
      </c>
      <c r="AH156" s="60">
        <v>8</v>
      </c>
      <c r="AI156" s="36" t="s">
        <v>1534</v>
      </c>
      <c r="AJ156" s="60">
        <v>100</v>
      </c>
      <c r="AK156" s="60">
        <v>10</v>
      </c>
      <c r="AL156" s="60">
        <v>10</v>
      </c>
      <c r="AM156" s="36" t="s">
        <v>1535</v>
      </c>
      <c r="AN156" s="60">
        <v>120</v>
      </c>
      <c r="AO156" s="60">
        <v>15</v>
      </c>
      <c r="AP156" s="60">
        <v>12</v>
      </c>
    </row>
    <row r="157" spans="1:43" x14ac:dyDescent="0.2">
      <c r="A157" s="36" t="s">
        <v>71</v>
      </c>
      <c r="B157" s="36" t="s">
        <v>4190</v>
      </c>
      <c r="T157" s="36" t="s">
        <v>40</v>
      </c>
      <c r="U157" s="36">
        <v>25007</v>
      </c>
      <c r="V157" s="36" t="s">
        <v>4058</v>
      </c>
      <c r="W157" s="59" t="s">
        <v>4054</v>
      </c>
      <c r="X157" s="36">
        <v>82</v>
      </c>
      <c r="Y157" s="36" t="s">
        <v>181</v>
      </c>
      <c r="Z157" s="36" t="s">
        <v>1511</v>
      </c>
      <c r="AA157" s="36" t="s">
        <v>4055</v>
      </c>
      <c r="AB157" s="60">
        <v>250</v>
      </c>
      <c r="AC157" s="60">
        <v>50</v>
      </c>
      <c r="AD157" s="60">
        <v>10</v>
      </c>
      <c r="AE157" s="36" t="s">
        <v>3987</v>
      </c>
      <c r="AF157" s="60">
        <v>350</v>
      </c>
      <c r="AG157" s="60">
        <v>70</v>
      </c>
      <c r="AH157" s="60">
        <v>12</v>
      </c>
      <c r="AI157" s="36" t="s">
        <v>3415</v>
      </c>
      <c r="AJ157" s="60">
        <v>500</v>
      </c>
      <c r="AK157" s="60">
        <v>100</v>
      </c>
      <c r="AL157" s="60">
        <v>14</v>
      </c>
      <c r="AM157" s="36" t="s">
        <v>4056</v>
      </c>
      <c r="AN157" s="60">
        <v>700</v>
      </c>
      <c r="AO157" s="60">
        <v>140</v>
      </c>
      <c r="AP157" s="60">
        <v>16</v>
      </c>
    </row>
    <row r="158" spans="1:43" x14ac:dyDescent="0.2">
      <c r="A158" s="36" t="s">
        <v>71</v>
      </c>
      <c r="B158" s="36" t="s">
        <v>4233</v>
      </c>
      <c r="T158" s="36" t="s">
        <v>54</v>
      </c>
      <c r="U158" s="36">
        <v>10003</v>
      </c>
      <c r="V158" s="36" t="s">
        <v>3117</v>
      </c>
      <c r="W158" s="59" t="s">
        <v>3118</v>
      </c>
      <c r="X158" s="36">
        <v>26</v>
      </c>
      <c r="Y158" s="36" t="s">
        <v>181</v>
      </c>
      <c r="Z158" s="36" t="s">
        <v>1511</v>
      </c>
      <c r="AA158" s="36" t="s">
        <v>3119</v>
      </c>
      <c r="AB158" s="60">
        <v>60</v>
      </c>
      <c r="AC158" s="60">
        <v>10</v>
      </c>
      <c r="AD158" s="60">
        <v>6</v>
      </c>
      <c r="AE158" s="36" t="s">
        <v>3120</v>
      </c>
      <c r="AF158" s="60">
        <v>180</v>
      </c>
      <c r="AG158" s="60">
        <v>20</v>
      </c>
      <c r="AH158" s="60">
        <v>9</v>
      </c>
      <c r="AI158" s="36" t="s">
        <v>3121</v>
      </c>
      <c r="AJ158" s="60">
        <v>250</v>
      </c>
      <c r="AK158" s="60">
        <v>25</v>
      </c>
      <c r="AL158" s="60">
        <v>12</v>
      </c>
      <c r="AM158" s="36" t="s">
        <v>3122</v>
      </c>
      <c r="AN158" s="60">
        <v>350</v>
      </c>
      <c r="AO158" s="60">
        <v>35</v>
      </c>
      <c r="AP158" s="60">
        <v>15</v>
      </c>
    </row>
    <row r="159" spans="1:43" x14ac:dyDescent="0.2">
      <c r="A159" s="36" t="s">
        <v>71</v>
      </c>
      <c r="B159" s="36" t="s">
        <v>4278</v>
      </c>
      <c r="T159" s="36" t="s">
        <v>76</v>
      </c>
      <c r="U159" s="36">
        <v>25005</v>
      </c>
      <c r="V159" s="36" t="s">
        <v>4053</v>
      </c>
      <c r="W159" s="59" t="s">
        <v>4054</v>
      </c>
      <c r="X159" s="36">
        <v>82</v>
      </c>
      <c r="Y159" s="36" t="s">
        <v>181</v>
      </c>
      <c r="Z159" s="36" t="s">
        <v>1511</v>
      </c>
      <c r="AA159" s="36" t="s">
        <v>4055</v>
      </c>
      <c r="AB159" s="60">
        <v>250</v>
      </c>
      <c r="AC159" s="60">
        <v>50</v>
      </c>
      <c r="AD159" s="60">
        <v>10</v>
      </c>
      <c r="AE159" s="36" t="s">
        <v>3987</v>
      </c>
      <c r="AF159" s="60">
        <v>350</v>
      </c>
      <c r="AG159" s="60">
        <v>70</v>
      </c>
      <c r="AH159" s="60">
        <v>12</v>
      </c>
      <c r="AI159" s="36" t="s">
        <v>3415</v>
      </c>
      <c r="AJ159" s="60">
        <v>500</v>
      </c>
      <c r="AK159" s="60">
        <v>100</v>
      </c>
      <c r="AL159" s="60">
        <v>14</v>
      </c>
      <c r="AM159" s="36" t="s">
        <v>4056</v>
      </c>
      <c r="AN159" s="60">
        <v>700</v>
      </c>
      <c r="AO159" s="60">
        <v>140</v>
      </c>
      <c r="AP159" s="60">
        <v>16</v>
      </c>
    </row>
    <row r="160" spans="1:43" x14ac:dyDescent="0.2">
      <c r="A160" s="36" t="s">
        <v>66</v>
      </c>
      <c r="B160" s="36" t="s">
        <v>1547</v>
      </c>
      <c r="T160" s="36" t="s">
        <v>71</v>
      </c>
      <c r="U160" s="36">
        <v>12006</v>
      </c>
      <c r="V160" s="36" t="s">
        <v>3389</v>
      </c>
      <c r="W160" s="59" t="s">
        <v>3390</v>
      </c>
      <c r="X160" s="36">
        <v>40</v>
      </c>
      <c r="Y160" s="36" t="s">
        <v>181</v>
      </c>
      <c r="Z160" s="36" t="s">
        <v>1511</v>
      </c>
      <c r="AA160" s="36" t="s">
        <v>3391</v>
      </c>
      <c r="AB160" s="60">
        <v>80</v>
      </c>
      <c r="AC160" s="60">
        <v>10</v>
      </c>
      <c r="AD160" s="60">
        <v>6</v>
      </c>
      <c r="AE160" s="36" t="s">
        <v>3392</v>
      </c>
      <c r="AF160" s="60">
        <v>140</v>
      </c>
      <c r="AG160" s="60">
        <v>20</v>
      </c>
      <c r="AH160" s="60">
        <v>9</v>
      </c>
      <c r="AI160" s="36" t="s">
        <v>3393</v>
      </c>
      <c r="AJ160" s="60">
        <v>240</v>
      </c>
      <c r="AK160" s="60">
        <v>25</v>
      </c>
      <c r="AL160" s="60">
        <v>12</v>
      </c>
      <c r="AM160" s="36" t="s">
        <v>3394</v>
      </c>
      <c r="AN160" s="60">
        <v>350</v>
      </c>
      <c r="AO160" s="60">
        <v>30</v>
      </c>
      <c r="AP160" s="60">
        <v>16</v>
      </c>
    </row>
    <row r="161" spans="1:43" x14ac:dyDescent="0.2">
      <c r="A161" s="36" t="s">
        <v>66</v>
      </c>
      <c r="B161" s="36" t="s">
        <v>1791</v>
      </c>
      <c r="T161" s="36" t="s">
        <v>1572</v>
      </c>
      <c r="U161" s="36">
        <v>1015</v>
      </c>
      <c r="V161" s="36" t="s">
        <v>1573</v>
      </c>
      <c r="W161" s="59" t="s">
        <v>1574</v>
      </c>
      <c r="X161" s="36" t="s">
        <v>1575</v>
      </c>
      <c r="Y161" s="36" t="s">
        <v>181</v>
      </c>
      <c r="Z161" s="36" t="s">
        <v>1511</v>
      </c>
      <c r="AA161" s="36" t="s">
        <v>1532</v>
      </c>
      <c r="AB161" s="60">
        <v>40</v>
      </c>
      <c r="AC161" s="60">
        <v>5</v>
      </c>
      <c r="AD161" s="60">
        <v>6</v>
      </c>
      <c r="AE161" s="36" t="s">
        <v>1576</v>
      </c>
      <c r="AF161" s="60">
        <v>80</v>
      </c>
      <c r="AG161" s="60">
        <v>10</v>
      </c>
      <c r="AH161" s="60">
        <v>8</v>
      </c>
      <c r="AI161" s="36" t="s">
        <v>1577</v>
      </c>
      <c r="AJ161" s="60">
        <v>110</v>
      </c>
      <c r="AK161" s="60">
        <v>10</v>
      </c>
      <c r="AL161" s="60">
        <v>10</v>
      </c>
      <c r="AM161" s="36" t="s">
        <v>1578</v>
      </c>
      <c r="AN161" s="60">
        <v>130</v>
      </c>
      <c r="AO161" s="60">
        <v>15</v>
      </c>
      <c r="AP161" s="60">
        <v>12</v>
      </c>
      <c r="AQ161" s="36" t="s">
        <v>71</v>
      </c>
    </row>
    <row r="162" spans="1:43" x14ac:dyDescent="0.2">
      <c r="A162" s="36" t="s">
        <v>66</v>
      </c>
      <c r="B162" s="36" t="s">
        <v>1973</v>
      </c>
      <c r="T162" s="36" t="s">
        <v>34</v>
      </c>
      <c r="U162" s="36">
        <v>1001</v>
      </c>
      <c r="V162" s="36" t="s">
        <v>1509</v>
      </c>
      <c r="W162" s="59" t="s">
        <v>1510</v>
      </c>
      <c r="X162" s="36">
        <v>2</v>
      </c>
      <c r="Y162" s="36" t="s">
        <v>181</v>
      </c>
      <c r="Z162" s="36" t="s">
        <v>1511</v>
      </c>
      <c r="AA162" s="36" t="s">
        <v>1512</v>
      </c>
      <c r="AB162" s="60">
        <v>20</v>
      </c>
      <c r="AC162" s="60">
        <v>5</v>
      </c>
      <c r="AD162" s="60">
        <v>5</v>
      </c>
      <c r="AE162" s="36" t="s">
        <v>1513</v>
      </c>
      <c r="AF162" s="60">
        <v>50</v>
      </c>
      <c r="AG162" s="60">
        <v>5</v>
      </c>
      <c r="AH162" s="60">
        <v>8</v>
      </c>
      <c r="AI162" s="36" t="s">
        <v>1514</v>
      </c>
      <c r="AJ162" s="60">
        <v>100</v>
      </c>
      <c r="AK162" s="60">
        <v>10</v>
      </c>
      <c r="AL162" s="60">
        <v>10</v>
      </c>
      <c r="AM162" s="36" t="s">
        <v>1515</v>
      </c>
      <c r="AN162" s="60">
        <v>200</v>
      </c>
      <c r="AO162" s="60">
        <v>15</v>
      </c>
      <c r="AP162" s="60">
        <v>12</v>
      </c>
    </row>
    <row r="163" spans="1:43" x14ac:dyDescent="0.2">
      <c r="A163" s="36" t="s">
        <v>66</v>
      </c>
      <c r="B163" s="36" t="s">
        <v>2141</v>
      </c>
      <c r="T163" s="36" t="s">
        <v>1572</v>
      </c>
      <c r="U163" s="36">
        <v>3015</v>
      </c>
      <c r="V163" s="36" t="s">
        <v>1991</v>
      </c>
      <c r="W163" s="59" t="s">
        <v>1992</v>
      </c>
      <c r="X163" s="36" t="s">
        <v>1575</v>
      </c>
      <c r="Y163" s="36" t="s">
        <v>181</v>
      </c>
      <c r="Z163" s="36" t="s">
        <v>1511</v>
      </c>
      <c r="AA163" s="36" t="s">
        <v>1993</v>
      </c>
      <c r="AB163" s="60">
        <v>50</v>
      </c>
      <c r="AC163" s="60">
        <v>5</v>
      </c>
      <c r="AD163" s="60">
        <v>5</v>
      </c>
      <c r="AE163" s="36" t="s">
        <v>1994</v>
      </c>
      <c r="AF163" s="60">
        <v>80</v>
      </c>
      <c r="AG163" s="60">
        <v>5</v>
      </c>
      <c r="AH163" s="60">
        <v>8</v>
      </c>
      <c r="AI163" s="36" t="s">
        <v>1995</v>
      </c>
      <c r="AJ163" s="60">
        <v>100</v>
      </c>
      <c r="AK163" s="60">
        <v>5</v>
      </c>
      <c r="AL163" s="60">
        <v>10</v>
      </c>
      <c r="AM163" s="36" t="s">
        <v>1996</v>
      </c>
      <c r="AN163" s="60">
        <v>120</v>
      </c>
      <c r="AO163" s="60">
        <v>10</v>
      </c>
      <c r="AP163" s="60">
        <v>12</v>
      </c>
      <c r="AQ163" s="36" t="s">
        <v>67</v>
      </c>
    </row>
    <row r="164" spans="1:43" x14ac:dyDescent="0.2">
      <c r="A164" s="36" t="s">
        <v>66</v>
      </c>
      <c r="B164" s="36" t="s">
        <v>2309</v>
      </c>
      <c r="T164" s="36" t="s">
        <v>71</v>
      </c>
      <c r="U164" s="36">
        <v>25006</v>
      </c>
      <c r="V164" s="36" t="s">
        <v>4057</v>
      </c>
      <c r="W164" s="59" t="s">
        <v>4054</v>
      </c>
      <c r="X164" s="36">
        <v>82</v>
      </c>
      <c r="Y164" s="36" t="s">
        <v>181</v>
      </c>
      <c r="Z164" s="36" t="s">
        <v>1511</v>
      </c>
      <c r="AA164" s="36" t="s">
        <v>4055</v>
      </c>
      <c r="AB164" s="60">
        <v>250</v>
      </c>
      <c r="AC164" s="60">
        <v>50</v>
      </c>
      <c r="AD164" s="60">
        <v>10</v>
      </c>
      <c r="AE164" s="36" t="s">
        <v>3987</v>
      </c>
      <c r="AF164" s="60">
        <v>350</v>
      </c>
      <c r="AG164" s="60">
        <v>70</v>
      </c>
      <c r="AH164" s="60">
        <v>12</v>
      </c>
      <c r="AI164" s="36" t="s">
        <v>3415</v>
      </c>
      <c r="AJ164" s="60">
        <v>500</v>
      </c>
      <c r="AK164" s="60">
        <v>100</v>
      </c>
      <c r="AL164" s="60">
        <v>14</v>
      </c>
      <c r="AM164" s="36" t="s">
        <v>4056</v>
      </c>
      <c r="AN164" s="60">
        <v>700</v>
      </c>
      <c r="AO164" s="60">
        <v>140</v>
      </c>
      <c r="AP164" s="60">
        <v>16</v>
      </c>
    </row>
    <row r="165" spans="1:43" x14ac:dyDescent="0.2">
      <c r="A165" s="36" t="s">
        <v>66</v>
      </c>
      <c r="B165" s="36" t="s">
        <v>2478</v>
      </c>
      <c r="T165" s="36" t="s">
        <v>44</v>
      </c>
      <c r="U165" s="36">
        <v>1002</v>
      </c>
      <c r="V165" s="36" t="s">
        <v>1516</v>
      </c>
      <c r="W165" s="59" t="s">
        <v>1517</v>
      </c>
      <c r="X165" s="36">
        <v>2</v>
      </c>
      <c r="Y165" s="36" t="s">
        <v>181</v>
      </c>
      <c r="Z165" s="36" t="s">
        <v>1511</v>
      </c>
      <c r="AA165" s="36" t="s">
        <v>1512</v>
      </c>
      <c r="AB165" s="60">
        <v>20</v>
      </c>
      <c r="AC165" s="60">
        <v>5</v>
      </c>
      <c r="AD165" s="60">
        <v>5</v>
      </c>
      <c r="AE165" s="36" t="s">
        <v>1513</v>
      </c>
      <c r="AF165" s="60">
        <v>50</v>
      </c>
      <c r="AG165" s="60">
        <v>5</v>
      </c>
      <c r="AH165" s="60">
        <v>8</v>
      </c>
      <c r="AI165" s="36" t="s">
        <v>1514</v>
      </c>
      <c r="AJ165" s="60">
        <v>100</v>
      </c>
      <c r="AK165" s="60">
        <v>10</v>
      </c>
      <c r="AL165" s="60">
        <v>10</v>
      </c>
      <c r="AM165" s="36" t="s">
        <v>1515</v>
      </c>
      <c r="AN165" s="60">
        <v>200</v>
      </c>
      <c r="AO165" s="60">
        <v>15</v>
      </c>
      <c r="AP165" s="60">
        <v>12</v>
      </c>
    </row>
    <row r="166" spans="1:43" x14ac:dyDescent="0.2">
      <c r="A166" s="36" t="s">
        <v>66</v>
      </c>
      <c r="B166" s="36" t="s">
        <v>2653</v>
      </c>
      <c r="T166" s="36" t="s">
        <v>54</v>
      </c>
      <c r="U166" s="36">
        <v>18003</v>
      </c>
      <c r="V166" s="36" t="s">
        <v>3718</v>
      </c>
      <c r="W166" s="59" t="s">
        <v>3719</v>
      </c>
      <c r="X166" s="36">
        <v>46</v>
      </c>
      <c r="Y166" s="36" t="s">
        <v>1648</v>
      </c>
      <c r="Z166" s="36" t="s">
        <v>1511</v>
      </c>
      <c r="AA166" s="36" t="s">
        <v>2262</v>
      </c>
      <c r="AB166" s="60">
        <v>140</v>
      </c>
      <c r="AC166" s="60" t="s">
        <v>266</v>
      </c>
      <c r="AD166" s="60">
        <v>7</v>
      </c>
      <c r="AE166" s="36" t="s">
        <v>2092</v>
      </c>
      <c r="AF166" s="60">
        <v>180</v>
      </c>
      <c r="AG166" s="60" t="s">
        <v>266</v>
      </c>
      <c r="AH166" s="60">
        <v>9</v>
      </c>
      <c r="AI166" s="36" t="s">
        <v>2094</v>
      </c>
      <c r="AJ166" s="60">
        <v>240</v>
      </c>
      <c r="AK166" s="60" t="s">
        <v>266</v>
      </c>
      <c r="AL166" s="60">
        <v>12</v>
      </c>
      <c r="AM166" s="36" t="s">
        <v>3720</v>
      </c>
      <c r="AN166" s="60">
        <v>350</v>
      </c>
      <c r="AO166" s="60" t="s">
        <v>266</v>
      </c>
      <c r="AP166" s="60">
        <v>15</v>
      </c>
    </row>
    <row r="167" spans="1:43" x14ac:dyDescent="0.2">
      <c r="A167" s="36" t="s">
        <v>66</v>
      </c>
      <c r="B167" s="36" t="s">
        <v>2821</v>
      </c>
      <c r="T167" s="36" t="s">
        <v>44</v>
      </c>
      <c r="U167" s="36">
        <v>23002</v>
      </c>
      <c r="V167" s="36" t="s">
        <v>3952</v>
      </c>
      <c r="W167" s="59" t="s">
        <v>3953</v>
      </c>
      <c r="X167" s="36">
        <v>58</v>
      </c>
      <c r="Y167" s="36" t="s">
        <v>1648</v>
      </c>
      <c r="Z167" s="36" t="s">
        <v>1511</v>
      </c>
      <c r="AA167" s="36" t="s">
        <v>3948</v>
      </c>
      <c r="AB167" s="60">
        <v>100</v>
      </c>
      <c r="AC167" s="60">
        <v>10</v>
      </c>
      <c r="AD167" s="60">
        <v>8</v>
      </c>
      <c r="AE167" s="36" t="s">
        <v>3949</v>
      </c>
      <c r="AF167" s="60">
        <v>180</v>
      </c>
      <c r="AG167" s="60">
        <v>20</v>
      </c>
      <c r="AH167" s="60">
        <v>10</v>
      </c>
      <c r="AI167" s="36" t="s">
        <v>3950</v>
      </c>
      <c r="AJ167" s="60">
        <v>240</v>
      </c>
      <c r="AK167" s="60">
        <v>25</v>
      </c>
      <c r="AL167" s="60">
        <v>12</v>
      </c>
      <c r="AM167" s="36" t="s">
        <v>3951</v>
      </c>
      <c r="AN167" s="60">
        <v>300</v>
      </c>
      <c r="AO167" s="60">
        <v>30</v>
      </c>
      <c r="AP167" s="60">
        <v>15</v>
      </c>
    </row>
    <row r="168" spans="1:43" x14ac:dyDescent="0.2">
      <c r="A168" s="36" t="s">
        <v>66</v>
      </c>
      <c r="B168" s="36" t="s">
        <v>2096</v>
      </c>
      <c r="T168" s="36" t="s">
        <v>34</v>
      </c>
      <c r="U168" s="36">
        <v>23001</v>
      </c>
      <c r="V168" s="36" t="s">
        <v>3946</v>
      </c>
      <c r="W168" s="59" t="s">
        <v>3947</v>
      </c>
      <c r="X168" s="36">
        <v>58</v>
      </c>
      <c r="Y168" s="36" t="s">
        <v>1648</v>
      </c>
      <c r="Z168" s="36" t="s">
        <v>1511</v>
      </c>
      <c r="AA168" s="36" t="s">
        <v>3948</v>
      </c>
      <c r="AB168" s="60">
        <v>100</v>
      </c>
      <c r="AC168" s="60">
        <v>10</v>
      </c>
      <c r="AD168" s="60">
        <v>8</v>
      </c>
      <c r="AE168" s="36" t="s">
        <v>3949</v>
      </c>
      <c r="AF168" s="60">
        <v>180</v>
      </c>
      <c r="AG168" s="60">
        <v>20</v>
      </c>
      <c r="AH168" s="60">
        <v>10</v>
      </c>
      <c r="AI168" s="36" t="s">
        <v>3950</v>
      </c>
      <c r="AJ168" s="60">
        <v>240</v>
      </c>
      <c r="AK168" s="60">
        <v>25</v>
      </c>
      <c r="AL168" s="60">
        <v>12</v>
      </c>
      <c r="AM168" s="36" t="s">
        <v>3951</v>
      </c>
      <c r="AN168" s="60">
        <v>300</v>
      </c>
      <c r="AO168" s="60">
        <v>30</v>
      </c>
      <c r="AP168" s="60">
        <v>15</v>
      </c>
    </row>
    <row r="169" spans="1:43" x14ac:dyDescent="0.2">
      <c r="A169" s="36" t="s">
        <v>66</v>
      </c>
      <c r="B169" s="36" t="s">
        <v>3146</v>
      </c>
      <c r="T169" s="36" t="s">
        <v>54</v>
      </c>
      <c r="U169" s="36">
        <v>31003</v>
      </c>
      <c r="V169" s="36" t="s">
        <v>4310</v>
      </c>
      <c r="W169" s="59" t="s">
        <v>4054</v>
      </c>
      <c r="X169" s="36">
        <v>78</v>
      </c>
      <c r="Y169" s="36" t="s">
        <v>181</v>
      </c>
      <c r="Z169" s="36" t="s">
        <v>1511</v>
      </c>
      <c r="AA169" s="36" t="s">
        <v>4311</v>
      </c>
      <c r="AB169" s="60">
        <v>250</v>
      </c>
      <c r="AC169" s="60">
        <v>50</v>
      </c>
      <c r="AD169" s="60">
        <v>9</v>
      </c>
      <c r="AE169" s="36" t="s">
        <v>4312</v>
      </c>
      <c r="AF169" s="60">
        <v>400</v>
      </c>
      <c r="AG169" s="60">
        <v>80</v>
      </c>
      <c r="AH169" s="60">
        <v>12</v>
      </c>
      <c r="AI169" s="36" t="s">
        <v>3989</v>
      </c>
      <c r="AJ169" s="60">
        <v>600</v>
      </c>
      <c r="AK169" s="60">
        <v>120</v>
      </c>
      <c r="AL169" s="60">
        <v>15</v>
      </c>
      <c r="AM169" s="36" t="s">
        <v>3990</v>
      </c>
      <c r="AN169" s="60">
        <v>1000</v>
      </c>
      <c r="AO169" s="60">
        <v>200</v>
      </c>
      <c r="AP169" s="60">
        <v>17</v>
      </c>
    </row>
    <row r="170" spans="1:43" x14ac:dyDescent="0.2">
      <c r="A170" s="36" t="s">
        <v>66</v>
      </c>
      <c r="B170" s="36" t="s">
        <v>3296</v>
      </c>
      <c r="T170" s="36" t="s">
        <v>104</v>
      </c>
      <c r="U170" s="36">
        <v>12010</v>
      </c>
      <c r="V170" s="36" t="s">
        <v>3406</v>
      </c>
      <c r="W170" s="59" t="s">
        <v>3407</v>
      </c>
      <c r="X170" s="36">
        <v>40</v>
      </c>
      <c r="Y170" s="36" t="s">
        <v>1561</v>
      </c>
      <c r="Z170" s="36" t="s">
        <v>1511</v>
      </c>
      <c r="AA170" s="36" t="s">
        <v>3408</v>
      </c>
      <c r="AB170" s="60">
        <v>60</v>
      </c>
      <c r="AC170" s="60">
        <v>5</v>
      </c>
      <c r="AD170" s="60">
        <v>7</v>
      </c>
      <c r="AE170" s="36" t="s">
        <v>3409</v>
      </c>
      <c r="AF170" s="60">
        <v>90</v>
      </c>
      <c r="AG170" s="60">
        <v>5</v>
      </c>
      <c r="AH170" s="60">
        <v>10</v>
      </c>
      <c r="AI170" s="36" t="s">
        <v>3410</v>
      </c>
      <c r="AJ170" s="60">
        <v>120</v>
      </c>
      <c r="AK170" s="60">
        <v>10</v>
      </c>
      <c r="AL170" s="60">
        <v>13</v>
      </c>
      <c r="AM170" s="36" t="s">
        <v>3411</v>
      </c>
      <c r="AN170" s="60">
        <v>150</v>
      </c>
      <c r="AO170" s="60">
        <v>10</v>
      </c>
      <c r="AP170" s="60">
        <v>15</v>
      </c>
    </row>
    <row r="171" spans="1:43" x14ac:dyDescent="0.2">
      <c r="A171" s="36" t="s">
        <v>66</v>
      </c>
      <c r="B171" s="36" t="s">
        <v>3400</v>
      </c>
      <c r="T171" s="36" t="s">
        <v>66</v>
      </c>
      <c r="U171" s="36">
        <v>25008</v>
      </c>
      <c r="V171" s="36" t="s">
        <v>4059</v>
      </c>
      <c r="W171" s="59" t="s">
        <v>4054</v>
      </c>
      <c r="X171" s="36">
        <v>82</v>
      </c>
      <c r="Y171" s="36" t="s">
        <v>181</v>
      </c>
      <c r="Z171" s="36" t="s">
        <v>1511</v>
      </c>
      <c r="AA171" s="36" t="s">
        <v>4055</v>
      </c>
      <c r="AB171" s="60">
        <v>250</v>
      </c>
      <c r="AC171" s="60">
        <v>50</v>
      </c>
      <c r="AD171" s="60">
        <v>10</v>
      </c>
      <c r="AE171" s="36" t="s">
        <v>3987</v>
      </c>
      <c r="AF171" s="60">
        <v>350</v>
      </c>
      <c r="AG171" s="60">
        <v>70</v>
      </c>
      <c r="AH171" s="60">
        <v>12</v>
      </c>
      <c r="AI171" s="36" t="s">
        <v>3415</v>
      </c>
      <c r="AJ171" s="60">
        <v>500</v>
      </c>
      <c r="AK171" s="60">
        <v>100</v>
      </c>
      <c r="AL171" s="60">
        <v>14</v>
      </c>
      <c r="AM171" s="36" t="s">
        <v>4056</v>
      </c>
      <c r="AN171" s="60">
        <v>700</v>
      </c>
      <c r="AO171" s="60">
        <v>140</v>
      </c>
      <c r="AP171" s="60">
        <v>16</v>
      </c>
    </row>
    <row r="172" spans="1:43" x14ac:dyDescent="0.2">
      <c r="A172" s="36" t="s">
        <v>66</v>
      </c>
      <c r="B172" s="36" t="s">
        <v>3502</v>
      </c>
      <c r="T172" s="36" t="s">
        <v>1685</v>
      </c>
      <c r="U172" s="36">
        <v>1115</v>
      </c>
      <c r="V172" s="36" t="s">
        <v>1686</v>
      </c>
      <c r="W172" s="59" t="s">
        <v>1687</v>
      </c>
      <c r="X172" s="36" t="s">
        <v>1688</v>
      </c>
      <c r="Y172" s="36" t="s">
        <v>181</v>
      </c>
      <c r="Z172" s="36" t="s">
        <v>1511</v>
      </c>
      <c r="AA172" s="36" t="s">
        <v>1689</v>
      </c>
      <c r="AB172" s="60">
        <v>40</v>
      </c>
      <c r="AC172" s="60">
        <v>5</v>
      </c>
      <c r="AD172" s="60">
        <v>6</v>
      </c>
      <c r="AE172" s="36" t="s">
        <v>1690</v>
      </c>
      <c r="AF172" s="60">
        <v>80</v>
      </c>
      <c r="AG172" s="60">
        <v>10</v>
      </c>
      <c r="AH172" s="60">
        <v>9</v>
      </c>
      <c r="AI172" s="36" t="s">
        <v>1691</v>
      </c>
      <c r="AJ172" s="60">
        <v>120</v>
      </c>
      <c r="AK172" s="60">
        <v>15</v>
      </c>
      <c r="AL172" s="60">
        <v>11</v>
      </c>
      <c r="AM172" s="36" t="s">
        <v>1692</v>
      </c>
      <c r="AN172" s="60">
        <v>160</v>
      </c>
      <c r="AO172" s="60">
        <v>20</v>
      </c>
      <c r="AP172" s="60">
        <v>13</v>
      </c>
      <c r="AQ172" s="36" t="s">
        <v>67</v>
      </c>
    </row>
    <row r="173" spans="1:43" x14ac:dyDescent="0.2">
      <c r="A173" s="36" t="s">
        <v>66</v>
      </c>
      <c r="B173" s="36" t="s">
        <v>3562</v>
      </c>
      <c r="T173" s="36" t="s">
        <v>66</v>
      </c>
      <c r="U173" s="36">
        <v>1008</v>
      </c>
      <c r="V173" s="36" t="s">
        <v>1547</v>
      </c>
      <c r="W173" s="59" t="s">
        <v>1548</v>
      </c>
      <c r="X173" s="36">
        <v>2</v>
      </c>
      <c r="Y173" s="36" t="s">
        <v>181</v>
      </c>
      <c r="Z173" s="36" t="s">
        <v>1511</v>
      </c>
      <c r="AA173" s="36" t="s">
        <v>1549</v>
      </c>
      <c r="AB173" s="60">
        <v>30</v>
      </c>
      <c r="AC173" s="60">
        <v>5</v>
      </c>
      <c r="AD173" s="60">
        <v>5</v>
      </c>
      <c r="AE173" s="36" t="s">
        <v>1550</v>
      </c>
      <c r="AF173" s="60">
        <v>60</v>
      </c>
      <c r="AG173" s="60">
        <v>10</v>
      </c>
      <c r="AH173" s="60">
        <v>8</v>
      </c>
      <c r="AI173" s="36" t="s">
        <v>1551</v>
      </c>
      <c r="AJ173" s="60">
        <v>90</v>
      </c>
      <c r="AK173" s="60">
        <v>10</v>
      </c>
      <c r="AL173" s="60">
        <v>10</v>
      </c>
      <c r="AM173" s="36" t="s">
        <v>1552</v>
      </c>
      <c r="AN173" s="60">
        <v>120</v>
      </c>
      <c r="AO173" s="60">
        <v>15</v>
      </c>
      <c r="AP173" s="60">
        <v>12</v>
      </c>
    </row>
    <row r="174" spans="1:43" x14ac:dyDescent="0.2">
      <c r="A174" s="36" t="s">
        <v>66</v>
      </c>
      <c r="B174" s="36" t="s">
        <v>3608</v>
      </c>
      <c r="T174" s="36" t="s">
        <v>104</v>
      </c>
      <c r="U174" s="36">
        <v>20010</v>
      </c>
      <c r="V174" s="36" t="s">
        <v>3851</v>
      </c>
      <c r="W174" s="59" t="s">
        <v>3852</v>
      </c>
      <c r="X174" s="36">
        <v>66</v>
      </c>
      <c r="Y174" s="36" t="s">
        <v>1648</v>
      </c>
      <c r="Z174" s="36" t="s">
        <v>1511</v>
      </c>
      <c r="AA174" s="36" t="s">
        <v>1736</v>
      </c>
      <c r="AB174" s="60">
        <v>60</v>
      </c>
      <c r="AC174" s="60">
        <v>10</v>
      </c>
      <c r="AD174" s="60">
        <v>7</v>
      </c>
      <c r="AE174" s="36" t="s">
        <v>1652</v>
      </c>
      <c r="AF174" s="60">
        <v>100</v>
      </c>
      <c r="AG174" s="60">
        <v>10</v>
      </c>
      <c r="AH174" s="60">
        <v>10</v>
      </c>
      <c r="AI174" s="36" t="s">
        <v>1737</v>
      </c>
      <c r="AJ174" s="60">
        <v>140</v>
      </c>
      <c r="AK174" s="60">
        <v>15</v>
      </c>
      <c r="AL174" s="60">
        <v>12</v>
      </c>
      <c r="AM174" s="36" t="s">
        <v>2200</v>
      </c>
      <c r="AN174" s="60">
        <v>200</v>
      </c>
      <c r="AO174" s="60">
        <v>15</v>
      </c>
      <c r="AP174" s="60">
        <v>14</v>
      </c>
    </row>
    <row r="175" spans="1:43" x14ac:dyDescent="0.2">
      <c r="A175" s="36" t="s">
        <v>66</v>
      </c>
      <c r="B175" s="36" t="s">
        <v>3653</v>
      </c>
      <c r="T175" s="36" t="s">
        <v>71</v>
      </c>
      <c r="U175" s="36">
        <v>14006</v>
      </c>
      <c r="V175" s="36" t="s">
        <v>3550</v>
      </c>
      <c r="W175" s="59" t="s">
        <v>3551</v>
      </c>
      <c r="X175" s="36">
        <v>46</v>
      </c>
      <c r="Y175" s="36" t="s">
        <v>1648</v>
      </c>
      <c r="Z175" s="36" t="s">
        <v>1511</v>
      </c>
      <c r="AA175" s="36" t="s">
        <v>3552</v>
      </c>
      <c r="AB175" s="60">
        <v>80</v>
      </c>
      <c r="AC175" s="60">
        <v>5</v>
      </c>
      <c r="AD175" s="60">
        <v>8</v>
      </c>
      <c r="AE175" s="36" t="s">
        <v>3553</v>
      </c>
      <c r="AF175" s="60">
        <v>120</v>
      </c>
      <c r="AG175" s="60">
        <v>10</v>
      </c>
      <c r="AH175" s="60">
        <v>10</v>
      </c>
      <c r="AI175" s="36" t="s">
        <v>3554</v>
      </c>
      <c r="AJ175" s="60">
        <v>150</v>
      </c>
      <c r="AK175" s="60">
        <v>15</v>
      </c>
      <c r="AL175" s="60">
        <v>12</v>
      </c>
      <c r="AM175" s="36" t="s">
        <v>3555</v>
      </c>
      <c r="AN175" s="60">
        <v>200</v>
      </c>
      <c r="AO175" s="60">
        <v>20</v>
      </c>
      <c r="AP175" s="60">
        <v>14</v>
      </c>
    </row>
    <row r="176" spans="1:43" x14ac:dyDescent="0.2">
      <c r="A176" s="36" t="s">
        <v>66</v>
      </c>
      <c r="B176" s="36" t="s">
        <v>3700</v>
      </c>
      <c r="T176" s="36" t="s">
        <v>76</v>
      </c>
      <c r="U176" s="36">
        <v>21005</v>
      </c>
      <c r="V176" s="36" t="s">
        <v>3869</v>
      </c>
      <c r="W176" s="59" t="s">
        <v>3870</v>
      </c>
      <c r="X176" s="36">
        <v>70</v>
      </c>
      <c r="Y176" s="36" t="s">
        <v>1648</v>
      </c>
      <c r="Z176" s="36" t="s">
        <v>1511</v>
      </c>
      <c r="AA176" s="36" t="s">
        <v>3871</v>
      </c>
      <c r="AB176" s="60">
        <v>100</v>
      </c>
      <c r="AC176" s="60" t="s">
        <v>266</v>
      </c>
      <c r="AD176" s="60">
        <v>9</v>
      </c>
      <c r="AE176" s="36" t="s">
        <v>3872</v>
      </c>
      <c r="AF176" s="60">
        <v>140</v>
      </c>
      <c r="AG176" s="60" t="s">
        <v>266</v>
      </c>
      <c r="AH176" s="60">
        <v>11</v>
      </c>
      <c r="AI176" s="36" t="s">
        <v>3873</v>
      </c>
      <c r="AJ176" s="60">
        <v>200</v>
      </c>
      <c r="AK176" s="60" t="s">
        <v>266</v>
      </c>
      <c r="AL176" s="60">
        <v>13</v>
      </c>
      <c r="AM176" s="36" t="s">
        <v>3874</v>
      </c>
      <c r="AN176" s="60">
        <v>280</v>
      </c>
      <c r="AO176" s="60" t="s">
        <v>266</v>
      </c>
      <c r="AP176" s="60">
        <v>16</v>
      </c>
    </row>
    <row r="177" spans="1:43" x14ac:dyDescent="0.2">
      <c r="A177" s="36" t="s">
        <v>66</v>
      </c>
      <c r="B177" s="36" t="s">
        <v>3737</v>
      </c>
      <c r="T177" s="36" t="s">
        <v>76</v>
      </c>
      <c r="U177" s="36">
        <v>16005</v>
      </c>
      <c r="V177" s="36" t="s">
        <v>3637</v>
      </c>
      <c r="W177" s="59" t="s">
        <v>3638</v>
      </c>
      <c r="X177" s="36">
        <v>52</v>
      </c>
      <c r="Y177" s="36" t="s">
        <v>181</v>
      </c>
      <c r="Z177" s="36" t="s">
        <v>1511</v>
      </c>
      <c r="AA177" s="36" t="s">
        <v>2266</v>
      </c>
      <c r="AB177" s="60">
        <v>100</v>
      </c>
      <c r="AC177" s="60">
        <v>10</v>
      </c>
      <c r="AD177" s="60">
        <v>8</v>
      </c>
      <c r="AE177" s="36" t="s">
        <v>3639</v>
      </c>
      <c r="AF177" s="60">
        <v>120</v>
      </c>
      <c r="AG177" s="60">
        <v>15</v>
      </c>
      <c r="AH177" s="60">
        <v>11</v>
      </c>
      <c r="AI177" s="36" t="s">
        <v>3640</v>
      </c>
      <c r="AJ177" s="60">
        <v>140</v>
      </c>
      <c r="AK177" s="60">
        <v>15</v>
      </c>
      <c r="AL177" s="60">
        <v>13</v>
      </c>
      <c r="AM177" s="36" t="s">
        <v>3641</v>
      </c>
      <c r="AN177" s="60">
        <v>160</v>
      </c>
      <c r="AO177" s="60">
        <v>20</v>
      </c>
      <c r="AP177" s="60">
        <v>16</v>
      </c>
    </row>
    <row r="178" spans="1:43" x14ac:dyDescent="0.2">
      <c r="A178" s="36" t="s">
        <v>66</v>
      </c>
      <c r="B178" s="36" t="s">
        <v>3789</v>
      </c>
      <c r="T178" s="36" t="s">
        <v>34</v>
      </c>
      <c r="U178" s="36">
        <v>21001</v>
      </c>
      <c r="V178" s="36" t="s">
        <v>3855</v>
      </c>
      <c r="W178" s="59" t="s">
        <v>3856</v>
      </c>
      <c r="X178" s="36">
        <v>52</v>
      </c>
      <c r="Y178" s="36" t="s">
        <v>181</v>
      </c>
      <c r="Z178" s="36" t="s">
        <v>1511</v>
      </c>
      <c r="AA178" s="36" t="s">
        <v>3857</v>
      </c>
      <c r="AB178" s="60">
        <v>100</v>
      </c>
      <c r="AC178" s="60">
        <v>10</v>
      </c>
      <c r="AD178" s="60">
        <v>8</v>
      </c>
      <c r="AE178" s="36" t="s">
        <v>3858</v>
      </c>
      <c r="AF178" s="60">
        <v>120</v>
      </c>
      <c r="AG178" s="60">
        <v>15</v>
      </c>
      <c r="AH178" s="60">
        <v>11</v>
      </c>
      <c r="AI178" s="36" t="s">
        <v>3859</v>
      </c>
      <c r="AJ178" s="60">
        <v>140</v>
      </c>
      <c r="AK178" s="60">
        <v>15</v>
      </c>
      <c r="AL178" s="60">
        <v>13</v>
      </c>
      <c r="AM178" s="36" t="s">
        <v>3860</v>
      </c>
      <c r="AN178" s="60">
        <v>160</v>
      </c>
      <c r="AO178" s="60">
        <v>20</v>
      </c>
      <c r="AP178" s="60">
        <v>16</v>
      </c>
    </row>
    <row r="179" spans="1:43" x14ac:dyDescent="0.2">
      <c r="A179" s="36" t="s">
        <v>66</v>
      </c>
      <c r="B179" s="36" t="s">
        <v>3839</v>
      </c>
      <c r="T179" s="36" t="s">
        <v>1723</v>
      </c>
      <c r="U179" s="36">
        <v>8615</v>
      </c>
      <c r="V179" s="36" t="s">
        <v>2930</v>
      </c>
      <c r="W179" s="59" t="s">
        <v>2931</v>
      </c>
      <c r="X179" s="36" t="s">
        <v>1726</v>
      </c>
      <c r="Y179" s="36" t="s">
        <v>181</v>
      </c>
      <c r="Z179" s="36" t="s">
        <v>1511</v>
      </c>
      <c r="AA179" s="36" t="s">
        <v>2932</v>
      </c>
      <c r="AB179" s="60">
        <v>100</v>
      </c>
      <c r="AC179" s="60">
        <v>10</v>
      </c>
      <c r="AD179" s="60">
        <v>8</v>
      </c>
      <c r="AE179" s="36" t="s">
        <v>2933</v>
      </c>
      <c r="AF179" s="60">
        <v>120</v>
      </c>
      <c r="AG179" s="60">
        <v>15</v>
      </c>
      <c r="AH179" s="60">
        <v>11</v>
      </c>
      <c r="AI179" s="36" t="s">
        <v>2934</v>
      </c>
      <c r="AJ179" s="60">
        <v>140</v>
      </c>
      <c r="AK179" s="60">
        <v>15</v>
      </c>
      <c r="AL179" s="60">
        <v>13</v>
      </c>
      <c r="AM179" s="36" t="s">
        <v>2935</v>
      </c>
      <c r="AN179" s="60">
        <v>160</v>
      </c>
      <c r="AO179" s="60">
        <v>20</v>
      </c>
      <c r="AP179" s="60">
        <v>16</v>
      </c>
      <c r="AQ179" s="36" t="s">
        <v>40</v>
      </c>
    </row>
    <row r="180" spans="1:43" x14ac:dyDescent="0.2">
      <c r="A180" s="36" t="s">
        <v>66</v>
      </c>
      <c r="B180" s="36" t="s">
        <v>3881</v>
      </c>
      <c r="T180" s="36" t="s">
        <v>44</v>
      </c>
      <c r="U180" s="36">
        <v>21002</v>
      </c>
      <c r="V180" s="36" t="s">
        <v>3861</v>
      </c>
      <c r="W180" s="59" t="s">
        <v>3862</v>
      </c>
      <c r="X180" s="36">
        <v>52</v>
      </c>
      <c r="Y180" s="36" t="s">
        <v>181</v>
      </c>
      <c r="Z180" s="36" t="s">
        <v>1511</v>
      </c>
      <c r="AA180" s="36" t="s">
        <v>3857</v>
      </c>
      <c r="AB180" s="60">
        <v>100</v>
      </c>
      <c r="AC180" s="60">
        <v>10</v>
      </c>
      <c r="AD180" s="60">
        <v>8</v>
      </c>
      <c r="AE180" s="36" t="s">
        <v>3858</v>
      </c>
      <c r="AF180" s="60">
        <v>120</v>
      </c>
      <c r="AG180" s="60">
        <v>15</v>
      </c>
      <c r="AH180" s="60">
        <v>11</v>
      </c>
      <c r="AI180" s="36" t="s">
        <v>3863</v>
      </c>
      <c r="AJ180" s="60">
        <v>140</v>
      </c>
      <c r="AK180" s="60">
        <v>15</v>
      </c>
      <c r="AL180" s="60">
        <v>13</v>
      </c>
      <c r="AM180" s="36" t="s">
        <v>3864</v>
      </c>
      <c r="AN180" s="60">
        <v>160</v>
      </c>
      <c r="AO180" s="60">
        <v>20</v>
      </c>
      <c r="AP180" s="60">
        <v>16</v>
      </c>
    </row>
    <row r="181" spans="1:43" x14ac:dyDescent="0.2">
      <c r="A181" s="36" t="s">
        <v>66</v>
      </c>
      <c r="B181" s="36" t="s">
        <v>3932</v>
      </c>
      <c r="T181" s="36" t="s">
        <v>71</v>
      </c>
      <c r="U181" s="36">
        <v>16006</v>
      </c>
      <c r="V181" s="36" t="s">
        <v>3642</v>
      </c>
      <c r="W181" s="59" t="s">
        <v>3643</v>
      </c>
      <c r="X181" s="36">
        <v>52</v>
      </c>
      <c r="Y181" s="36" t="s">
        <v>181</v>
      </c>
      <c r="Z181" s="36" t="s">
        <v>1511</v>
      </c>
      <c r="AA181" s="36" t="s">
        <v>2266</v>
      </c>
      <c r="AB181" s="60">
        <v>100</v>
      </c>
      <c r="AC181" s="60">
        <v>10</v>
      </c>
      <c r="AD181" s="60">
        <v>8</v>
      </c>
      <c r="AE181" s="36" t="s">
        <v>3644</v>
      </c>
      <c r="AF181" s="60">
        <v>120</v>
      </c>
      <c r="AG181" s="60">
        <v>15</v>
      </c>
      <c r="AH181" s="60">
        <v>11</v>
      </c>
      <c r="AI181" s="36" t="s">
        <v>3645</v>
      </c>
      <c r="AJ181" s="60">
        <v>140</v>
      </c>
      <c r="AK181" s="60">
        <v>15</v>
      </c>
      <c r="AL181" s="60">
        <v>13</v>
      </c>
      <c r="AM181" s="36" t="s">
        <v>3646</v>
      </c>
      <c r="AN181" s="60">
        <v>160</v>
      </c>
      <c r="AO181" s="60">
        <v>20</v>
      </c>
      <c r="AP181" s="60">
        <v>16</v>
      </c>
    </row>
    <row r="182" spans="1:43" x14ac:dyDescent="0.2">
      <c r="A182" s="36" t="s">
        <v>66</v>
      </c>
      <c r="B182" s="36" t="s">
        <v>3972</v>
      </c>
      <c r="T182" s="36" t="s">
        <v>112</v>
      </c>
      <c r="U182" s="36">
        <v>12011</v>
      </c>
      <c r="V182" s="36" t="s">
        <v>3412</v>
      </c>
      <c r="W182" s="59" t="s">
        <v>3413</v>
      </c>
      <c r="X182" s="36">
        <v>30</v>
      </c>
      <c r="Y182" s="36" t="s">
        <v>181</v>
      </c>
      <c r="Z182" s="36" t="s">
        <v>1511</v>
      </c>
      <c r="AA182" s="36" t="s">
        <v>3414</v>
      </c>
      <c r="AB182" s="60">
        <v>80</v>
      </c>
      <c r="AC182" s="60">
        <v>10</v>
      </c>
      <c r="AD182" s="60">
        <v>8</v>
      </c>
      <c r="AE182" s="36" t="s">
        <v>3415</v>
      </c>
      <c r="AF182" s="60">
        <v>100</v>
      </c>
      <c r="AG182" s="60">
        <v>10</v>
      </c>
      <c r="AH182" s="60">
        <v>10</v>
      </c>
      <c r="AI182" s="36" t="s">
        <v>2670</v>
      </c>
      <c r="AJ182" s="60">
        <v>120</v>
      </c>
      <c r="AK182" s="60">
        <v>15</v>
      </c>
      <c r="AL182" s="60">
        <v>12</v>
      </c>
      <c r="AM182" s="36" t="s">
        <v>3416</v>
      </c>
      <c r="AN182" s="60">
        <v>140</v>
      </c>
      <c r="AO182" s="60">
        <v>15</v>
      </c>
      <c r="AP182" s="60">
        <v>14</v>
      </c>
    </row>
    <row r="183" spans="1:43" x14ac:dyDescent="0.2">
      <c r="A183" s="36" t="s">
        <v>66</v>
      </c>
      <c r="B183" s="36" t="s">
        <v>4019</v>
      </c>
      <c r="T183" s="36" t="s">
        <v>40</v>
      </c>
      <c r="U183" s="36">
        <v>16007</v>
      </c>
      <c r="V183" s="36" t="s">
        <v>3647</v>
      </c>
      <c r="W183" s="59" t="s">
        <v>3648</v>
      </c>
      <c r="X183" s="36">
        <v>52</v>
      </c>
      <c r="Y183" s="36" t="s">
        <v>181</v>
      </c>
      <c r="Z183" s="36" t="s">
        <v>1511</v>
      </c>
      <c r="AA183" s="36" t="s">
        <v>3649</v>
      </c>
      <c r="AB183" s="60">
        <v>100</v>
      </c>
      <c r="AC183" s="60">
        <v>10</v>
      </c>
      <c r="AD183" s="60">
        <v>8</v>
      </c>
      <c r="AE183" s="36" t="s">
        <v>3650</v>
      </c>
      <c r="AF183" s="60">
        <v>120</v>
      </c>
      <c r="AG183" s="60">
        <v>15</v>
      </c>
      <c r="AH183" s="60">
        <v>11</v>
      </c>
      <c r="AI183" s="36" t="s">
        <v>3651</v>
      </c>
      <c r="AJ183" s="60">
        <v>140</v>
      </c>
      <c r="AK183" s="60">
        <v>15</v>
      </c>
      <c r="AL183" s="60">
        <v>13</v>
      </c>
      <c r="AM183" s="36" t="s">
        <v>3652</v>
      </c>
      <c r="AN183" s="60">
        <v>160</v>
      </c>
      <c r="AO183" s="60">
        <v>20</v>
      </c>
      <c r="AP183" s="60">
        <v>16</v>
      </c>
    </row>
    <row r="184" spans="1:43" x14ac:dyDescent="0.2">
      <c r="A184" s="36" t="s">
        <v>66</v>
      </c>
      <c r="B184" s="36" t="s">
        <v>4059</v>
      </c>
      <c r="T184" s="36" t="s">
        <v>67</v>
      </c>
      <c r="U184" s="36">
        <v>18004</v>
      </c>
      <c r="V184" s="36" t="s">
        <v>3721</v>
      </c>
      <c r="W184" s="59" t="s">
        <v>3722</v>
      </c>
      <c r="X184" s="36">
        <v>46</v>
      </c>
      <c r="Y184" s="36" t="s">
        <v>128</v>
      </c>
      <c r="Z184" s="36" t="s">
        <v>1511</v>
      </c>
      <c r="AA184" s="36" t="s">
        <v>3385</v>
      </c>
      <c r="AB184" s="60">
        <v>100</v>
      </c>
      <c r="AC184" s="60" t="s">
        <v>266</v>
      </c>
      <c r="AD184" s="60">
        <v>7</v>
      </c>
      <c r="AE184" s="36" t="s">
        <v>3386</v>
      </c>
      <c r="AF184" s="60">
        <v>180</v>
      </c>
      <c r="AG184" s="60" t="s">
        <v>266</v>
      </c>
      <c r="AH184" s="60">
        <v>10</v>
      </c>
      <c r="AI184" s="36" t="s">
        <v>3723</v>
      </c>
      <c r="AJ184" s="60">
        <v>240</v>
      </c>
      <c r="AK184" s="60" t="s">
        <v>266</v>
      </c>
      <c r="AL184" s="60">
        <v>12</v>
      </c>
      <c r="AM184" s="36" t="s">
        <v>3724</v>
      </c>
      <c r="AN184" s="60">
        <v>300</v>
      </c>
      <c r="AO184" s="60" t="s">
        <v>266</v>
      </c>
      <c r="AP184" s="60">
        <v>15</v>
      </c>
    </row>
    <row r="185" spans="1:43" x14ac:dyDescent="0.2">
      <c r="A185" s="36" t="s">
        <v>66</v>
      </c>
      <c r="B185" s="36" t="s">
        <v>4099</v>
      </c>
      <c r="T185" s="36" t="s">
        <v>54</v>
      </c>
      <c r="U185" s="36">
        <v>8003</v>
      </c>
      <c r="V185" s="36" t="s">
        <v>2798</v>
      </c>
      <c r="W185" s="59" t="s">
        <v>2799</v>
      </c>
      <c r="X185" s="36">
        <v>20</v>
      </c>
      <c r="Y185" s="36" t="s">
        <v>181</v>
      </c>
      <c r="Z185" s="36" t="s">
        <v>1511</v>
      </c>
      <c r="AA185" s="36" t="s">
        <v>2800</v>
      </c>
      <c r="AB185" s="60">
        <v>80</v>
      </c>
      <c r="AC185" s="60" t="s">
        <v>266</v>
      </c>
      <c r="AD185" s="60">
        <v>8</v>
      </c>
      <c r="AE185" s="36" t="s">
        <v>2801</v>
      </c>
      <c r="AF185" s="60">
        <v>120</v>
      </c>
      <c r="AG185" s="60" t="s">
        <v>266</v>
      </c>
      <c r="AH185" s="60">
        <v>10</v>
      </c>
      <c r="AI185" s="36" t="s">
        <v>2802</v>
      </c>
      <c r="AJ185" s="60">
        <v>150</v>
      </c>
      <c r="AK185" s="60" t="s">
        <v>266</v>
      </c>
      <c r="AL185" s="60">
        <v>12</v>
      </c>
      <c r="AM185" s="36" t="s">
        <v>2803</v>
      </c>
      <c r="AN185" s="60">
        <v>200</v>
      </c>
      <c r="AO185" s="60" t="s">
        <v>266</v>
      </c>
      <c r="AP185" s="60">
        <v>14</v>
      </c>
    </row>
    <row r="186" spans="1:43" x14ac:dyDescent="0.2">
      <c r="A186" s="36" t="s">
        <v>66</v>
      </c>
      <c r="B186" s="36" t="s">
        <v>4149</v>
      </c>
      <c r="T186" s="36" t="s">
        <v>1698</v>
      </c>
      <c r="U186" s="36">
        <v>11315</v>
      </c>
      <c r="V186" s="36" t="s">
        <v>3332</v>
      </c>
      <c r="W186" s="59" t="s">
        <v>3333</v>
      </c>
      <c r="X186" s="36" t="s">
        <v>1701</v>
      </c>
      <c r="Y186" s="36" t="s">
        <v>181</v>
      </c>
      <c r="Z186" s="36" t="s">
        <v>1511</v>
      </c>
      <c r="AA186" s="36" t="s">
        <v>3334</v>
      </c>
      <c r="AB186" s="60">
        <v>80</v>
      </c>
      <c r="AC186" s="60" t="s">
        <v>266</v>
      </c>
      <c r="AD186" s="60">
        <v>8</v>
      </c>
      <c r="AE186" s="36" t="s">
        <v>3335</v>
      </c>
      <c r="AF186" s="60">
        <v>140</v>
      </c>
      <c r="AG186" s="60" t="s">
        <v>266</v>
      </c>
      <c r="AH186" s="60">
        <v>11</v>
      </c>
      <c r="AI186" s="36" t="s">
        <v>3336</v>
      </c>
      <c r="AJ186" s="60">
        <v>200</v>
      </c>
      <c r="AK186" s="60" t="s">
        <v>266</v>
      </c>
      <c r="AL186" s="60">
        <v>13</v>
      </c>
      <c r="AM186" s="36" t="s">
        <v>3337</v>
      </c>
      <c r="AN186" s="60">
        <v>300</v>
      </c>
      <c r="AO186" s="60" t="s">
        <v>266</v>
      </c>
      <c r="AP186" s="60">
        <v>16</v>
      </c>
      <c r="AQ186" s="36" t="s">
        <v>730</v>
      </c>
    </row>
    <row r="187" spans="1:43" x14ac:dyDescent="0.2">
      <c r="A187" s="36" t="s">
        <v>66</v>
      </c>
      <c r="B187" s="36" t="s">
        <v>4201</v>
      </c>
      <c r="T187" s="36" t="s">
        <v>1714</v>
      </c>
      <c r="U187" s="36">
        <v>5515</v>
      </c>
      <c r="V187" s="36" t="s">
        <v>2419</v>
      </c>
      <c r="W187" s="59" t="s">
        <v>2420</v>
      </c>
      <c r="X187" s="36" t="s">
        <v>1717</v>
      </c>
      <c r="Y187" s="36" t="s">
        <v>181</v>
      </c>
      <c r="Z187" s="36" t="s">
        <v>1511</v>
      </c>
      <c r="AA187" s="36" t="s">
        <v>2421</v>
      </c>
      <c r="AB187" s="60">
        <v>100</v>
      </c>
      <c r="AC187" s="60" t="s">
        <v>266</v>
      </c>
      <c r="AD187" s="60">
        <v>8</v>
      </c>
      <c r="AE187" s="36" t="s">
        <v>2422</v>
      </c>
      <c r="AF187" s="60">
        <v>140</v>
      </c>
      <c r="AG187" s="60" t="s">
        <v>266</v>
      </c>
      <c r="AH187" s="60">
        <v>10</v>
      </c>
      <c r="AI187" s="36" t="s">
        <v>2423</v>
      </c>
      <c r="AJ187" s="60">
        <v>180</v>
      </c>
      <c r="AK187" s="60" t="s">
        <v>266</v>
      </c>
      <c r="AL187" s="60">
        <v>13</v>
      </c>
      <c r="AM187" s="36" t="s">
        <v>2424</v>
      </c>
      <c r="AN187" s="60">
        <v>220</v>
      </c>
      <c r="AO187" s="60" t="s">
        <v>266</v>
      </c>
      <c r="AP187" s="60">
        <v>16</v>
      </c>
      <c r="AQ187" s="36" t="s">
        <v>67</v>
      </c>
    </row>
    <row r="188" spans="1:43" x14ac:dyDescent="0.2">
      <c r="A188" s="36" t="s">
        <v>66</v>
      </c>
      <c r="B188" s="36" t="s">
        <v>4237</v>
      </c>
      <c r="T188" s="36" t="s">
        <v>67</v>
      </c>
      <c r="U188" s="36">
        <v>17004</v>
      </c>
      <c r="V188" s="36" t="s">
        <v>3683</v>
      </c>
      <c r="W188" s="59" t="s">
        <v>3684</v>
      </c>
      <c r="X188" s="36">
        <v>42</v>
      </c>
      <c r="Y188" s="36" t="s">
        <v>181</v>
      </c>
      <c r="Z188" s="36" t="s">
        <v>1511</v>
      </c>
      <c r="AA188" s="36" t="s">
        <v>3685</v>
      </c>
      <c r="AB188" s="60">
        <v>120</v>
      </c>
      <c r="AC188" s="60" t="s">
        <v>266</v>
      </c>
      <c r="AD188" s="60">
        <v>7</v>
      </c>
      <c r="AE188" s="36" t="s">
        <v>3686</v>
      </c>
      <c r="AF188" s="60">
        <v>180</v>
      </c>
      <c r="AG188" s="60" t="s">
        <v>266</v>
      </c>
      <c r="AH188" s="60">
        <v>10</v>
      </c>
      <c r="AI188" s="36" t="s">
        <v>3687</v>
      </c>
      <c r="AJ188" s="60">
        <v>240</v>
      </c>
      <c r="AK188" s="60" t="s">
        <v>266</v>
      </c>
      <c r="AL188" s="60">
        <v>12</v>
      </c>
      <c r="AM188" s="36" t="s">
        <v>3688</v>
      </c>
      <c r="AN188" s="60">
        <v>300</v>
      </c>
      <c r="AO188" s="60" t="s">
        <v>266</v>
      </c>
      <c r="AP188" s="60">
        <v>15</v>
      </c>
    </row>
    <row r="189" spans="1:43" x14ac:dyDescent="0.2">
      <c r="A189" s="36" t="s">
        <v>66</v>
      </c>
      <c r="B189" s="36" t="s">
        <v>4286</v>
      </c>
      <c r="T189" s="36" t="s">
        <v>1723</v>
      </c>
      <c r="U189" s="36">
        <v>7615</v>
      </c>
      <c r="V189" s="36" t="s">
        <v>2773</v>
      </c>
      <c r="W189" s="59" t="s">
        <v>2774</v>
      </c>
      <c r="X189" s="36" t="s">
        <v>1726</v>
      </c>
      <c r="Y189" s="36" t="s">
        <v>1648</v>
      </c>
      <c r="Z189" s="36" t="s">
        <v>1511</v>
      </c>
      <c r="AA189" s="36" t="s">
        <v>1735</v>
      </c>
      <c r="AB189" s="60">
        <v>80</v>
      </c>
      <c r="AC189" s="60">
        <v>10</v>
      </c>
      <c r="AD189" s="60">
        <v>9</v>
      </c>
      <c r="AE189" s="36" t="s">
        <v>1736</v>
      </c>
      <c r="AF189" s="60">
        <v>100</v>
      </c>
      <c r="AG189" s="60">
        <v>10</v>
      </c>
      <c r="AH189" s="60">
        <v>11</v>
      </c>
      <c r="AI189" s="36" t="s">
        <v>1652</v>
      </c>
      <c r="AJ189" s="60">
        <v>120</v>
      </c>
      <c r="AK189" s="60">
        <v>15</v>
      </c>
      <c r="AL189" s="60">
        <v>14</v>
      </c>
      <c r="AM189" s="36" t="s">
        <v>1737</v>
      </c>
      <c r="AN189" s="60">
        <v>140</v>
      </c>
      <c r="AO189" s="60">
        <v>15</v>
      </c>
      <c r="AP189" s="60">
        <v>16</v>
      </c>
      <c r="AQ189" s="36" t="s">
        <v>54</v>
      </c>
    </row>
    <row r="190" spans="1:43" x14ac:dyDescent="0.2">
      <c r="A190" s="36" t="s">
        <v>1579</v>
      </c>
      <c r="B190" s="36" t="s">
        <v>1580</v>
      </c>
      <c r="T190" s="36" t="s">
        <v>1620</v>
      </c>
      <c r="U190" s="36">
        <v>7022</v>
      </c>
      <c r="V190" s="36" t="s">
        <v>2707</v>
      </c>
      <c r="W190" s="59" t="s">
        <v>2708</v>
      </c>
      <c r="X190" s="36">
        <v>64</v>
      </c>
      <c r="Y190" s="36" t="s">
        <v>181</v>
      </c>
      <c r="Z190" s="36" t="s">
        <v>1511</v>
      </c>
      <c r="AA190" s="36" t="s">
        <v>2429</v>
      </c>
      <c r="AB190" s="60">
        <v>50</v>
      </c>
      <c r="AC190" s="60">
        <v>10</v>
      </c>
      <c r="AD190" s="60">
        <v>6</v>
      </c>
      <c r="AE190" s="36" t="s">
        <v>2430</v>
      </c>
      <c r="AF190" s="60">
        <v>80</v>
      </c>
      <c r="AG190" s="60">
        <v>10</v>
      </c>
      <c r="AH190" s="60">
        <v>9</v>
      </c>
      <c r="AI190" s="36" t="s">
        <v>2431</v>
      </c>
      <c r="AJ190" s="60">
        <v>110</v>
      </c>
      <c r="AK190" s="60">
        <v>15</v>
      </c>
      <c r="AL190" s="60">
        <v>12</v>
      </c>
      <c r="AM190" s="36" t="s">
        <v>2432</v>
      </c>
      <c r="AN190" s="60">
        <v>140</v>
      </c>
      <c r="AO190" s="60">
        <v>15</v>
      </c>
      <c r="AP190" s="60">
        <v>15</v>
      </c>
      <c r="AQ190" s="36" t="s">
        <v>1628</v>
      </c>
    </row>
    <row r="191" spans="1:43" x14ac:dyDescent="0.2">
      <c r="A191" s="36" t="s">
        <v>1579</v>
      </c>
      <c r="B191" s="36" t="s">
        <v>1820</v>
      </c>
      <c r="T191" s="36" t="s">
        <v>1620</v>
      </c>
      <c r="U191" s="36">
        <v>3022</v>
      </c>
      <c r="V191" s="36" t="s">
        <v>2027</v>
      </c>
      <c r="W191" s="59" t="s">
        <v>2028</v>
      </c>
      <c r="X191" s="36">
        <v>24</v>
      </c>
      <c r="Y191" s="36" t="s">
        <v>181</v>
      </c>
      <c r="Z191" s="36" t="s">
        <v>1511</v>
      </c>
      <c r="AA191" s="36" t="s">
        <v>2029</v>
      </c>
      <c r="AB191" s="60">
        <v>60</v>
      </c>
      <c r="AC191" s="60">
        <v>10</v>
      </c>
      <c r="AD191" s="60">
        <v>6</v>
      </c>
      <c r="AE191" s="36" t="s">
        <v>2030</v>
      </c>
      <c r="AF191" s="60">
        <v>100</v>
      </c>
      <c r="AG191" s="60">
        <v>10</v>
      </c>
      <c r="AH191" s="60">
        <v>8</v>
      </c>
      <c r="AI191" s="36" t="s">
        <v>2031</v>
      </c>
      <c r="AJ191" s="60">
        <v>140</v>
      </c>
      <c r="AK191" s="60">
        <v>15</v>
      </c>
      <c r="AL191" s="60">
        <v>10</v>
      </c>
      <c r="AM191" s="36" t="s">
        <v>2032</v>
      </c>
      <c r="AN191" s="60">
        <v>200</v>
      </c>
      <c r="AO191" s="60">
        <v>20</v>
      </c>
      <c r="AP191" s="60">
        <v>12</v>
      </c>
      <c r="AQ191" s="36" t="s">
        <v>1628</v>
      </c>
    </row>
    <row r="192" spans="1:43" x14ac:dyDescent="0.2">
      <c r="A192" s="36" t="s">
        <v>1579</v>
      </c>
      <c r="B192" s="36" t="s">
        <v>1997</v>
      </c>
      <c r="T192" s="36" t="s">
        <v>1645</v>
      </c>
      <c r="U192" s="36">
        <v>6025</v>
      </c>
      <c r="V192" s="36" t="s">
        <v>2544</v>
      </c>
      <c r="W192" s="59" t="s">
        <v>2545</v>
      </c>
      <c r="X192" s="36">
        <v>54</v>
      </c>
      <c r="Y192" s="36" t="s">
        <v>1648</v>
      </c>
      <c r="Z192" s="36" t="s">
        <v>1511</v>
      </c>
      <c r="AA192" s="36" t="s">
        <v>2546</v>
      </c>
      <c r="AB192" s="60">
        <v>100</v>
      </c>
      <c r="AC192" s="60">
        <v>10</v>
      </c>
      <c r="AD192" s="60">
        <v>6</v>
      </c>
      <c r="AE192" s="36" t="s">
        <v>2547</v>
      </c>
      <c r="AF192" s="60">
        <v>150</v>
      </c>
      <c r="AG192" s="60">
        <v>15</v>
      </c>
      <c r="AH192" s="60">
        <v>9</v>
      </c>
      <c r="AI192" s="36" t="s">
        <v>2548</v>
      </c>
      <c r="AJ192" s="60">
        <v>200</v>
      </c>
      <c r="AK192" s="60">
        <v>20</v>
      </c>
      <c r="AL192" s="60">
        <v>12</v>
      </c>
      <c r="AM192" s="36" t="s">
        <v>2549</v>
      </c>
      <c r="AN192" s="60">
        <v>250</v>
      </c>
      <c r="AO192" s="60">
        <v>25</v>
      </c>
      <c r="AP192" s="60">
        <v>15</v>
      </c>
      <c r="AQ192" s="36" t="s">
        <v>1653</v>
      </c>
    </row>
    <row r="193" spans="1:43" x14ac:dyDescent="0.2">
      <c r="A193" s="36" t="s">
        <v>1579</v>
      </c>
      <c r="B193" s="36" t="s">
        <v>2167</v>
      </c>
      <c r="T193" s="36" t="s">
        <v>67</v>
      </c>
      <c r="U193" s="36">
        <v>15004</v>
      </c>
      <c r="V193" s="36" t="s">
        <v>3593</v>
      </c>
      <c r="W193" s="59" t="s">
        <v>3594</v>
      </c>
      <c r="X193" s="36">
        <v>38</v>
      </c>
      <c r="Y193" s="36" t="s">
        <v>1648</v>
      </c>
      <c r="Z193" s="36" t="s">
        <v>1511</v>
      </c>
      <c r="AA193" s="36" t="s">
        <v>1735</v>
      </c>
      <c r="AB193" s="60">
        <v>100</v>
      </c>
      <c r="AC193" s="60" t="s">
        <v>266</v>
      </c>
      <c r="AD193" s="60">
        <v>8</v>
      </c>
      <c r="AE193" s="36" t="s">
        <v>1736</v>
      </c>
      <c r="AF193" s="60">
        <v>200</v>
      </c>
      <c r="AG193" s="60" t="s">
        <v>266</v>
      </c>
      <c r="AH193" s="60">
        <v>10</v>
      </c>
      <c r="AI193" s="36" t="s">
        <v>1652</v>
      </c>
      <c r="AJ193" s="60">
        <v>300</v>
      </c>
      <c r="AK193" s="60" t="s">
        <v>266</v>
      </c>
      <c r="AL193" s="60">
        <v>13</v>
      </c>
      <c r="AM193" s="36" t="s">
        <v>2200</v>
      </c>
      <c r="AN193" s="60">
        <v>500</v>
      </c>
      <c r="AO193" s="60" t="s">
        <v>266</v>
      </c>
      <c r="AP193" s="60">
        <v>16</v>
      </c>
    </row>
    <row r="194" spans="1:43" x14ac:dyDescent="0.2">
      <c r="A194" s="36" t="s">
        <v>1579</v>
      </c>
      <c r="B194" s="36" t="s">
        <v>2330</v>
      </c>
      <c r="T194" s="36" t="s">
        <v>67</v>
      </c>
      <c r="U194" s="36">
        <v>14004</v>
      </c>
      <c r="V194" s="36" t="s">
        <v>3538</v>
      </c>
      <c r="W194" s="59" t="s">
        <v>3539</v>
      </c>
      <c r="X194" s="36">
        <v>36</v>
      </c>
      <c r="Y194" s="36" t="s">
        <v>128</v>
      </c>
      <c r="Z194" s="36" t="s">
        <v>1511</v>
      </c>
      <c r="AA194" s="36" t="s">
        <v>3540</v>
      </c>
      <c r="AB194" s="60">
        <v>80</v>
      </c>
      <c r="AC194" s="60" t="s">
        <v>266</v>
      </c>
      <c r="AD194" s="60">
        <v>6</v>
      </c>
      <c r="AE194" s="36" t="s">
        <v>3541</v>
      </c>
      <c r="AF194" s="60">
        <v>140</v>
      </c>
      <c r="AG194" s="60" t="s">
        <v>266</v>
      </c>
      <c r="AH194" s="60">
        <v>9</v>
      </c>
      <c r="AI194" s="36" t="s">
        <v>3542</v>
      </c>
      <c r="AJ194" s="60">
        <v>140</v>
      </c>
      <c r="AK194" s="60" t="s">
        <v>266</v>
      </c>
      <c r="AL194" s="60">
        <v>12</v>
      </c>
      <c r="AM194" s="36" t="s">
        <v>3543</v>
      </c>
      <c r="AN194" s="60">
        <v>320</v>
      </c>
      <c r="AO194" s="60" t="s">
        <v>266</v>
      </c>
      <c r="AP194" s="60">
        <v>16</v>
      </c>
    </row>
    <row r="195" spans="1:43" x14ac:dyDescent="0.2">
      <c r="A195" s="36" t="s">
        <v>1579</v>
      </c>
      <c r="B195" s="36" t="s">
        <v>2507</v>
      </c>
      <c r="T195" s="36" t="s">
        <v>112</v>
      </c>
      <c r="U195" s="36">
        <v>27011</v>
      </c>
      <c r="V195" s="36" t="s">
        <v>4162</v>
      </c>
      <c r="W195" s="59" t="s">
        <v>4163</v>
      </c>
      <c r="X195" s="36">
        <v>68</v>
      </c>
      <c r="Y195" s="36" t="s">
        <v>128</v>
      </c>
      <c r="Z195" s="36" t="s">
        <v>1511</v>
      </c>
      <c r="AA195" s="36" t="s">
        <v>3540</v>
      </c>
      <c r="AB195" s="60">
        <v>140</v>
      </c>
      <c r="AC195" s="60" t="s">
        <v>266</v>
      </c>
      <c r="AD195" s="60">
        <v>9</v>
      </c>
      <c r="AE195" s="36" t="s">
        <v>3494</v>
      </c>
      <c r="AF195" s="60">
        <v>260</v>
      </c>
      <c r="AG195" s="60" t="s">
        <v>266</v>
      </c>
      <c r="AH195" s="60">
        <v>11</v>
      </c>
      <c r="AI195" s="36" t="s">
        <v>4164</v>
      </c>
      <c r="AJ195" s="60">
        <v>380</v>
      </c>
      <c r="AK195" s="60" t="s">
        <v>266</v>
      </c>
      <c r="AL195" s="60">
        <v>13</v>
      </c>
      <c r="AM195" s="36" t="s">
        <v>4165</v>
      </c>
      <c r="AN195" s="60">
        <v>500</v>
      </c>
      <c r="AO195" s="60" t="s">
        <v>266</v>
      </c>
      <c r="AP195" s="60">
        <v>16</v>
      </c>
    </row>
    <row r="196" spans="1:43" x14ac:dyDescent="0.2">
      <c r="A196" s="36" t="s">
        <v>1579</v>
      </c>
      <c r="B196" s="36" t="s">
        <v>2678</v>
      </c>
      <c r="T196" s="36" t="s">
        <v>76</v>
      </c>
      <c r="U196" s="36">
        <v>9005</v>
      </c>
      <c r="V196" s="36" t="s">
        <v>2966</v>
      </c>
      <c r="W196" s="59" t="s">
        <v>2967</v>
      </c>
      <c r="X196" s="36">
        <v>30</v>
      </c>
      <c r="Y196" s="36" t="s">
        <v>128</v>
      </c>
      <c r="Z196" s="36" t="s">
        <v>1511</v>
      </c>
      <c r="AA196" s="36" t="s">
        <v>2968</v>
      </c>
      <c r="AB196" s="60">
        <v>60</v>
      </c>
      <c r="AC196" s="60" t="s">
        <v>266</v>
      </c>
      <c r="AD196" s="60">
        <v>6</v>
      </c>
      <c r="AE196" s="36" t="s">
        <v>2969</v>
      </c>
      <c r="AF196" s="60">
        <v>90</v>
      </c>
      <c r="AG196" s="60" t="s">
        <v>266</v>
      </c>
      <c r="AH196" s="60">
        <v>9</v>
      </c>
      <c r="AI196" s="36" t="s">
        <v>2970</v>
      </c>
      <c r="AJ196" s="60">
        <v>120</v>
      </c>
      <c r="AK196" s="60" t="s">
        <v>266</v>
      </c>
      <c r="AL196" s="60">
        <v>12</v>
      </c>
      <c r="AM196" s="36" t="s">
        <v>2971</v>
      </c>
      <c r="AN196" s="60">
        <v>150</v>
      </c>
      <c r="AO196" s="60" t="s">
        <v>266</v>
      </c>
      <c r="AP196" s="60">
        <v>15</v>
      </c>
    </row>
    <row r="197" spans="1:43" x14ac:dyDescent="0.2">
      <c r="A197" s="36" t="s">
        <v>1579</v>
      </c>
      <c r="B197" s="36" t="s">
        <v>2844</v>
      </c>
      <c r="T197" s="36" t="s">
        <v>34</v>
      </c>
      <c r="U197" s="36">
        <v>9001</v>
      </c>
      <c r="V197" s="36" t="s">
        <v>2948</v>
      </c>
      <c r="W197" s="59" t="s">
        <v>2949</v>
      </c>
      <c r="X197" s="36">
        <v>22</v>
      </c>
      <c r="Y197" s="36" t="s">
        <v>128</v>
      </c>
      <c r="Z197" s="36" t="s">
        <v>1511</v>
      </c>
      <c r="AA197" s="36" t="s">
        <v>2950</v>
      </c>
      <c r="AB197" s="60">
        <v>50</v>
      </c>
      <c r="AC197" s="60" t="s">
        <v>266</v>
      </c>
      <c r="AD197" s="60">
        <v>6</v>
      </c>
      <c r="AE197" s="36" t="s">
        <v>2951</v>
      </c>
      <c r="AF197" s="60">
        <v>90</v>
      </c>
      <c r="AG197" s="60" t="s">
        <v>266</v>
      </c>
      <c r="AH197" s="60">
        <v>9</v>
      </c>
      <c r="AI197" s="36" t="s">
        <v>2952</v>
      </c>
      <c r="AJ197" s="60">
        <v>120</v>
      </c>
      <c r="AK197" s="60" t="s">
        <v>266</v>
      </c>
      <c r="AL197" s="60">
        <v>12</v>
      </c>
      <c r="AM197" s="36" t="s">
        <v>2953</v>
      </c>
      <c r="AN197" s="60">
        <v>150</v>
      </c>
      <c r="AO197" s="60" t="s">
        <v>266</v>
      </c>
      <c r="AP197" s="60">
        <v>15</v>
      </c>
    </row>
    <row r="198" spans="1:43" x14ac:dyDescent="0.2">
      <c r="A198" s="36" t="s">
        <v>1579</v>
      </c>
      <c r="B198" s="36" t="s">
        <v>3001</v>
      </c>
      <c r="T198" s="36" t="s">
        <v>1698</v>
      </c>
      <c r="U198" s="36">
        <v>8315</v>
      </c>
      <c r="V198" s="36" t="s">
        <v>2916</v>
      </c>
      <c r="W198" s="59" t="s">
        <v>2917</v>
      </c>
      <c r="X198" s="36" t="s">
        <v>1701</v>
      </c>
      <c r="Y198" s="36" t="s">
        <v>128</v>
      </c>
      <c r="Z198" s="36" t="s">
        <v>1511</v>
      </c>
      <c r="AA198" s="36" t="s">
        <v>2918</v>
      </c>
      <c r="AB198" s="60">
        <v>60</v>
      </c>
      <c r="AC198" s="60" t="s">
        <v>266</v>
      </c>
      <c r="AD198" s="60">
        <v>6</v>
      </c>
      <c r="AE198" s="36" t="s">
        <v>2919</v>
      </c>
      <c r="AF198" s="60">
        <v>90</v>
      </c>
      <c r="AG198" s="60" t="s">
        <v>266</v>
      </c>
      <c r="AH198" s="60">
        <v>9</v>
      </c>
      <c r="AI198" s="36" t="s">
        <v>2920</v>
      </c>
      <c r="AJ198" s="60">
        <v>120</v>
      </c>
      <c r="AK198" s="60" t="s">
        <v>266</v>
      </c>
      <c r="AL198" s="60">
        <v>11</v>
      </c>
      <c r="AM198" s="36" t="s">
        <v>2921</v>
      </c>
      <c r="AN198" s="60">
        <v>150</v>
      </c>
      <c r="AO198" s="60" t="s">
        <v>266</v>
      </c>
      <c r="AP198" s="60">
        <v>14</v>
      </c>
      <c r="AQ198" s="36" t="s">
        <v>54</v>
      </c>
    </row>
    <row r="199" spans="1:43" x14ac:dyDescent="0.2">
      <c r="A199" s="36" t="s">
        <v>1579</v>
      </c>
      <c r="B199" s="36" t="s">
        <v>3165</v>
      </c>
      <c r="T199" s="36" t="s">
        <v>112</v>
      </c>
      <c r="U199" s="36">
        <v>10011</v>
      </c>
      <c r="V199" s="36" t="s">
        <v>3156</v>
      </c>
      <c r="W199" s="59" t="s">
        <v>3157</v>
      </c>
      <c r="X199" s="36">
        <v>26</v>
      </c>
      <c r="Y199" s="36" t="s">
        <v>128</v>
      </c>
      <c r="Z199" s="36" t="s">
        <v>1511</v>
      </c>
      <c r="AA199" s="36" t="s">
        <v>2395</v>
      </c>
      <c r="AB199" s="60">
        <v>60</v>
      </c>
      <c r="AC199" s="60" t="s">
        <v>266</v>
      </c>
      <c r="AD199" s="60">
        <v>6</v>
      </c>
      <c r="AE199" s="36" t="s">
        <v>2921</v>
      </c>
      <c r="AF199" s="60">
        <v>90</v>
      </c>
      <c r="AG199" s="60" t="s">
        <v>266</v>
      </c>
      <c r="AH199" s="60">
        <v>9</v>
      </c>
      <c r="AI199" s="36" t="s">
        <v>3158</v>
      </c>
      <c r="AJ199" s="60">
        <v>120</v>
      </c>
      <c r="AK199" s="60" t="s">
        <v>266</v>
      </c>
      <c r="AL199" s="60">
        <v>12</v>
      </c>
      <c r="AM199" s="36" t="s">
        <v>3159</v>
      </c>
      <c r="AN199" s="60">
        <v>150</v>
      </c>
      <c r="AO199" s="60" t="s">
        <v>266</v>
      </c>
      <c r="AP199" s="60">
        <v>15</v>
      </c>
    </row>
    <row r="200" spans="1:43" x14ac:dyDescent="0.2">
      <c r="A200" s="36" t="s">
        <v>1637</v>
      </c>
      <c r="B200" s="36" t="s">
        <v>1638</v>
      </c>
      <c r="T200" s="36" t="s">
        <v>67</v>
      </c>
      <c r="U200" s="36">
        <v>25004</v>
      </c>
      <c r="V200" s="36" t="s">
        <v>4048</v>
      </c>
      <c r="W200" s="59" t="s">
        <v>4049</v>
      </c>
      <c r="X200" s="36">
        <v>62</v>
      </c>
      <c r="Y200" s="36" t="s">
        <v>128</v>
      </c>
      <c r="Z200" s="36" t="s">
        <v>1511</v>
      </c>
      <c r="AA200" s="36" t="s">
        <v>2953</v>
      </c>
      <c r="AB200" s="60">
        <v>150</v>
      </c>
      <c r="AC200" s="60" t="s">
        <v>185</v>
      </c>
      <c r="AD200" s="60">
        <v>8</v>
      </c>
      <c r="AE200" s="36" t="s">
        <v>4050</v>
      </c>
      <c r="AF200" s="60">
        <v>300</v>
      </c>
      <c r="AG200" s="60" t="s">
        <v>266</v>
      </c>
      <c r="AH200" s="60">
        <v>10</v>
      </c>
      <c r="AI200" s="36" t="s">
        <v>4051</v>
      </c>
      <c r="AJ200" s="60">
        <v>450</v>
      </c>
      <c r="AK200" s="60" t="s">
        <v>266</v>
      </c>
      <c r="AL200" s="60">
        <v>13</v>
      </c>
      <c r="AM200" s="36" t="s">
        <v>4052</v>
      </c>
      <c r="AN200" s="60">
        <v>600</v>
      </c>
      <c r="AO200" s="60" t="s">
        <v>266</v>
      </c>
      <c r="AP200" s="60">
        <v>16</v>
      </c>
    </row>
    <row r="201" spans="1:43" x14ac:dyDescent="0.2">
      <c r="A201" s="36" t="s">
        <v>1637</v>
      </c>
      <c r="B201" s="36" t="s">
        <v>1637</v>
      </c>
      <c r="T201" s="36" t="s">
        <v>44</v>
      </c>
      <c r="U201" s="36">
        <v>9002</v>
      </c>
      <c r="V201" s="36" t="s">
        <v>2954</v>
      </c>
      <c r="W201" s="59" t="s">
        <v>2949</v>
      </c>
      <c r="X201" s="36">
        <v>22</v>
      </c>
      <c r="Y201" s="36" t="s">
        <v>128</v>
      </c>
      <c r="Z201" s="36" t="s">
        <v>1511</v>
      </c>
      <c r="AA201" s="36" t="s">
        <v>2950</v>
      </c>
      <c r="AB201" s="60">
        <v>50</v>
      </c>
      <c r="AC201" s="60" t="s">
        <v>266</v>
      </c>
      <c r="AD201" s="60">
        <v>6</v>
      </c>
      <c r="AE201" s="36" t="s">
        <v>2951</v>
      </c>
      <c r="AF201" s="60">
        <v>90</v>
      </c>
      <c r="AG201" s="60" t="s">
        <v>266</v>
      </c>
      <c r="AH201" s="60">
        <v>9</v>
      </c>
      <c r="AI201" s="36" t="s">
        <v>2952</v>
      </c>
      <c r="AJ201" s="60">
        <v>120</v>
      </c>
      <c r="AK201" s="60" t="s">
        <v>266</v>
      </c>
      <c r="AL201" s="60">
        <v>12</v>
      </c>
      <c r="AM201" s="36" t="s">
        <v>2953</v>
      </c>
      <c r="AN201" s="60">
        <v>150</v>
      </c>
      <c r="AO201" s="60" t="s">
        <v>266</v>
      </c>
      <c r="AP201" s="60">
        <v>15</v>
      </c>
    </row>
    <row r="202" spans="1:43" x14ac:dyDescent="0.2">
      <c r="A202" s="36" t="s">
        <v>1637</v>
      </c>
      <c r="B202" s="36" t="s">
        <v>2039</v>
      </c>
      <c r="T202" s="36" t="s">
        <v>67</v>
      </c>
      <c r="U202" s="36">
        <v>40004</v>
      </c>
      <c r="V202" s="36" t="s">
        <v>4510</v>
      </c>
      <c r="W202" s="59" t="s">
        <v>4511</v>
      </c>
      <c r="X202" s="36">
        <v>100</v>
      </c>
      <c r="Y202" s="36" t="s">
        <v>1561</v>
      </c>
      <c r="Z202" s="36" t="s">
        <v>1511</v>
      </c>
      <c r="AA202" s="36" t="s">
        <v>1736</v>
      </c>
      <c r="AB202" s="60">
        <v>1000</v>
      </c>
      <c r="AC202" s="60" t="s">
        <v>266</v>
      </c>
      <c r="AD202" s="60">
        <v>17</v>
      </c>
      <c r="AE202" s="36" t="s">
        <v>1652</v>
      </c>
      <c r="AF202" s="60">
        <v>2500</v>
      </c>
      <c r="AG202" s="60" t="s">
        <v>266</v>
      </c>
      <c r="AH202" s="60">
        <v>18</v>
      </c>
      <c r="AI202" s="36" t="s">
        <v>2200</v>
      </c>
      <c r="AJ202" s="60">
        <v>5000</v>
      </c>
      <c r="AK202" s="60" t="s">
        <v>266</v>
      </c>
      <c r="AL202" s="60">
        <v>19</v>
      </c>
      <c r="AM202" s="36" t="s">
        <v>2324</v>
      </c>
      <c r="AN202" s="60">
        <v>10000</v>
      </c>
      <c r="AO202" s="60" t="s">
        <v>266</v>
      </c>
      <c r="AP202" s="60">
        <v>20</v>
      </c>
    </row>
    <row r="203" spans="1:43" x14ac:dyDescent="0.2">
      <c r="A203" s="36" t="s">
        <v>1637</v>
      </c>
      <c r="B203" s="36" t="s">
        <v>2201</v>
      </c>
      <c r="T203" s="36" t="s">
        <v>1739</v>
      </c>
      <c r="U203" s="36">
        <v>1815</v>
      </c>
      <c r="V203" s="36" t="s">
        <v>1740</v>
      </c>
      <c r="W203" s="59" t="s">
        <v>1741</v>
      </c>
      <c r="X203" s="36" t="s">
        <v>1742</v>
      </c>
      <c r="Y203" s="36" t="s">
        <v>181</v>
      </c>
      <c r="Z203" s="36" t="s">
        <v>1511</v>
      </c>
      <c r="AA203" s="36" t="s">
        <v>1743</v>
      </c>
      <c r="AB203" s="60">
        <v>200</v>
      </c>
      <c r="AC203" s="60" t="s">
        <v>266</v>
      </c>
      <c r="AD203" s="60">
        <v>10</v>
      </c>
      <c r="AE203" s="36" t="s">
        <v>1744</v>
      </c>
      <c r="AF203" s="60">
        <v>250</v>
      </c>
      <c r="AG203" s="60" t="s">
        <v>266</v>
      </c>
      <c r="AH203" s="60">
        <v>13</v>
      </c>
      <c r="AI203" s="36" t="s">
        <v>1745</v>
      </c>
      <c r="AJ203" s="60">
        <v>320</v>
      </c>
      <c r="AK203" s="60" t="s">
        <v>266</v>
      </c>
      <c r="AL203" s="60">
        <v>15</v>
      </c>
      <c r="AM203" s="36" t="s">
        <v>1746</v>
      </c>
      <c r="AN203" s="60">
        <v>400</v>
      </c>
      <c r="AO203" s="60" t="s">
        <v>266</v>
      </c>
      <c r="AP203" s="60">
        <v>17</v>
      </c>
      <c r="AQ203" s="36" t="s">
        <v>54</v>
      </c>
    </row>
    <row r="204" spans="1:43" x14ac:dyDescent="0.2">
      <c r="A204" s="36" t="s">
        <v>1637</v>
      </c>
      <c r="B204" s="36" t="s">
        <v>2367</v>
      </c>
      <c r="T204" s="36" t="s">
        <v>1662</v>
      </c>
      <c r="U204" s="36">
        <v>7027</v>
      </c>
      <c r="V204" s="36" t="s">
        <v>2727</v>
      </c>
      <c r="W204" s="59" t="s">
        <v>2728</v>
      </c>
      <c r="X204" s="36">
        <v>64</v>
      </c>
      <c r="Y204" s="36" t="s">
        <v>181</v>
      </c>
      <c r="Z204" s="36" t="s">
        <v>1511</v>
      </c>
      <c r="AA204" s="36" t="s">
        <v>2729</v>
      </c>
      <c r="AB204" s="60">
        <v>200</v>
      </c>
      <c r="AC204" s="60" t="s">
        <v>790</v>
      </c>
      <c r="AD204" s="60">
        <v>11</v>
      </c>
      <c r="AE204" s="36" t="s">
        <v>2730</v>
      </c>
      <c r="AF204" s="60">
        <v>350</v>
      </c>
      <c r="AG204" s="60" t="s">
        <v>790</v>
      </c>
      <c r="AH204" s="60">
        <v>14</v>
      </c>
      <c r="AI204" s="36" t="s">
        <v>2731</v>
      </c>
      <c r="AJ204" s="60">
        <v>500</v>
      </c>
      <c r="AK204" s="60" t="s">
        <v>790</v>
      </c>
      <c r="AL204" s="60">
        <v>16</v>
      </c>
      <c r="AM204" s="36" t="s">
        <v>2732</v>
      </c>
      <c r="AN204" s="60">
        <v>800</v>
      </c>
      <c r="AO204" s="60" t="s">
        <v>790</v>
      </c>
      <c r="AP204" s="60">
        <v>18</v>
      </c>
      <c r="AQ204" s="36" t="s">
        <v>1669</v>
      </c>
    </row>
    <row r="205" spans="1:43" x14ac:dyDescent="0.2">
      <c r="A205" s="36" t="s">
        <v>1637</v>
      </c>
      <c r="B205" s="36" t="s">
        <v>2538</v>
      </c>
      <c r="T205" s="36" t="s">
        <v>1706</v>
      </c>
      <c r="U205" s="36">
        <v>2415</v>
      </c>
      <c r="V205" s="36" t="s">
        <v>1905</v>
      </c>
      <c r="W205" s="59" t="s">
        <v>1906</v>
      </c>
      <c r="X205" s="36" t="s">
        <v>1709</v>
      </c>
      <c r="Y205" s="36" t="s">
        <v>181</v>
      </c>
      <c r="Z205" s="36" t="s">
        <v>1511</v>
      </c>
      <c r="AA205" s="36" t="s">
        <v>1907</v>
      </c>
      <c r="AB205" s="60">
        <v>100</v>
      </c>
      <c r="AC205" s="60" t="s">
        <v>266</v>
      </c>
      <c r="AD205" s="60">
        <v>8</v>
      </c>
      <c r="AE205" s="36" t="s">
        <v>1908</v>
      </c>
      <c r="AF205" s="60">
        <v>140</v>
      </c>
      <c r="AG205" s="60" t="s">
        <v>266</v>
      </c>
      <c r="AH205" s="60">
        <v>10</v>
      </c>
      <c r="AI205" s="36" t="s">
        <v>1909</v>
      </c>
      <c r="AJ205" s="60">
        <v>180</v>
      </c>
      <c r="AK205" s="60" t="s">
        <v>266</v>
      </c>
      <c r="AL205" s="60">
        <v>12</v>
      </c>
      <c r="AM205" s="36" t="s">
        <v>1910</v>
      </c>
      <c r="AN205" s="60">
        <v>240</v>
      </c>
      <c r="AO205" s="60" t="s">
        <v>266</v>
      </c>
      <c r="AP205" s="60">
        <v>15</v>
      </c>
      <c r="AQ205" s="36" t="s">
        <v>54</v>
      </c>
    </row>
    <row r="206" spans="1:43" x14ac:dyDescent="0.2">
      <c r="A206" s="36" t="s">
        <v>1637</v>
      </c>
      <c r="B206" s="36" t="s">
        <v>2715</v>
      </c>
      <c r="T206" s="36" t="s">
        <v>1572</v>
      </c>
      <c r="U206" s="36">
        <v>10015</v>
      </c>
      <c r="V206" s="36" t="s">
        <v>1905</v>
      </c>
      <c r="W206" s="59" t="s">
        <v>3160</v>
      </c>
      <c r="X206" s="36" t="s">
        <v>1575</v>
      </c>
      <c r="Y206" s="36" t="s">
        <v>181</v>
      </c>
      <c r="Z206" s="36" t="s">
        <v>1511</v>
      </c>
      <c r="AA206" s="36" t="s">
        <v>3161</v>
      </c>
      <c r="AB206" s="60">
        <v>40</v>
      </c>
      <c r="AC206" s="60" t="s">
        <v>266</v>
      </c>
      <c r="AD206" s="60">
        <v>5</v>
      </c>
      <c r="AE206" s="36" t="s">
        <v>3162</v>
      </c>
      <c r="AF206" s="60">
        <v>80</v>
      </c>
      <c r="AG206" s="60" t="s">
        <v>266</v>
      </c>
      <c r="AH206" s="60">
        <v>8</v>
      </c>
      <c r="AI206" s="36" t="s">
        <v>3163</v>
      </c>
      <c r="AJ206" s="60">
        <v>120</v>
      </c>
      <c r="AK206" s="60" t="s">
        <v>266</v>
      </c>
      <c r="AL206" s="60">
        <v>10</v>
      </c>
      <c r="AM206" s="36" t="s">
        <v>3164</v>
      </c>
      <c r="AN206" s="60">
        <v>160</v>
      </c>
      <c r="AO206" s="60" t="s">
        <v>266</v>
      </c>
      <c r="AP206" s="60">
        <v>12</v>
      </c>
      <c r="AQ206" s="36" t="s">
        <v>54</v>
      </c>
    </row>
    <row r="207" spans="1:43" x14ac:dyDescent="0.2">
      <c r="A207" s="36" t="s">
        <v>1637</v>
      </c>
      <c r="B207" s="36" t="s">
        <v>2874</v>
      </c>
      <c r="T207" s="36" t="s">
        <v>67</v>
      </c>
      <c r="U207" s="36">
        <v>2004</v>
      </c>
      <c r="V207" s="36" t="s">
        <v>1769</v>
      </c>
      <c r="W207" s="59" t="s">
        <v>1770</v>
      </c>
      <c r="X207" s="36">
        <v>6</v>
      </c>
      <c r="Y207" s="36" t="s">
        <v>181</v>
      </c>
      <c r="Z207" s="36" t="s">
        <v>1511</v>
      </c>
      <c r="AA207" s="36" t="s">
        <v>1702</v>
      </c>
      <c r="AB207" s="60">
        <v>40</v>
      </c>
      <c r="AC207" s="60" t="s">
        <v>266</v>
      </c>
      <c r="AD207" s="60">
        <v>5</v>
      </c>
      <c r="AE207" s="36" t="s">
        <v>1768</v>
      </c>
      <c r="AF207" s="60">
        <v>140</v>
      </c>
      <c r="AG207" s="60" t="s">
        <v>266</v>
      </c>
      <c r="AH207" s="60">
        <v>8</v>
      </c>
      <c r="AI207" s="36" t="s">
        <v>1744</v>
      </c>
      <c r="AJ207" s="60">
        <v>200</v>
      </c>
      <c r="AK207" s="60" t="s">
        <v>266</v>
      </c>
      <c r="AL207" s="60">
        <v>10</v>
      </c>
      <c r="AM207" s="36" t="s">
        <v>1745</v>
      </c>
      <c r="AN207" s="60">
        <v>280</v>
      </c>
      <c r="AO207" s="60" t="s">
        <v>266</v>
      </c>
      <c r="AP207" s="60">
        <v>12</v>
      </c>
    </row>
    <row r="208" spans="1:43" x14ac:dyDescent="0.2">
      <c r="A208" s="36" t="s">
        <v>1637</v>
      </c>
      <c r="B208" s="36" t="s">
        <v>3035</v>
      </c>
      <c r="T208" s="36" t="s">
        <v>1714</v>
      </c>
      <c r="U208" s="36">
        <v>11515</v>
      </c>
      <c r="V208" s="36" t="s">
        <v>3344</v>
      </c>
      <c r="W208" s="59" t="s">
        <v>3345</v>
      </c>
      <c r="X208" s="36" t="s">
        <v>1717</v>
      </c>
      <c r="Y208" s="36" t="s">
        <v>1561</v>
      </c>
      <c r="Z208" s="36" t="s">
        <v>1511</v>
      </c>
      <c r="AA208" s="36" t="s">
        <v>3346</v>
      </c>
      <c r="AB208" s="60">
        <v>80</v>
      </c>
      <c r="AC208" s="60">
        <v>10</v>
      </c>
      <c r="AD208" s="60">
        <v>8</v>
      </c>
      <c r="AE208" s="36" t="s">
        <v>3347</v>
      </c>
      <c r="AF208" s="60">
        <v>100</v>
      </c>
      <c r="AG208" s="60">
        <v>10</v>
      </c>
      <c r="AH208" s="60">
        <v>10</v>
      </c>
      <c r="AI208" s="36" t="s">
        <v>3348</v>
      </c>
      <c r="AJ208" s="60">
        <v>120</v>
      </c>
      <c r="AK208" s="60">
        <v>15</v>
      </c>
      <c r="AL208" s="60">
        <v>12</v>
      </c>
      <c r="AM208" s="36" t="s">
        <v>3349</v>
      </c>
      <c r="AN208" s="60">
        <v>140</v>
      </c>
      <c r="AO208" s="60">
        <v>15</v>
      </c>
      <c r="AP208" s="60">
        <v>14</v>
      </c>
      <c r="AQ208" s="36" t="s">
        <v>54</v>
      </c>
    </row>
    <row r="209" spans="1:43" x14ac:dyDescent="0.2">
      <c r="A209" s="36" t="s">
        <v>1637</v>
      </c>
      <c r="B209" s="36" t="s">
        <v>3199</v>
      </c>
      <c r="T209" s="36" t="s">
        <v>1654</v>
      </c>
      <c r="U209" s="36">
        <v>8026</v>
      </c>
      <c r="V209" s="36" t="s">
        <v>2886</v>
      </c>
      <c r="W209" s="59" t="s">
        <v>2887</v>
      </c>
      <c r="X209" s="36">
        <v>74</v>
      </c>
      <c r="Y209" s="36" t="s">
        <v>1648</v>
      </c>
      <c r="Z209" s="36" t="s">
        <v>1511</v>
      </c>
      <c r="AA209" s="36" t="s">
        <v>1650</v>
      </c>
      <c r="AB209" s="60">
        <v>100</v>
      </c>
      <c r="AC209" s="60" t="s">
        <v>790</v>
      </c>
      <c r="AD209" s="60">
        <v>10</v>
      </c>
      <c r="AE209" s="36" t="s">
        <v>1651</v>
      </c>
      <c r="AF209" s="60">
        <v>120</v>
      </c>
      <c r="AG209" s="60" t="s">
        <v>790</v>
      </c>
      <c r="AH209" s="60">
        <v>12</v>
      </c>
      <c r="AI209" s="36" t="s">
        <v>2041</v>
      </c>
      <c r="AJ209" s="60">
        <v>140</v>
      </c>
      <c r="AK209" s="60" t="s">
        <v>790</v>
      </c>
      <c r="AL209" s="60">
        <v>14</v>
      </c>
      <c r="AM209" s="36" t="s">
        <v>2042</v>
      </c>
      <c r="AN209" s="60">
        <v>160</v>
      </c>
      <c r="AO209" s="60" t="s">
        <v>790</v>
      </c>
      <c r="AP209" s="60">
        <v>16</v>
      </c>
      <c r="AQ209" s="36" t="s">
        <v>1661</v>
      </c>
    </row>
    <row r="210" spans="1:43" x14ac:dyDescent="0.2">
      <c r="A210" s="36" t="s">
        <v>54</v>
      </c>
      <c r="B210" s="36" t="s">
        <v>1518</v>
      </c>
      <c r="T210" s="36" t="s">
        <v>44</v>
      </c>
      <c r="U210" s="36">
        <v>27002</v>
      </c>
      <c r="V210" s="36" t="s">
        <v>4128</v>
      </c>
      <c r="W210" s="59" t="s">
        <v>4129</v>
      </c>
      <c r="X210" s="36">
        <v>68</v>
      </c>
      <c r="Y210" s="36" t="s">
        <v>1648</v>
      </c>
      <c r="Z210" s="36" t="s">
        <v>1511</v>
      </c>
      <c r="AA210" s="36" t="s">
        <v>1735</v>
      </c>
      <c r="AB210" s="60">
        <v>100</v>
      </c>
      <c r="AC210" s="60">
        <v>10</v>
      </c>
      <c r="AD210" s="60">
        <v>6</v>
      </c>
      <c r="AE210" s="36" t="s">
        <v>1652</v>
      </c>
      <c r="AF210" s="60">
        <v>180</v>
      </c>
      <c r="AG210" s="60">
        <v>20</v>
      </c>
      <c r="AH210" s="60">
        <v>9</v>
      </c>
      <c r="AI210" s="36" t="s">
        <v>2200</v>
      </c>
      <c r="AJ210" s="60">
        <v>240</v>
      </c>
      <c r="AK210" s="60">
        <v>25</v>
      </c>
      <c r="AL210" s="60">
        <v>12</v>
      </c>
      <c r="AM210" s="36" t="s">
        <v>2324</v>
      </c>
      <c r="AN210" s="60">
        <v>30</v>
      </c>
      <c r="AO210" s="60">
        <v>30</v>
      </c>
      <c r="AP210" s="60">
        <v>15</v>
      </c>
    </row>
    <row r="211" spans="1:43" x14ac:dyDescent="0.2">
      <c r="A211" s="36" t="s">
        <v>54</v>
      </c>
      <c r="B211" s="36" t="s">
        <v>1766</v>
      </c>
      <c r="T211" s="36" t="s">
        <v>67</v>
      </c>
      <c r="U211" s="36">
        <v>38004</v>
      </c>
      <c r="V211" s="36" t="s">
        <v>4464</v>
      </c>
      <c r="W211" s="59" t="s">
        <v>4465</v>
      </c>
      <c r="X211" s="36">
        <v>96</v>
      </c>
      <c r="Y211" s="36" t="s">
        <v>1561</v>
      </c>
      <c r="Z211" s="36" t="s">
        <v>1511</v>
      </c>
      <c r="AA211" s="36" t="s">
        <v>4466</v>
      </c>
      <c r="AB211" s="60">
        <v>500</v>
      </c>
      <c r="AC211" s="60" t="s">
        <v>266</v>
      </c>
      <c r="AD211" s="60">
        <v>13</v>
      </c>
      <c r="AE211" s="36" t="s">
        <v>4109</v>
      </c>
      <c r="AF211" s="60">
        <v>800</v>
      </c>
      <c r="AG211" s="60" t="s">
        <v>266</v>
      </c>
      <c r="AH211" s="60">
        <v>15</v>
      </c>
      <c r="AI211" s="36" t="s">
        <v>4467</v>
      </c>
      <c r="AJ211" s="60">
        <v>1500</v>
      </c>
      <c r="AK211" s="60" t="s">
        <v>266</v>
      </c>
      <c r="AL211" s="60">
        <v>17</v>
      </c>
      <c r="AM211" s="36" t="s">
        <v>4468</v>
      </c>
      <c r="AN211" s="60">
        <v>2500</v>
      </c>
      <c r="AO211" s="60" t="s">
        <v>266</v>
      </c>
      <c r="AP211" s="60">
        <v>19</v>
      </c>
    </row>
    <row r="212" spans="1:43" x14ac:dyDescent="0.2">
      <c r="A212" s="36" t="s">
        <v>54</v>
      </c>
      <c r="B212" s="36" t="s">
        <v>1949</v>
      </c>
      <c r="T212" s="36" t="s">
        <v>67</v>
      </c>
      <c r="U212" s="36">
        <v>11004</v>
      </c>
      <c r="V212" s="36" t="s">
        <v>3277</v>
      </c>
      <c r="W212" s="59" t="s">
        <v>3278</v>
      </c>
      <c r="X212" s="36">
        <v>28</v>
      </c>
      <c r="Y212" s="36" t="s">
        <v>1648</v>
      </c>
      <c r="Z212" s="36" t="s">
        <v>1511</v>
      </c>
      <c r="AA212" s="36" t="s">
        <v>1736</v>
      </c>
      <c r="AB212" s="60">
        <v>80</v>
      </c>
      <c r="AC212" s="60" t="s">
        <v>266</v>
      </c>
      <c r="AD212" s="60">
        <v>6</v>
      </c>
      <c r="AE212" s="36" t="s">
        <v>1652</v>
      </c>
      <c r="AF212" s="60">
        <v>140</v>
      </c>
      <c r="AG212" s="60" t="s">
        <v>266</v>
      </c>
      <c r="AH212" s="60">
        <v>9</v>
      </c>
      <c r="AI212" s="36" t="s">
        <v>1737</v>
      </c>
      <c r="AJ212" s="60">
        <v>220</v>
      </c>
      <c r="AK212" s="60" t="s">
        <v>266</v>
      </c>
      <c r="AL212" s="60">
        <v>12</v>
      </c>
      <c r="AM212" s="36" t="s">
        <v>1738</v>
      </c>
      <c r="AN212" s="60">
        <v>300</v>
      </c>
      <c r="AO212" s="60" t="s">
        <v>266</v>
      </c>
      <c r="AP212" s="60">
        <v>15</v>
      </c>
    </row>
    <row r="213" spans="1:43" x14ac:dyDescent="0.2">
      <c r="A213" s="36" t="s">
        <v>54</v>
      </c>
      <c r="B213" s="36" t="s">
        <v>111</v>
      </c>
      <c r="T213" s="36" t="s">
        <v>44</v>
      </c>
      <c r="U213" s="36">
        <v>7002</v>
      </c>
      <c r="V213" s="36" t="s">
        <v>2621</v>
      </c>
      <c r="W213" s="59" t="s">
        <v>2622</v>
      </c>
      <c r="X213" s="36">
        <v>18</v>
      </c>
      <c r="Y213" s="36" t="s">
        <v>1773</v>
      </c>
      <c r="Z213" s="36" t="s">
        <v>1511</v>
      </c>
      <c r="AA213" s="36" t="s">
        <v>2617</v>
      </c>
      <c r="AB213" s="60">
        <v>60</v>
      </c>
      <c r="AC213" s="60">
        <v>10</v>
      </c>
      <c r="AD213" s="60">
        <v>6</v>
      </c>
      <c r="AE213" s="36" t="s">
        <v>2618</v>
      </c>
      <c r="AF213" s="60">
        <v>100</v>
      </c>
      <c r="AG213" s="60">
        <v>10</v>
      </c>
      <c r="AH213" s="60">
        <v>9</v>
      </c>
      <c r="AI213" s="36" t="s">
        <v>2619</v>
      </c>
      <c r="AJ213" s="60">
        <v>150</v>
      </c>
      <c r="AK213" s="60">
        <v>15</v>
      </c>
      <c r="AL213" s="60">
        <v>12</v>
      </c>
      <c r="AM213" s="36" t="s">
        <v>2620</v>
      </c>
      <c r="AN213" s="60">
        <v>250</v>
      </c>
      <c r="AO213" s="60">
        <v>25</v>
      </c>
      <c r="AP213" s="60">
        <v>15</v>
      </c>
    </row>
    <row r="214" spans="1:43" x14ac:dyDescent="0.2">
      <c r="A214" s="36" t="s">
        <v>54</v>
      </c>
      <c r="B214" s="36" t="s">
        <v>2283</v>
      </c>
      <c r="T214" s="36" t="s">
        <v>67</v>
      </c>
      <c r="U214" s="36">
        <v>7004</v>
      </c>
      <c r="V214" s="36" t="s">
        <v>2628</v>
      </c>
      <c r="W214" s="59" t="s">
        <v>2629</v>
      </c>
      <c r="X214" s="36">
        <v>18</v>
      </c>
      <c r="Y214" s="36" t="s">
        <v>181</v>
      </c>
      <c r="Z214" s="36" t="s">
        <v>1623</v>
      </c>
      <c r="AA214" s="36" t="s">
        <v>2630</v>
      </c>
      <c r="AB214" s="60">
        <v>60</v>
      </c>
      <c r="AC214" s="60" t="s">
        <v>266</v>
      </c>
      <c r="AD214" s="60">
        <v>6</v>
      </c>
      <c r="AE214" s="36" t="s">
        <v>2631</v>
      </c>
      <c r="AF214" s="60">
        <v>150</v>
      </c>
      <c r="AG214" s="60" t="s">
        <v>266</v>
      </c>
      <c r="AH214" s="60">
        <v>9</v>
      </c>
      <c r="AI214" s="36" t="s">
        <v>2632</v>
      </c>
      <c r="AJ214" s="60">
        <v>300</v>
      </c>
      <c r="AK214" s="60" t="s">
        <v>266</v>
      </c>
      <c r="AL214" s="60">
        <v>12</v>
      </c>
      <c r="AM214" s="36" t="s">
        <v>2633</v>
      </c>
      <c r="AN214" s="60">
        <v>500</v>
      </c>
      <c r="AO214" s="60" t="s">
        <v>266</v>
      </c>
      <c r="AP214" s="60">
        <v>16</v>
      </c>
    </row>
    <row r="215" spans="1:43" x14ac:dyDescent="0.2">
      <c r="A215" s="36" t="s">
        <v>54</v>
      </c>
      <c r="B215" s="36" t="s">
        <v>2452</v>
      </c>
      <c r="T215" s="36" t="s">
        <v>67</v>
      </c>
      <c r="U215" s="36">
        <v>9004</v>
      </c>
      <c r="V215" s="36" t="s">
        <v>2961</v>
      </c>
      <c r="W215" s="59" t="s">
        <v>2962</v>
      </c>
      <c r="X215" s="36">
        <v>22</v>
      </c>
      <c r="Y215" s="36" t="s">
        <v>181</v>
      </c>
      <c r="Z215" s="36" t="s">
        <v>1623</v>
      </c>
      <c r="AA215" s="36" t="s">
        <v>133</v>
      </c>
      <c r="AB215" s="60">
        <v>80</v>
      </c>
      <c r="AC215" s="60" t="s">
        <v>266</v>
      </c>
      <c r="AD215" s="60">
        <v>6</v>
      </c>
      <c r="AE215" s="36" t="s">
        <v>2963</v>
      </c>
      <c r="AF215" s="60">
        <v>140</v>
      </c>
      <c r="AG215" s="60" t="s">
        <v>266</v>
      </c>
      <c r="AH215" s="60">
        <v>9</v>
      </c>
      <c r="AI215" s="36" t="s">
        <v>2964</v>
      </c>
      <c r="AJ215" s="60">
        <v>240</v>
      </c>
      <c r="AK215" s="60" t="s">
        <v>266</v>
      </c>
      <c r="AL215" s="60">
        <v>12</v>
      </c>
      <c r="AM215" s="36" t="s">
        <v>2965</v>
      </c>
      <c r="AN215" s="60">
        <v>320</v>
      </c>
      <c r="AO215" s="60" t="s">
        <v>266</v>
      </c>
      <c r="AP215" s="60">
        <v>16</v>
      </c>
    </row>
    <row r="216" spans="1:43" x14ac:dyDescent="0.2">
      <c r="A216" s="36" t="s">
        <v>54</v>
      </c>
      <c r="B216" s="36" t="s">
        <v>2623</v>
      </c>
      <c r="T216" s="36" t="s">
        <v>67</v>
      </c>
      <c r="U216" s="36">
        <v>13004</v>
      </c>
      <c r="V216" s="36" t="s">
        <v>3483</v>
      </c>
      <c r="W216" s="59" t="s">
        <v>3484</v>
      </c>
      <c r="X216" s="36">
        <v>32</v>
      </c>
      <c r="Y216" s="36" t="s">
        <v>1648</v>
      </c>
      <c r="Z216" s="36" t="s">
        <v>1511</v>
      </c>
      <c r="AA216" s="36" t="s">
        <v>2077</v>
      </c>
      <c r="AB216" s="60">
        <v>100</v>
      </c>
      <c r="AC216" s="60">
        <v>5</v>
      </c>
      <c r="AD216" s="60">
        <v>8</v>
      </c>
      <c r="AE216" s="36" t="s">
        <v>1735</v>
      </c>
      <c r="AF216" s="60">
        <v>140</v>
      </c>
      <c r="AG216" s="60">
        <v>10</v>
      </c>
      <c r="AH216" s="60">
        <v>10</v>
      </c>
      <c r="AI216" s="36" t="s">
        <v>1736</v>
      </c>
      <c r="AJ216" s="60">
        <v>200</v>
      </c>
      <c r="AK216" s="60">
        <v>15</v>
      </c>
      <c r="AL216" s="60">
        <v>12</v>
      </c>
      <c r="AM216" s="36" t="s">
        <v>1737</v>
      </c>
      <c r="AN216" s="60">
        <v>180</v>
      </c>
      <c r="AO216" s="60">
        <v>15</v>
      </c>
      <c r="AP216" s="60">
        <v>15</v>
      </c>
    </row>
    <row r="217" spans="1:43" x14ac:dyDescent="0.2">
      <c r="A217" s="36" t="s">
        <v>54</v>
      </c>
      <c r="B217" s="36" t="s">
        <v>2798</v>
      </c>
      <c r="T217" s="36" t="s">
        <v>34</v>
      </c>
      <c r="U217" s="36">
        <v>7001</v>
      </c>
      <c r="V217" s="36" t="s">
        <v>2615</v>
      </c>
      <c r="W217" s="59" t="s">
        <v>2616</v>
      </c>
      <c r="X217" s="36">
        <v>18</v>
      </c>
      <c r="Y217" s="36" t="s">
        <v>1773</v>
      </c>
      <c r="Z217" s="36" t="s">
        <v>1511</v>
      </c>
      <c r="AA217" s="36" t="s">
        <v>2617</v>
      </c>
      <c r="AB217" s="60">
        <v>60</v>
      </c>
      <c r="AC217" s="60">
        <v>10</v>
      </c>
      <c r="AD217" s="60">
        <v>6</v>
      </c>
      <c r="AE217" s="36" t="s">
        <v>2618</v>
      </c>
      <c r="AF217" s="60">
        <v>100</v>
      </c>
      <c r="AG217" s="60">
        <v>10</v>
      </c>
      <c r="AH217" s="60">
        <v>9</v>
      </c>
      <c r="AI217" s="36" t="s">
        <v>2619</v>
      </c>
      <c r="AJ217" s="60">
        <v>150</v>
      </c>
      <c r="AK217" s="60">
        <v>15</v>
      </c>
      <c r="AL217" s="60">
        <v>12</v>
      </c>
      <c r="AM217" s="36" t="s">
        <v>2620</v>
      </c>
      <c r="AN217" s="60">
        <v>250</v>
      </c>
      <c r="AO217" s="60">
        <v>25</v>
      </c>
      <c r="AP217" s="60">
        <v>15</v>
      </c>
    </row>
    <row r="218" spans="1:43" x14ac:dyDescent="0.2">
      <c r="A218" s="36" t="s">
        <v>54</v>
      </c>
      <c r="B218" s="36" t="s">
        <v>2955</v>
      </c>
      <c r="T218" s="36" t="s">
        <v>67</v>
      </c>
      <c r="U218" s="36">
        <v>34004</v>
      </c>
      <c r="V218" s="36" t="s">
        <v>4373</v>
      </c>
      <c r="W218" s="59" t="s">
        <v>4374</v>
      </c>
      <c r="X218" s="36">
        <v>86</v>
      </c>
      <c r="Y218" s="36" t="s">
        <v>181</v>
      </c>
      <c r="Z218" s="36" t="s">
        <v>1511</v>
      </c>
      <c r="AA218" s="36" t="s">
        <v>4375</v>
      </c>
      <c r="AB218" s="60">
        <v>200</v>
      </c>
      <c r="AC218" s="60" t="s">
        <v>266</v>
      </c>
      <c r="AD218" s="60">
        <v>10</v>
      </c>
      <c r="AE218" s="36" t="s">
        <v>4376</v>
      </c>
      <c r="AF218" s="60">
        <v>400</v>
      </c>
      <c r="AG218" s="60" t="s">
        <v>266</v>
      </c>
      <c r="AH218" s="60">
        <v>12</v>
      </c>
      <c r="AI218" s="36" t="s">
        <v>4377</v>
      </c>
      <c r="AJ218" s="60">
        <v>600</v>
      </c>
      <c r="AK218" s="60" t="s">
        <v>266</v>
      </c>
      <c r="AL218" s="60">
        <v>14</v>
      </c>
      <c r="AM218" s="36" t="s">
        <v>4378</v>
      </c>
      <c r="AN218" s="60">
        <v>700</v>
      </c>
      <c r="AO218" s="60" t="s">
        <v>266</v>
      </c>
      <c r="AP218" s="60">
        <v>16</v>
      </c>
    </row>
    <row r="219" spans="1:43" x14ac:dyDescent="0.2">
      <c r="A219" s="36" t="s">
        <v>54</v>
      </c>
      <c r="B219" s="36" t="s">
        <v>3117</v>
      </c>
      <c r="T219" s="36" t="s">
        <v>1587</v>
      </c>
      <c r="U219" s="36">
        <v>4017</v>
      </c>
      <c r="V219" s="36" t="s">
        <v>2171</v>
      </c>
      <c r="W219" s="59" t="s">
        <v>2172</v>
      </c>
      <c r="X219" s="36">
        <v>34</v>
      </c>
      <c r="Y219" s="36" t="s">
        <v>181</v>
      </c>
      <c r="Z219" s="36" t="s">
        <v>1511</v>
      </c>
      <c r="AA219" s="36" t="s">
        <v>2173</v>
      </c>
      <c r="AB219" s="60">
        <v>80</v>
      </c>
      <c r="AC219" s="60">
        <v>5</v>
      </c>
      <c r="AD219" s="60">
        <v>7</v>
      </c>
      <c r="AE219" s="36" t="s">
        <v>2174</v>
      </c>
      <c r="AF219" s="60">
        <v>120</v>
      </c>
      <c r="AG219" s="60">
        <v>15</v>
      </c>
      <c r="AH219" s="60">
        <v>9</v>
      </c>
      <c r="AI219" s="36" t="s">
        <v>2175</v>
      </c>
      <c r="AJ219" s="60">
        <v>160</v>
      </c>
      <c r="AK219" s="60">
        <v>20</v>
      </c>
      <c r="AL219" s="60">
        <v>12</v>
      </c>
      <c r="AM219" s="36" t="s">
        <v>2176</v>
      </c>
      <c r="AN219" s="60">
        <v>200</v>
      </c>
      <c r="AO219" s="60">
        <v>20</v>
      </c>
      <c r="AP219" s="60">
        <v>15</v>
      </c>
      <c r="AQ219" s="36" t="s">
        <v>1594</v>
      </c>
    </row>
    <row r="220" spans="1:43" x14ac:dyDescent="0.2">
      <c r="A220" s="36" t="s">
        <v>54</v>
      </c>
      <c r="B220" s="36" t="s">
        <v>3271</v>
      </c>
      <c r="T220" s="36" t="s">
        <v>40</v>
      </c>
      <c r="U220" s="36">
        <v>24007</v>
      </c>
      <c r="V220" s="36" t="s">
        <v>4017</v>
      </c>
      <c r="W220" s="59" t="s">
        <v>4018</v>
      </c>
      <c r="X220" s="36">
        <v>80</v>
      </c>
      <c r="Y220" s="36" t="s">
        <v>181</v>
      </c>
      <c r="Z220" s="36" t="s">
        <v>1511</v>
      </c>
      <c r="AA220" s="36" t="s">
        <v>1195</v>
      </c>
      <c r="AB220" s="60">
        <v>180</v>
      </c>
      <c r="AC220" s="60">
        <v>20</v>
      </c>
      <c r="AD220" s="60">
        <v>9</v>
      </c>
      <c r="AE220" s="36" t="s">
        <v>1546</v>
      </c>
      <c r="AF220" s="60">
        <v>250</v>
      </c>
      <c r="AG220" s="60">
        <v>25</v>
      </c>
      <c r="AH220" s="60">
        <v>12</v>
      </c>
      <c r="AI220" s="36" t="s">
        <v>1538</v>
      </c>
      <c r="AJ220" s="60">
        <v>320</v>
      </c>
      <c r="AK220" s="60">
        <v>35</v>
      </c>
      <c r="AL220" s="60">
        <v>15</v>
      </c>
      <c r="AM220" s="36" t="s">
        <v>1989</v>
      </c>
      <c r="AN220" s="60">
        <v>400</v>
      </c>
      <c r="AO220" s="60">
        <v>40</v>
      </c>
      <c r="AP220" s="60">
        <v>17</v>
      </c>
    </row>
    <row r="221" spans="1:43" x14ac:dyDescent="0.2">
      <c r="A221" s="36" t="s">
        <v>54</v>
      </c>
      <c r="B221" s="36" t="s">
        <v>3374</v>
      </c>
      <c r="T221" s="36" t="s">
        <v>67</v>
      </c>
      <c r="U221" s="36">
        <v>37004</v>
      </c>
      <c r="V221" s="36" t="s">
        <v>4440</v>
      </c>
      <c r="W221" s="59" t="s">
        <v>4441</v>
      </c>
      <c r="X221" s="36">
        <v>92</v>
      </c>
      <c r="Y221" s="36" t="s">
        <v>181</v>
      </c>
      <c r="Z221" s="36" t="s">
        <v>1511</v>
      </c>
      <c r="AA221" s="36" t="s">
        <v>4442</v>
      </c>
      <c r="AB221" s="60">
        <v>350</v>
      </c>
      <c r="AC221" s="60" t="s">
        <v>266</v>
      </c>
      <c r="AD221" s="60">
        <v>12</v>
      </c>
      <c r="AE221" s="36" t="s">
        <v>4443</v>
      </c>
      <c r="AF221" s="60">
        <v>600</v>
      </c>
      <c r="AG221" s="60" t="s">
        <v>266</v>
      </c>
      <c r="AH221" s="60">
        <v>14</v>
      </c>
      <c r="AI221" s="36" t="s">
        <v>4444</v>
      </c>
      <c r="AJ221" s="60">
        <v>900</v>
      </c>
      <c r="AK221" s="60" t="s">
        <v>266</v>
      </c>
      <c r="AL221" s="60">
        <v>16</v>
      </c>
      <c r="AM221" s="36" t="s">
        <v>4445</v>
      </c>
      <c r="AN221" s="60">
        <v>1500</v>
      </c>
      <c r="AO221" s="60" t="s">
        <v>266</v>
      </c>
      <c r="AP221" s="60">
        <v>18</v>
      </c>
    </row>
    <row r="222" spans="1:43" x14ac:dyDescent="0.2">
      <c r="A222" s="36" t="s">
        <v>54</v>
      </c>
      <c r="B222" s="36" t="s">
        <v>3477</v>
      </c>
      <c r="T222" s="36" t="s">
        <v>67</v>
      </c>
      <c r="U222" s="36">
        <v>4004</v>
      </c>
      <c r="V222" s="36" t="s">
        <v>2127</v>
      </c>
      <c r="W222" s="59" t="s">
        <v>2128</v>
      </c>
      <c r="X222" s="36">
        <v>10</v>
      </c>
      <c r="Y222" s="36" t="s">
        <v>181</v>
      </c>
      <c r="Z222" s="36" t="s">
        <v>1511</v>
      </c>
      <c r="AA222" s="36" t="s">
        <v>1702</v>
      </c>
      <c r="AB222" s="60">
        <v>50</v>
      </c>
      <c r="AC222" s="60" t="s">
        <v>266</v>
      </c>
      <c r="AD222" s="60">
        <v>6</v>
      </c>
      <c r="AE222" s="36" t="s">
        <v>2066</v>
      </c>
      <c r="AF222" s="60">
        <v>90</v>
      </c>
      <c r="AG222" s="60" t="s">
        <v>266</v>
      </c>
      <c r="AH222" s="60">
        <v>9</v>
      </c>
      <c r="AI222" s="36" t="s">
        <v>1768</v>
      </c>
      <c r="AJ222" s="60">
        <v>140</v>
      </c>
      <c r="AK222" s="60" t="s">
        <v>266</v>
      </c>
      <c r="AL222" s="60">
        <v>11</v>
      </c>
      <c r="AM222" s="36" t="s">
        <v>1743</v>
      </c>
      <c r="AN222" s="60">
        <v>180</v>
      </c>
      <c r="AO222" s="60" t="s">
        <v>266</v>
      </c>
      <c r="AP222" s="60">
        <v>13</v>
      </c>
    </row>
    <row r="223" spans="1:43" x14ac:dyDescent="0.2">
      <c r="A223" s="36" t="s">
        <v>54</v>
      </c>
      <c r="B223" s="36" t="s">
        <v>3532</v>
      </c>
      <c r="T223" s="36" t="s">
        <v>67</v>
      </c>
      <c r="U223" s="36">
        <v>31004</v>
      </c>
      <c r="V223" s="36" t="s">
        <v>4313</v>
      </c>
      <c r="W223" s="59" t="s">
        <v>4314</v>
      </c>
      <c r="X223" s="36">
        <v>78</v>
      </c>
      <c r="Y223" s="36" t="s">
        <v>1648</v>
      </c>
      <c r="Z223" s="36" t="s">
        <v>1511</v>
      </c>
      <c r="AA223" s="36" t="s">
        <v>4315</v>
      </c>
      <c r="AB223" s="60">
        <v>150</v>
      </c>
      <c r="AC223" s="60" t="s">
        <v>266</v>
      </c>
      <c r="AD223" s="60">
        <v>8</v>
      </c>
      <c r="AE223" s="36" t="s">
        <v>4316</v>
      </c>
      <c r="AF223" s="60">
        <v>250</v>
      </c>
      <c r="AG223" s="60" t="s">
        <v>266</v>
      </c>
      <c r="AH223" s="60">
        <v>10</v>
      </c>
      <c r="AI223" s="36" t="s">
        <v>4317</v>
      </c>
      <c r="AJ223" s="60">
        <v>350</v>
      </c>
      <c r="AK223" s="60" t="s">
        <v>266</v>
      </c>
      <c r="AL223" s="60">
        <v>12</v>
      </c>
      <c r="AM223" s="36" t="s">
        <v>4318</v>
      </c>
      <c r="AN223" s="60">
        <v>500</v>
      </c>
      <c r="AO223" s="60" t="s">
        <v>266</v>
      </c>
      <c r="AP223" s="60">
        <v>15</v>
      </c>
    </row>
    <row r="224" spans="1:43" x14ac:dyDescent="0.2">
      <c r="A224" s="36" t="s">
        <v>54</v>
      </c>
      <c r="B224" s="36" t="s">
        <v>3590</v>
      </c>
      <c r="T224" s="36" t="s">
        <v>104</v>
      </c>
      <c r="U224" s="36">
        <v>18010</v>
      </c>
      <c r="V224" s="36" t="s">
        <v>3744</v>
      </c>
      <c r="W224" s="59" t="s">
        <v>3745</v>
      </c>
      <c r="X224" s="36">
        <v>60</v>
      </c>
      <c r="Y224" s="36" t="s">
        <v>181</v>
      </c>
      <c r="Z224" s="36" t="s">
        <v>1511</v>
      </c>
      <c r="AA224" s="36" t="s">
        <v>3746</v>
      </c>
      <c r="AB224" s="60">
        <v>80</v>
      </c>
      <c r="AC224" s="60" t="s">
        <v>266</v>
      </c>
      <c r="AD224" s="60">
        <v>7</v>
      </c>
      <c r="AE224" s="36" t="s">
        <v>3747</v>
      </c>
      <c r="AF224" s="60">
        <v>180</v>
      </c>
      <c r="AG224" s="60" t="s">
        <v>266</v>
      </c>
      <c r="AH224" s="60">
        <v>10</v>
      </c>
      <c r="AI224" s="36" t="s">
        <v>3748</v>
      </c>
      <c r="AJ224" s="60">
        <v>300</v>
      </c>
      <c r="AK224" s="60" t="s">
        <v>266</v>
      </c>
      <c r="AL224" s="60">
        <v>12</v>
      </c>
      <c r="AM224" s="36" t="s">
        <v>3749</v>
      </c>
      <c r="AN224" s="60">
        <v>500</v>
      </c>
      <c r="AO224" s="60" t="s">
        <v>266</v>
      </c>
      <c r="AP224" s="60">
        <v>15</v>
      </c>
    </row>
    <row r="225" spans="1:43" x14ac:dyDescent="0.2">
      <c r="A225" s="36" t="s">
        <v>54</v>
      </c>
      <c r="B225" s="36" t="s">
        <v>3633</v>
      </c>
      <c r="T225" s="36" t="s">
        <v>67</v>
      </c>
      <c r="U225" s="36">
        <v>3004</v>
      </c>
      <c r="V225" s="36" t="s">
        <v>1953</v>
      </c>
      <c r="W225" s="59" t="s">
        <v>1954</v>
      </c>
      <c r="X225" s="36">
        <v>8</v>
      </c>
      <c r="Y225" s="36" t="s">
        <v>181</v>
      </c>
      <c r="Z225" s="36" t="s">
        <v>1511</v>
      </c>
      <c r="AA225" s="36" t="s">
        <v>1955</v>
      </c>
      <c r="AB225" s="60">
        <v>40</v>
      </c>
      <c r="AC225" s="60" t="s">
        <v>266</v>
      </c>
      <c r="AD225" s="60">
        <v>5</v>
      </c>
      <c r="AE225" s="36" t="s">
        <v>1956</v>
      </c>
      <c r="AF225" s="60">
        <v>80</v>
      </c>
      <c r="AG225" s="60" t="s">
        <v>266</v>
      </c>
      <c r="AH225" s="60">
        <v>8</v>
      </c>
      <c r="AI225" s="36" t="s">
        <v>1957</v>
      </c>
      <c r="AJ225" s="60">
        <v>120</v>
      </c>
      <c r="AK225" s="60" t="s">
        <v>266</v>
      </c>
      <c r="AL225" s="60">
        <v>10</v>
      </c>
      <c r="AM225" s="36" t="s">
        <v>1958</v>
      </c>
      <c r="AN225" s="60">
        <v>150</v>
      </c>
      <c r="AO225" s="60" t="s">
        <v>266</v>
      </c>
      <c r="AP225" s="60">
        <v>12</v>
      </c>
    </row>
    <row r="226" spans="1:43" x14ac:dyDescent="0.2">
      <c r="A226" s="36" t="s">
        <v>54</v>
      </c>
      <c r="B226" s="36" t="s">
        <v>3677</v>
      </c>
      <c r="T226" s="36" t="s">
        <v>67</v>
      </c>
      <c r="U226" s="36">
        <v>26004</v>
      </c>
      <c r="V226" s="36" t="s">
        <v>4079</v>
      </c>
      <c r="W226" s="59" t="s">
        <v>4080</v>
      </c>
      <c r="X226" s="36">
        <v>66</v>
      </c>
      <c r="Y226" s="36" t="s">
        <v>1648</v>
      </c>
      <c r="Z226" s="36" t="s">
        <v>1511</v>
      </c>
      <c r="AA226" s="36" t="s">
        <v>2228</v>
      </c>
      <c r="AB226" s="60">
        <v>160</v>
      </c>
      <c r="AC226" s="60">
        <v>20</v>
      </c>
      <c r="AD226" s="60">
        <v>8</v>
      </c>
      <c r="AE226" s="36" t="s">
        <v>1802</v>
      </c>
      <c r="AF226" s="60">
        <v>200</v>
      </c>
      <c r="AG226" s="60">
        <v>20</v>
      </c>
      <c r="AH226" s="60">
        <v>10</v>
      </c>
      <c r="AI226" s="36" t="s">
        <v>1803</v>
      </c>
      <c r="AJ226" s="60">
        <v>240</v>
      </c>
      <c r="AK226" s="60">
        <v>25</v>
      </c>
      <c r="AL226" s="60">
        <v>13</v>
      </c>
      <c r="AM226" s="36" t="s">
        <v>4081</v>
      </c>
      <c r="AN226" s="60">
        <v>280</v>
      </c>
      <c r="AO226" s="60">
        <v>30</v>
      </c>
      <c r="AP226" s="60">
        <v>16</v>
      </c>
    </row>
    <row r="227" spans="1:43" x14ac:dyDescent="0.2">
      <c r="A227" s="36" t="s">
        <v>54</v>
      </c>
      <c r="B227" s="36" t="s">
        <v>3718</v>
      </c>
      <c r="T227" s="36" t="s">
        <v>112</v>
      </c>
      <c r="U227" s="36">
        <v>14011</v>
      </c>
      <c r="V227" s="36" t="s">
        <v>3576</v>
      </c>
      <c r="W227" s="59" t="s">
        <v>3577</v>
      </c>
      <c r="X227" s="36">
        <v>36</v>
      </c>
      <c r="Y227" s="36" t="s">
        <v>1648</v>
      </c>
      <c r="Z227" s="36" t="s">
        <v>1511</v>
      </c>
      <c r="AA227" s="36" t="s">
        <v>1736</v>
      </c>
      <c r="AB227" s="60">
        <v>80</v>
      </c>
      <c r="AC227" s="60" t="s">
        <v>266</v>
      </c>
      <c r="AD227" s="60">
        <v>8</v>
      </c>
      <c r="AE227" s="36" t="s">
        <v>1737</v>
      </c>
      <c r="AF227" s="60">
        <v>160</v>
      </c>
      <c r="AG227" s="60" t="s">
        <v>266</v>
      </c>
      <c r="AH227" s="60">
        <v>10</v>
      </c>
      <c r="AI227" s="36" t="s">
        <v>1738</v>
      </c>
      <c r="AJ227" s="60">
        <v>240</v>
      </c>
      <c r="AK227" s="60" t="s">
        <v>266</v>
      </c>
      <c r="AL227" s="60">
        <v>13</v>
      </c>
      <c r="AM227" s="36" t="s">
        <v>3519</v>
      </c>
      <c r="AN227" s="60">
        <v>320</v>
      </c>
      <c r="AO227" s="60" t="s">
        <v>266</v>
      </c>
      <c r="AP227" s="60">
        <v>115</v>
      </c>
    </row>
    <row r="228" spans="1:43" x14ac:dyDescent="0.2">
      <c r="A228" s="36" t="s">
        <v>54</v>
      </c>
      <c r="B228" s="36" t="s">
        <v>3765</v>
      </c>
      <c r="T228" s="36" t="s">
        <v>67</v>
      </c>
      <c r="U228" s="36">
        <v>24004</v>
      </c>
      <c r="V228" s="36" t="s">
        <v>4003</v>
      </c>
      <c r="W228" s="59" t="s">
        <v>4004</v>
      </c>
      <c r="X228" s="36">
        <v>60</v>
      </c>
      <c r="Y228" s="36" t="s">
        <v>1648</v>
      </c>
      <c r="Z228" s="36" t="s">
        <v>1511</v>
      </c>
      <c r="AA228" s="36" t="s">
        <v>1735</v>
      </c>
      <c r="AB228" s="60">
        <v>140</v>
      </c>
      <c r="AC228" s="60">
        <v>15</v>
      </c>
      <c r="AD228" s="60">
        <v>7</v>
      </c>
      <c r="AE228" s="36" t="s">
        <v>1736</v>
      </c>
      <c r="AF228" s="60">
        <v>180</v>
      </c>
      <c r="AG228" s="60">
        <v>20</v>
      </c>
      <c r="AH228" s="60">
        <v>9</v>
      </c>
      <c r="AI228" s="36" t="s">
        <v>1737</v>
      </c>
      <c r="AJ228" s="60">
        <v>240</v>
      </c>
      <c r="AK228" s="60">
        <v>25</v>
      </c>
      <c r="AL228" s="60">
        <v>12</v>
      </c>
      <c r="AM228" s="36" t="s">
        <v>1738</v>
      </c>
      <c r="AN228" s="60">
        <v>300</v>
      </c>
      <c r="AO228" s="60">
        <v>30</v>
      </c>
      <c r="AP228" s="60">
        <v>15</v>
      </c>
    </row>
    <row r="229" spans="1:43" x14ac:dyDescent="0.2">
      <c r="A229" s="36" t="s">
        <v>54</v>
      </c>
      <c r="B229" s="36" t="s">
        <v>3809</v>
      </c>
      <c r="T229" s="36" t="s">
        <v>67</v>
      </c>
      <c r="U229" s="36">
        <v>21004</v>
      </c>
      <c r="V229" s="36" t="s">
        <v>3867</v>
      </c>
      <c r="W229" s="59" t="s">
        <v>3868</v>
      </c>
      <c r="X229" s="36">
        <v>52</v>
      </c>
      <c r="Y229" s="36" t="s">
        <v>1648</v>
      </c>
      <c r="Z229" s="36" t="s">
        <v>1511</v>
      </c>
      <c r="AA229" s="36" t="s">
        <v>2262</v>
      </c>
      <c r="AB229" s="60">
        <v>140</v>
      </c>
      <c r="AC229" s="60" t="s">
        <v>266</v>
      </c>
      <c r="AD229" s="60">
        <v>7</v>
      </c>
      <c r="AE229" s="36" t="s">
        <v>2092</v>
      </c>
      <c r="AF229" s="60">
        <v>180</v>
      </c>
      <c r="AG229" s="60" t="s">
        <v>266</v>
      </c>
      <c r="AH229" s="60">
        <v>9</v>
      </c>
      <c r="AI229" s="36" t="s">
        <v>2094</v>
      </c>
      <c r="AJ229" s="60">
        <v>240</v>
      </c>
      <c r="AK229" s="60" t="s">
        <v>266</v>
      </c>
      <c r="AL229" s="60">
        <v>12</v>
      </c>
      <c r="AM229" s="36" t="s">
        <v>3720</v>
      </c>
      <c r="AN229" s="60">
        <v>350</v>
      </c>
      <c r="AO229" s="60" t="s">
        <v>266</v>
      </c>
      <c r="AP229" s="60">
        <v>15</v>
      </c>
    </row>
    <row r="230" spans="1:43" x14ac:dyDescent="0.2">
      <c r="A230" s="36" t="s">
        <v>54</v>
      </c>
      <c r="B230" s="36" t="s">
        <v>3865</v>
      </c>
      <c r="T230" s="36" t="s">
        <v>67</v>
      </c>
      <c r="U230" s="36">
        <v>16004</v>
      </c>
      <c r="V230" s="36" t="s">
        <v>3635</v>
      </c>
      <c r="W230" s="59" t="s">
        <v>3636</v>
      </c>
      <c r="X230" s="36">
        <v>40</v>
      </c>
      <c r="Y230" s="36" t="s">
        <v>1648</v>
      </c>
      <c r="Z230" s="36" t="s">
        <v>1511</v>
      </c>
      <c r="AA230" s="36" t="s">
        <v>1735</v>
      </c>
      <c r="AB230" s="60">
        <v>80</v>
      </c>
      <c r="AC230" s="60">
        <v>10</v>
      </c>
      <c r="AD230" s="60">
        <v>7</v>
      </c>
      <c r="AE230" s="36" t="s">
        <v>1652</v>
      </c>
      <c r="AF230" s="60">
        <v>160</v>
      </c>
      <c r="AG230" s="60">
        <v>20</v>
      </c>
      <c r="AH230" s="60">
        <v>9</v>
      </c>
      <c r="AI230" s="36" t="s">
        <v>2200</v>
      </c>
      <c r="AJ230" s="60">
        <v>240</v>
      </c>
      <c r="AK230" s="60">
        <v>25</v>
      </c>
      <c r="AL230" s="60">
        <v>12</v>
      </c>
      <c r="AM230" s="36" t="s">
        <v>2324</v>
      </c>
      <c r="AN230" s="60">
        <v>300</v>
      </c>
      <c r="AO230" s="60">
        <v>30</v>
      </c>
      <c r="AP230" s="60">
        <v>15</v>
      </c>
    </row>
    <row r="231" spans="1:43" x14ac:dyDescent="0.2">
      <c r="A231" s="36" t="s">
        <v>54</v>
      </c>
      <c r="B231" s="36" t="s">
        <v>3911</v>
      </c>
      <c r="T231" s="36" t="s">
        <v>34</v>
      </c>
      <c r="U231" s="36">
        <v>16001</v>
      </c>
      <c r="V231" s="36" t="s">
        <v>3625</v>
      </c>
      <c r="W231" s="59" t="s">
        <v>3626</v>
      </c>
      <c r="X231" s="36">
        <v>40</v>
      </c>
      <c r="Y231" s="36" t="s">
        <v>1648</v>
      </c>
      <c r="Z231" s="36" t="s">
        <v>1511</v>
      </c>
      <c r="AA231" s="36" t="s">
        <v>3627</v>
      </c>
      <c r="AB231" s="60">
        <v>80</v>
      </c>
      <c r="AC231" s="60" t="s">
        <v>266</v>
      </c>
      <c r="AD231" s="60">
        <v>6</v>
      </c>
      <c r="AE231" s="36" t="s">
        <v>3628</v>
      </c>
      <c r="AF231" s="60">
        <v>180</v>
      </c>
      <c r="AG231" s="60" t="s">
        <v>266</v>
      </c>
      <c r="AH231" s="60">
        <v>9</v>
      </c>
      <c r="AI231" s="36" t="s">
        <v>3629</v>
      </c>
      <c r="AJ231" s="60">
        <v>240</v>
      </c>
      <c r="AK231" s="60" t="s">
        <v>266</v>
      </c>
      <c r="AL231" s="60">
        <v>12</v>
      </c>
      <c r="AM231" s="36" t="s">
        <v>3630</v>
      </c>
      <c r="AN231" s="60">
        <v>350</v>
      </c>
      <c r="AO231" s="60" t="s">
        <v>266</v>
      </c>
      <c r="AP231" s="60">
        <v>15</v>
      </c>
    </row>
    <row r="232" spans="1:43" x14ac:dyDescent="0.2">
      <c r="A232" s="36" t="s">
        <v>54</v>
      </c>
      <c r="B232" s="36" t="s">
        <v>3954</v>
      </c>
      <c r="T232" s="36" t="s">
        <v>44</v>
      </c>
      <c r="U232" s="36">
        <v>16002</v>
      </c>
      <c r="V232" s="36" t="s">
        <v>3631</v>
      </c>
      <c r="W232" s="59" t="s">
        <v>3632</v>
      </c>
      <c r="X232" s="36">
        <v>40</v>
      </c>
      <c r="Y232" s="36" t="s">
        <v>1648</v>
      </c>
      <c r="Z232" s="36" t="s">
        <v>1511</v>
      </c>
      <c r="AA232" s="36" t="s">
        <v>3627</v>
      </c>
      <c r="AB232" s="60">
        <v>80</v>
      </c>
      <c r="AC232" s="60" t="s">
        <v>266</v>
      </c>
      <c r="AD232" s="60">
        <v>6</v>
      </c>
      <c r="AE232" s="36" t="s">
        <v>3628</v>
      </c>
      <c r="AF232" s="60">
        <v>180</v>
      </c>
      <c r="AG232" s="60" t="s">
        <v>266</v>
      </c>
      <c r="AH232" s="60">
        <v>9</v>
      </c>
      <c r="AI232" s="36" t="s">
        <v>3629</v>
      </c>
      <c r="AJ232" s="60">
        <v>240</v>
      </c>
      <c r="AK232" s="60" t="s">
        <v>266</v>
      </c>
      <c r="AL232" s="60">
        <v>12</v>
      </c>
      <c r="AM232" s="36" t="s">
        <v>3630</v>
      </c>
      <c r="AN232" s="60">
        <v>350</v>
      </c>
      <c r="AO232" s="60" t="s">
        <v>266</v>
      </c>
      <c r="AP232" s="60">
        <v>15</v>
      </c>
    </row>
    <row r="233" spans="1:43" x14ac:dyDescent="0.2">
      <c r="A233" s="36" t="s">
        <v>54</v>
      </c>
      <c r="B233" s="36" t="s">
        <v>4001</v>
      </c>
      <c r="T233" s="36" t="s">
        <v>1731</v>
      </c>
      <c r="U233" s="36">
        <v>7715</v>
      </c>
      <c r="V233" s="36" t="s">
        <v>2775</v>
      </c>
      <c r="W233" s="59" t="s">
        <v>2776</v>
      </c>
      <c r="X233" s="36" t="s">
        <v>1734</v>
      </c>
      <c r="Y233" s="36" t="s">
        <v>2777</v>
      </c>
      <c r="Z233" s="36" t="s">
        <v>1623</v>
      </c>
      <c r="AA233" s="36" t="s">
        <v>1736</v>
      </c>
      <c r="AB233" s="60">
        <v>100</v>
      </c>
      <c r="AC233" s="60" t="s">
        <v>266</v>
      </c>
      <c r="AD233" s="60">
        <v>9</v>
      </c>
      <c r="AE233" s="36" t="s">
        <v>1652</v>
      </c>
      <c r="AF233" s="60">
        <v>160</v>
      </c>
      <c r="AG233" s="60" t="s">
        <v>266</v>
      </c>
      <c r="AH233" s="60">
        <v>11</v>
      </c>
      <c r="AI233" s="36" t="s">
        <v>2200</v>
      </c>
      <c r="AJ233" s="60">
        <v>220</v>
      </c>
      <c r="AK233" s="60" t="s">
        <v>266</v>
      </c>
      <c r="AL233" s="60">
        <v>13</v>
      </c>
      <c r="AM233" s="36" t="s">
        <v>2324</v>
      </c>
      <c r="AN233" s="60">
        <v>300</v>
      </c>
      <c r="AO233" s="60" t="s">
        <v>266</v>
      </c>
      <c r="AP233" s="60">
        <v>16</v>
      </c>
      <c r="AQ233" s="36" t="s">
        <v>76</v>
      </c>
    </row>
    <row r="234" spans="1:43" x14ac:dyDescent="0.2">
      <c r="A234" s="36" t="s">
        <v>54</v>
      </c>
      <c r="B234" s="36" t="s">
        <v>4044</v>
      </c>
      <c r="T234" s="36" t="s">
        <v>1572</v>
      </c>
      <c r="U234" s="36">
        <v>8015</v>
      </c>
      <c r="V234" s="36" t="s">
        <v>2838</v>
      </c>
      <c r="W234" s="59" t="s">
        <v>2839</v>
      </c>
      <c r="X234" s="36" t="s">
        <v>1575</v>
      </c>
      <c r="Y234" s="36" t="s">
        <v>181</v>
      </c>
      <c r="Z234" s="36" t="s">
        <v>1511</v>
      </c>
      <c r="AA234" s="36" t="s">
        <v>2840</v>
      </c>
      <c r="AB234" s="60">
        <v>40</v>
      </c>
      <c r="AC234" s="60">
        <v>5</v>
      </c>
      <c r="AD234" s="60">
        <v>5</v>
      </c>
      <c r="AE234" s="36" t="s">
        <v>2841</v>
      </c>
      <c r="AF234" s="60">
        <v>80</v>
      </c>
      <c r="AG234" s="60">
        <v>5</v>
      </c>
      <c r="AH234" s="60">
        <v>8</v>
      </c>
      <c r="AI234" s="36" t="s">
        <v>2842</v>
      </c>
      <c r="AJ234" s="60">
        <v>120</v>
      </c>
      <c r="AK234" s="60">
        <v>10</v>
      </c>
      <c r="AL234" s="60">
        <v>10</v>
      </c>
      <c r="AM234" s="36" t="s">
        <v>2843</v>
      </c>
      <c r="AN234" s="60">
        <v>150</v>
      </c>
      <c r="AO234" s="60">
        <v>10</v>
      </c>
      <c r="AP234" s="60">
        <v>12</v>
      </c>
      <c r="AQ234" s="36" t="s">
        <v>44</v>
      </c>
    </row>
    <row r="235" spans="1:43" x14ac:dyDescent="0.2">
      <c r="A235" s="36" t="s">
        <v>54</v>
      </c>
      <c r="B235" s="36" t="s">
        <v>4076</v>
      </c>
      <c r="T235" s="36" t="s">
        <v>112</v>
      </c>
      <c r="U235" s="36">
        <v>6011</v>
      </c>
      <c r="V235" s="36" t="s">
        <v>2495</v>
      </c>
      <c r="W235" s="59" t="s">
        <v>2496</v>
      </c>
      <c r="X235" s="36">
        <v>16</v>
      </c>
      <c r="Y235" s="36" t="s">
        <v>1544</v>
      </c>
      <c r="Z235" s="36" t="s">
        <v>1511</v>
      </c>
      <c r="AA235" s="36" t="s">
        <v>2497</v>
      </c>
      <c r="AB235" s="60">
        <v>50</v>
      </c>
      <c r="AC235" s="60">
        <v>5</v>
      </c>
      <c r="AD235" s="60">
        <v>6</v>
      </c>
      <c r="AE235" s="36" t="s">
        <v>1898</v>
      </c>
      <c r="AF235" s="60">
        <v>80</v>
      </c>
      <c r="AG235" s="60">
        <v>10</v>
      </c>
      <c r="AH235" s="60">
        <v>9</v>
      </c>
      <c r="AI235" s="36" t="s">
        <v>2498</v>
      </c>
      <c r="AJ235" s="60">
        <v>100</v>
      </c>
      <c r="AK235" s="60">
        <v>10</v>
      </c>
      <c r="AL235" s="60">
        <v>11</v>
      </c>
      <c r="AM235" s="36" t="s">
        <v>2499</v>
      </c>
      <c r="AN235" s="60">
        <v>120</v>
      </c>
      <c r="AO235" s="60">
        <v>15</v>
      </c>
      <c r="AP235" s="60">
        <v>13</v>
      </c>
    </row>
    <row r="236" spans="1:43" x14ac:dyDescent="0.2">
      <c r="A236" s="36" t="s">
        <v>54</v>
      </c>
      <c r="B236" s="36" t="s">
        <v>4130</v>
      </c>
      <c r="T236" s="36" t="s">
        <v>1620</v>
      </c>
      <c r="U236" s="36">
        <v>4022</v>
      </c>
      <c r="V236" s="36" t="s">
        <v>2192</v>
      </c>
      <c r="W236" s="59" t="s">
        <v>2193</v>
      </c>
      <c r="X236" s="36">
        <v>34</v>
      </c>
      <c r="Y236" s="36" t="s">
        <v>1544</v>
      </c>
      <c r="Z236" s="36" t="s">
        <v>1511</v>
      </c>
      <c r="AA236" s="36" t="s">
        <v>2194</v>
      </c>
      <c r="AB236" s="60">
        <v>80</v>
      </c>
      <c r="AC236" s="60">
        <v>10</v>
      </c>
      <c r="AD236" s="60">
        <v>8</v>
      </c>
      <c r="AE236" s="36" t="s">
        <v>2195</v>
      </c>
      <c r="AF236" s="60">
        <v>100</v>
      </c>
      <c r="AG236" s="60">
        <v>10</v>
      </c>
      <c r="AH236" s="60">
        <v>10</v>
      </c>
      <c r="AI236" s="36" t="s">
        <v>2196</v>
      </c>
      <c r="AJ236" s="60">
        <v>120</v>
      </c>
      <c r="AK236" s="60">
        <v>15</v>
      </c>
      <c r="AL236" s="60">
        <v>12</v>
      </c>
      <c r="AM236" s="36" t="s">
        <v>2197</v>
      </c>
      <c r="AN236" s="60">
        <v>140</v>
      </c>
      <c r="AO236" s="60">
        <v>15</v>
      </c>
      <c r="AP236" s="60">
        <v>14</v>
      </c>
      <c r="AQ236" s="36" t="s">
        <v>1628</v>
      </c>
    </row>
    <row r="237" spans="1:43" x14ac:dyDescent="0.2">
      <c r="A237" s="36" t="s">
        <v>54</v>
      </c>
      <c r="B237" s="36" t="s">
        <v>4174</v>
      </c>
      <c r="T237" s="36" t="s">
        <v>100</v>
      </c>
      <c r="U237" s="36">
        <v>2009</v>
      </c>
      <c r="V237" s="36" t="s">
        <v>1799</v>
      </c>
      <c r="W237" s="59" t="s">
        <v>1800</v>
      </c>
      <c r="X237" s="36">
        <v>6</v>
      </c>
      <c r="Y237" s="36" t="s">
        <v>1561</v>
      </c>
      <c r="Z237" s="36" t="s">
        <v>1511</v>
      </c>
      <c r="AA237" s="36" t="s">
        <v>1801</v>
      </c>
      <c r="AB237" s="60">
        <v>30</v>
      </c>
      <c r="AC237" s="60">
        <v>5</v>
      </c>
      <c r="AD237" s="60">
        <v>5</v>
      </c>
      <c r="AE237" s="36" t="s">
        <v>1802</v>
      </c>
      <c r="AF237" s="60">
        <v>60</v>
      </c>
      <c r="AG237" s="60">
        <v>10</v>
      </c>
      <c r="AH237" s="60">
        <v>8</v>
      </c>
      <c r="AI237" s="36" t="s">
        <v>1803</v>
      </c>
      <c r="AJ237" s="60">
        <v>100</v>
      </c>
      <c r="AK237" s="60">
        <v>10</v>
      </c>
      <c r="AL237" s="60">
        <v>10</v>
      </c>
      <c r="AM237" s="36" t="s">
        <v>1804</v>
      </c>
      <c r="AN237" s="60">
        <v>140</v>
      </c>
      <c r="AO237" s="60">
        <v>15</v>
      </c>
      <c r="AP237" s="60">
        <v>12</v>
      </c>
    </row>
    <row r="238" spans="1:43" x14ac:dyDescent="0.2">
      <c r="A238" s="36" t="s">
        <v>54</v>
      </c>
      <c r="B238" s="36" t="s">
        <v>4227</v>
      </c>
      <c r="T238" s="36" t="s">
        <v>104</v>
      </c>
      <c r="U238" s="36">
        <v>5010</v>
      </c>
      <c r="V238" s="36" t="s">
        <v>2316</v>
      </c>
      <c r="W238" s="59" t="s">
        <v>2317</v>
      </c>
      <c r="X238" s="36">
        <v>16</v>
      </c>
      <c r="Y238" s="36" t="s">
        <v>1561</v>
      </c>
      <c r="Z238" s="36" t="s">
        <v>1511</v>
      </c>
      <c r="AA238" s="36" t="s">
        <v>2318</v>
      </c>
      <c r="AB238" s="60">
        <v>60</v>
      </c>
      <c r="AC238" s="60">
        <v>10</v>
      </c>
      <c r="AD238" s="60">
        <v>6</v>
      </c>
      <c r="AE238" s="36" t="s">
        <v>2319</v>
      </c>
      <c r="AF238" s="60">
        <v>160</v>
      </c>
      <c r="AG238" s="60">
        <v>20</v>
      </c>
      <c r="AH238" s="60">
        <v>8</v>
      </c>
      <c r="AI238" s="36" t="s">
        <v>2320</v>
      </c>
      <c r="AJ238" s="60">
        <v>200</v>
      </c>
      <c r="AK238" s="60">
        <v>20</v>
      </c>
      <c r="AL238" s="60">
        <v>10</v>
      </c>
      <c r="AM238" s="36" t="s">
        <v>2321</v>
      </c>
      <c r="AN238" s="60">
        <v>240</v>
      </c>
      <c r="AO238" s="60">
        <v>25</v>
      </c>
      <c r="AP238" s="60">
        <v>12</v>
      </c>
    </row>
    <row r="239" spans="1:43" x14ac:dyDescent="0.2">
      <c r="A239" s="36" t="s">
        <v>54</v>
      </c>
      <c r="B239" s="36" t="s">
        <v>4262</v>
      </c>
      <c r="T239" s="36" t="s">
        <v>34</v>
      </c>
      <c r="U239" s="36">
        <v>8001</v>
      </c>
      <c r="V239" s="36" t="s">
        <v>2786</v>
      </c>
      <c r="W239" s="59" t="s">
        <v>2787</v>
      </c>
      <c r="X239" s="36">
        <v>20</v>
      </c>
      <c r="Y239" s="36" t="s">
        <v>1544</v>
      </c>
      <c r="Z239" s="36" t="s">
        <v>1511</v>
      </c>
      <c r="AA239" s="36" t="s">
        <v>2788</v>
      </c>
      <c r="AB239" s="60">
        <v>50</v>
      </c>
      <c r="AC239" s="60">
        <v>5</v>
      </c>
      <c r="AD239" s="60">
        <v>6</v>
      </c>
      <c r="AE239" s="36" t="s">
        <v>2789</v>
      </c>
      <c r="AF239" s="60">
        <v>100</v>
      </c>
      <c r="AG239" s="60">
        <v>10</v>
      </c>
      <c r="AH239" s="60">
        <v>9</v>
      </c>
      <c r="AI239" s="36" t="s">
        <v>2790</v>
      </c>
      <c r="AJ239" s="60">
        <v>160</v>
      </c>
      <c r="AK239" s="60">
        <v>20</v>
      </c>
      <c r="AL239" s="60">
        <v>12</v>
      </c>
      <c r="AM239" s="36" t="s">
        <v>2791</v>
      </c>
      <c r="AN239" s="60">
        <v>280</v>
      </c>
      <c r="AO239" s="60">
        <v>30</v>
      </c>
      <c r="AP239" s="60">
        <v>15</v>
      </c>
    </row>
    <row r="240" spans="1:43" x14ac:dyDescent="0.2">
      <c r="A240" s="36" t="s">
        <v>54</v>
      </c>
      <c r="B240" s="36" t="s">
        <v>4310</v>
      </c>
      <c r="T240" s="36" t="s">
        <v>104</v>
      </c>
      <c r="U240" s="36">
        <v>14010</v>
      </c>
      <c r="V240" s="36" t="s">
        <v>3574</v>
      </c>
      <c r="W240" s="59" t="s">
        <v>3575</v>
      </c>
      <c r="X240" s="36">
        <v>46</v>
      </c>
      <c r="Y240" s="36" t="s">
        <v>1561</v>
      </c>
      <c r="Z240" s="36" t="s">
        <v>1511</v>
      </c>
      <c r="AA240" s="36" t="s">
        <v>2221</v>
      </c>
      <c r="AB240" s="60">
        <v>80</v>
      </c>
      <c r="AC240" s="60">
        <v>10</v>
      </c>
      <c r="AD240" s="60">
        <v>7</v>
      </c>
      <c r="AE240" s="36" t="s">
        <v>2222</v>
      </c>
      <c r="AF240" s="60">
        <v>120</v>
      </c>
      <c r="AG240" s="60">
        <v>15</v>
      </c>
      <c r="AH240" s="60">
        <v>10</v>
      </c>
      <c r="AI240" s="36" t="s">
        <v>2223</v>
      </c>
      <c r="AJ240" s="60">
        <v>160</v>
      </c>
      <c r="AK240" s="60">
        <v>20</v>
      </c>
      <c r="AL240" s="60">
        <v>13</v>
      </c>
      <c r="AM240" s="36" t="s">
        <v>2224</v>
      </c>
      <c r="AN240" s="60">
        <v>200</v>
      </c>
      <c r="AO240" s="60">
        <v>20</v>
      </c>
      <c r="AP240" s="60">
        <v>15</v>
      </c>
    </row>
    <row r="241" spans="1:43" x14ac:dyDescent="0.2">
      <c r="A241" s="36" t="s">
        <v>54</v>
      </c>
      <c r="B241" s="36" t="s">
        <v>4328</v>
      </c>
      <c r="T241" s="36" t="s">
        <v>40</v>
      </c>
      <c r="U241" s="36">
        <v>1007</v>
      </c>
      <c r="V241" s="36" t="s">
        <v>1542</v>
      </c>
      <c r="W241" s="59" t="s">
        <v>1543</v>
      </c>
      <c r="X241" s="36">
        <v>2</v>
      </c>
      <c r="Y241" s="36" t="s">
        <v>1544</v>
      </c>
      <c r="Z241" s="36" t="s">
        <v>1511</v>
      </c>
      <c r="AA241" s="36" t="s">
        <v>1545</v>
      </c>
      <c r="AB241" s="60">
        <v>20</v>
      </c>
      <c r="AC241" s="60" t="s">
        <v>266</v>
      </c>
      <c r="AD241" s="60">
        <v>5</v>
      </c>
      <c r="AE241" s="36" t="s">
        <v>1546</v>
      </c>
      <c r="AF241" s="60">
        <v>60</v>
      </c>
      <c r="AG241" s="60" t="s">
        <v>266</v>
      </c>
      <c r="AH241" s="60">
        <v>8</v>
      </c>
      <c r="AI241" s="36">
        <v>150</v>
      </c>
      <c r="AJ241" s="60">
        <v>100</v>
      </c>
      <c r="AK241" s="60" t="s">
        <v>266</v>
      </c>
      <c r="AL241" s="60">
        <v>10</v>
      </c>
      <c r="AM241" s="36" t="s">
        <v>1540</v>
      </c>
      <c r="AN241" s="60">
        <v>140</v>
      </c>
      <c r="AO241" s="60" t="s">
        <v>266</v>
      </c>
      <c r="AP241" s="60">
        <v>12</v>
      </c>
    </row>
    <row r="242" spans="1:43" x14ac:dyDescent="0.2">
      <c r="A242" s="36" t="s">
        <v>54</v>
      </c>
      <c r="B242" s="36" t="s">
        <v>4349</v>
      </c>
      <c r="T242" s="36" t="s">
        <v>34</v>
      </c>
      <c r="U242" s="36">
        <v>13001</v>
      </c>
      <c r="V242" s="36" t="s">
        <v>3466</v>
      </c>
      <c r="W242" s="59" t="s">
        <v>3467</v>
      </c>
      <c r="X242" s="36">
        <v>32</v>
      </c>
      <c r="Y242" s="36" t="s">
        <v>1544</v>
      </c>
      <c r="Z242" s="36" t="s">
        <v>1511</v>
      </c>
      <c r="AA242" s="36" t="s">
        <v>3468</v>
      </c>
      <c r="AB242" s="60">
        <v>60</v>
      </c>
      <c r="AC242" s="60">
        <v>5</v>
      </c>
      <c r="AD242" s="60">
        <v>6</v>
      </c>
      <c r="AE242" s="36" t="s">
        <v>3469</v>
      </c>
      <c r="AF242" s="60">
        <v>100</v>
      </c>
      <c r="AG242" s="60">
        <v>10</v>
      </c>
      <c r="AH242" s="60">
        <v>9</v>
      </c>
      <c r="AI242" s="36" t="s">
        <v>3470</v>
      </c>
      <c r="AJ242" s="60">
        <v>150</v>
      </c>
      <c r="AK242" s="60">
        <v>15</v>
      </c>
      <c r="AL242" s="60">
        <v>12</v>
      </c>
      <c r="AM242" s="36" t="s">
        <v>2620</v>
      </c>
      <c r="AN242" s="60">
        <v>300</v>
      </c>
      <c r="AO242" s="60">
        <v>30</v>
      </c>
      <c r="AP242" s="60">
        <v>15</v>
      </c>
    </row>
    <row r="243" spans="1:43" x14ac:dyDescent="0.2">
      <c r="A243" s="36" t="s">
        <v>54</v>
      </c>
      <c r="B243" s="36" t="s">
        <v>194</v>
      </c>
      <c r="T243" s="36" t="s">
        <v>1572</v>
      </c>
      <c r="U243" s="36">
        <v>9015</v>
      </c>
      <c r="V243" s="36" t="s">
        <v>2995</v>
      </c>
      <c r="W243" s="59" t="s">
        <v>2996</v>
      </c>
      <c r="X243" s="36" t="s">
        <v>1575</v>
      </c>
      <c r="Y243" s="36" t="s">
        <v>181</v>
      </c>
      <c r="Z243" s="36" t="s">
        <v>1623</v>
      </c>
      <c r="AA243" s="36" t="s">
        <v>2997</v>
      </c>
      <c r="AB243" s="60">
        <v>40</v>
      </c>
      <c r="AC243" s="60">
        <v>5</v>
      </c>
      <c r="AD243" s="60">
        <v>5</v>
      </c>
      <c r="AE243" s="36" t="s">
        <v>2998</v>
      </c>
      <c r="AF243" s="60">
        <v>80</v>
      </c>
      <c r="AG243" s="60">
        <v>15</v>
      </c>
      <c r="AH243" s="60">
        <v>8</v>
      </c>
      <c r="AI243" s="36" t="s">
        <v>2999</v>
      </c>
      <c r="AJ243" s="60">
        <v>160</v>
      </c>
      <c r="AK243" s="60">
        <v>20</v>
      </c>
      <c r="AL243" s="60">
        <v>10</v>
      </c>
      <c r="AM243" s="36" t="s">
        <v>3000</v>
      </c>
      <c r="AN243" s="60">
        <v>240</v>
      </c>
      <c r="AO243" s="60">
        <v>25</v>
      </c>
      <c r="AP243" s="60">
        <v>12</v>
      </c>
      <c r="AQ243" s="36" t="s">
        <v>40</v>
      </c>
    </row>
    <row r="244" spans="1:43" x14ac:dyDescent="0.2">
      <c r="A244" s="36" t="s">
        <v>54</v>
      </c>
      <c r="B244" s="36" t="s">
        <v>4392</v>
      </c>
      <c r="T244" s="36" t="s">
        <v>1662</v>
      </c>
      <c r="U244" s="36">
        <v>5027</v>
      </c>
      <c r="V244" s="36" t="s">
        <v>2383</v>
      </c>
      <c r="W244" s="59" t="s">
        <v>2384</v>
      </c>
      <c r="X244" s="36">
        <v>44</v>
      </c>
      <c r="Y244" s="36" t="s">
        <v>1561</v>
      </c>
      <c r="Z244" s="36" t="s">
        <v>1511</v>
      </c>
      <c r="AA244" s="36" t="s">
        <v>2385</v>
      </c>
      <c r="AB244" s="60">
        <v>200</v>
      </c>
      <c r="AC244" s="60">
        <v>40</v>
      </c>
      <c r="AD244" s="60">
        <v>9</v>
      </c>
      <c r="AE244" s="36" t="s">
        <v>2386</v>
      </c>
      <c r="AF244" s="60">
        <v>300</v>
      </c>
      <c r="AG244" s="60">
        <v>60</v>
      </c>
      <c r="AH244" s="60">
        <v>12</v>
      </c>
      <c r="AI244" s="36" t="s">
        <v>2387</v>
      </c>
      <c r="AJ244" s="60">
        <v>400</v>
      </c>
      <c r="AK244" s="60">
        <v>80</v>
      </c>
      <c r="AL244" s="60">
        <v>14</v>
      </c>
      <c r="AM244" s="36" t="s">
        <v>2388</v>
      </c>
      <c r="AN244" s="60">
        <v>500</v>
      </c>
      <c r="AO244" s="60">
        <v>100</v>
      </c>
      <c r="AP244" s="60">
        <v>16</v>
      </c>
      <c r="AQ244" s="36" t="s">
        <v>1669</v>
      </c>
    </row>
    <row r="245" spans="1:43" x14ac:dyDescent="0.2">
      <c r="A245" s="36" t="s">
        <v>54</v>
      </c>
      <c r="B245" s="36" t="s">
        <v>4414</v>
      </c>
      <c r="T245" s="36" t="s">
        <v>1600</v>
      </c>
      <c r="U245" s="36">
        <v>9019</v>
      </c>
      <c r="V245" s="36" t="s">
        <v>3013</v>
      </c>
      <c r="W245" s="59" t="s">
        <v>3014</v>
      </c>
      <c r="X245" s="36">
        <v>84</v>
      </c>
      <c r="Y245" s="36" t="s">
        <v>181</v>
      </c>
      <c r="Z245" s="36" t="s">
        <v>1623</v>
      </c>
      <c r="AA245" s="36" t="s">
        <v>3015</v>
      </c>
      <c r="AB245" s="60">
        <v>350</v>
      </c>
      <c r="AC245" s="60">
        <v>15</v>
      </c>
      <c r="AD245" s="60">
        <v>10</v>
      </c>
      <c r="AE245" s="36" t="s">
        <v>3016</v>
      </c>
      <c r="AF245" s="60">
        <v>500</v>
      </c>
      <c r="AG245" s="60">
        <v>25</v>
      </c>
      <c r="AH245" s="60">
        <v>12</v>
      </c>
      <c r="AI245" s="36" t="s">
        <v>3017</v>
      </c>
      <c r="AJ245" s="60">
        <v>800</v>
      </c>
      <c r="AK245" s="60">
        <v>40</v>
      </c>
      <c r="AL245" s="60">
        <v>14</v>
      </c>
      <c r="AM245" s="36" t="s">
        <v>3018</v>
      </c>
      <c r="AN245" s="60">
        <v>1200</v>
      </c>
      <c r="AO245" s="60">
        <v>60</v>
      </c>
      <c r="AP245" s="60">
        <v>16</v>
      </c>
      <c r="AQ245" s="36" t="s">
        <v>1607</v>
      </c>
    </row>
    <row r="246" spans="1:43" x14ac:dyDescent="0.2">
      <c r="A246" s="36" t="s">
        <v>54</v>
      </c>
      <c r="B246" s="36" t="s">
        <v>4437</v>
      </c>
      <c r="T246" s="36" t="s">
        <v>76</v>
      </c>
      <c r="U246" s="36">
        <v>27005</v>
      </c>
      <c r="V246" s="36" t="s">
        <v>4138</v>
      </c>
      <c r="W246" s="59" t="s">
        <v>4139</v>
      </c>
      <c r="X246" s="36">
        <v>90</v>
      </c>
      <c r="Y246" s="36" t="s">
        <v>128</v>
      </c>
      <c r="Z246" s="36" t="s">
        <v>1511</v>
      </c>
      <c r="AA246" s="36" t="s">
        <v>1541</v>
      </c>
      <c r="AB246" s="60">
        <v>200</v>
      </c>
      <c r="AC246" s="60" t="s">
        <v>266</v>
      </c>
      <c r="AD246" s="60">
        <v>10</v>
      </c>
      <c r="AE246" s="36" t="s">
        <v>3782</v>
      </c>
      <c r="AF246" s="60">
        <v>300</v>
      </c>
      <c r="AG246" s="60" t="s">
        <v>266</v>
      </c>
      <c r="AH246" s="60">
        <v>13</v>
      </c>
      <c r="AI246" s="36" t="s">
        <v>1831</v>
      </c>
      <c r="AJ246" s="60">
        <v>400</v>
      </c>
      <c r="AK246" s="60" t="s">
        <v>266</v>
      </c>
      <c r="AL246" s="60">
        <v>16</v>
      </c>
      <c r="AM246" s="36" t="s">
        <v>3931</v>
      </c>
      <c r="AN246" s="60">
        <v>500</v>
      </c>
      <c r="AO246" s="60" t="s">
        <v>266</v>
      </c>
      <c r="AP246" s="60">
        <v>18</v>
      </c>
    </row>
    <row r="247" spans="1:43" x14ac:dyDescent="0.2">
      <c r="A247" s="36" t="s">
        <v>54</v>
      </c>
      <c r="B247" s="36" t="s">
        <v>4459</v>
      </c>
      <c r="T247" s="36" t="s">
        <v>1739</v>
      </c>
      <c r="U247" s="36">
        <v>10815</v>
      </c>
      <c r="V247" s="36" t="s">
        <v>3259</v>
      </c>
      <c r="W247" s="59" t="s">
        <v>3260</v>
      </c>
      <c r="X247" s="36" t="s">
        <v>1742</v>
      </c>
      <c r="Y247" s="36" t="s">
        <v>1561</v>
      </c>
      <c r="Z247" s="36" t="s">
        <v>1623</v>
      </c>
      <c r="AA247" s="36" t="s">
        <v>1930</v>
      </c>
      <c r="AB247" s="60">
        <v>150</v>
      </c>
      <c r="AC247" s="60" t="s">
        <v>266</v>
      </c>
      <c r="AD247" s="60">
        <v>10</v>
      </c>
      <c r="AE247" s="36" t="s">
        <v>2579</v>
      </c>
      <c r="AF247" s="60">
        <v>200</v>
      </c>
      <c r="AG247" s="60" t="s">
        <v>266</v>
      </c>
      <c r="AH247" s="60">
        <v>12</v>
      </c>
      <c r="AI247" s="36" t="s">
        <v>1931</v>
      </c>
      <c r="AJ247" s="60">
        <v>240</v>
      </c>
      <c r="AK247" s="60" t="s">
        <v>266</v>
      </c>
      <c r="AL247" s="60">
        <v>14</v>
      </c>
      <c r="AM247" s="36" t="s">
        <v>3261</v>
      </c>
      <c r="AN247" s="60">
        <v>280</v>
      </c>
      <c r="AO247" s="60" t="s">
        <v>266</v>
      </c>
      <c r="AP247" s="60">
        <v>16</v>
      </c>
      <c r="AQ247" s="36" t="s">
        <v>730</v>
      </c>
    </row>
    <row r="248" spans="1:43" x14ac:dyDescent="0.2">
      <c r="A248" s="36" t="s">
        <v>54</v>
      </c>
      <c r="B248" s="36" t="s">
        <v>4479</v>
      </c>
      <c r="T248" s="36" t="s">
        <v>100</v>
      </c>
      <c r="U248" s="36">
        <v>19009</v>
      </c>
      <c r="V248" s="36" t="s">
        <v>3795</v>
      </c>
      <c r="W248" s="59" t="s">
        <v>3796</v>
      </c>
      <c r="X248" s="36">
        <v>62</v>
      </c>
      <c r="Y248" s="36" t="s">
        <v>1648</v>
      </c>
      <c r="Z248" s="36" t="s">
        <v>1511</v>
      </c>
      <c r="AA248" s="36" t="s">
        <v>1735</v>
      </c>
      <c r="AB248" s="60">
        <v>100</v>
      </c>
      <c r="AC248" s="60" t="s">
        <v>266</v>
      </c>
      <c r="AD248" s="60">
        <v>8</v>
      </c>
      <c r="AE248" s="36" t="s">
        <v>1652</v>
      </c>
      <c r="AF248" s="60">
        <v>180</v>
      </c>
      <c r="AG248" s="60" t="s">
        <v>266</v>
      </c>
      <c r="AH248" s="60">
        <v>10</v>
      </c>
      <c r="AI248" s="36" t="s">
        <v>1737</v>
      </c>
      <c r="AJ248" s="60">
        <v>240</v>
      </c>
      <c r="AK248" s="60" t="s">
        <v>266</v>
      </c>
      <c r="AL248" s="60">
        <v>12</v>
      </c>
      <c r="AM248" s="36" t="s">
        <v>1738</v>
      </c>
      <c r="AN248" s="60">
        <v>300</v>
      </c>
      <c r="AO248" s="60" t="s">
        <v>266</v>
      </c>
      <c r="AP248" s="60">
        <v>15</v>
      </c>
    </row>
    <row r="249" spans="1:43" x14ac:dyDescent="0.2">
      <c r="A249" s="36" t="s">
        <v>54</v>
      </c>
      <c r="B249" s="36" t="s">
        <v>4504</v>
      </c>
      <c r="T249" s="36" t="s">
        <v>1595</v>
      </c>
      <c r="U249" s="36">
        <v>3018</v>
      </c>
      <c r="V249" s="36" t="s">
        <v>2009</v>
      </c>
      <c r="W249" s="59" t="s">
        <v>2010</v>
      </c>
      <c r="X249" s="36">
        <v>24</v>
      </c>
      <c r="Y249" s="36" t="s">
        <v>181</v>
      </c>
      <c r="Z249" s="36" t="s">
        <v>1511</v>
      </c>
      <c r="AA249" s="36" t="s">
        <v>2011</v>
      </c>
      <c r="AB249" s="60">
        <v>100</v>
      </c>
      <c r="AC249" s="60">
        <v>5</v>
      </c>
      <c r="AD249" s="60">
        <v>6</v>
      </c>
      <c r="AE249" s="36" t="s">
        <v>2012</v>
      </c>
      <c r="AF249" s="60">
        <v>180</v>
      </c>
      <c r="AG249" s="60">
        <v>20</v>
      </c>
      <c r="AH249" s="60">
        <v>9</v>
      </c>
      <c r="AI249" s="36" t="s">
        <v>1606</v>
      </c>
      <c r="AJ249" s="60">
        <v>240</v>
      </c>
      <c r="AK249" s="60">
        <v>25</v>
      </c>
      <c r="AL249" s="60">
        <v>12</v>
      </c>
      <c r="AM249" s="36" t="s">
        <v>2013</v>
      </c>
      <c r="AN249" s="60">
        <v>300</v>
      </c>
      <c r="AO249" s="60">
        <v>30</v>
      </c>
      <c r="AP249" s="60">
        <v>15</v>
      </c>
      <c r="AQ249" s="36" t="s">
        <v>1599</v>
      </c>
    </row>
    <row r="250" spans="1:43" x14ac:dyDescent="0.2">
      <c r="A250" s="36" t="s">
        <v>67</v>
      </c>
      <c r="B250" s="36" t="s">
        <v>1524</v>
      </c>
      <c r="T250" s="36" t="s">
        <v>112</v>
      </c>
      <c r="U250" s="36">
        <v>3011</v>
      </c>
      <c r="V250" s="36" t="s">
        <v>1987</v>
      </c>
      <c r="W250" s="59" t="s">
        <v>1988</v>
      </c>
      <c r="X250" s="36">
        <v>8</v>
      </c>
      <c r="Y250" s="36" t="s">
        <v>181</v>
      </c>
      <c r="Z250" s="36" t="s">
        <v>1511</v>
      </c>
      <c r="AA250" s="36" t="s">
        <v>1545</v>
      </c>
      <c r="AB250" s="60">
        <v>40</v>
      </c>
      <c r="AC250" s="60">
        <v>5</v>
      </c>
      <c r="AD250" s="60">
        <v>6</v>
      </c>
      <c r="AE250" s="36" t="s">
        <v>1989</v>
      </c>
      <c r="AF250" s="60">
        <v>120</v>
      </c>
      <c r="AG250" s="60">
        <v>10</v>
      </c>
      <c r="AH250" s="60">
        <v>8</v>
      </c>
      <c r="AI250" s="36" t="s">
        <v>1540</v>
      </c>
      <c r="AJ250" s="60">
        <v>200</v>
      </c>
      <c r="AK250" s="60">
        <v>10</v>
      </c>
      <c r="AL250" s="60">
        <v>11</v>
      </c>
      <c r="AM250" s="36" t="s">
        <v>1990</v>
      </c>
      <c r="AN250" s="60">
        <v>300</v>
      </c>
      <c r="AO250" s="60">
        <v>15</v>
      </c>
      <c r="AP250" s="60">
        <v>13</v>
      </c>
    </row>
    <row r="251" spans="1:43" x14ac:dyDescent="0.2">
      <c r="A251" s="36" t="s">
        <v>67</v>
      </c>
      <c r="B251" s="36" t="s">
        <v>1769</v>
      </c>
      <c r="T251" s="36" t="s">
        <v>112</v>
      </c>
      <c r="U251" s="36">
        <v>19011</v>
      </c>
      <c r="V251" s="36" t="s">
        <v>3799</v>
      </c>
      <c r="W251" s="59" t="s">
        <v>3800</v>
      </c>
      <c r="X251" s="36">
        <v>48</v>
      </c>
      <c r="Y251" s="36" t="s">
        <v>1648</v>
      </c>
      <c r="Z251" s="36" t="s">
        <v>1511</v>
      </c>
      <c r="AA251" s="36" t="s">
        <v>2077</v>
      </c>
      <c r="AB251" s="60">
        <v>140</v>
      </c>
      <c r="AC251" s="60">
        <v>30</v>
      </c>
      <c r="AD251" s="60">
        <v>9</v>
      </c>
      <c r="AE251" s="36" t="s">
        <v>1735</v>
      </c>
      <c r="AF251" s="60">
        <v>180</v>
      </c>
      <c r="AG251" s="60">
        <v>40</v>
      </c>
      <c r="AH251" s="60">
        <v>11</v>
      </c>
      <c r="AI251" s="36" t="s">
        <v>1736</v>
      </c>
      <c r="AJ251" s="60">
        <v>240</v>
      </c>
      <c r="AK251" s="60">
        <v>50</v>
      </c>
      <c r="AL251" s="60">
        <v>13</v>
      </c>
      <c r="AM251" s="36" t="s">
        <v>1652</v>
      </c>
      <c r="AN251" s="60">
        <v>300</v>
      </c>
      <c r="AO251" s="60">
        <v>60</v>
      </c>
      <c r="AP251" s="60">
        <v>15</v>
      </c>
    </row>
    <row r="252" spans="1:43" x14ac:dyDescent="0.2">
      <c r="A252" s="36" t="s">
        <v>67</v>
      </c>
      <c r="B252" s="36" t="s">
        <v>1953</v>
      </c>
      <c r="T252" s="36" t="s">
        <v>1731</v>
      </c>
      <c r="U252" s="36">
        <v>4715</v>
      </c>
      <c r="V252" s="36" t="s">
        <v>2260</v>
      </c>
      <c r="W252" s="59" t="s">
        <v>2261</v>
      </c>
      <c r="X252" s="36" t="s">
        <v>1734</v>
      </c>
      <c r="Y252" s="36" t="s">
        <v>1648</v>
      </c>
      <c r="Z252" s="36" t="s">
        <v>1511</v>
      </c>
      <c r="AA252" s="36" t="s">
        <v>2262</v>
      </c>
      <c r="AB252" s="60">
        <v>160</v>
      </c>
      <c r="AC252" s="60">
        <v>20</v>
      </c>
      <c r="AD252" s="60">
        <v>9</v>
      </c>
      <c r="AE252" s="36" t="s">
        <v>2092</v>
      </c>
      <c r="AF252" s="60">
        <v>200</v>
      </c>
      <c r="AG252" s="60">
        <v>20</v>
      </c>
      <c r="AH252" s="60">
        <v>11</v>
      </c>
      <c r="AI252" s="36" t="s">
        <v>2093</v>
      </c>
      <c r="AJ252" s="60">
        <v>240</v>
      </c>
      <c r="AK252" s="60">
        <v>25</v>
      </c>
      <c r="AL252" s="60">
        <v>13</v>
      </c>
      <c r="AM252" s="36" t="s">
        <v>2263</v>
      </c>
      <c r="AN252" s="60">
        <v>280</v>
      </c>
      <c r="AO252" s="60">
        <v>30</v>
      </c>
      <c r="AP252" s="60">
        <v>16</v>
      </c>
      <c r="AQ252" s="36" t="s">
        <v>730</v>
      </c>
    </row>
    <row r="253" spans="1:43" x14ac:dyDescent="0.2">
      <c r="A253" s="36" t="s">
        <v>67</v>
      </c>
      <c r="B253" s="36" t="s">
        <v>2127</v>
      </c>
      <c r="T253" s="36" t="s">
        <v>100</v>
      </c>
      <c r="U253" s="36">
        <v>28009</v>
      </c>
      <c r="V253" s="36" t="s">
        <v>2260</v>
      </c>
      <c r="W253" s="59" t="s">
        <v>4207</v>
      </c>
      <c r="X253" s="36">
        <v>92</v>
      </c>
      <c r="Y253" s="36" t="s">
        <v>1561</v>
      </c>
      <c r="Z253" s="36" t="s">
        <v>1511</v>
      </c>
      <c r="AA253" s="36" t="s">
        <v>4208</v>
      </c>
      <c r="AB253" s="60">
        <v>300</v>
      </c>
      <c r="AC253" s="60">
        <v>60</v>
      </c>
      <c r="AD253" s="60">
        <v>10</v>
      </c>
      <c r="AE253" s="36" t="s">
        <v>4209</v>
      </c>
      <c r="AF253" s="60">
        <v>500</v>
      </c>
      <c r="AG253" s="60">
        <v>75</v>
      </c>
      <c r="AH253" s="60">
        <v>13</v>
      </c>
      <c r="AI253" s="36" t="s">
        <v>4210</v>
      </c>
      <c r="AJ253" s="60">
        <v>750</v>
      </c>
      <c r="AK253" s="60">
        <v>85</v>
      </c>
      <c r="AL253" s="60">
        <v>15</v>
      </c>
      <c r="AM253" s="36" t="s">
        <v>4211</v>
      </c>
      <c r="AN253" s="60">
        <v>1000</v>
      </c>
      <c r="AO253" s="60">
        <v>100</v>
      </c>
      <c r="AP253" s="60">
        <v>18</v>
      </c>
    </row>
    <row r="254" spans="1:43" x14ac:dyDescent="0.2">
      <c r="A254" s="36" t="s">
        <v>67</v>
      </c>
      <c r="B254" s="36" t="s">
        <v>2285</v>
      </c>
      <c r="T254" s="36" t="s">
        <v>34</v>
      </c>
      <c r="U254" s="36">
        <v>12001</v>
      </c>
      <c r="V254" s="36" t="s">
        <v>3367</v>
      </c>
      <c r="W254" s="59" t="s">
        <v>3368</v>
      </c>
      <c r="X254" s="36">
        <v>30</v>
      </c>
      <c r="Y254" s="36" t="s">
        <v>1773</v>
      </c>
      <c r="Z254" s="36" t="s">
        <v>1511</v>
      </c>
      <c r="AA254" s="36" t="s">
        <v>3369</v>
      </c>
      <c r="AB254" s="60">
        <v>50</v>
      </c>
      <c r="AC254" s="60">
        <v>5</v>
      </c>
      <c r="AD254" s="60">
        <v>6</v>
      </c>
      <c r="AE254" s="36" t="s">
        <v>2789</v>
      </c>
      <c r="AF254" s="60">
        <v>150</v>
      </c>
      <c r="AG254" s="60">
        <v>20</v>
      </c>
      <c r="AH254" s="60">
        <v>9</v>
      </c>
      <c r="AI254" s="36" t="s">
        <v>3370</v>
      </c>
      <c r="AJ254" s="60">
        <v>250</v>
      </c>
      <c r="AK254" s="60">
        <v>25</v>
      </c>
      <c r="AL254" s="60">
        <v>12</v>
      </c>
      <c r="AM254" s="36" t="s">
        <v>3371</v>
      </c>
      <c r="AN254" s="60">
        <v>350</v>
      </c>
      <c r="AO254" s="60">
        <v>30</v>
      </c>
      <c r="AP254" s="60">
        <v>16</v>
      </c>
    </row>
    <row r="255" spans="1:43" x14ac:dyDescent="0.2">
      <c r="A255" s="36" t="s">
        <v>67</v>
      </c>
      <c r="B255" s="36" t="s">
        <v>2458</v>
      </c>
      <c r="T255" s="36" t="s">
        <v>44</v>
      </c>
      <c r="U255" s="36">
        <v>12002</v>
      </c>
      <c r="V255" s="36" t="s">
        <v>3372</v>
      </c>
      <c r="W255" s="59" t="s">
        <v>3373</v>
      </c>
      <c r="X255" s="36">
        <v>30</v>
      </c>
      <c r="Y255" s="36" t="s">
        <v>1773</v>
      </c>
      <c r="Z255" s="36" t="s">
        <v>1511</v>
      </c>
      <c r="AA255" s="36" t="s">
        <v>3369</v>
      </c>
      <c r="AB255" s="60">
        <v>50</v>
      </c>
      <c r="AC255" s="60">
        <v>5</v>
      </c>
      <c r="AD255" s="60">
        <v>6</v>
      </c>
      <c r="AE255" s="36" t="s">
        <v>2789</v>
      </c>
      <c r="AF255" s="60">
        <v>150</v>
      </c>
      <c r="AG255" s="60">
        <v>20</v>
      </c>
      <c r="AH255" s="60">
        <v>9</v>
      </c>
      <c r="AI255" s="36" t="s">
        <v>3370</v>
      </c>
      <c r="AJ255" s="60">
        <v>250</v>
      </c>
      <c r="AK255" s="60">
        <v>25</v>
      </c>
      <c r="AL255" s="60">
        <v>12</v>
      </c>
      <c r="AM255" s="36" t="s">
        <v>3371</v>
      </c>
      <c r="AN255" s="60">
        <v>350</v>
      </c>
      <c r="AO255" s="60">
        <v>30</v>
      </c>
      <c r="AP255" s="60">
        <v>16</v>
      </c>
    </row>
    <row r="256" spans="1:43" x14ac:dyDescent="0.2">
      <c r="A256" s="36" t="s">
        <v>67</v>
      </c>
      <c r="B256" s="36" t="s">
        <v>2628</v>
      </c>
      <c r="T256" s="36" t="s">
        <v>1714</v>
      </c>
      <c r="U256" s="36">
        <v>12515</v>
      </c>
      <c r="V256" s="36" t="s">
        <v>3441</v>
      </c>
      <c r="W256" s="59" t="s">
        <v>3442</v>
      </c>
      <c r="X256" s="36" t="s">
        <v>1717</v>
      </c>
      <c r="Y256" s="36" t="s">
        <v>1648</v>
      </c>
      <c r="Z256" s="36" t="s">
        <v>1511</v>
      </c>
      <c r="AA256" s="36" t="s">
        <v>3443</v>
      </c>
      <c r="AB256" s="60">
        <v>80</v>
      </c>
      <c r="AC256" s="60">
        <v>10</v>
      </c>
      <c r="AD256" s="60">
        <v>8</v>
      </c>
      <c r="AE256" s="36" t="s">
        <v>3444</v>
      </c>
      <c r="AF256" s="60">
        <v>120</v>
      </c>
      <c r="AG256" s="60">
        <v>10</v>
      </c>
      <c r="AH256" s="60">
        <v>10</v>
      </c>
      <c r="AI256" s="36" t="s">
        <v>1563</v>
      </c>
      <c r="AJ256" s="60">
        <v>160</v>
      </c>
      <c r="AK256" s="60">
        <v>15</v>
      </c>
      <c r="AL256" s="60">
        <v>12</v>
      </c>
      <c r="AM256" s="36" t="s">
        <v>1564</v>
      </c>
      <c r="AN256" s="60">
        <v>200</v>
      </c>
      <c r="AO256" s="60">
        <v>15</v>
      </c>
      <c r="AP256" s="60">
        <v>14</v>
      </c>
      <c r="AQ256" s="36" t="s">
        <v>730</v>
      </c>
    </row>
    <row r="257" spans="1:43" x14ac:dyDescent="0.2">
      <c r="A257" s="36" t="s">
        <v>67</v>
      </c>
      <c r="B257" s="36" t="s">
        <v>2804</v>
      </c>
      <c r="T257" s="36" t="s">
        <v>1595</v>
      </c>
      <c r="U257" s="36">
        <v>8018</v>
      </c>
      <c r="V257" s="36" t="s">
        <v>2853</v>
      </c>
      <c r="W257" s="59" t="s">
        <v>2854</v>
      </c>
      <c r="X257" s="36">
        <v>74</v>
      </c>
      <c r="Y257" s="36" t="s">
        <v>181</v>
      </c>
      <c r="Z257" s="36" t="s">
        <v>1511</v>
      </c>
      <c r="AA257" s="36" t="s">
        <v>2855</v>
      </c>
      <c r="AB257" s="60">
        <v>280</v>
      </c>
      <c r="AC257" s="60" t="s">
        <v>790</v>
      </c>
      <c r="AD257" s="60">
        <v>10</v>
      </c>
      <c r="AE257" s="36">
        <v>80</v>
      </c>
      <c r="AF257" s="60">
        <v>320</v>
      </c>
      <c r="AG257" s="60" t="s">
        <v>790</v>
      </c>
      <c r="AH257" s="60">
        <v>12</v>
      </c>
      <c r="AI257" s="36">
        <v>120</v>
      </c>
      <c r="AJ257" s="60">
        <v>480</v>
      </c>
      <c r="AK257" s="60" t="s">
        <v>790</v>
      </c>
      <c r="AL257" s="60">
        <v>14</v>
      </c>
      <c r="AM257" s="36">
        <v>160</v>
      </c>
      <c r="AN257" s="60">
        <v>700</v>
      </c>
      <c r="AO257" s="60" t="s">
        <v>790</v>
      </c>
      <c r="AP257" s="60">
        <v>16</v>
      </c>
      <c r="AQ257" s="36" t="s">
        <v>1599</v>
      </c>
    </row>
    <row r="258" spans="1:43" x14ac:dyDescent="0.2">
      <c r="A258" s="36" t="s">
        <v>67</v>
      </c>
      <c r="B258" s="36" t="s">
        <v>2961</v>
      </c>
      <c r="T258" s="36" t="s">
        <v>112</v>
      </c>
      <c r="U258" s="36">
        <v>31011</v>
      </c>
      <c r="V258" s="36" t="s">
        <v>4319</v>
      </c>
      <c r="W258" s="59" t="s">
        <v>4320</v>
      </c>
      <c r="X258" s="36">
        <v>78</v>
      </c>
      <c r="Y258" s="36" t="s">
        <v>1648</v>
      </c>
      <c r="Z258" s="36" t="s">
        <v>1511</v>
      </c>
      <c r="AA258" s="36" t="s">
        <v>1735</v>
      </c>
      <c r="AB258" s="60">
        <v>200</v>
      </c>
      <c r="AC258" s="60" t="s">
        <v>266</v>
      </c>
      <c r="AD258" s="60">
        <v>10</v>
      </c>
      <c r="AE258" s="36" t="s">
        <v>1736</v>
      </c>
      <c r="AF258" s="60">
        <v>240</v>
      </c>
      <c r="AG258" s="60" t="s">
        <v>266</v>
      </c>
      <c r="AH258" s="60">
        <v>12</v>
      </c>
      <c r="AI258" s="36" t="s">
        <v>1652</v>
      </c>
      <c r="AJ258" s="60">
        <v>280</v>
      </c>
      <c r="AK258" s="60" t="s">
        <v>266</v>
      </c>
      <c r="AL258" s="60">
        <v>14</v>
      </c>
      <c r="AM258" s="36" t="s">
        <v>1737</v>
      </c>
      <c r="AN258" s="60">
        <v>320</v>
      </c>
      <c r="AO258" s="60" t="s">
        <v>266</v>
      </c>
      <c r="AP258" s="60">
        <v>16</v>
      </c>
    </row>
    <row r="259" spans="1:43" x14ac:dyDescent="0.2">
      <c r="A259" s="36" t="s">
        <v>67</v>
      </c>
      <c r="B259" s="36" t="s">
        <v>3123</v>
      </c>
      <c r="T259" s="36" t="s">
        <v>112</v>
      </c>
      <c r="U259" s="36">
        <v>15011</v>
      </c>
      <c r="V259" s="36" t="s">
        <v>3623</v>
      </c>
      <c r="W259" s="59" t="s">
        <v>3624</v>
      </c>
      <c r="X259" s="36">
        <v>38</v>
      </c>
      <c r="Y259" s="36" t="s">
        <v>1648</v>
      </c>
      <c r="Z259" s="36" t="s">
        <v>1511</v>
      </c>
      <c r="AA259" s="36" t="s">
        <v>1736</v>
      </c>
      <c r="AB259" s="60">
        <v>60</v>
      </c>
      <c r="AC259" s="60">
        <v>5</v>
      </c>
      <c r="AD259" s="60">
        <v>8</v>
      </c>
      <c r="AE259" s="36" t="s">
        <v>1737</v>
      </c>
      <c r="AF259" s="60">
        <v>150</v>
      </c>
      <c r="AG259" s="60">
        <v>10</v>
      </c>
      <c r="AH259" s="60">
        <v>10</v>
      </c>
      <c r="AI259" s="36" t="s">
        <v>1738</v>
      </c>
      <c r="AJ259" s="60">
        <v>240</v>
      </c>
      <c r="AK259" s="60">
        <v>15</v>
      </c>
      <c r="AL259" s="60">
        <v>13</v>
      </c>
      <c r="AM259" s="36" t="s">
        <v>3519</v>
      </c>
      <c r="AN259" s="60">
        <v>320</v>
      </c>
      <c r="AO259" s="60">
        <v>15</v>
      </c>
      <c r="AP259" s="60">
        <v>15</v>
      </c>
    </row>
    <row r="260" spans="1:43" x14ac:dyDescent="0.2">
      <c r="A260" s="36" t="s">
        <v>67</v>
      </c>
      <c r="B260" s="36" t="s">
        <v>3277</v>
      </c>
      <c r="T260" s="36" t="s">
        <v>112</v>
      </c>
      <c r="U260" s="36">
        <v>13011</v>
      </c>
      <c r="V260" s="36" t="s">
        <v>3517</v>
      </c>
      <c r="W260" s="59" t="s">
        <v>3518</v>
      </c>
      <c r="X260" s="36">
        <v>32</v>
      </c>
      <c r="Y260" s="36" t="s">
        <v>1648</v>
      </c>
      <c r="Z260" s="36" t="s">
        <v>1511</v>
      </c>
      <c r="AA260" s="36" t="s">
        <v>1736</v>
      </c>
      <c r="AB260" s="60">
        <v>60</v>
      </c>
      <c r="AC260" s="60" t="s">
        <v>266</v>
      </c>
      <c r="AD260" s="60">
        <v>8</v>
      </c>
      <c r="AE260" s="36" t="s">
        <v>1737</v>
      </c>
      <c r="AF260" s="60">
        <v>140</v>
      </c>
      <c r="AG260" s="60" t="s">
        <v>266</v>
      </c>
      <c r="AH260" s="60">
        <v>10</v>
      </c>
      <c r="AI260" s="36" t="s">
        <v>1738</v>
      </c>
      <c r="AJ260" s="60">
        <v>220</v>
      </c>
      <c r="AK260" s="60" t="s">
        <v>266</v>
      </c>
      <c r="AL260" s="60">
        <v>13</v>
      </c>
      <c r="AM260" s="36" t="s">
        <v>3519</v>
      </c>
      <c r="AN260" s="60">
        <v>300</v>
      </c>
      <c r="AO260" s="60" t="s">
        <v>266</v>
      </c>
      <c r="AP260" s="60">
        <v>15</v>
      </c>
    </row>
    <row r="261" spans="1:43" x14ac:dyDescent="0.2">
      <c r="A261" s="36" t="s">
        <v>67</v>
      </c>
      <c r="B261" s="36" t="s">
        <v>3377</v>
      </c>
      <c r="T261" s="36" t="s">
        <v>112</v>
      </c>
      <c r="U261" s="36">
        <v>5011</v>
      </c>
      <c r="V261" s="36" t="s">
        <v>2322</v>
      </c>
      <c r="W261" s="59" t="s">
        <v>2323</v>
      </c>
      <c r="X261" s="36">
        <v>12</v>
      </c>
      <c r="Y261" s="36" t="s">
        <v>1648</v>
      </c>
      <c r="Z261" s="36" t="s">
        <v>1511</v>
      </c>
      <c r="AA261" s="36" t="s">
        <v>2077</v>
      </c>
      <c r="AB261" s="60">
        <v>50</v>
      </c>
      <c r="AC261" s="60" t="s">
        <v>266</v>
      </c>
      <c r="AD261" s="60">
        <v>6</v>
      </c>
      <c r="AE261" s="36" t="s">
        <v>1736</v>
      </c>
      <c r="AF261" s="60">
        <v>140</v>
      </c>
      <c r="AG261" s="60" t="s">
        <v>266</v>
      </c>
      <c r="AH261" s="60">
        <v>9</v>
      </c>
      <c r="AI261" s="36" t="s">
        <v>1737</v>
      </c>
      <c r="AJ261" s="60">
        <v>230</v>
      </c>
      <c r="AK261" s="60" t="s">
        <v>266</v>
      </c>
      <c r="AL261" s="60">
        <v>12</v>
      </c>
      <c r="AM261" s="36" t="s">
        <v>2324</v>
      </c>
      <c r="AN261" s="60">
        <v>320</v>
      </c>
      <c r="AO261" s="60" t="s">
        <v>266</v>
      </c>
      <c r="AP261" s="60">
        <v>14</v>
      </c>
    </row>
    <row r="262" spans="1:43" x14ac:dyDescent="0.2">
      <c r="A262" s="36" t="s">
        <v>67</v>
      </c>
      <c r="B262" s="36" t="s">
        <v>3483</v>
      </c>
      <c r="T262" s="36" t="s">
        <v>112</v>
      </c>
      <c r="U262" s="36">
        <v>40011</v>
      </c>
      <c r="V262" s="36" t="s">
        <v>4512</v>
      </c>
      <c r="W262" s="59" t="s">
        <v>4513</v>
      </c>
      <c r="X262" s="36">
        <v>100</v>
      </c>
      <c r="Y262" s="36" t="s">
        <v>1561</v>
      </c>
      <c r="Z262" s="36" t="s">
        <v>1511</v>
      </c>
      <c r="AA262" s="36" t="s">
        <v>2668</v>
      </c>
      <c r="AB262" s="60">
        <v>900</v>
      </c>
      <c r="AC262" s="60">
        <v>45</v>
      </c>
      <c r="AD262" s="60">
        <v>17</v>
      </c>
      <c r="AE262" s="36" t="s">
        <v>4514</v>
      </c>
      <c r="AF262" s="60">
        <v>2000</v>
      </c>
      <c r="AG262" s="60">
        <v>100</v>
      </c>
      <c r="AH262" s="60">
        <v>18</v>
      </c>
      <c r="AI262" s="36" t="s">
        <v>3990</v>
      </c>
      <c r="AJ262" s="60">
        <v>3500</v>
      </c>
      <c r="AK262" s="60">
        <v>175</v>
      </c>
      <c r="AL262" s="60">
        <v>19</v>
      </c>
      <c r="AM262" s="36" t="s">
        <v>4216</v>
      </c>
      <c r="AN262" s="60">
        <v>5000</v>
      </c>
      <c r="AO262" s="60">
        <v>250</v>
      </c>
      <c r="AP262" s="60">
        <v>20</v>
      </c>
    </row>
    <row r="263" spans="1:43" x14ac:dyDescent="0.2">
      <c r="A263" s="36" t="s">
        <v>67</v>
      </c>
      <c r="B263" s="36" t="s">
        <v>3538</v>
      </c>
      <c r="T263" s="36" t="s">
        <v>104</v>
      </c>
      <c r="U263" s="36">
        <v>22010</v>
      </c>
      <c r="V263" s="36" t="s">
        <v>3941</v>
      </c>
      <c r="W263" s="59" t="s">
        <v>3942</v>
      </c>
      <c r="X263" s="36">
        <v>72</v>
      </c>
      <c r="Y263" s="36" t="s">
        <v>1648</v>
      </c>
      <c r="Z263" s="36" t="s">
        <v>1511</v>
      </c>
      <c r="AA263" s="36" t="s">
        <v>2222</v>
      </c>
      <c r="AB263" s="60">
        <v>120</v>
      </c>
      <c r="AC263" s="60">
        <v>15</v>
      </c>
      <c r="AD263" s="60">
        <v>8</v>
      </c>
      <c r="AE263" s="36" t="s">
        <v>2223</v>
      </c>
      <c r="AF263" s="60">
        <v>180</v>
      </c>
      <c r="AG263" s="60">
        <v>20</v>
      </c>
      <c r="AH263" s="60">
        <v>10</v>
      </c>
      <c r="AI263" s="36" t="s">
        <v>2224</v>
      </c>
      <c r="AJ263" s="60">
        <v>240</v>
      </c>
      <c r="AK263" s="60">
        <v>25</v>
      </c>
      <c r="AL263" s="60">
        <v>13</v>
      </c>
      <c r="AM263" s="36" t="s">
        <v>2391</v>
      </c>
      <c r="AN263" s="60">
        <v>320</v>
      </c>
      <c r="AO263" s="60">
        <v>35</v>
      </c>
      <c r="AP263" s="60">
        <v>16</v>
      </c>
    </row>
    <row r="264" spans="1:43" x14ac:dyDescent="0.2">
      <c r="A264" s="36" t="s">
        <v>67</v>
      </c>
      <c r="B264" s="36" t="s">
        <v>3593</v>
      </c>
      <c r="T264" s="36" t="s">
        <v>54</v>
      </c>
      <c r="U264" s="36">
        <v>39003</v>
      </c>
      <c r="V264" s="36" t="s">
        <v>4479</v>
      </c>
      <c r="W264" s="59" t="s">
        <v>4480</v>
      </c>
      <c r="X264" s="36">
        <v>98</v>
      </c>
      <c r="Y264" s="36" t="s">
        <v>181</v>
      </c>
      <c r="Z264" s="36" t="s">
        <v>1511</v>
      </c>
      <c r="AA264" s="36" t="s">
        <v>4481</v>
      </c>
      <c r="AB264" s="60">
        <v>800</v>
      </c>
      <c r="AC264" s="60" t="s">
        <v>266</v>
      </c>
      <c r="AD264" s="60">
        <v>16</v>
      </c>
      <c r="AE264" s="36" t="s">
        <v>4482</v>
      </c>
      <c r="AF264" s="60">
        <v>2000</v>
      </c>
      <c r="AG264" s="60" t="s">
        <v>266</v>
      </c>
      <c r="AH264" s="60">
        <v>17</v>
      </c>
      <c r="AI264" s="36" t="s">
        <v>4483</v>
      </c>
      <c r="AJ264" s="60">
        <v>4000</v>
      </c>
      <c r="AK264" s="60" t="s">
        <v>266</v>
      </c>
      <c r="AL264" s="60">
        <v>18</v>
      </c>
      <c r="AM264" s="36" t="s">
        <v>4484</v>
      </c>
      <c r="AN264" s="60">
        <v>8000</v>
      </c>
      <c r="AO264" s="60" t="s">
        <v>266</v>
      </c>
      <c r="AP264" s="60">
        <v>19</v>
      </c>
    </row>
    <row r="265" spans="1:43" x14ac:dyDescent="0.2">
      <c r="A265" s="36" t="s">
        <v>67</v>
      </c>
      <c r="B265" s="36" t="s">
        <v>3635</v>
      </c>
      <c r="T265" s="36" t="s">
        <v>1747</v>
      </c>
      <c r="U265" s="36">
        <v>3915</v>
      </c>
      <c r="V265" s="36" t="s">
        <v>2108</v>
      </c>
      <c r="W265" s="59" t="s">
        <v>2109</v>
      </c>
      <c r="X265" s="36" t="s">
        <v>1750</v>
      </c>
      <c r="Y265" s="36" t="s">
        <v>181</v>
      </c>
      <c r="Z265" s="36" t="s">
        <v>1511</v>
      </c>
      <c r="AA265" s="36" t="s">
        <v>2110</v>
      </c>
      <c r="AB265" s="60">
        <v>200</v>
      </c>
      <c r="AC265" s="60">
        <v>30</v>
      </c>
      <c r="AD265" s="60">
        <v>10</v>
      </c>
      <c r="AE265" s="36" t="s">
        <v>2111</v>
      </c>
      <c r="AF265" s="60">
        <v>300</v>
      </c>
      <c r="AG265" s="60">
        <v>45</v>
      </c>
      <c r="AH265" s="60">
        <v>12</v>
      </c>
      <c r="AI265" s="36" t="s">
        <v>2112</v>
      </c>
      <c r="AJ265" s="60">
        <v>400</v>
      </c>
      <c r="AK265" s="60">
        <v>60</v>
      </c>
      <c r="AL265" s="60">
        <v>14</v>
      </c>
      <c r="AM265" s="36" t="s">
        <v>2113</v>
      </c>
      <c r="AN265" s="60">
        <v>500</v>
      </c>
      <c r="AO265" s="60">
        <v>75</v>
      </c>
      <c r="AP265" s="60">
        <v>16</v>
      </c>
      <c r="AQ265" s="36" t="s">
        <v>67</v>
      </c>
    </row>
    <row r="266" spans="1:43" x14ac:dyDescent="0.2">
      <c r="A266" s="36" t="s">
        <v>67</v>
      </c>
      <c r="B266" s="36" t="s">
        <v>3683</v>
      </c>
      <c r="T266" s="36" t="s">
        <v>1747</v>
      </c>
      <c r="U266" s="36">
        <v>11915</v>
      </c>
      <c r="V266" s="36" t="s">
        <v>3363</v>
      </c>
      <c r="W266" s="59" t="s">
        <v>3364</v>
      </c>
      <c r="X266" s="36" t="s">
        <v>1750</v>
      </c>
      <c r="Y266" s="36" t="s">
        <v>1561</v>
      </c>
      <c r="Z266" s="36" t="s">
        <v>1511</v>
      </c>
      <c r="AA266" s="36" t="s">
        <v>1720</v>
      </c>
      <c r="AB266" s="60">
        <v>450</v>
      </c>
      <c r="AC266" s="60">
        <v>45</v>
      </c>
      <c r="AD266" s="60">
        <v>12</v>
      </c>
      <c r="AE266" s="36" t="s">
        <v>2089</v>
      </c>
      <c r="AF266" s="60">
        <v>600</v>
      </c>
      <c r="AG266" s="60">
        <v>60</v>
      </c>
      <c r="AH266" s="60">
        <v>14</v>
      </c>
      <c r="AI266" s="36" t="s">
        <v>3365</v>
      </c>
      <c r="AJ266" s="60">
        <v>800</v>
      </c>
      <c r="AK266" s="60">
        <v>80</v>
      </c>
      <c r="AL266" s="60">
        <v>16</v>
      </c>
      <c r="AM266" s="36" t="s">
        <v>3366</v>
      </c>
      <c r="AN266" s="60">
        <v>1000</v>
      </c>
      <c r="AO266" s="60">
        <v>100</v>
      </c>
      <c r="AP266" s="60">
        <v>18</v>
      </c>
      <c r="AQ266" s="36" t="s">
        <v>730</v>
      </c>
    </row>
    <row r="267" spans="1:43" x14ac:dyDescent="0.2">
      <c r="A267" s="36" t="s">
        <v>67</v>
      </c>
      <c r="B267" s="36" t="s">
        <v>3721</v>
      </c>
      <c r="T267" s="36" t="s">
        <v>286</v>
      </c>
      <c r="U267" s="36">
        <v>10028</v>
      </c>
      <c r="V267" s="36" t="s">
        <v>3220</v>
      </c>
      <c r="W267" s="59" t="s">
        <v>3221</v>
      </c>
      <c r="X267" s="36">
        <v>94</v>
      </c>
      <c r="Y267" s="36" t="s">
        <v>2179</v>
      </c>
      <c r="Z267" s="36" t="s">
        <v>1511</v>
      </c>
      <c r="AA267" s="36" t="s">
        <v>2221</v>
      </c>
      <c r="AB267" s="60">
        <v>250</v>
      </c>
      <c r="AC267" s="60" t="s">
        <v>790</v>
      </c>
      <c r="AD267" s="60">
        <v>11</v>
      </c>
      <c r="AE267" s="36" t="s">
        <v>2222</v>
      </c>
      <c r="AF267" s="60">
        <v>350</v>
      </c>
      <c r="AG267" s="60" t="s">
        <v>790</v>
      </c>
      <c r="AH267" s="60">
        <v>13</v>
      </c>
      <c r="AI267" s="36" t="s">
        <v>2391</v>
      </c>
      <c r="AJ267" s="60">
        <v>450</v>
      </c>
      <c r="AK267" s="60" t="s">
        <v>790</v>
      </c>
      <c r="AL267" s="60">
        <v>15</v>
      </c>
      <c r="AM267" s="36" t="s">
        <v>2392</v>
      </c>
      <c r="AN267" s="60">
        <v>600</v>
      </c>
      <c r="AO267" s="60" t="s">
        <v>790</v>
      </c>
      <c r="AP267" s="60">
        <v>17</v>
      </c>
      <c r="AQ267" s="36" t="s">
        <v>1676</v>
      </c>
    </row>
    <row r="268" spans="1:43" x14ac:dyDescent="0.2">
      <c r="A268" s="36" t="s">
        <v>67</v>
      </c>
      <c r="B268" s="36" t="s">
        <v>3769</v>
      </c>
      <c r="T268" s="36" t="s">
        <v>146</v>
      </c>
      <c r="U268" s="36">
        <v>10021</v>
      </c>
      <c r="V268" s="36" t="s">
        <v>3185</v>
      </c>
      <c r="W268" s="59" t="s">
        <v>3186</v>
      </c>
      <c r="X268" s="36">
        <v>94</v>
      </c>
      <c r="Y268" s="36" t="s">
        <v>181</v>
      </c>
      <c r="Z268" s="36" t="s">
        <v>1511</v>
      </c>
      <c r="AA268" s="36" t="s">
        <v>3187</v>
      </c>
      <c r="AB268" s="60">
        <v>300</v>
      </c>
      <c r="AC268" s="60">
        <v>15</v>
      </c>
      <c r="AD268" s="60">
        <v>10</v>
      </c>
      <c r="AE268" s="36" t="s">
        <v>3188</v>
      </c>
      <c r="AF268" s="60">
        <v>450</v>
      </c>
      <c r="AG268" s="60">
        <v>15</v>
      </c>
      <c r="AH268" s="60">
        <v>13</v>
      </c>
      <c r="AI268" s="36" t="s">
        <v>3189</v>
      </c>
      <c r="AJ268" s="60">
        <v>500</v>
      </c>
      <c r="AK268" s="60">
        <v>20</v>
      </c>
      <c r="AL268" s="60">
        <v>15</v>
      </c>
      <c r="AM268" s="36" t="s">
        <v>3190</v>
      </c>
      <c r="AN268" s="60">
        <v>700</v>
      </c>
      <c r="AO268" s="60">
        <v>25</v>
      </c>
      <c r="AP268" s="60">
        <v>17</v>
      </c>
      <c r="AQ268" s="36" t="s">
        <v>1619</v>
      </c>
    </row>
    <row r="269" spans="1:43" x14ac:dyDescent="0.2">
      <c r="A269" s="36" t="s">
        <v>67</v>
      </c>
      <c r="B269" s="36" t="s">
        <v>3815</v>
      </c>
      <c r="T269" s="36" t="s">
        <v>66</v>
      </c>
      <c r="U269" s="36">
        <v>11008</v>
      </c>
      <c r="V269" s="36" t="s">
        <v>3296</v>
      </c>
      <c r="W269" s="59" t="s">
        <v>3297</v>
      </c>
      <c r="X269" s="36">
        <v>36</v>
      </c>
      <c r="Y269" s="36" t="s">
        <v>181</v>
      </c>
      <c r="Z269" s="36" t="s">
        <v>1511</v>
      </c>
      <c r="AA269" s="36" t="s">
        <v>3298</v>
      </c>
      <c r="AB269" s="60">
        <v>80</v>
      </c>
      <c r="AC269" s="60">
        <v>10</v>
      </c>
      <c r="AD269" s="60">
        <v>7</v>
      </c>
      <c r="AE269" s="36" t="s">
        <v>3299</v>
      </c>
      <c r="AF269" s="60">
        <v>120</v>
      </c>
      <c r="AG269" s="60">
        <v>15</v>
      </c>
      <c r="AH269" s="60">
        <v>10</v>
      </c>
      <c r="AI269" s="36" t="s">
        <v>3300</v>
      </c>
      <c r="AJ269" s="60">
        <v>160</v>
      </c>
      <c r="AK269" s="60">
        <v>20</v>
      </c>
      <c r="AL269" s="60">
        <v>13</v>
      </c>
      <c r="AM269" s="36" t="s">
        <v>3301</v>
      </c>
      <c r="AN269" s="60">
        <v>240</v>
      </c>
      <c r="AO269" s="60">
        <v>25</v>
      </c>
      <c r="AP269" s="60">
        <v>15</v>
      </c>
    </row>
    <row r="270" spans="1:43" x14ac:dyDescent="0.2">
      <c r="A270" s="36" t="s">
        <v>67</v>
      </c>
      <c r="B270" s="36" t="s">
        <v>3867</v>
      </c>
      <c r="T270" s="36" t="s">
        <v>1714</v>
      </c>
      <c r="U270" s="36">
        <v>6515</v>
      </c>
      <c r="V270" s="36" t="s">
        <v>2586</v>
      </c>
      <c r="W270" s="59" t="s">
        <v>2587</v>
      </c>
      <c r="X270" s="36" t="s">
        <v>1717</v>
      </c>
      <c r="Y270" s="36" t="s">
        <v>181</v>
      </c>
      <c r="Z270" s="36" t="s">
        <v>1511</v>
      </c>
      <c r="AA270" s="36" t="s">
        <v>2588</v>
      </c>
      <c r="AB270" s="60">
        <v>80</v>
      </c>
      <c r="AC270" s="60" t="s">
        <v>266</v>
      </c>
      <c r="AD270" s="60">
        <v>8</v>
      </c>
      <c r="AE270" s="36" t="s">
        <v>2589</v>
      </c>
      <c r="AF270" s="60">
        <v>100</v>
      </c>
      <c r="AG270" s="60" t="s">
        <v>266</v>
      </c>
      <c r="AH270" s="60">
        <v>10</v>
      </c>
      <c r="AI270" s="36" t="s">
        <v>2590</v>
      </c>
      <c r="AJ270" s="60">
        <v>120</v>
      </c>
      <c r="AK270" s="60" t="s">
        <v>266</v>
      </c>
      <c r="AL270" s="60">
        <v>12</v>
      </c>
      <c r="AM270" s="36" t="s">
        <v>2591</v>
      </c>
      <c r="AN270" s="60">
        <v>140</v>
      </c>
      <c r="AO270" s="60" t="s">
        <v>266</v>
      </c>
      <c r="AP270" s="60">
        <v>14</v>
      </c>
      <c r="AQ270" s="36" t="s">
        <v>44</v>
      </c>
    </row>
    <row r="271" spans="1:43" x14ac:dyDescent="0.2">
      <c r="A271" s="36" t="s">
        <v>67</v>
      </c>
      <c r="B271" s="36" t="s">
        <v>3917</v>
      </c>
      <c r="T271" s="36" t="s">
        <v>1698</v>
      </c>
      <c r="U271" s="36">
        <v>6315</v>
      </c>
      <c r="V271" s="36" t="s">
        <v>2575</v>
      </c>
      <c r="W271" s="59" t="s">
        <v>2576</v>
      </c>
      <c r="X271" s="36" t="s">
        <v>1701</v>
      </c>
      <c r="Y271" s="36" t="s">
        <v>181</v>
      </c>
      <c r="Z271" s="36" t="s">
        <v>1511</v>
      </c>
      <c r="AA271" s="36" t="s">
        <v>2577</v>
      </c>
      <c r="AB271" s="60">
        <v>150</v>
      </c>
      <c r="AC271" s="60" t="s">
        <v>266</v>
      </c>
      <c r="AD271" s="60">
        <v>7</v>
      </c>
      <c r="AE271" s="36" t="s">
        <v>2578</v>
      </c>
      <c r="AF271" s="60">
        <v>200</v>
      </c>
      <c r="AG271" s="60" t="s">
        <v>266</v>
      </c>
      <c r="AH271" s="60">
        <v>10</v>
      </c>
      <c r="AI271" s="36" t="s">
        <v>1930</v>
      </c>
      <c r="AJ271" s="60">
        <v>240</v>
      </c>
      <c r="AK271" s="60" t="s">
        <v>266</v>
      </c>
      <c r="AL271" s="60">
        <v>12</v>
      </c>
      <c r="AM271" s="36" t="s">
        <v>2579</v>
      </c>
      <c r="AN271" s="60">
        <v>280</v>
      </c>
      <c r="AO271" s="60" t="s">
        <v>266</v>
      </c>
      <c r="AP271" s="60">
        <v>14</v>
      </c>
      <c r="AQ271" s="36" t="s">
        <v>54</v>
      </c>
    </row>
    <row r="272" spans="1:43" x14ac:dyDescent="0.2">
      <c r="A272" s="36" t="s">
        <v>67</v>
      </c>
      <c r="B272" s="36" t="s">
        <v>3956</v>
      </c>
      <c r="T272" s="36" t="s">
        <v>1698</v>
      </c>
      <c r="U272" s="36">
        <v>9315</v>
      </c>
      <c r="V272" s="36" t="s">
        <v>3080</v>
      </c>
      <c r="W272" s="59" t="s">
        <v>3081</v>
      </c>
      <c r="X272" s="36" t="s">
        <v>1701</v>
      </c>
      <c r="Y272" s="36" t="s">
        <v>181</v>
      </c>
      <c r="Z272" s="36" t="s">
        <v>1511</v>
      </c>
      <c r="AA272" s="36" t="s">
        <v>1735</v>
      </c>
      <c r="AB272" s="60">
        <v>50</v>
      </c>
      <c r="AC272" s="60">
        <v>5</v>
      </c>
      <c r="AD272" s="60">
        <v>6</v>
      </c>
      <c r="AE272" s="36" t="s">
        <v>1652</v>
      </c>
      <c r="AF272" s="60">
        <v>100</v>
      </c>
      <c r="AG272" s="60">
        <v>10</v>
      </c>
      <c r="AH272" s="60">
        <v>9</v>
      </c>
      <c r="AI272" s="36" t="s">
        <v>2200</v>
      </c>
      <c r="AJ272" s="60">
        <v>150</v>
      </c>
      <c r="AK272" s="60">
        <v>15</v>
      </c>
      <c r="AL272" s="60">
        <v>11</v>
      </c>
      <c r="AM272" s="36" t="s">
        <v>2324</v>
      </c>
      <c r="AN272" s="60">
        <v>200</v>
      </c>
      <c r="AO272" s="60">
        <v>15</v>
      </c>
      <c r="AP272" s="60">
        <v>14</v>
      </c>
      <c r="AQ272" s="36" t="s">
        <v>3082</v>
      </c>
    </row>
    <row r="273" spans="1:43" x14ac:dyDescent="0.2">
      <c r="A273" s="36" t="s">
        <v>67</v>
      </c>
      <c r="B273" s="36" t="s">
        <v>4003</v>
      </c>
      <c r="T273" s="36" t="s">
        <v>1739</v>
      </c>
      <c r="U273" s="36">
        <v>4815</v>
      </c>
      <c r="V273" s="36" t="s">
        <v>2264</v>
      </c>
      <c r="W273" s="59" t="s">
        <v>2265</v>
      </c>
      <c r="X273" s="36" t="s">
        <v>1742</v>
      </c>
      <c r="Y273" s="36" t="s">
        <v>181</v>
      </c>
      <c r="Z273" s="36" t="s">
        <v>1511</v>
      </c>
      <c r="AA273" s="36" t="s">
        <v>2266</v>
      </c>
      <c r="AB273" s="60">
        <v>300</v>
      </c>
      <c r="AC273" s="60">
        <v>15</v>
      </c>
      <c r="AD273" s="60">
        <v>10</v>
      </c>
      <c r="AE273" s="36" t="s">
        <v>2267</v>
      </c>
      <c r="AF273" s="60">
        <v>360</v>
      </c>
      <c r="AG273" s="60">
        <v>20</v>
      </c>
      <c r="AH273" s="60">
        <v>12</v>
      </c>
      <c r="AI273" s="36" t="s">
        <v>2268</v>
      </c>
      <c r="AJ273" s="60">
        <v>420</v>
      </c>
      <c r="AK273" s="60">
        <v>25</v>
      </c>
      <c r="AL273" s="60">
        <v>14</v>
      </c>
      <c r="AM273" s="36" t="s">
        <v>2269</v>
      </c>
      <c r="AN273" s="60">
        <v>480</v>
      </c>
      <c r="AO273" s="60">
        <v>25</v>
      </c>
      <c r="AP273" s="60">
        <v>16</v>
      </c>
      <c r="AQ273" s="36" t="s">
        <v>100</v>
      </c>
    </row>
    <row r="274" spans="1:43" x14ac:dyDescent="0.2">
      <c r="A274" s="36" t="s">
        <v>67</v>
      </c>
      <c r="B274" s="36" t="s">
        <v>4048</v>
      </c>
      <c r="T274" s="36" t="s">
        <v>44</v>
      </c>
      <c r="U274" s="36">
        <v>24002</v>
      </c>
      <c r="V274" s="36" t="s">
        <v>3997</v>
      </c>
      <c r="W274" s="59" t="s">
        <v>3998</v>
      </c>
      <c r="X274" s="36">
        <v>60</v>
      </c>
      <c r="Y274" s="36" t="s">
        <v>181</v>
      </c>
      <c r="Z274" s="36" t="s">
        <v>1511</v>
      </c>
      <c r="AA274" s="36" t="s">
        <v>1546</v>
      </c>
      <c r="AB274" s="60">
        <v>100</v>
      </c>
      <c r="AC274" s="60" t="s">
        <v>266</v>
      </c>
      <c r="AD274" s="60">
        <v>8</v>
      </c>
      <c r="AE274" s="36" t="s">
        <v>1539</v>
      </c>
      <c r="AF274" s="60">
        <v>200</v>
      </c>
      <c r="AG274" s="60" t="s">
        <v>266</v>
      </c>
      <c r="AH274" s="60">
        <v>10</v>
      </c>
      <c r="AI274" s="36" t="s">
        <v>3999</v>
      </c>
      <c r="AJ274" s="60">
        <v>300</v>
      </c>
      <c r="AK274" s="60" t="s">
        <v>266</v>
      </c>
      <c r="AL274" s="60">
        <v>13</v>
      </c>
      <c r="AM274" s="36" t="s">
        <v>4000</v>
      </c>
      <c r="AN274" s="60">
        <v>400</v>
      </c>
      <c r="AO274" s="60" t="s">
        <v>266</v>
      </c>
      <c r="AP274" s="60">
        <v>16</v>
      </c>
    </row>
    <row r="275" spans="1:43" x14ac:dyDescent="0.2">
      <c r="A275" s="36" t="s">
        <v>67</v>
      </c>
      <c r="B275" s="36" t="s">
        <v>4079</v>
      </c>
      <c r="T275" s="36" t="s">
        <v>71</v>
      </c>
      <c r="U275" s="36">
        <v>27006</v>
      </c>
      <c r="V275" s="36" t="s">
        <v>4140</v>
      </c>
      <c r="W275" s="59" t="s">
        <v>4141</v>
      </c>
      <c r="X275" s="36">
        <v>90</v>
      </c>
      <c r="Y275" s="36" t="s">
        <v>181</v>
      </c>
      <c r="Z275" s="36" t="s">
        <v>1511</v>
      </c>
      <c r="AA275" s="36" t="s">
        <v>1540</v>
      </c>
      <c r="AB275" s="60">
        <v>300</v>
      </c>
      <c r="AC275" s="60">
        <v>30</v>
      </c>
      <c r="AD275" s="60">
        <v>9</v>
      </c>
      <c r="AE275" s="36" t="s">
        <v>1990</v>
      </c>
      <c r="AF275" s="60">
        <v>480</v>
      </c>
      <c r="AG275" s="60">
        <v>50</v>
      </c>
      <c r="AH275" s="60">
        <v>12</v>
      </c>
      <c r="AI275" s="36" t="s">
        <v>3782</v>
      </c>
      <c r="AJ275" s="60">
        <v>600</v>
      </c>
      <c r="AK275" s="60">
        <v>60</v>
      </c>
      <c r="AL275" s="60">
        <v>15</v>
      </c>
      <c r="AM275" s="36" t="s">
        <v>4142</v>
      </c>
      <c r="AN275" s="60">
        <v>800</v>
      </c>
      <c r="AO275" s="60">
        <v>70</v>
      </c>
      <c r="AP275" s="60">
        <v>17</v>
      </c>
    </row>
    <row r="276" spans="1:43" x14ac:dyDescent="0.2">
      <c r="A276" s="36" t="s">
        <v>67</v>
      </c>
      <c r="B276" s="36" t="s">
        <v>4134</v>
      </c>
      <c r="T276" s="36" t="s">
        <v>1685</v>
      </c>
      <c r="U276" s="36">
        <v>3115</v>
      </c>
      <c r="V276" s="36" t="s">
        <v>2064</v>
      </c>
      <c r="W276" s="59" t="s">
        <v>2065</v>
      </c>
      <c r="X276" s="36" t="s">
        <v>1688</v>
      </c>
      <c r="Y276" s="36" t="s">
        <v>181</v>
      </c>
      <c r="Z276" s="36" t="s">
        <v>1511</v>
      </c>
      <c r="AA276" s="36" t="s">
        <v>2066</v>
      </c>
      <c r="AB276" s="60">
        <v>50</v>
      </c>
      <c r="AC276" s="60">
        <v>5</v>
      </c>
      <c r="AD276" s="60">
        <v>6</v>
      </c>
      <c r="AE276" s="36" t="s">
        <v>1704</v>
      </c>
      <c r="AF276" s="60">
        <v>80</v>
      </c>
      <c r="AG276" s="60">
        <v>5</v>
      </c>
      <c r="AH276" s="60">
        <v>9</v>
      </c>
      <c r="AI276" s="36" t="s">
        <v>2067</v>
      </c>
      <c r="AJ276" s="60">
        <v>110</v>
      </c>
      <c r="AK276" s="60">
        <v>10</v>
      </c>
      <c r="AL276" s="60">
        <v>11</v>
      </c>
      <c r="AM276" s="36" t="s">
        <v>2068</v>
      </c>
      <c r="AN276" s="60">
        <v>130</v>
      </c>
      <c r="AO276" s="60">
        <v>10</v>
      </c>
      <c r="AP276" s="60">
        <v>13</v>
      </c>
      <c r="AQ276" s="36" t="s">
        <v>730</v>
      </c>
    </row>
    <row r="277" spans="1:43" x14ac:dyDescent="0.2">
      <c r="A277" s="36" t="s">
        <v>67</v>
      </c>
      <c r="B277" s="36" t="s">
        <v>4180</v>
      </c>
      <c r="T277" s="36" t="s">
        <v>286</v>
      </c>
      <c r="U277" s="36">
        <v>9028</v>
      </c>
      <c r="V277" s="36" t="s">
        <v>3059</v>
      </c>
      <c r="W277" s="59" t="s">
        <v>3060</v>
      </c>
      <c r="X277" s="36">
        <v>84</v>
      </c>
      <c r="Y277" s="36" t="s">
        <v>2179</v>
      </c>
      <c r="Z277" s="36" t="s">
        <v>1511</v>
      </c>
      <c r="AA277" s="36" t="s">
        <v>3061</v>
      </c>
      <c r="AB277" s="60">
        <v>150</v>
      </c>
      <c r="AC277" s="60">
        <v>15</v>
      </c>
      <c r="AD277" s="60">
        <v>10</v>
      </c>
      <c r="AE277" s="36" t="s">
        <v>3062</v>
      </c>
      <c r="AF277" s="60">
        <v>250</v>
      </c>
      <c r="AG277" s="60">
        <v>25</v>
      </c>
      <c r="AH277" s="60">
        <v>12</v>
      </c>
      <c r="AI277" s="36" t="s">
        <v>3063</v>
      </c>
      <c r="AJ277" s="60">
        <v>500</v>
      </c>
      <c r="AK277" s="60">
        <v>50</v>
      </c>
      <c r="AL277" s="60">
        <v>15</v>
      </c>
      <c r="AM277" s="36" t="s">
        <v>3064</v>
      </c>
      <c r="AN277" s="60">
        <v>700</v>
      </c>
      <c r="AO277" s="60">
        <v>70</v>
      </c>
      <c r="AP277" s="60">
        <v>18</v>
      </c>
      <c r="AQ277" s="36" t="s">
        <v>1676</v>
      </c>
    </row>
    <row r="278" spans="1:43" x14ac:dyDescent="0.2">
      <c r="A278" s="36" t="s">
        <v>67</v>
      </c>
      <c r="B278" s="36" t="s">
        <v>1600</v>
      </c>
      <c r="T278" s="36" t="s">
        <v>34</v>
      </c>
      <c r="U278" s="36">
        <v>26001</v>
      </c>
      <c r="V278" s="36" t="s">
        <v>4068</v>
      </c>
      <c r="W278" s="59" t="s">
        <v>4069</v>
      </c>
      <c r="X278" s="36">
        <v>66</v>
      </c>
      <c r="Y278" s="36" t="s">
        <v>1544</v>
      </c>
      <c r="Z278" s="36" t="s">
        <v>1511</v>
      </c>
      <c r="AA278" s="36" t="s">
        <v>1736</v>
      </c>
      <c r="AB278" s="60">
        <v>160</v>
      </c>
      <c r="AC278" s="60" t="s">
        <v>266</v>
      </c>
      <c r="AD278" s="60">
        <v>8</v>
      </c>
      <c r="AE278" s="36" t="s">
        <v>1737</v>
      </c>
      <c r="AF278" s="60">
        <v>200</v>
      </c>
      <c r="AG278" s="60" t="s">
        <v>266</v>
      </c>
      <c r="AH278" s="60">
        <v>10</v>
      </c>
      <c r="AI278" s="36" t="s">
        <v>1738</v>
      </c>
      <c r="AJ278" s="60">
        <v>260</v>
      </c>
      <c r="AK278" s="60" t="s">
        <v>266</v>
      </c>
      <c r="AL278" s="60">
        <v>13</v>
      </c>
      <c r="AM278" s="36" t="s">
        <v>3519</v>
      </c>
      <c r="AN278" s="60">
        <v>320</v>
      </c>
      <c r="AO278" s="60" t="s">
        <v>266</v>
      </c>
      <c r="AP278" s="60">
        <v>16</v>
      </c>
    </row>
    <row r="279" spans="1:43" x14ac:dyDescent="0.2">
      <c r="A279" s="36" t="s">
        <v>67</v>
      </c>
      <c r="B279" s="36" t="s">
        <v>4266</v>
      </c>
      <c r="T279" s="36" t="s">
        <v>104</v>
      </c>
      <c r="U279" s="36">
        <v>28010</v>
      </c>
      <c r="V279" s="36" t="s">
        <v>4212</v>
      </c>
      <c r="W279" s="59" t="s">
        <v>4213</v>
      </c>
      <c r="X279" s="36">
        <v>92</v>
      </c>
      <c r="Y279" s="36" t="s">
        <v>181</v>
      </c>
      <c r="Z279" s="36" t="s">
        <v>1511</v>
      </c>
      <c r="AA279" s="36" t="s">
        <v>4214</v>
      </c>
      <c r="AB279" s="60">
        <v>500</v>
      </c>
      <c r="AC279" s="60">
        <v>100</v>
      </c>
      <c r="AD279" s="60">
        <v>13</v>
      </c>
      <c r="AE279" s="36" t="s">
        <v>4215</v>
      </c>
      <c r="AF279" s="60">
        <v>800</v>
      </c>
      <c r="AG279" s="60">
        <v>160</v>
      </c>
      <c r="AH279" s="60">
        <v>15</v>
      </c>
      <c r="AI279" s="36" t="s">
        <v>4216</v>
      </c>
      <c r="AJ279" s="60">
        <v>1200</v>
      </c>
      <c r="AK279" s="60">
        <v>240</v>
      </c>
      <c r="AL279" s="60">
        <v>17</v>
      </c>
      <c r="AM279" s="36" t="s">
        <v>4217</v>
      </c>
      <c r="AN279" s="60">
        <v>1500</v>
      </c>
      <c r="AO279" s="60">
        <v>300</v>
      </c>
      <c r="AP279" s="60">
        <v>19</v>
      </c>
    </row>
    <row r="280" spans="1:43" x14ac:dyDescent="0.2">
      <c r="A280" s="36" t="s">
        <v>67</v>
      </c>
      <c r="B280" s="36" t="s">
        <v>4313</v>
      </c>
      <c r="T280" s="36" t="s">
        <v>104</v>
      </c>
      <c r="U280" s="36">
        <v>6010</v>
      </c>
      <c r="V280" s="36" t="s">
        <v>2489</v>
      </c>
      <c r="W280" s="59" t="s">
        <v>2490</v>
      </c>
      <c r="X280" s="36">
        <v>20</v>
      </c>
      <c r="Y280" s="36" t="s">
        <v>181</v>
      </c>
      <c r="Z280" s="36" t="s">
        <v>1511</v>
      </c>
      <c r="AA280" s="36" t="s">
        <v>2491</v>
      </c>
      <c r="AB280" s="60">
        <v>50</v>
      </c>
      <c r="AC280" s="60">
        <v>5</v>
      </c>
      <c r="AD280" s="60">
        <v>6</v>
      </c>
      <c r="AE280" s="36" t="s">
        <v>2492</v>
      </c>
      <c r="AF280" s="60">
        <v>80</v>
      </c>
      <c r="AG280" s="60">
        <v>10</v>
      </c>
      <c r="AH280" s="60">
        <v>8</v>
      </c>
      <c r="AI280" s="36" t="s">
        <v>2493</v>
      </c>
      <c r="AJ280" s="60">
        <v>100</v>
      </c>
      <c r="AK280" s="60">
        <v>10</v>
      </c>
      <c r="AL280" s="60">
        <v>10</v>
      </c>
      <c r="AM280" s="36" t="s">
        <v>2494</v>
      </c>
      <c r="AN280" s="60">
        <v>120</v>
      </c>
      <c r="AO280" s="60">
        <v>15</v>
      </c>
      <c r="AP280" s="60">
        <v>13</v>
      </c>
    </row>
    <row r="281" spans="1:43" x14ac:dyDescent="0.2">
      <c r="A281" s="36" t="s">
        <v>67</v>
      </c>
      <c r="B281" s="36" t="s">
        <v>4334</v>
      </c>
      <c r="T281" s="36" t="s">
        <v>1706</v>
      </c>
      <c r="U281" s="36">
        <v>11415</v>
      </c>
      <c r="V281" s="36" t="s">
        <v>3338</v>
      </c>
      <c r="W281" s="59" t="s">
        <v>3339</v>
      </c>
      <c r="X281" s="36" t="s">
        <v>1709</v>
      </c>
      <c r="Y281" s="36" t="s">
        <v>1648</v>
      </c>
      <c r="Z281" s="36" t="s">
        <v>1511</v>
      </c>
      <c r="AA281" s="36" t="s">
        <v>3340</v>
      </c>
      <c r="AB281" s="60">
        <v>60</v>
      </c>
      <c r="AC281" s="60">
        <v>10</v>
      </c>
      <c r="AD281" s="60">
        <v>8</v>
      </c>
      <c r="AE281" s="36" t="s">
        <v>3341</v>
      </c>
      <c r="AF281" s="60">
        <v>90</v>
      </c>
      <c r="AG281" s="60">
        <v>10</v>
      </c>
      <c r="AH281" s="60">
        <v>10</v>
      </c>
      <c r="AI281" s="36" t="s">
        <v>3342</v>
      </c>
      <c r="AJ281" s="60">
        <v>120</v>
      </c>
      <c r="AK281" s="60">
        <v>15</v>
      </c>
      <c r="AL281" s="60">
        <v>12</v>
      </c>
      <c r="AM281" s="36" t="s">
        <v>3343</v>
      </c>
      <c r="AN281" s="60">
        <v>150</v>
      </c>
      <c r="AO281" s="60">
        <v>15</v>
      </c>
      <c r="AP281" s="60">
        <v>15</v>
      </c>
      <c r="AQ281" s="36" t="s">
        <v>66</v>
      </c>
    </row>
    <row r="282" spans="1:43" x14ac:dyDescent="0.2">
      <c r="A282" s="36" t="s">
        <v>67</v>
      </c>
      <c r="B282" s="36" t="s">
        <v>4353</v>
      </c>
      <c r="T282" s="36" t="s">
        <v>71</v>
      </c>
      <c r="U282" s="36">
        <v>24006</v>
      </c>
      <c r="V282" s="36" t="s">
        <v>4011</v>
      </c>
      <c r="W282" s="59" t="s">
        <v>4012</v>
      </c>
      <c r="X282" s="36">
        <v>80</v>
      </c>
      <c r="Y282" s="36" t="s">
        <v>1561</v>
      </c>
      <c r="Z282" s="36" t="s">
        <v>1511</v>
      </c>
      <c r="AA282" s="36" t="s">
        <v>4013</v>
      </c>
      <c r="AB282" s="60">
        <v>200</v>
      </c>
      <c r="AC282" s="60">
        <v>20</v>
      </c>
      <c r="AD282" s="60">
        <v>10</v>
      </c>
      <c r="AE282" s="36" t="s">
        <v>4014</v>
      </c>
      <c r="AF282" s="60">
        <v>320</v>
      </c>
      <c r="AG282" s="60">
        <v>25</v>
      </c>
      <c r="AH282" s="60">
        <v>12</v>
      </c>
      <c r="AI282" s="36" t="s">
        <v>4015</v>
      </c>
      <c r="AJ282" s="60">
        <v>450</v>
      </c>
      <c r="AK282" s="60">
        <v>30</v>
      </c>
      <c r="AL282" s="60">
        <v>14</v>
      </c>
      <c r="AM282" s="36" t="s">
        <v>4016</v>
      </c>
      <c r="AN282" s="60">
        <v>600</v>
      </c>
      <c r="AO282" s="60">
        <v>35</v>
      </c>
      <c r="AP282" s="60">
        <v>16</v>
      </c>
    </row>
    <row r="283" spans="1:43" x14ac:dyDescent="0.2">
      <c r="A283" s="36" t="s">
        <v>67</v>
      </c>
      <c r="B283" s="36" t="s">
        <v>4373</v>
      </c>
      <c r="T283" s="36" t="s">
        <v>1654</v>
      </c>
      <c r="U283" s="36">
        <v>9026</v>
      </c>
      <c r="V283" s="36" t="s">
        <v>3047</v>
      </c>
      <c r="W283" s="59" t="s">
        <v>3048</v>
      </c>
      <c r="X283" s="36">
        <v>84</v>
      </c>
      <c r="Y283" s="36" t="s">
        <v>181</v>
      </c>
      <c r="Z283" s="36" t="s">
        <v>1511</v>
      </c>
      <c r="AA283" s="36" t="s">
        <v>3049</v>
      </c>
      <c r="AB283" s="60">
        <v>400</v>
      </c>
      <c r="AC283" s="60">
        <v>80</v>
      </c>
      <c r="AD283" s="60">
        <v>13</v>
      </c>
      <c r="AE283" s="36" t="s">
        <v>3050</v>
      </c>
      <c r="AF283" s="60">
        <v>500</v>
      </c>
      <c r="AG283" s="60">
        <v>100</v>
      </c>
      <c r="AH283" s="60">
        <v>15</v>
      </c>
      <c r="AI283" s="36" t="s">
        <v>3051</v>
      </c>
      <c r="AJ283" s="60">
        <v>700</v>
      </c>
      <c r="AK283" s="60">
        <v>140</v>
      </c>
      <c r="AL283" s="60">
        <v>17</v>
      </c>
      <c r="AM283" s="36" t="s">
        <v>3052</v>
      </c>
      <c r="AN283" s="60">
        <v>900</v>
      </c>
      <c r="AO283" s="60">
        <v>180</v>
      </c>
      <c r="AP283" s="60">
        <v>19</v>
      </c>
      <c r="AQ283" s="36" t="s">
        <v>1661</v>
      </c>
    </row>
    <row r="284" spans="1:43" x14ac:dyDescent="0.2">
      <c r="A284" s="36" t="s">
        <v>67</v>
      </c>
      <c r="B284" s="36" t="s">
        <v>4394</v>
      </c>
      <c r="T284" s="36" t="s">
        <v>1693</v>
      </c>
      <c r="U284" s="36">
        <v>10215</v>
      </c>
      <c r="V284" s="36" t="s">
        <v>3232</v>
      </c>
      <c r="W284" s="59" t="s">
        <v>3233</v>
      </c>
      <c r="X284" s="36" t="s">
        <v>1696</v>
      </c>
      <c r="Y284" s="36" t="s">
        <v>181</v>
      </c>
      <c r="Z284" s="36" t="s">
        <v>1511</v>
      </c>
      <c r="AA284" s="36" t="s">
        <v>3234</v>
      </c>
      <c r="AB284" s="60">
        <v>80</v>
      </c>
      <c r="AC284" s="60" t="s">
        <v>266</v>
      </c>
      <c r="AD284" s="60">
        <v>6</v>
      </c>
      <c r="AE284" s="36" t="s">
        <v>3235</v>
      </c>
      <c r="AF284" s="60">
        <v>100</v>
      </c>
      <c r="AG284" s="60" t="s">
        <v>266</v>
      </c>
      <c r="AH284" s="60">
        <v>9</v>
      </c>
      <c r="AI284" s="36" t="s">
        <v>3236</v>
      </c>
      <c r="AJ284" s="60">
        <v>120</v>
      </c>
      <c r="AK284" s="60" t="s">
        <v>266</v>
      </c>
      <c r="AL284" s="60">
        <v>11</v>
      </c>
      <c r="AM284" s="36" t="s">
        <v>3237</v>
      </c>
      <c r="AN284" s="60">
        <v>140</v>
      </c>
      <c r="AO284" s="60" t="s">
        <v>266</v>
      </c>
      <c r="AP284" s="60">
        <v>13</v>
      </c>
      <c r="AQ284" s="36" t="s">
        <v>730</v>
      </c>
    </row>
    <row r="285" spans="1:43" x14ac:dyDescent="0.2">
      <c r="A285" s="36" t="s">
        <v>67</v>
      </c>
      <c r="B285" s="36" t="s">
        <v>4420</v>
      </c>
      <c r="T285" s="36" t="s">
        <v>1706</v>
      </c>
      <c r="U285" s="36">
        <v>6415</v>
      </c>
      <c r="V285" s="36" t="s">
        <v>2580</v>
      </c>
      <c r="W285" s="59" t="s">
        <v>2581</v>
      </c>
      <c r="X285" s="36" t="s">
        <v>1709</v>
      </c>
      <c r="Y285" s="36" t="s">
        <v>1561</v>
      </c>
      <c r="Z285" s="36" t="s">
        <v>1511</v>
      </c>
      <c r="AA285" s="36" t="s">
        <v>2582</v>
      </c>
      <c r="AB285" s="60">
        <v>120</v>
      </c>
      <c r="AC285" s="60" t="s">
        <v>266</v>
      </c>
      <c r="AD285" s="60">
        <v>8</v>
      </c>
      <c r="AE285" s="36" t="s">
        <v>2583</v>
      </c>
      <c r="AF285" s="60">
        <v>180</v>
      </c>
      <c r="AG285" s="60" t="s">
        <v>266</v>
      </c>
      <c r="AH285" s="60">
        <v>10</v>
      </c>
      <c r="AI285" s="36" t="s">
        <v>2584</v>
      </c>
      <c r="AJ285" s="60">
        <v>240</v>
      </c>
      <c r="AK285" s="60" t="s">
        <v>266</v>
      </c>
      <c r="AL285" s="60">
        <v>12</v>
      </c>
      <c r="AM285" s="36" t="s">
        <v>2585</v>
      </c>
      <c r="AN285" s="60">
        <v>300</v>
      </c>
      <c r="AO285" s="60" t="s">
        <v>266</v>
      </c>
      <c r="AP285" s="60">
        <v>15</v>
      </c>
      <c r="AQ285" s="36" t="s">
        <v>730</v>
      </c>
    </row>
    <row r="286" spans="1:43" x14ac:dyDescent="0.2">
      <c r="A286" s="36" t="s">
        <v>67</v>
      </c>
      <c r="B286" s="36" t="s">
        <v>4440</v>
      </c>
      <c r="T286" s="36" t="s">
        <v>1629</v>
      </c>
      <c r="U286" s="36">
        <v>9023</v>
      </c>
      <c r="V286" s="36" t="s">
        <v>3033</v>
      </c>
      <c r="W286" s="59" t="s">
        <v>3034</v>
      </c>
      <c r="X286" s="36">
        <v>84</v>
      </c>
      <c r="Y286" s="36" t="s">
        <v>1648</v>
      </c>
      <c r="Z286" s="36" t="s">
        <v>1511</v>
      </c>
      <c r="AA286" s="36" t="s">
        <v>1735</v>
      </c>
      <c r="AB286" s="60">
        <v>100</v>
      </c>
      <c r="AC286" s="60">
        <v>5</v>
      </c>
      <c r="AD286" s="60">
        <v>9</v>
      </c>
      <c r="AE286" s="36" t="s">
        <v>1736</v>
      </c>
      <c r="AF286" s="60">
        <v>150</v>
      </c>
      <c r="AG286" s="60">
        <v>5</v>
      </c>
      <c r="AH286" s="60">
        <v>11</v>
      </c>
      <c r="AI286" s="36" t="s">
        <v>1652</v>
      </c>
      <c r="AJ286" s="60">
        <v>200</v>
      </c>
      <c r="AK286" s="60">
        <v>10</v>
      </c>
      <c r="AL286" s="60">
        <v>13</v>
      </c>
      <c r="AM286" s="36" t="s">
        <v>1737</v>
      </c>
      <c r="AN286" s="60">
        <v>250</v>
      </c>
      <c r="AO286" s="60">
        <v>10</v>
      </c>
      <c r="AP286" s="60">
        <v>15</v>
      </c>
      <c r="AQ286" s="36" t="s">
        <v>1636</v>
      </c>
    </row>
    <row r="287" spans="1:43" x14ac:dyDescent="0.2">
      <c r="A287" s="36" t="s">
        <v>67</v>
      </c>
      <c r="B287" s="36" t="s">
        <v>4464</v>
      </c>
      <c r="T287" s="36" t="s">
        <v>1620</v>
      </c>
      <c r="U287" s="36">
        <v>2022</v>
      </c>
      <c r="V287" s="36" t="s">
        <v>1848</v>
      </c>
      <c r="W287" s="59" t="s">
        <v>1849</v>
      </c>
      <c r="X287" s="36">
        <v>14</v>
      </c>
      <c r="Y287" s="36" t="s">
        <v>181</v>
      </c>
      <c r="Z287" s="36" t="s">
        <v>1623</v>
      </c>
      <c r="AA287" s="36" t="s">
        <v>1850</v>
      </c>
      <c r="AB287" s="60">
        <v>120</v>
      </c>
      <c r="AC287" s="60">
        <v>15</v>
      </c>
      <c r="AD287" s="60">
        <v>6</v>
      </c>
      <c r="AE287" s="36" t="s">
        <v>1851</v>
      </c>
      <c r="AF287" s="60">
        <v>180</v>
      </c>
      <c r="AG287" s="60">
        <v>20</v>
      </c>
      <c r="AH287" s="60">
        <v>9</v>
      </c>
      <c r="AI287" s="36" t="s">
        <v>1852</v>
      </c>
      <c r="AJ287" s="60">
        <v>240</v>
      </c>
      <c r="AK287" s="60">
        <v>25</v>
      </c>
      <c r="AL287" s="60">
        <v>12</v>
      </c>
      <c r="AM287" s="36" t="s">
        <v>1853</v>
      </c>
      <c r="AN287" s="60">
        <v>300</v>
      </c>
      <c r="AO287" s="60">
        <v>30</v>
      </c>
      <c r="AP287" s="60">
        <v>15</v>
      </c>
      <c r="AQ287" s="36" t="s">
        <v>1628</v>
      </c>
    </row>
    <row r="288" spans="1:43" x14ac:dyDescent="0.2">
      <c r="A288" s="36" t="s">
        <v>67</v>
      </c>
      <c r="B288" s="36" t="s">
        <v>1579</v>
      </c>
      <c r="T288" s="36" t="s">
        <v>1731</v>
      </c>
      <c r="U288" s="36">
        <v>5715</v>
      </c>
      <c r="V288" s="36" t="s">
        <v>2427</v>
      </c>
      <c r="W288" s="59" t="s">
        <v>2428</v>
      </c>
      <c r="X288" s="36" t="s">
        <v>1734</v>
      </c>
      <c r="Y288" s="36" t="s">
        <v>181</v>
      </c>
      <c r="Z288" s="36" t="s">
        <v>1511</v>
      </c>
      <c r="AA288" s="36" t="s">
        <v>2429</v>
      </c>
      <c r="AB288" s="60">
        <v>80</v>
      </c>
      <c r="AC288" s="60">
        <v>10</v>
      </c>
      <c r="AD288" s="60">
        <v>9</v>
      </c>
      <c r="AE288" s="36" t="s">
        <v>2430</v>
      </c>
      <c r="AF288" s="60">
        <v>120</v>
      </c>
      <c r="AG288" s="60">
        <v>10</v>
      </c>
      <c r="AH288" s="60">
        <v>11</v>
      </c>
      <c r="AI288" s="36" t="s">
        <v>2431</v>
      </c>
      <c r="AJ288" s="60">
        <v>160</v>
      </c>
      <c r="AK288" s="60">
        <v>15</v>
      </c>
      <c r="AL288" s="60">
        <v>13</v>
      </c>
      <c r="AM288" s="36" t="s">
        <v>2432</v>
      </c>
      <c r="AN288" s="60">
        <v>200</v>
      </c>
      <c r="AO288" s="60">
        <v>15</v>
      </c>
      <c r="AP288" s="60">
        <v>16</v>
      </c>
      <c r="AQ288" s="36" t="s">
        <v>67</v>
      </c>
    </row>
    <row r="289" spans="1:43" x14ac:dyDescent="0.2">
      <c r="A289" s="36" t="s">
        <v>67</v>
      </c>
      <c r="B289" s="36" t="s">
        <v>4510</v>
      </c>
      <c r="T289" s="36" t="s">
        <v>1731</v>
      </c>
      <c r="U289" s="36">
        <v>11715</v>
      </c>
      <c r="V289" s="36" t="s">
        <v>3357</v>
      </c>
      <c r="W289" s="59" t="s">
        <v>3358</v>
      </c>
      <c r="X289" s="36" t="s">
        <v>1734</v>
      </c>
      <c r="Y289" s="36" t="s">
        <v>181</v>
      </c>
      <c r="Z289" s="36" t="s">
        <v>1511</v>
      </c>
      <c r="AA289" s="36" t="s">
        <v>2429</v>
      </c>
      <c r="AB289" s="60">
        <v>80</v>
      </c>
      <c r="AC289" s="60">
        <v>10</v>
      </c>
      <c r="AD289" s="60">
        <v>9</v>
      </c>
      <c r="AE289" s="36" t="s">
        <v>2430</v>
      </c>
      <c r="AF289" s="60">
        <v>120</v>
      </c>
      <c r="AG289" s="60">
        <v>10</v>
      </c>
      <c r="AH289" s="60">
        <v>11</v>
      </c>
      <c r="AI289" s="36" t="s">
        <v>2431</v>
      </c>
      <c r="AJ289" s="60">
        <v>160</v>
      </c>
      <c r="AK289" s="60">
        <v>15</v>
      </c>
      <c r="AL289" s="60">
        <v>13</v>
      </c>
      <c r="AM289" s="36" t="s">
        <v>2432</v>
      </c>
      <c r="AN289" s="60">
        <v>200</v>
      </c>
      <c r="AO289" s="60">
        <v>15</v>
      </c>
      <c r="AP289" s="60">
        <v>16</v>
      </c>
      <c r="AQ289" s="36" t="s">
        <v>54</v>
      </c>
    </row>
    <row r="290" spans="1:43" x14ac:dyDescent="0.2">
      <c r="A290" s="36" t="s">
        <v>100</v>
      </c>
      <c r="B290" s="36" t="s">
        <v>1553</v>
      </c>
      <c r="T290" s="36" t="s">
        <v>40</v>
      </c>
      <c r="U290" s="36">
        <v>22007</v>
      </c>
      <c r="V290" s="36" t="s">
        <v>3929</v>
      </c>
      <c r="W290" s="59" t="s">
        <v>3930</v>
      </c>
      <c r="X290" s="36">
        <v>72</v>
      </c>
      <c r="Y290" s="36" t="s">
        <v>181</v>
      </c>
      <c r="Z290" s="36" t="s">
        <v>1511</v>
      </c>
      <c r="AA290" s="36" t="s">
        <v>1540</v>
      </c>
      <c r="AB290" s="60">
        <v>120</v>
      </c>
      <c r="AC290" s="60" t="s">
        <v>266</v>
      </c>
      <c r="AD290" s="60">
        <v>7</v>
      </c>
      <c r="AE290" s="36" t="s">
        <v>3781</v>
      </c>
      <c r="AF290" s="60">
        <v>270</v>
      </c>
      <c r="AG290" s="60" t="s">
        <v>266</v>
      </c>
      <c r="AH290" s="60">
        <v>10</v>
      </c>
      <c r="AI290" s="36" t="s">
        <v>1831</v>
      </c>
      <c r="AJ290" s="60">
        <v>360</v>
      </c>
      <c r="AK290" s="60" t="s">
        <v>266</v>
      </c>
      <c r="AL290" s="60">
        <v>12</v>
      </c>
      <c r="AM290" s="36" t="s">
        <v>3931</v>
      </c>
      <c r="AN290" s="60">
        <v>450</v>
      </c>
      <c r="AO290" s="60" t="s">
        <v>266</v>
      </c>
      <c r="AP290" s="60">
        <v>15</v>
      </c>
    </row>
    <row r="291" spans="1:43" x14ac:dyDescent="0.2">
      <c r="A291" s="36" t="s">
        <v>100</v>
      </c>
      <c r="B291" s="36" t="s">
        <v>1799</v>
      </c>
      <c r="T291" s="36" t="s">
        <v>100</v>
      </c>
      <c r="U291" s="36">
        <v>20009</v>
      </c>
      <c r="V291" s="36" t="s">
        <v>3845</v>
      </c>
      <c r="W291" s="59" t="s">
        <v>3846</v>
      </c>
      <c r="X291" s="36">
        <v>66</v>
      </c>
      <c r="Y291" s="36" t="s">
        <v>1561</v>
      </c>
      <c r="Z291" s="36" t="s">
        <v>1511</v>
      </c>
      <c r="AA291" s="36" t="s">
        <v>3847</v>
      </c>
      <c r="AB291" s="60">
        <v>120</v>
      </c>
      <c r="AC291" s="60">
        <v>15</v>
      </c>
      <c r="AD291" s="60">
        <v>8</v>
      </c>
      <c r="AE291" s="36" t="s">
        <v>3848</v>
      </c>
      <c r="AF291" s="60">
        <v>180</v>
      </c>
      <c r="AG291" s="60">
        <v>20</v>
      </c>
      <c r="AH291" s="60">
        <v>10</v>
      </c>
      <c r="AI291" s="36" t="s">
        <v>3849</v>
      </c>
      <c r="AJ291" s="60">
        <v>240</v>
      </c>
      <c r="AK291" s="60">
        <v>25</v>
      </c>
      <c r="AL291" s="60">
        <v>13</v>
      </c>
      <c r="AM291" s="36" t="s">
        <v>3850</v>
      </c>
      <c r="AN291" s="60">
        <v>300</v>
      </c>
      <c r="AO291" s="60">
        <v>30</v>
      </c>
      <c r="AP291" s="60">
        <v>15</v>
      </c>
    </row>
    <row r="292" spans="1:43" x14ac:dyDescent="0.2">
      <c r="A292" s="36" t="s">
        <v>100</v>
      </c>
      <c r="B292" s="36" t="s">
        <v>1979</v>
      </c>
      <c r="T292" s="36" t="s">
        <v>34</v>
      </c>
      <c r="U292" s="36">
        <v>25001</v>
      </c>
      <c r="V292" s="36" t="s">
        <v>4038</v>
      </c>
      <c r="W292" s="59" t="s">
        <v>4039</v>
      </c>
      <c r="X292" s="36">
        <v>62</v>
      </c>
      <c r="Y292" s="36" t="s">
        <v>1561</v>
      </c>
      <c r="Z292" s="36" t="s">
        <v>1511</v>
      </c>
      <c r="AA292" s="36" t="s">
        <v>4040</v>
      </c>
      <c r="AB292" s="60">
        <v>140</v>
      </c>
      <c r="AC292" s="60">
        <v>15</v>
      </c>
      <c r="AD292" s="60">
        <v>7</v>
      </c>
      <c r="AE292" s="36" t="s">
        <v>1564</v>
      </c>
      <c r="AF292" s="60">
        <v>180</v>
      </c>
      <c r="AG292" s="60">
        <v>20</v>
      </c>
      <c r="AH292" s="60">
        <v>9</v>
      </c>
      <c r="AI292" s="36" t="s">
        <v>1565</v>
      </c>
      <c r="AJ292" s="60">
        <v>240</v>
      </c>
      <c r="AK292" s="60">
        <v>25</v>
      </c>
      <c r="AL292" s="60">
        <v>12</v>
      </c>
      <c r="AM292" s="36" t="s">
        <v>4041</v>
      </c>
      <c r="AN292" s="60">
        <v>300</v>
      </c>
      <c r="AO292" s="60">
        <v>30</v>
      </c>
      <c r="AP292" s="60">
        <v>15</v>
      </c>
    </row>
    <row r="293" spans="1:43" x14ac:dyDescent="0.2">
      <c r="A293" s="36" t="s">
        <v>100</v>
      </c>
      <c r="B293" s="36" t="s">
        <v>2147</v>
      </c>
      <c r="T293" s="36" t="s">
        <v>44</v>
      </c>
      <c r="U293" s="36">
        <v>25002</v>
      </c>
      <c r="V293" s="36" t="s">
        <v>4042</v>
      </c>
      <c r="W293" s="59" t="s">
        <v>4043</v>
      </c>
      <c r="X293" s="36">
        <v>62</v>
      </c>
      <c r="Y293" s="36" t="s">
        <v>1561</v>
      </c>
      <c r="Z293" s="36" t="s">
        <v>1511</v>
      </c>
      <c r="AA293" s="36" t="s">
        <v>4040</v>
      </c>
      <c r="AB293" s="60">
        <v>140</v>
      </c>
      <c r="AC293" s="60">
        <v>15</v>
      </c>
      <c r="AD293" s="60">
        <v>7</v>
      </c>
      <c r="AE293" s="36" t="s">
        <v>1564</v>
      </c>
      <c r="AF293" s="60">
        <v>180</v>
      </c>
      <c r="AG293" s="60">
        <v>20</v>
      </c>
      <c r="AH293" s="60">
        <v>9</v>
      </c>
      <c r="AI293" s="36" t="s">
        <v>1565</v>
      </c>
      <c r="AJ293" s="60">
        <v>240</v>
      </c>
      <c r="AK293" s="60">
        <v>25</v>
      </c>
      <c r="AL293" s="60">
        <v>12</v>
      </c>
      <c r="AM293" s="36" t="s">
        <v>4041</v>
      </c>
      <c r="AN293" s="60">
        <v>300</v>
      </c>
      <c r="AO293" s="60">
        <v>30</v>
      </c>
      <c r="AP293" s="60">
        <v>15</v>
      </c>
    </row>
    <row r="294" spans="1:43" x14ac:dyDescent="0.2">
      <c r="A294" s="36" t="s">
        <v>100</v>
      </c>
      <c r="B294" s="36" t="s">
        <v>2314</v>
      </c>
      <c r="T294" s="36" t="s">
        <v>1747</v>
      </c>
      <c r="U294" s="36">
        <v>4915</v>
      </c>
      <c r="V294" s="36" t="s">
        <v>2270</v>
      </c>
      <c r="W294" s="59" t="s">
        <v>2271</v>
      </c>
      <c r="X294" s="36" t="s">
        <v>1750</v>
      </c>
      <c r="Y294" s="36" t="s">
        <v>1561</v>
      </c>
      <c r="Z294" s="36" t="s">
        <v>1511</v>
      </c>
      <c r="AA294" s="36" t="s">
        <v>2272</v>
      </c>
      <c r="AB294" s="60">
        <v>300</v>
      </c>
      <c r="AC294" s="60">
        <v>30</v>
      </c>
      <c r="AD294" s="60">
        <v>11</v>
      </c>
      <c r="AE294" s="36" t="s">
        <v>2273</v>
      </c>
      <c r="AF294" s="60">
        <v>360</v>
      </c>
      <c r="AG294" s="60">
        <v>40</v>
      </c>
      <c r="AH294" s="60">
        <v>13</v>
      </c>
      <c r="AI294" s="36" t="s">
        <v>2274</v>
      </c>
      <c r="AJ294" s="60">
        <v>420</v>
      </c>
      <c r="AK294" s="60">
        <v>45</v>
      </c>
      <c r="AL294" s="60">
        <v>15</v>
      </c>
      <c r="AM294" s="36" t="s">
        <v>2275</v>
      </c>
      <c r="AN294" s="60">
        <v>480</v>
      </c>
      <c r="AO294" s="60">
        <v>50</v>
      </c>
      <c r="AP294" s="60">
        <v>17</v>
      </c>
      <c r="AQ294" s="36" t="s">
        <v>54</v>
      </c>
    </row>
    <row r="295" spans="1:43" x14ac:dyDescent="0.2">
      <c r="A295" s="36" t="s">
        <v>100</v>
      </c>
      <c r="B295" s="36" t="s">
        <v>2484</v>
      </c>
      <c r="T295" s="36" t="s">
        <v>34</v>
      </c>
      <c r="U295" s="36">
        <v>4001</v>
      </c>
      <c r="V295" s="36" t="s">
        <v>2114</v>
      </c>
      <c r="W295" s="59" t="s">
        <v>2115</v>
      </c>
      <c r="X295" s="36">
        <v>10</v>
      </c>
      <c r="Y295" s="36" t="s">
        <v>129</v>
      </c>
      <c r="Z295" s="36" t="s">
        <v>1623</v>
      </c>
      <c r="AA295" s="36" t="s">
        <v>2116</v>
      </c>
      <c r="AB295" s="60">
        <v>50</v>
      </c>
      <c r="AC295" s="60">
        <v>5</v>
      </c>
      <c r="AD295" s="60">
        <v>6</v>
      </c>
      <c r="AE295" s="36" t="s">
        <v>2117</v>
      </c>
      <c r="AF295" s="60">
        <v>120</v>
      </c>
      <c r="AG295" s="60">
        <v>15</v>
      </c>
      <c r="AH295" s="60">
        <v>8</v>
      </c>
      <c r="AI295" s="36" t="s">
        <v>2118</v>
      </c>
      <c r="AJ295" s="60">
        <v>180</v>
      </c>
      <c r="AK295" s="60">
        <v>20</v>
      </c>
      <c r="AL295" s="60">
        <v>10</v>
      </c>
      <c r="AM295" s="36" t="s">
        <v>2119</v>
      </c>
      <c r="AN295" s="60">
        <v>250</v>
      </c>
      <c r="AO295" s="60">
        <v>25</v>
      </c>
      <c r="AP295" s="60">
        <v>14</v>
      </c>
    </row>
    <row r="296" spans="1:43" x14ac:dyDescent="0.2">
      <c r="A296" s="36" t="s">
        <v>100</v>
      </c>
      <c r="B296" s="36" t="s">
        <v>2658</v>
      </c>
      <c r="T296" s="36" t="s">
        <v>1595</v>
      </c>
      <c r="U296" s="36">
        <v>5018</v>
      </c>
      <c r="V296" s="36" t="s">
        <v>2342</v>
      </c>
      <c r="W296" s="59" t="s">
        <v>2343</v>
      </c>
      <c r="X296" s="36">
        <v>44</v>
      </c>
      <c r="Y296" s="36" t="s">
        <v>129</v>
      </c>
      <c r="Z296" s="36" t="s">
        <v>1623</v>
      </c>
      <c r="AA296" s="36" t="s">
        <v>2344</v>
      </c>
      <c r="AB296" s="60">
        <v>150</v>
      </c>
      <c r="AC296" s="60">
        <v>15</v>
      </c>
      <c r="AD296" s="60">
        <v>8</v>
      </c>
      <c r="AE296" s="36">
        <v>500</v>
      </c>
      <c r="AF296" s="60">
        <v>200</v>
      </c>
      <c r="AG296" s="60">
        <v>20</v>
      </c>
      <c r="AH296" s="60">
        <v>10</v>
      </c>
      <c r="AI296" s="36">
        <v>800</v>
      </c>
      <c r="AJ296" s="60">
        <v>200</v>
      </c>
      <c r="AK296" s="60">
        <v>25</v>
      </c>
      <c r="AL296" s="60">
        <v>12</v>
      </c>
      <c r="AM296" s="36">
        <v>1200</v>
      </c>
      <c r="AN296" s="60">
        <v>300</v>
      </c>
      <c r="AO296" s="60">
        <v>30</v>
      </c>
      <c r="AP296" s="60">
        <v>15</v>
      </c>
      <c r="AQ296" s="36" t="s">
        <v>1599</v>
      </c>
    </row>
    <row r="297" spans="1:43" x14ac:dyDescent="0.2">
      <c r="A297" s="36" t="s">
        <v>100</v>
      </c>
      <c r="B297" s="36" t="s">
        <v>2827</v>
      </c>
      <c r="T297" s="36" t="s">
        <v>1677</v>
      </c>
      <c r="U297" s="36">
        <v>3029</v>
      </c>
      <c r="V297" s="36" t="s">
        <v>2058</v>
      </c>
      <c r="W297" s="59" t="s">
        <v>2059</v>
      </c>
      <c r="X297" s="36">
        <v>24</v>
      </c>
      <c r="Y297" s="36" t="s">
        <v>544</v>
      </c>
      <c r="Z297" s="36" t="s">
        <v>1623</v>
      </c>
      <c r="AA297" s="36" t="s">
        <v>2060</v>
      </c>
      <c r="AB297" s="60">
        <v>50</v>
      </c>
      <c r="AC297" s="60">
        <v>5</v>
      </c>
      <c r="AD297" s="60">
        <v>6</v>
      </c>
      <c r="AE297" s="36" t="s">
        <v>2061</v>
      </c>
      <c r="AF297" s="60">
        <v>90</v>
      </c>
      <c r="AG297" s="60">
        <v>20</v>
      </c>
      <c r="AH297" s="60">
        <v>9</v>
      </c>
      <c r="AI297" s="36" t="s">
        <v>2062</v>
      </c>
      <c r="AJ297" s="60">
        <v>120</v>
      </c>
      <c r="AK297" s="60">
        <v>25</v>
      </c>
      <c r="AL297" s="60">
        <v>12</v>
      </c>
      <c r="AM297" s="36" t="s">
        <v>2063</v>
      </c>
      <c r="AN297" s="60">
        <v>150</v>
      </c>
      <c r="AO297" s="60">
        <v>30</v>
      </c>
      <c r="AP297" s="60">
        <v>15</v>
      </c>
      <c r="AQ297" s="36" t="s">
        <v>1684</v>
      </c>
    </row>
    <row r="298" spans="1:43" x14ac:dyDescent="0.2">
      <c r="A298" s="36" t="s">
        <v>100</v>
      </c>
      <c r="B298" s="36" t="s">
        <v>2982</v>
      </c>
      <c r="T298" s="36" t="s">
        <v>112</v>
      </c>
      <c r="U298" s="36">
        <v>4011</v>
      </c>
      <c r="V298" s="36" t="s">
        <v>2158</v>
      </c>
      <c r="W298" s="59" t="s">
        <v>2159</v>
      </c>
      <c r="X298" s="36">
        <v>10</v>
      </c>
      <c r="Y298" s="36" t="s">
        <v>544</v>
      </c>
      <c r="Z298" s="36" t="s">
        <v>1623</v>
      </c>
      <c r="AA298" s="36" t="s">
        <v>2160</v>
      </c>
      <c r="AB298" s="60">
        <v>40</v>
      </c>
      <c r="AC298" s="60">
        <v>5</v>
      </c>
      <c r="AD298" s="60">
        <v>6</v>
      </c>
      <c r="AE298" s="36" t="s">
        <v>2161</v>
      </c>
      <c r="AF298" s="60">
        <v>60</v>
      </c>
      <c r="AG298" s="60">
        <v>5</v>
      </c>
      <c r="AH298" s="60">
        <v>9</v>
      </c>
      <c r="AI298" s="36" t="s">
        <v>2162</v>
      </c>
      <c r="AJ298" s="60">
        <v>80</v>
      </c>
      <c r="AK298" s="60">
        <v>10</v>
      </c>
      <c r="AL298" s="60">
        <v>11</v>
      </c>
      <c r="AM298" s="36" t="s">
        <v>2163</v>
      </c>
      <c r="AN298" s="60">
        <v>100</v>
      </c>
      <c r="AO298" s="60">
        <v>15</v>
      </c>
      <c r="AP298" s="60">
        <v>13</v>
      </c>
    </row>
    <row r="299" spans="1:43" x14ac:dyDescent="0.2">
      <c r="A299" s="36" t="s">
        <v>100</v>
      </c>
      <c r="B299" s="36" t="s">
        <v>3152</v>
      </c>
      <c r="T299" s="36" t="s">
        <v>1693</v>
      </c>
      <c r="U299" s="36">
        <v>4215</v>
      </c>
      <c r="V299" s="36" t="s">
        <v>2237</v>
      </c>
      <c r="W299" s="59" t="s">
        <v>2238</v>
      </c>
      <c r="X299" s="36" t="s">
        <v>1696</v>
      </c>
      <c r="Y299" s="36" t="s">
        <v>129</v>
      </c>
      <c r="Z299" s="36" t="s">
        <v>1623</v>
      </c>
      <c r="AA299" s="36" t="s">
        <v>2239</v>
      </c>
      <c r="AB299" s="60">
        <v>60</v>
      </c>
      <c r="AC299" s="60">
        <v>10</v>
      </c>
      <c r="AD299" s="60">
        <v>6</v>
      </c>
      <c r="AE299" s="36" t="s">
        <v>2240</v>
      </c>
      <c r="AF299" s="60">
        <v>120</v>
      </c>
      <c r="AG299" s="60">
        <v>20</v>
      </c>
      <c r="AH299" s="60">
        <v>9</v>
      </c>
      <c r="AI299" s="36" t="s">
        <v>2241</v>
      </c>
      <c r="AJ299" s="60">
        <v>180</v>
      </c>
      <c r="AK299" s="60">
        <v>20</v>
      </c>
      <c r="AL299" s="60">
        <v>11</v>
      </c>
      <c r="AM299" s="36" t="s">
        <v>2242</v>
      </c>
      <c r="AN299" s="60">
        <v>240</v>
      </c>
      <c r="AO299" s="60">
        <v>25</v>
      </c>
      <c r="AP299" s="60">
        <v>13</v>
      </c>
      <c r="AQ299" s="36" t="s">
        <v>67</v>
      </c>
    </row>
    <row r="300" spans="1:43" x14ac:dyDescent="0.2">
      <c r="A300" s="36" t="s">
        <v>100</v>
      </c>
      <c r="B300" s="36" t="s">
        <v>3302</v>
      </c>
      <c r="T300" s="36" t="s">
        <v>40</v>
      </c>
      <c r="U300" s="36">
        <v>9007</v>
      </c>
      <c r="V300" s="36" t="s">
        <v>2973</v>
      </c>
      <c r="W300" s="59" t="s">
        <v>2974</v>
      </c>
      <c r="X300" s="36">
        <v>30</v>
      </c>
      <c r="Y300" s="36" t="s">
        <v>129</v>
      </c>
      <c r="Z300" s="36" t="s">
        <v>1623</v>
      </c>
      <c r="AA300" s="36" t="s">
        <v>2116</v>
      </c>
      <c r="AB300" s="60">
        <v>50</v>
      </c>
      <c r="AC300" s="60">
        <v>5</v>
      </c>
      <c r="AD300" s="60">
        <v>6</v>
      </c>
      <c r="AE300" s="36" t="s">
        <v>2975</v>
      </c>
      <c r="AF300" s="60">
        <v>90</v>
      </c>
      <c r="AG300" s="60">
        <v>10</v>
      </c>
      <c r="AH300" s="60">
        <v>8</v>
      </c>
      <c r="AI300" s="36" t="s">
        <v>2976</v>
      </c>
      <c r="AJ300" s="60">
        <v>120</v>
      </c>
      <c r="AK300" s="60">
        <v>10</v>
      </c>
      <c r="AL300" s="60">
        <v>11</v>
      </c>
      <c r="AM300" s="36" t="s">
        <v>2977</v>
      </c>
      <c r="AN300" s="60">
        <v>160</v>
      </c>
      <c r="AO300" s="60">
        <v>20</v>
      </c>
      <c r="AP300" s="60">
        <v>14</v>
      </c>
    </row>
    <row r="301" spans="1:43" x14ac:dyDescent="0.2">
      <c r="A301" s="36" t="s">
        <v>100</v>
      </c>
      <c r="B301" s="36" t="s">
        <v>3404</v>
      </c>
      <c r="T301" s="36" t="s">
        <v>112</v>
      </c>
      <c r="U301" s="36">
        <v>18011</v>
      </c>
      <c r="V301" s="36" t="s">
        <v>3750</v>
      </c>
      <c r="W301" s="59" t="s">
        <v>3751</v>
      </c>
      <c r="X301" s="36">
        <v>46</v>
      </c>
      <c r="Y301" s="36" t="s">
        <v>129</v>
      </c>
      <c r="Z301" s="36" t="s">
        <v>1511</v>
      </c>
      <c r="AA301" s="36" t="s">
        <v>2240</v>
      </c>
      <c r="AB301" s="60">
        <v>80</v>
      </c>
      <c r="AC301" s="60">
        <v>5</v>
      </c>
      <c r="AD301" s="60">
        <v>9</v>
      </c>
      <c r="AE301" s="36" t="s">
        <v>2241</v>
      </c>
      <c r="AF301" s="60">
        <v>160</v>
      </c>
      <c r="AG301" s="60">
        <v>10</v>
      </c>
      <c r="AH301" s="60">
        <v>11</v>
      </c>
      <c r="AI301" s="36" t="s">
        <v>3752</v>
      </c>
      <c r="AJ301" s="60">
        <v>240</v>
      </c>
      <c r="AK301" s="60">
        <v>15</v>
      </c>
      <c r="AL301" s="60">
        <v>13</v>
      </c>
      <c r="AM301" s="36" t="s">
        <v>2626</v>
      </c>
      <c r="AN301" s="60">
        <v>300</v>
      </c>
      <c r="AO301" s="60">
        <v>15</v>
      </c>
      <c r="AP301" s="60">
        <v>15</v>
      </c>
    </row>
    <row r="302" spans="1:43" x14ac:dyDescent="0.2">
      <c r="A302" s="36" t="s">
        <v>100</v>
      </c>
      <c r="B302" s="36" t="s">
        <v>3505</v>
      </c>
      <c r="T302" s="36" t="s">
        <v>44</v>
      </c>
      <c r="U302" s="36">
        <v>4002</v>
      </c>
      <c r="V302" s="36" t="s">
        <v>2120</v>
      </c>
      <c r="W302" s="59" t="s">
        <v>2121</v>
      </c>
      <c r="X302" s="36">
        <v>10</v>
      </c>
      <c r="Y302" s="36" t="s">
        <v>129</v>
      </c>
      <c r="Z302" s="36" t="s">
        <v>1623</v>
      </c>
      <c r="AA302" s="36" t="s">
        <v>2116</v>
      </c>
      <c r="AB302" s="60">
        <v>50</v>
      </c>
      <c r="AC302" s="60">
        <v>5</v>
      </c>
      <c r="AD302" s="60">
        <v>6</v>
      </c>
      <c r="AE302" s="36" t="s">
        <v>2117</v>
      </c>
      <c r="AF302" s="60">
        <v>120</v>
      </c>
      <c r="AG302" s="60">
        <v>15</v>
      </c>
      <c r="AH302" s="60">
        <v>8</v>
      </c>
      <c r="AI302" s="36" t="s">
        <v>2118</v>
      </c>
      <c r="AJ302" s="60">
        <v>180</v>
      </c>
      <c r="AK302" s="60">
        <v>20</v>
      </c>
      <c r="AL302" s="60">
        <v>10</v>
      </c>
      <c r="AM302" s="36" t="s">
        <v>2119</v>
      </c>
      <c r="AN302" s="60">
        <v>250</v>
      </c>
      <c r="AO302" s="60">
        <v>25</v>
      </c>
      <c r="AP302" s="60">
        <v>14</v>
      </c>
    </row>
    <row r="303" spans="1:43" x14ac:dyDescent="0.2">
      <c r="A303" s="36" t="s">
        <v>100</v>
      </c>
      <c r="B303" s="36" t="s">
        <v>3568</v>
      </c>
      <c r="T303" s="36" t="s">
        <v>54</v>
      </c>
      <c r="U303" s="36">
        <v>24003</v>
      </c>
      <c r="V303" s="36" t="s">
        <v>4001</v>
      </c>
      <c r="W303" s="59" t="s">
        <v>4002</v>
      </c>
      <c r="X303" s="36">
        <v>60</v>
      </c>
      <c r="Y303" s="36" t="s">
        <v>129</v>
      </c>
      <c r="Z303" s="36" t="s">
        <v>1511</v>
      </c>
      <c r="AA303" s="36" t="s">
        <v>2994</v>
      </c>
      <c r="AB303" s="60">
        <v>150</v>
      </c>
      <c r="AC303" s="60">
        <v>8</v>
      </c>
      <c r="AD303" s="60">
        <v>15</v>
      </c>
      <c r="AE303" s="36" t="s">
        <v>2802</v>
      </c>
      <c r="AF303" s="60">
        <v>200</v>
      </c>
      <c r="AG303" s="60">
        <v>20</v>
      </c>
      <c r="AH303" s="60">
        <v>10</v>
      </c>
      <c r="AI303" s="36" t="s">
        <v>2625</v>
      </c>
      <c r="AJ303" s="60">
        <v>300</v>
      </c>
      <c r="AK303" s="60">
        <v>30</v>
      </c>
      <c r="AL303" s="60">
        <v>13</v>
      </c>
      <c r="AM303" s="36" t="s">
        <v>2240</v>
      </c>
      <c r="AN303" s="60">
        <v>400</v>
      </c>
      <c r="AO303" s="60">
        <v>40</v>
      </c>
      <c r="AP303" s="60">
        <v>16</v>
      </c>
    </row>
    <row r="304" spans="1:43" x14ac:dyDescent="0.2">
      <c r="A304" s="36" t="s">
        <v>100</v>
      </c>
      <c r="B304" s="36" t="s">
        <v>3611</v>
      </c>
      <c r="T304" s="36" t="s">
        <v>54</v>
      </c>
      <c r="U304" s="36">
        <v>7003</v>
      </c>
      <c r="V304" s="36" t="s">
        <v>2623</v>
      </c>
      <c r="W304" s="59" t="s">
        <v>2624</v>
      </c>
      <c r="X304" s="36">
        <v>18</v>
      </c>
      <c r="Y304" s="36" t="s">
        <v>129</v>
      </c>
      <c r="Z304" s="36" t="s">
        <v>1511</v>
      </c>
      <c r="AA304" s="36" t="s">
        <v>2625</v>
      </c>
      <c r="AB304" s="60">
        <v>40</v>
      </c>
      <c r="AC304" s="60">
        <v>5</v>
      </c>
      <c r="AD304" s="60">
        <v>6</v>
      </c>
      <c r="AE304" s="36" t="s">
        <v>2242</v>
      </c>
      <c r="AF304" s="60">
        <v>150</v>
      </c>
      <c r="AG304" s="60">
        <v>15</v>
      </c>
      <c r="AH304" s="60">
        <v>8</v>
      </c>
      <c r="AI304" s="36" t="s">
        <v>2626</v>
      </c>
      <c r="AJ304" s="60">
        <v>260</v>
      </c>
      <c r="AK304" s="60">
        <v>15</v>
      </c>
      <c r="AL304" s="60">
        <v>10</v>
      </c>
      <c r="AM304" s="36" t="s">
        <v>2627</v>
      </c>
      <c r="AN304" s="60">
        <v>400</v>
      </c>
      <c r="AO304" s="60">
        <v>20</v>
      </c>
      <c r="AP304" s="60">
        <v>12</v>
      </c>
    </row>
    <row r="305" spans="1:43" x14ac:dyDescent="0.2">
      <c r="A305" s="36" t="s">
        <v>100</v>
      </c>
      <c r="B305" s="36" t="s">
        <v>3658</v>
      </c>
      <c r="T305" s="36" t="s">
        <v>1620</v>
      </c>
      <c r="U305" s="36">
        <v>1022</v>
      </c>
      <c r="V305" s="36" t="s">
        <v>1621</v>
      </c>
      <c r="W305" s="59" t="s">
        <v>1622</v>
      </c>
      <c r="X305" s="36">
        <v>4</v>
      </c>
      <c r="Y305" s="36" t="s">
        <v>129</v>
      </c>
      <c r="Z305" s="36" t="s">
        <v>1623</v>
      </c>
      <c r="AA305" s="36" t="s">
        <v>1624</v>
      </c>
      <c r="AB305" s="60">
        <v>50</v>
      </c>
      <c r="AC305" s="60">
        <v>5</v>
      </c>
      <c r="AD305" s="60">
        <v>6</v>
      </c>
      <c r="AE305" s="36" t="s">
        <v>1625</v>
      </c>
      <c r="AF305" s="60">
        <v>100</v>
      </c>
      <c r="AG305" s="60">
        <v>15</v>
      </c>
      <c r="AH305" s="60">
        <v>8</v>
      </c>
      <c r="AI305" s="36" t="s">
        <v>1626</v>
      </c>
      <c r="AJ305" s="60">
        <v>160</v>
      </c>
      <c r="AK305" s="60">
        <v>20</v>
      </c>
      <c r="AL305" s="60">
        <v>10</v>
      </c>
      <c r="AM305" s="36" t="s">
        <v>1627</v>
      </c>
      <c r="AN305" s="60">
        <v>240</v>
      </c>
      <c r="AO305" s="60">
        <v>25</v>
      </c>
      <c r="AP305" s="60">
        <v>14</v>
      </c>
      <c r="AQ305" s="36" t="s">
        <v>1628</v>
      </c>
    </row>
    <row r="306" spans="1:43" x14ac:dyDescent="0.2">
      <c r="A306" s="36" t="s">
        <v>100</v>
      </c>
      <c r="B306" s="36" t="s">
        <v>3704</v>
      </c>
      <c r="T306" s="36" t="s">
        <v>67</v>
      </c>
      <c r="U306" s="36">
        <v>28004</v>
      </c>
      <c r="V306" s="36" t="s">
        <v>4180</v>
      </c>
      <c r="W306" s="59" t="s">
        <v>4181</v>
      </c>
      <c r="X306" s="36">
        <v>70</v>
      </c>
      <c r="Y306" s="36" t="s">
        <v>181</v>
      </c>
      <c r="Z306" s="36" t="s">
        <v>1511</v>
      </c>
      <c r="AA306" s="36" t="s">
        <v>4182</v>
      </c>
      <c r="AB306" s="60">
        <v>150</v>
      </c>
      <c r="AC306" s="60">
        <v>15</v>
      </c>
      <c r="AD306" s="60">
        <v>9</v>
      </c>
      <c r="AE306" s="36" t="s">
        <v>4183</v>
      </c>
      <c r="AF306" s="60">
        <v>200</v>
      </c>
      <c r="AG306" s="60">
        <v>20</v>
      </c>
      <c r="AH306" s="60">
        <v>12</v>
      </c>
      <c r="AI306" s="36" t="s">
        <v>4184</v>
      </c>
      <c r="AJ306" s="60">
        <v>250</v>
      </c>
      <c r="AK306" s="60">
        <v>25</v>
      </c>
      <c r="AL306" s="60">
        <v>14</v>
      </c>
      <c r="AM306" s="36" t="s">
        <v>4185</v>
      </c>
      <c r="AN306" s="60">
        <v>300</v>
      </c>
      <c r="AO306" s="60">
        <v>30</v>
      </c>
      <c r="AP306" s="60">
        <v>16</v>
      </c>
    </row>
    <row r="307" spans="1:43" x14ac:dyDescent="0.2">
      <c r="A307" s="36" t="s">
        <v>100</v>
      </c>
      <c r="B307" s="36" t="s">
        <v>3742</v>
      </c>
      <c r="T307" s="36" t="s">
        <v>34</v>
      </c>
      <c r="U307" s="36">
        <v>38001</v>
      </c>
      <c r="V307" s="36" t="s">
        <v>4452</v>
      </c>
      <c r="W307" s="59" t="s">
        <v>4453</v>
      </c>
      <c r="X307" s="36">
        <v>96</v>
      </c>
      <c r="Y307" s="36" t="s">
        <v>181</v>
      </c>
      <c r="Z307" s="36" t="s">
        <v>1511</v>
      </c>
      <c r="AA307" s="36" t="s">
        <v>4454</v>
      </c>
      <c r="AB307" s="60">
        <v>200</v>
      </c>
      <c r="AC307" s="60" t="s">
        <v>266</v>
      </c>
      <c r="AD307" s="60">
        <v>12</v>
      </c>
      <c r="AE307" s="36" t="s">
        <v>4455</v>
      </c>
      <c r="AF307" s="60">
        <v>400</v>
      </c>
      <c r="AG307" s="60" t="s">
        <v>266</v>
      </c>
      <c r="AH307" s="60">
        <v>14</v>
      </c>
      <c r="AI307" s="36" t="s">
        <v>4456</v>
      </c>
      <c r="AJ307" s="60">
        <v>600</v>
      </c>
      <c r="AK307" s="60" t="s">
        <v>266</v>
      </c>
      <c r="AL307" s="60">
        <v>16</v>
      </c>
      <c r="AM307" s="36" t="s">
        <v>4457</v>
      </c>
      <c r="AN307" s="60">
        <v>800</v>
      </c>
      <c r="AO307" s="60" t="s">
        <v>266</v>
      </c>
      <c r="AP307" s="60">
        <v>18</v>
      </c>
    </row>
    <row r="308" spans="1:43" x14ac:dyDescent="0.2">
      <c r="A308" s="36" t="s">
        <v>100</v>
      </c>
      <c r="B308" s="36" t="s">
        <v>3795</v>
      </c>
      <c r="T308" s="36" t="s">
        <v>44</v>
      </c>
      <c r="U308" s="36">
        <v>38002</v>
      </c>
      <c r="V308" s="36" t="s">
        <v>4458</v>
      </c>
      <c r="W308" s="59" t="s">
        <v>4453</v>
      </c>
      <c r="X308" s="36">
        <v>96</v>
      </c>
      <c r="Y308" s="36" t="s">
        <v>181</v>
      </c>
      <c r="Z308" s="36" t="s">
        <v>1511</v>
      </c>
      <c r="AA308" s="36" t="s">
        <v>4454</v>
      </c>
      <c r="AB308" s="60">
        <v>200</v>
      </c>
      <c r="AC308" s="60" t="s">
        <v>266</v>
      </c>
      <c r="AD308" s="60">
        <v>12</v>
      </c>
      <c r="AE308" s="36" t="s">
        <v>4455</v>
      </c>
      <c r="AF308" s="60">
        <v>400</v>
      </c>
      <c r="AG308" s="60" t="s">
        <v>266</v>
      </c>
      <c r="AH308" s="60">
        <v>14</v>
      </c>
      <c r="AI308" s="36" t="s">
        <v>4456</v>
      </c>
      <c r="AJ308" s="60">
        <v>600</v>
      </c>
      <c r="AK308" s="60" t="s">
        <v>266</v>
      </c>
      <c r="AL308" s="60">
        <v>16</v>
      </c>
      <c r="AM308" s="36" t="s">
        <v>4457</v>
      </c>
      <c r="AN308" s="60">
        <v>800</v>
      </c>
      <c r="AO308" s="60" t="s">
        <v>266</v>
      </c>
      <c r="AP308" s="60">
        <v>18</v>
      </c>
    </row>
    <row r="309" spans="1:43" x14ac:dyDescent="0.2">
      <c r="A309" s="36" t="s">
        <v>100</v>
      </c>
      <c r="B309" s="36" t="s">
        <v>3845</v>
      </c>
      <c r="T309" s="36" t="s">
        <v>34</v>
      </c>
      <c r="U309" s="36">
        <v>18001</v>
      </c>
      <c r="V309" s="36" t="s">
        <v>3711</v>
      </c>
      <c r="W309" s="59" t="s">
        <v>3712</v>
      </c>
      <c r="X309" s="36">
        <v>46</v>
      </c>
      <c r="Y309" s="36" t="s">
        <v>128</v>
      </c>
      <c r="Z309" s="36" t="s">
        <v>1511</v>
      </c>
      <c r="AA309" s="36" t="s">
        <v>3713</v>
      </c>
      <c r="AB309" s="60">
        <v>120</v>
      </c>
      <c r="AC309" s="60">
        <v>15</v>
      </c>
      <c r="AD309" s="60">
        <v>6</v>
      </c>
      <c r="AE309" s="36" t="s">
        <v>3714</v>
      </c>
      <c r="AF309" s="60">
        <v>180</v>
      </c>
      <c r="AG309" s="60">
        <v>20</v>
      </c>
      <c r="AH309" s="60">
        <v>9</v>
      </c>
      <c r="AI309" s="36" t="s">
        <v>3715</v>
      </c>
      <c r="AJ309" s="60">
        <v>240</v>
      </c>
      <c r="AK309" s="60">
        <v>25</v>
      </c>
      <c r="AL309" s="60">
        <v>12</v>
      </c>
      <c r="AM309" s="36" t="s">
        <v>3716</v>
      </c>
      <c r="AN309" s="60">
        <v>300</v>
      </c>
      <c r="AO309" s="60">
        <v>30</v>
      </c>
      <c r="AP309" s="60">
        <v>15</v>
      </c>
    </row>
    <row r="310" spans="1:43" x14ac:dyDescent="0.2">
      <c r="A310" s="36" t="s">
        <v>100</v>
      </c>
      <c r="B310" s="36" t="s">
        <v>3886</v>
      </c>
      <c r="T310" s="36" t="s">
        <v>67</v>
      </c>
      <c r="U310" s="36">
        <v>5004</v>
      </c>
      <c r="V310" s="36" t="s">
        <v>2285</v>
      </c>
      <c r="W310" s="59" t="s">
        <v>2286</v>
      </c>
      <c r="X310" s="36">
        <v>12</v>
      </c>
      <c r="Y310" s="36" t="s">
        <v>128</v>
      </c>
      <c r="Z310" s="36" t="s">
        <v>1511</v>
      </c>
      <c r="AA310" s="36" t="s">
        <v>2287</v>
      </c>
      <c r="AB310" s="60">
        <v>30</v>
      </c>
      <c r="AC310" s="60" t="s">
        <v>266</v>
      </c>
      <c r="AD310" s="60">
        <v>5</v>
      </c>
      <c r="AE310" s="36" t="s">
        <v>2288</v>
      </c>
      <c r="AF310" s="60">
        <v>60</v>
      </c>
      <c r="AG310" s="60" t="s">
        <v>266</v>
      </c>
      <c r="AH310" s="60">
        <v>8</v>
      </c>
      <c r="AI310" s="36" t="s">
        <v>2289</v>
      </c>
      <c r="AJ310" s="60">
        <v>100</v>
      </c>
      <c r="AK310" s="60" t="s">
        <v>266</v>
      </c>
      <c r="AL310" s="60">
        <v>10</v>
      </c>
      <c r="AM310" s="36" t="s">
        <v>2290</v>
      </c>
      <c r="AN310" s="60">
        <v>150</v>
      </c>
      <c r="AO310" s="60" t="s">
        <v>266</v>
      </c>
      <c r="AP310" s="60">
        <v>13</v>
      </c>
    </row>
    <row r="311" spans="1:43" x14ac:dyDescent="0.2">
      <c r="A311" s="36" t="s">
        <v>100</v>
      </c>
      <c r="B311" s="36" t="s">
        <v>3935</v>
      </c>
      <c r="T311" s="36" t="s">
        <v>1731</v>
      </c>
      <c r="U311" s="36">
        <v>2715</v>
      </c>
      <c r="V311" s="36" t="s">
        <v>1921</v>
      </c>
      <c r="W311" s="59" t="s">
        <v>1922</v>
      </c>
      <c r="X311" s="36" t="s">
        <v>1734</v>
      </c>
      <c r="Y311" s="36" t="s">
        <v>1648</v>
      </c>
      <c r="Z311" s="36" t="s">
        <v>1511</v>
      </c>
      <c r="AA311" s="36" t="s">
        <v>1923</v>
      </c>
      <c r="AB311" s="60">
        <v>150</v>
      </c>
      <c r="AC311" s="60">
        <v>15</v>
      </c>
      <c r="AD311" s="60">
        <v>8</v>
      </c>
      <c r="AE311" s="36" t="s">
        <v>1924</v>
      </c>
      <c r="AF311" s="60">
        <v>200</v>
      </c>
      <c r="AG311" s="60">
        <v>20</v>
      </c>
      <c r="AH311" s="60">
        <v>11</v>
      </c>
      <c r="AI311" s="36" t="s">
        <v>1925</v>
      </c>
      <c r="AJ311" s="60">
        <v>250</v>
      </c>
      <c r="AK311" s="60">
        <v>25</v>
      </c>
      <c r="AL311" s="60">
        <v>13</v>
      </c>
      <c r="AM311" s="36" t="s">
        <v>1926</v>
      </c>
      <c r="AN311" s="60">
        <v>300</v>
      </c>
      <c r="AO311" s="60">
        <v>30</v>
      </c>
      <c r="AP311" s="60">
        <v>16</v>
      </c>
      <c r="AQ311" s="36" t="s">
        <v>1927</v>
      </c>
    </row>
    <row r="312" spans="1:43" x14ac:dyDescent="0.2">
      <c r="A312" s="36" t="s">
        <v>100</v>
      </c>
      <c r="B312" s="36" t="s">
        <v>3977</v>
      </c>
      <c r="T312" s="36" t="s">
        <v>44</v>
      </c>
      <c r="U312" s="36">
        <v>18002</v>
      </c>
      <c r="V312" s="36" t="s">
        <v>3717</v>
      </c>
      <c r="W312" s="59" t="s">
        <v>3712</v>
      </c>
      <c r="X312" s="36">
        <v>46</v>
      </c>
      <c r="Y312" s="36" t="s">
        <v>128</v>
      </c>
      <c r="Z312" s="36" t="s">
        <v>1511</v>
      </c>
      <c r="AA312" s="36" t="s">
        <v>3713</v>
      </c>
      <c r="AB312" s="60">
        <v>120</v>
      </c>
      <c r="AC312" s="60">
        <v>15</v>
      </c>
      <c r="AD312" s="60">
        <v>6</v>
      </c>
      <c r="AE312" s="36" t="s">
        <v>3714</v>
      </c>
      <c r="AF312" s="60">
        <v>180</v>
      </c>
      <c r="AG312" s="60">
        <v>20</v>
      </c>
      <c r="AH312" s="60">
        <v>9</v>
      </c>
      <c r="AI312" s="36" t="s">
        <v>3715</v>
      </c>
      <c r="AJ312" s="60">
        <v>240</v>
      </c>
      <c r="AK312" s="60">
        <v>25</v>
      </c>
      <c r="AL312" s="60">
        <v>12</v>
      </c>
      <c r="AM312" s="36" t="s">
        <v>3716</v>
      </c>
      <c r="AN312" s="60">
        <v>300</v>
      </c>
      <c r="AO312" s="60">
        <v>30</v>
      </c>
      <c r="AP312" s="60">
        <v>15</v>
      </c>
    </row>
    <row r="313" spans="1:43" x14ac:dyDescent="0.2">
      <c r="A313" s="36" t="s">
        <v>100</v>
      </c>
      <c r="B313" s="36" t="s">
        <v>4021</v>
      </c>
      <c r="T313" s="36" t="s">
        <v>34</v>
      </c>
      <c r="U313" s="36">
        <v>14001</v>
      </c>
      <c r="V313" s="36" t="s">
        <v>3520</v>
      </c>
      <c r="W313" s="59" t="s">
        <v>3521</v>
      </c>
      <c r="X313" s="36">
        <v>36</v>
      </c>
      <c r="Y313" s="36" t="s">
        <v>181</v>
      </c>
      <c r="Z313" s="36" t="s">
        <v>1511</v>
      </c>
      <c r="AA313" s="36" t="s">
        <v>3522</v>
      </c>
      <c r="AB313" s="60">
        <v>100</v>
      </c>
      <c r="AC313" s="60">
        <v>20</v>
      </c>
      <c r="AD313" s="60">
        <v>6</v>
      </c>
      <c r="AE313" s="36" t="s">
        <v>3523</v>
      </c>
      <c r="AF313" s="60">
        <v>200</v>
      </c>
      <c r="AG313" s="60">
        <v>40</v>
      </c>
      <c r="AH313" s="60">
        <v>9</v>
      </c>
      <c r="AI313" s="36" t="s">
        <v>3524</v>
      </c>
      <c r="AJ313" s="60">
        <v>300</v>
      </c>
      <c r="AK313" s="60">
        <v>60</v>
      </c>
      <c r="AL313" s="60">
        <v>12</v>
      </c>
      <c r="AM313" s="36" t="s">
        <v>3525</v>
      </c>
      <c r="AN313" s="60">
        <v>400</v>
      </c>
      <c r="AO313" s="60">
        <v>80</v>
      </c>
      <c r="AP313" s="60">
        <v>15</v>
      </c>
    </row>
    <row r="314" spans="1:43" x14ac:dyDescent="0.2">
      <c r="A314" s="36" t="s">
        <v>100</v>
      </c>
      <c r="B314" s="36" t="s">
        <v>4060</v>
      </c>
      <c r="T314" s="36" t="s">
        <v>1654</v>
      </c>
      <c r="U314" s="36">
        <v>3026</v>
      </c>
      <c r="V314" s="36" t="s">
        <v>2047</v>
      </c>
      <c r="W314" s="59" t="s">
        <v>2048</v>
      </c>
      <c r="X314" s="36">
        <v>24</v>
      </c>
      <c r="Y314" s="36" t="s">
        <v>1648</v>
      </c>
      <c r="Z314" s="36" t="s">
        <v>1511</v>
      </c>
      <c r="AA314" s="36" t="s">
        <v>2041</v>
      </c>
      <c r="AB314" s="60">
        <v>60</v>
      </c>
      <c r="AC314" s="60">
        <v>10</v>
      </c>
      <c r="AD314" s="60">
        <v>6</v>
      </c>
      <c r="AE314" s="36" t="s">
        <v>1652</v>
      </c>
      <c r="AF314" s="60">
        <v>80</v>
      </c>
      <c r="AG314" s="60">
        <v>10</v>
      </c>
      <c r="AH314" s="60">
        <v>8</v>
      </c>
      <c r="AI314" s="36" t="s">
        <v>2043</v>
      </c>
      <c r="AJ314" s="60">
        <v>100</v>
      </c>
      <c r="AK314" s="60">
        <v>10</v>
      </c>
      <c r="AL314" s="60">
        <v>10</v>
      </c>
      <c r="AM314" s="36" t="s">
        <v>2049</v>
      </c>
      <c r="AN314" s="60">
        <v>120</v>
      </c>
      <c r="AO314" s="60">
        <v>15</v>
      </c>
      <c r="AP314" s="60">
        <v>12</v>
      </c>
      <c r="AQ314" s="36" t="s">
        <v>1661</v>
      </c>
    </row>
    <row r="315" spans="1:43" x14ac:dyDescent="0.2">
      <c r="A315" s="36" t="s">
        <v>100</v>
      </c>
      <c r="B315" s="36" t="s">
        <v>4105</v>
      </c>
      <c r="T315" s="36" t="s">
        <v>40</v>
      </c>
      <c r="U315" s="36">
        <v>11007</v>
      </c>
      <c r="V315" s="36" t="s">
        <v>3290</v>
      </c>
      <c r="W315" s="59" t="s">
        <v>3291</v>
      </c>
      <c r="X315" s="36">
        <v>36</v>
      </c>
      <c r="Y315" s="36" t="s">
        <v>128</v>
      </c>
      <c r="Z315" s="36" t="s">
        <v>1511</v>
      </c>
      <c r="AA315" s="36" t="s">
        <v>3292</v>
      </c>
      <c r="AB315" s="60">
        <v>80</v>
      </c>
      <c r="AC315" s="60" t="s">
        <v>266</v>
      </c>
      <c r="AD315" s="60">
        <v>8</v>
      </c>
      <c r="AE315" s="36" t="s">
        <v>3293</v>
      </c>
      <c r="AF315" s="60">
        <v>120</v>
      </c>
      <c r="AG315" s="60" t="s">
        <v>266</v>
      </c>
      <c r="AH315" s="60">
        <v>10</v>
      </c>
      <c r="AI315" s="36" t="s">
        <v>3294</v>
      </c>
      <c r="AJ315" s="60">
        <v>150</v>
      </c>
      <c r="AK315" s="60" t="s">
        <v>266</v>
      </c>
      <c r="AL315" s="60">
        <v>12</v>
      </c>
      <c r="AM315" s="36" t="s">
        <v>3295</v>
      </c>
      <c r="AN315" s="60">
        <v>200</v>
      </c>
      <c r="AO315" s="60" t="s">
        <v>266</v>
      </c>
      <c r="AP315" s="60">
        <v>14</v>
      </c>
    </row>
    <row r="316" spans="1:43" x14ac:dyDescent="0.2">
      <c r="A316" s="36" t="s">
        <v>100</v>
      </c>
      <c r="B316" s="36" t="s">
        <v>4155</v>
      </c>
      <c r="T316" s="36" t="s">
        <v>34</v>
      </c>
      <c r="U316" s="36">
        <v>28001</v>
      </c>
      <c r="V316" s="36" t="s">
        <v>4166</v>
      </c>
      <c r="W316" s="59" t="s">
        <v>4167</v>
      </c>
      <c r="X316" s="36">
        <v>70</v>
      </c>
      <c r="Y316" s="36" t="s">
        <v>1561</v>
      </c>
      <c r="Z316" s="36" t="s">
        <v>1511</v>
      </c>
      <c r="AA316" s="36" t="s">
        <v>4168</v>
      </c>
      <c r="AB316" s="60">
        <v>140</v>
      </c>
      <c r="AC316" s="60">
        <v>5</v>
      </c>
      <c r="AD316" s="60">
        <v>10</v>
      </c>
      <c r="AE316" s="36" t="s">
        <v>4169</v>
      </c>
      <c r="AF316" s="60">
        <v>200</v>
      </c>
      <c r="AG316" s="60">
        <v>10</v>
      </c>
      <c r="AH316" s="60">
        <v>12</v>
      </c>
      <c r="AI316" s="36" t="s">
        <v>4170</v>
      </c>
      <c r="AJ316" s="60">
        <v>280</v>
      </c>
      <c r="AK316" s="60">
        <v>10</v>
      </c>
      <c r="AL316" s="60">
        <v>14</v>
      </c>
      <c r="AM316" s="36" t="s">
        <v>4171</v>
      </c>
      <c r="AN316" s="60">
        <v>360</v>
      </c>
      <c r="AO316" s="60">
        <v>15</v>
      </c>
      <c r="AP316" s="60">
        <v>16</v>
      </c>
    </row>
    <row r="317" spans="1:43" x14ac:dyDescent="0.2">
      <c r="A317" s="36" t="s">
        <v>100</v>
      </c>
      <c r="B317" s="36" t="s">
        <v>2260</v>
      </c>
      <c r="T317" s="36" t="s">
        <v>1731</v>
      </c>
      <c r="U317" s="36">
        <v>8715</v>
      </c>
      <c r="V317" s="36" t="s">
        <v>2936</v>
      </c>
      <c r="W317" s="59" t="s">
        <v>2937</v>
      </c>
      <c r="X317" s="36" t="s">
        <v>1734</v>
      </c>
      <c r="Y317" s="36" t="s">
        <v>181</v>
      </c>
      <c r="Z317" s="36" t="s">
        <v>1511</v>
      </c>
      <c r="AA317" s="36" t="s">
        <v>2578</v>
      </c>
      <c r="AB317" s="60">
        <v>150</v>
      </c>
      <c r="AC317" s="60" t="s">
        <v>266</v>
      </c>
      <c r="AD317" s="60">
        <v>9</v>
      </c>
      <c r="AE317" s="36" t="s">
        <v>2579</v>
      </c>
      <c r="AF317" s="60">
        <v>200</v>
      </c>
      <c r="AG317" s="60" t="s">
        <v>266</v>
      </c>
      <c r="AH317" s="60">
        <v>11</v>
      </c>
      <c r="AI317" s="36" t="s">
        <v>1932</v>
      </c>
      <c r="AJ317" s="60">
        <v>250</v>
      </c>
      <c r="AK317" s="60" t="s">
        <v>266</v>
      </c>
      <c r="AL317" s="60">
        <v>13</v>
      </c>
      <c r="AM317" s="36" t="s">
        <v>2938</v>
      </c>
      <c r="AN317" s="60">
        <v>300</v>
      </c>
      <c r="AO317" s="60" t="s">
        <v>266</v>
      </c>
      <c r="AP317" s="60">
        <v>16</v>
      </c>
      <c r="AQ317" s="36" t="s">
        <v>66</v>
      </c>
    </row>
    <row r="318" spans="1:43" x14ac:dyDescent="0.2">
      <c r="A318" s="36" t="s">
        <v>100</v>
      </c>
      <c r="B318" s="36" t="s">
        <v>4238</v>
      </c>
      <c r="T318" s="36" t="s">
        <v>1662</v>
      </c>
      <c r="U318" s="36">
        <v>4027</v>
      </c>
      <c r="V318" s="36" t="s">
        <v>2215</v>
      </c>
      <c r="W318" s="59" t="s">
        <v>2216</v>
      </c>
      <c r="X318" s="36">
        <v>34</v>
      </c>
      <c r="Y318" s="36" t="s">
        <v>1561</v>
      </c>
      <c r="Z318" s="36" t="s">
        <v>1511</v>
      </c>
      <c r="AA318" s="36" t="s">
        <v>2217</v>
      </c>
      <c r="AB318" s="60">
        <v>150</v>
      </c>
      <c r="AC318" s="60">
        <v>15</v>
      </c>
      <c r="AD318" s="60">
        <v>8</v>
      </c>
      <c r="AE318" s="36" t="s">
        <v>1545</v>
      </c>
      <c r="AF318" s="60">
        <v>200</v>
      </c>
      <c r="AG318" s="60">
        <v>20</v>
      </c>
      <c r="AH318" s="60">
        <v>11</v>
      </c>
      <c r="AI318" s="36" t="s">
        <v>2218</v>
      </c>
      <c r="AJ318" s="60">
        <v>280</v>
      </c>
      <c r="AK318" s="60">
        <v>30</v>
      </c>
      <c r="AL318" s="60">
        <v>13</v>
      </c>
      <c r="AM318" s="36" t="s">
        <v>1546</v>
      </c>
      <c r="AN318" s="60">
        <v>380</v>
      </c>
      <c r="AO318" s="60">
        <v>40</v>
      </c>
      <c r="AP318" s="60">
        <v>15</v>
      </c>
      <c r="AQ318" s="36" t="s">
        <v>1669</v>
      </c>
    </row>
    <row r="319" spans="1:43" x14ac:dyDescent="0.2">
      <c r="A319" s="36" t="s">
        <v>100</v>
      </c>
      <c r="B319" s="36" t="s">
        <v>4292</v>
      </c>
      <c r="T319" s="36" t="s">
        <v>54</v>
      </c>
      <c r="U319" s="36">
        <v>23003</v>
      </c>
      <c r="V319" s="36" t="s">
        <v>3954</v>
      </c>
      <c r="W319" s="59" t="s">
        <v>3955</v>
      </c>
      <c r="X319" s="36">
        <v>58</v>
      </c>
      <c r="Y319" s="36" t="s">
        <v>1648</v>
      </c>
      <c r="Z319" s="36" t="s">
        <v>1511</v>
      </c>
      <c r="AA319" s="36" t="s">
        <v>2077</v>
      </c>
      <c r="AB319" s="60">
        <v>150</v>
      </c>
      <c r="AC319" s="60">
        <v>15</v>
      </c>
      <c r="AD319" s="60">
        <v>8</v>
      </c>
      <c r="AE319" s="36" t="s">
        <v>1735</v>
      </c>
      <c r="AF319" s="60">
        <v>200</v>
      </c>
      <c r="AG319" s="60">
        <v>20</v>
      </c>
      <c r="AH319" s="60">
        <v>10</v>
      </c>
      <c r="AI319" s="36" t="s">
        <v>1736</v>
      </c>
      <c r="AJ319" s="60">
        <v>250</v>
      </c>
      <c r="AK319" s="60">
        <v>25</v>
      </c>
      <c r="AL319" s="60">
        <v>12</v>
      </c>
      <c r="AM319" s="36" t="s">
        <v>1737</v>
      </c>
      <c r="AN319" s="60">
        <v>300</v>
      </c>
      <c r="AO319" s="60">
        <v>30</v>
      </c>
      <c r="AP319" s="60">
        <v>15</v>
      </c>
    </row>
    <row r="320" spans="1:43" x14ac:dyDescent="0.2">
      <c r="A320" s="36" t="s">
        <v>76</v>
      </c>
      <c r="B320" s="36" t="s">
        <v>1530</v>
      </c>
      <c r="T320" s="36" t="s">
        <v>112</v>
      </c>
      <c r="U320" s="36">
        <v>20011</v>
      </c>
      <c r="V320" s="36" t="s">
        <v>3853</v>
      </c>
      <c r="W320" s="59" t="s">
        <v>3854</v>
      </c>
      <c r="X320" s="36">
        <v>50</v>
      </c>
      <c r="Y320" s="36" t="s">
        <v>181</v>
      </c>
      <c r="Z320" s="36" t="s">
        <v>1511</v>
      </c>
      <c r="AA320" s="61">
        <v>0.2</v>
      </c>
      <c r="AB320" s="60">
        <v>140</v>
      </c>
      <c r="AC320" s="60">
        <v>15</v>
      </c>
      <c r="AD320" s="60">
        <v>9</v>
      </c>
      <c r="AE320" s="61">
        <v>0.4</v>
      </c>
      <c r="AF320" s="60">
        <v>180</v>
      </c>
      <c r="AG320" s="60">
        <v>20</v>
      </c>
      <c r="AH320" s="60">
        <v>11</v>
      </c>
      <c r="AI320" s="61">
        <v>0.60000000000000009</v>
      </c>
      <c r="AJ320" s="60">
        <v>240</v>
      </c>
      <c r="AK320" s="60">
        <v>25</v>
      </c>
      <c r="AL320" s="60">
        <v>13</v>
      </c>
      <c r="AM320" s="61">
        <v>1</v>
      </c>
      <c r="AN320" s="60">
        <v>300</v>
      </c>
      <c r="AO320" s="60">
        <v>30</v>
      </c>
      <c r="AP320" s="60">
        <v>15</v>
      </c>
    </row>
    <row r="321" spans="1:43" x14ac:dyDescent="0.2">
      <c r="A321" s="36" t="s">
        <v>76</v>
      </c>
      <c r="B321" s="36" t="s">
        <v>1771</v>
      </c>
      <c r="T321" s="36" t="s">
        <v>100</v>
      </c>
      <c r="U321" s="36">
        <v>24009</v>
      </c>
      <c r="V321" s="36" t="s">
        <v>4021</v>
      </c>
      <c r="W321" s="59" t="s">
        <v>4022</v>
      </c>
      <c r="X321" s="36">
        <v>80</v>
      </c>
      <c r="Y321" s="36" t="s">
        <v>181</v>
      </c>
      <c r="Z321" s="36" t="s">
        <v>1511</v>
      </c>
      <c r="AA321" s="36" t="s">
        <v>4023</v>
      </c>
      <c r="AB321" s="60">
        <v>250</v>
      </c>
      <c r="AC321" s="60" t="s">
        <v>266</v>
      </c>
      <c r="AD321" s="60">
        <v>10</v>
      </c>
      <c r="AE321" s="36" t="s">
        <v>4024</v>
      </c>
      <c r="AF321" s="60">
        <v>500</v>
      </c>
      <c r="AG321" s="60" t="s">
        <v>266</v>
      </c>
      <c r="AH321" s="60">
        <v>13</v>
      </c>
      <c r="AI321" s="36" t="s">
        <v>4025</v>
      </c>
      <c r="AJ321" s="60">
        <v>1000</v>
      </c>
      <c r="AK321" s="60" t="s">
        <v>266</v>
      </c>
      <c r="AL321" s="60">
        <v>150</v>
      </c>
      <c r="AM321" s="36" t="s">
        <v>4026</v>
      </c>
      <c r="AN321" s="60">
        <v>2500</v>
      </c>
      <c r="AO321" s="60" t="s">
        <v>266</v>
      </c>
      <c r="AP321" s="60">
        <v>17</v>
      </c>
    </row>
    <row r="322" spans="1:43" x14ac:dyDescent="0.2">
      <c r="A322" s="36" t="s">
        <v>76</v>
      </c>
      <c r="B322" s="36" t="s">
        <v>1959</v>
      </c>
      <c r="T322" s="36" t="s">
        <v>34</v>
      </c>
      <c r="U322" s="36">
        <v>15001</v>
      </c>
      <c r="V322" s="36" t="s">
        <v>3578</v>
      </c>
      <c r="W322" s="59" t="s">
        <v>3579</v>
      </c>
      <c r="X322" s="36">
        <v>38</v>
      </c>
      <c r="Y322" s="36" t="s">
        <v>1648</v>
      </c>
      <c r="Z322" s="36" t="s">
        <v>1511</v>
      </c>
      <c r="AA322" s="36" t="s">
        <v>3580</v>
      </c>
      <c r="AB322" s="60">
        <v>60</v>
      </c>
      <c r="AC322" s="60">
        <v>10</v>
      </c>
      <c r="AD322" s="60">
        <v>6</v>
      </c>
      <c r="AE322" s="36" t="s">
        <v>3581</v>
      </c>
      <c r="AF322" s="60">
        <v>90</v>
      </c>
      <c r="AG322" s="60">
        <v>10</v>
      </c>
      <c r="AH322" s="60">
        <v>9</v>
      </c>
      <c r="AI322" s="36" t="s">
        <v>3582</v>
      </c>
      <c r="AJ322" s="60">
        <v>120</v>
      </c>
      <c r="AK322" s="60">
        <v>15</v>
      </c>
      <c r="AL322" s="60">
        <v>12</v>
      </c>
      <c r="AM322" s="36" t="s">
        <v>3583</v>
      </c>
      <c r="AN322" s="60">
        <v>150</v>
      </c>
      <c r="AO322" s="60">
        <v>15</v>
      </c>
      <c r="AP322" s="60">
        <v>15</v>
      </c>
    </row>
    <row r="323" spans="1:43" x14ac:dyDescent="0.2">
      <c r="A323" s="36" t="s">
        <v>76</v>
      </c>
      <c r="B323" s="36" t="s">
        <v>2129</v>
      </c>
      <c r="T323" s="36" t="s">
        <v>1698</v>
      </c>
      <c r="U323" s="36">
        <v>10315</v>
      </c>
      <c r="V323" s="36" t="s">
        <v>3238</v>
      </c>
      <c r="W323" s="59" t="s">
        <v>3239</v>
      </c>
      <c r="X323" s="36" t="s">
        <v>1701</v>
      </c>
      <c r="Y323" s="36" t="s">
        <v>181</v>
      </c>
      <c r="Z323" s="36" t="s">
        <v>1511</v>
      </c>
      <c r="AA323" s="36" t="s">
        <v>1173</v>
      </c>
      <c r="AB323" s="60">
        <v>100</v>
      </c>
      <c r="AC323" s="60">
        <v>10</v>
      </c>
      <c r="AD323" s="60">
        <v>7</v>
      </c>
      <c r="AE323" s="36" t="s">
        <v>2218</v>
      </c>
      <c r="AF323" s="60">
        <v>150</v>
      </c>
      <c r="AG323" s="60">
        <v>15</v>
      </c>
      <c r="AH323" s="60">
        <v>10</v>
      </c>
      <c r="AI323" s="36" t="s">
        <v>1546</v>
      </c>
      <c r="AJ323" s="60">
        <v>200</v>
      </c>
      <c r="AK323" s="60">
        <v>20</v>
      </c>
      <c r="AL323" s="60">
        <v>12</v>
      </c>
      <c r="AM323" s="36" t="s">
        <v>3240</v>
      </c>
      <c r="AN323" s="60">
        <v>250</v>
      </c>
      <c r="AO323" s="60">
        <v>25</v>
      </c>
      <c r="AP323" s="60">
        <v>15</v>
      </c>
      <c r="AQ323" s="36" t="s">
        <v>730</v>
      </c>
    </row>
    <row r="324" spans="1:43" x14ac:dyDescent="0.2">
      <c r="A324" s="36" t="s">
        <v>76</v>
      </c>
      <c r="B324" s="36" t="s">
        <v>2291</v>
      </c>
      <c r="T324" s="36" t="s">
        <v>1600</v>
      </c>
      <c r="U324" s="36">
        <v>3019</v>
      </c>
      <c r="V324" s="36" t="s">
        <v>2014</v>
      </c>
      <c r="W324" s="59" t="s">
        <v>2015</v>
      </c>
      <c r="X324" s="36">
        <v>24</v>
      </c>
      <c r="Y324" s="36" t="s">
        <v>2016</v>
      </c>
      <c r="Z324" s="36" t="s">
        <v>1511</v>
      </c>
      <c r="AA324" s="36" t="s">
        <v>2017</v>
      </c>
      <c r="AB324" s="60">
        <v>80</v>
      </c>
      <c r="AC324" s="60" t="s">
        <v>790</v>
      </c>
      <c r="AD324" s="60">
        <v>7</v>
      </c>
      <c r="AE324" s="36" t="s">
        <v>2018</v>
      </c>
      <c r="AF324" s="60">
        <v>100</v>
      </c>
      <c r="AG324" s="60" t="s">
        <v>790</v>
      </c>
      <c r="AH324" s="60">
        <v>9</v>
      </c>
      <c r="AI324" s="36" t="s">
        <v>2019</v>
      </c>
      <c r="AJ324" s="60">
        <v>120</v>
      </c>
      <c r="AK324" s="60" t="s">
        <v>790</v>
      </c>
      <c r="AL324" s="60">
        <v>11</v>
      </c>
      <c r="AM324" s="36" t="s">
        <v>2020</v>
      </c>
      <c r="AN324" s="60">
        <v>140</v>
      </c>
      <c r="AO324" s="60" t="s">
        <v>790</v>
      </c>
      <c r="AP324" s="60">
        <v>13</v>
      </c>
      <c r="AQ324" s="36" t="s">
        <v>1607</v>
      </c>
    </row>
    <row r="325" spans="1:43" x14ac:dyDescent="0.2">
      <c r="A325" s="36" t="s">
        <v>76</v>
      </c>
      <c r="B325" s="36" t="s">
        <v>2460</v>
      </c>
      <c r="T325" s="36" t="s">
        <v>104</v>
      </c>
      <c r="U325" s="36">
        <v>16010</v>
      </c>
      <c r="V325" s="36" t="s">
        <v>3664</v>
      </c>
      <c r="W325" s="59" t="s">
        <v>3665</v>
      </c>
      <c r="X325" s="36">
        <v>52</v>
      </c>
      <c r="Y325" s="36" t="s">
        <v>1561</v>
      </c>
      <c r="Z325" s="36" t="s">
        <v>1511</v>
      </c>
      <c r="AA325" s="36" t="s">
        <v>2228</v>
      </c>
      <c r="AB325" s="60">
        <v>120</v>
      </c>
      <c r="AC325" s="60">
        <v>15</v>
      </c>
      <c r="AD325" s="60">
        <v>7</v>
      </c>
      <c r="AE325" s="36" t="s">
        <v>2156</v>
      </c>
      <c r="AF325" s="60">
        <v>180</v>
      </c>
      <c r="AG325" s="60">
        <v>20</v>
      </c>
      <c r="AH325" s="60">
        <v>10</v>
      </c>
      <c r="AI325" s="36" t="s">
        <v>3666</v>
      </c>
      <c r="AJ325" s="60">
        <v>240</v>
      </c>
      <c r="AK325" s="60">
        <v>25</v>
      </c>
      <c r="AL325" s="60">
        <v>13</v>
      </c>
      <c r="AM325" s="36" t="s">
        <v>3667</v>
      </c>
      <c r="AN325" s="60">
        <v>300</v>
      </c>
      <c r="AO325" s="60">
        <v>30</v>
      </c>
      <c r="AP325" s="60">
        <v>15</v>
      </c>
    </row>
    <row r="326" spans="1:43" x14ac:dyDescent="0.2">
      <c r="A326" s="36" t="s">
        <v>76</v>
      </c>
      <c r="B326" s="36" t="s">
        <v>2634</v>
      </c>
      <c r="T326" s="36" t="s">
        <v>104</v>
      </c>
      <c r="U326" s="36">
        <v>25010</v>
      </c>
      <c r="V326" s="36" t="s">
        <v>4061</v>
      </c>
      <c r="W326" s="59" t="s">
        <v>4062</v>
      </c>
      <c r="X326" s="36">
        <v>82</v>
      </c>
      <c r="Y326" s="36" t="s">
        <v>181</v>
      </c>
      <c r="Z326" s="36" t="s">
        <v>1511</v>
      </c>
      <c r="AA326" s="36" t="s">
        <v>4063</v>
      </c>
      <c r="AB326" s="60">
        <v>250</v>
      </c>
      <c r="AC326" s="60" t="s">
        <v>266</v>
      </c>
      <c r="AD326" s="60">
        <v>9</v>
      </c>
      <c r="AE326" s="36" t="s">
        <v>2782</v>
      </c>
      <c r="AF326" s="60">
        <v>360</v>
      </c>
      <c r="AG326" s="60" t="s">
        <v>266</v>
      </c>
      <c r="AH326" s="60">
        <v>12</v>
      </c>
      <c r="AI326" s="36" t="s">
        <v>2783</v>
      </c>
      <c r="AJ326" s="60">
        <v>450</v>
      </c>
      <c r="AK326" s="60" t="s">
        <v>266</v>
      </c>
      <c r="AL326" s="60">
        <v>15</v>
      </c>
      <c r="AM326" s="36" t="s">
        <v>4064</v>
      </c>
      <c r="AN326" s="60">
        <v>600</v>
      </c>
      <c r="AO326" s="60" t="s">
        <v>266</v>
      </c>
      <c r="AP326" s="60">
        <v>18</v>
      </c>
    </row>
    <row r="327" spans="1:43" x14ac:dyDescent="0.2">
      <c r="A327" s="36" t="s">
        <v>76</v>
      </c>
      <c r="B327" s="36" t="s">
        <v>2807</v>
      </c>
      <c r="T327" s="36" t="s">
        <v>40</v>
      </c>
      <c r="U327" s="36">
        <v>5007</v>
      </c>
      <c r="V327" s="36" t="s">
        <v>2303</v>
      </c>
      <c r="W327" s="59" t="s">
        <v>2304</v>
      </c>
      <c r="X327" s="36">
        <v>16</v>
      </c>
      <c r="Y327" s="36" t="s">
        <v>181</v>
      </c>
      <c r="Z327" s="36" t="s">
        <v>1511</v>
      </c>
      <c r="AA327" s="36" t="s">
        <v>2305</v>
      </c>
      <c r="AB327" s="60">
        <v>50</v>
      </c>
      <c r="AC327" s="60">
        <v>5</v>
      </c>
      <c r="AD327" s="60">
        <v>6</v>
      </c>
      <c r="AE327" s="36" t="s">
        <v>2306</v>
      </c>
      <c r="AF327" s="60">
        <v>80</v>
      </c>
      <c r="AG327" s="60">
        <v>10</v>
      </c>
      <c r="AH327" s="60">
        <v>9</v>
      </c>
      <c r="AI327" s="36" t="s">
        <v>2307</v>
      </c>
      <c r="AJ327" s="60">
        <v>120</v>
      </c>
      <c r="AK327" s="60">
        <v>15</v>
      </c>
      <c r="AL327" s="60">
        <v>11</v>
      </c>
      <c r="AM327" s="36" t="s">
        <v>2308</v>
      </c>
      <c r="AN327" s="60">
        <v>160</v>
      </c>
      <c r="AO327" s="60">
        <v>20</v>
      </c>
      <c r="AP327" s="60">
        <v>13</v>
      </c>
    </row>
    <row r="328" spans="1:43" x14ac:dyDescent="0.2">
      <c r="A328" s="36" t="s">
        <v>76</v>
      </c>
      <c r="B328" s="36" t="s">
        <v>2966</v>
      </c>
      <c r="T328" s="36" t="s">
        <v>34</v>
      </c>
      <c r="U328" s="36">
        <v>3001</v>
      </c>
      <c r="V328" s="36" t="s">
        <v>1940</v>
      </c>
      <c r="W328" s="59" t="s">
        <v>1941</v>
      </c>
      <c r="X328" s="36">
        <v>8</v>
      </c>
      <c r="Y328" s="36" t="s">
        <v>1561</v>
      </c>
      <c r="Z328" s="36" t="s">
        <v>1511</v>
      </c>
      <c r="AA328" s="36" t="s">
        <v>1942</v>
      </c>
      <c r="AB328" s="60">
        <v>50</v>
      </c>
      <c r="AC328" s="60" t="s">
        <v>266</v>
      </c>
      <c r="AD328" s="60">
        <v>6</v>
      </c>
      <c r="AE328" s="36" t="s">
        <v>1943</v>
      </c>
      <c r="AF328" s="60">
        <v>100</v>
      </c>
      <c r="AG328" s="60" t="s">
        <v>266</v>
      </c>
      <c r="AH328" s="60">
        <v>9</v>
      </c>
      <c r="AI328" s="36" t="s">
        <v>1944</v>
      </c>
      <c r="AJ328" s="60">
        <v>150</v>
      </c>
      <c r="AK328" s="60" t="s">
        <v>266</v>
      </c>
      <c r="AL328" s="60">
        <v>11</v>
      </c>
      <c r="AM328" s="36" t="s">
        <v>1945</v>
      </c>
      <c r="AN328" s="60">
        <v>200</v>
      </c>
      <c r="AO328" s="60" t="s">
        <v>266</v>
      </c>
      <c r="AP328" s="60">
        <v>14</v>
      </c>
    </row>
    <row r="329" spans="1:43" x14ac:dyDescent="0.2">
      <c r="A329" s="36" t="s">
        <v>76</v>
      </c>
      <c r="B329" s="36" t="s">
        <v>3129</v>
      </c>
      <c r="T329" s="36" t="s">
        <v>40</v>
      </c>
      <c r="U329" s="36">
        <v>15007</v>
      </c>
      <c r="V329" s="36" t="s">
        <v>672</v>
      </c>
      <c r="W329" s="59" t="s">
        <v>3603</v>
      </c>
      <c r="X329" s="36">
        <v>50</v>
      </c>
      <c r="Y329" s="36" t="s">
        <v>181</v>
      </c>
      <c r="Z329" s="36" t="s">
        <v>1511</v>
      </c>
      <c r="AA329" s="36" t="s">
        <v>3604</v>
      </c>
      <c r="AB329" s="60">
        <v>160</v>
      </c>
      <c r="AC329" s="60" t="s">
        <v>266</v>
      </c>
      <c r="AD329" s="60">
        <v>7</v>
      </c>
      <c r="AE329" s="36" t="s">
        <v>3605</v>
      </c>
      <c r="AF329" s="60">
        <v>270</v>
      </c>
      <c r="AG329" s="60" t="s">
        <v>266</v>
      </c>
      <c r="AH329" s="60">
        <v>9</v>
      </c>
      <c r="AI329" s="36" t="s">
        <v>3606</v>
      </c>
      <c r="AJ329" s="60">
        <v>360</v>
      </c>
      <c r="AK329" s="60" t="s">
        <v>266</v>
      </c>
      <c r="AL329" s="60">
        <v>12</v>
      </c>
      <c r="AM329" s="36" t="s">
        <v>3607</v>
      </c>
      <c r="AN329" s="60">
        <v>450</v>
      </c>
      <c r="AO329" s="60" t="s">
        <v>266</v>
      </c>
      <c r="AP329" s="60">
        <v>15</v>
      </c>
    </row>
    <row r="330" spans="1:43" x14ac:dyDescent="0.2">
      <c r="A330" s="36" t="s">
        <v>76</v>
      </c>
      <c r="B330" s="36" t="s">
        <v>3279</v>
      </c>
      <c r="T330" s="36" t="s">
        <v>112</v>
      </c>
      <c r="U330" s="36">
        <v>21011</v>
      </c>
      <c r="V330" s="36" t="s">
        <v>3895</v>
      </c>
      <c r="W330" s="59" t="s">
        <v>3896</v>
      </c>
      <c r="X330" s="36">
        <v>52</v>
      </c>
      <c r="Y330" s="36" t="s">
        <v>181</v>
      </c>
      <c r="Z330" s="36" t="s">
        <v>1511</v>
      </c>
      <c r="AA330" s="36" t="s">
        <v>3897</v>
      </c>
      <c r="AB330" s="60">
        <v>100</v>
      </c>
      <c r="AC330" s="60">
        <v>10</v>
      </c>
      <c r="AD330" s="60">
        <v>10</v>
      </c>
      <c r="AE330" s="36" t="s">
        <v>3898</v>
      </c>
      <c r="AF330" s="60">
        <v>180</v>
      </c>
      <c r="AG330" s="60">
        <v>20</v>
      </c>
      <c r="AH330" s="60">
        <v>12</v>
      </c>
      <c r="AI330" s="36" t="s">
        <v>3899</v>
      </c>
      <c r="AJ330" s="60">
        <v>240</v>
      </c>
      <c r="AK330" s="60">
        <v>25</v>
      </c>
      <c r="AL330" s="60">
        <v>14</v>
      </c>
      <c r="AM330" s="36" t="s">
        <v>3900</v>
      </c>
      <c r="AN330" s="60">
        <v>300</v>
      </c>
      <c r="AO330" s="60">
        <v>30</v>
      </c>
      <c r="AP330" s="60">
        <v>16</v>
      </c>
    </row>
    <row r="331" spans="1:43" x14ac:dyDescent="0.2">
      <c r="A331" s="36" t="s">
        <v>76</v>
      </c>
      <c r="B331" s="36" t="s">
        <v>3383</v>
      </c>
      <c r="T331" s="36" t="s">
        <v>100</v>
      </c>
      <c r="U331" s="36">
        <v>16009</v>
      </c>
      <c r="V331" s="36" t="s">
        <v>3658</v>
      </c>
      <c r="W331" s="59" t="s">
        <v>3659</v>
      </c>
      <c r="X331" s="36">
        <v>52</v>
      </c>
      <c r="Y331" s="36" t="s">
        <v>181</v>
      </c>
      <c r="Z331" s="36" t="s">
        <v>1511</v>
      </c>
      <c r="AA331" s="36" t="s">
        <v>3660</v>
      </c>
      <c r="AB331" s="60">
        <v>100</v>
      </c>
      <c r="AC331" s="60">
        <v>10</v>
      </c>
      <c r="AD331" s="60">
        <v>8</v>
      </c>
      <c r="AE331" s="36" t="s">
        <v>3661</v>
      </c>
      <c r="AF331" s="60">
        <v>120</v>
      </c>
      <c r="AG331" s="60">
        <v>15</v>
      </c>
      <c r="AH331" s="60">
        <v>11</v>
      </c>
      <c r="AI331" s="36" t="s">
        <v>3662</v>
      </c>
      <c r="AJ331" s="60">
        <v>140</v>
      </c>
      <c r="AK331" s="60">
        <v>15</v>
      </c>
      <c r="AL331" s="60">
        <v>13</v>
      </c>
      <c r="AM331" s="36" t="s">
        <v>3663</v>
      </c>
      <c r="AN331" s="60">
        <v>160</v>
      </c>
      <c r="AO331" s="60">
        <v>20</v>
      </c>
      <c r="AP331" s="60">
        <v>16</v>
      </c>
    </row>
    <row r="332" spans="1:43" x14ac:dyDescent="0.2">
      <c r="A332" s="36" t="s">
        <v>76</v>
      </c>
      <c r="B332" s="36" t="s">
        <v>3485</v>
      </c>
      <c r="T332" s="36" t="s">
        <v>66</v>
      </c>
      <c r="U332" s="36">
        <v>16008</v>
      </c>
      <c r="V332" s="36" t="s">
        <v>3653</v>
      </c>
      <c r="W332" s="59" t="s">
        <v>3654</v>
      </c>
      <c r="X332" s="36">
        <v>52</v>
      </c>
      <c r="Y332" s="36" t="s">
        <v>181</v>
      </c>
      <c r="Z332" s="36" t="s">
        <v>1511</v>
      </c>
      <c r="AA332" s="36" t="s">
        <v>2266</v>
      </c>
      <c r="AB332" s="60">
        <v>100</v>
      </c>
      <c r="AC332" s="60">
        <v>10</v>
      </c>
      <c r="AD332" s="60">
        <v>8</v>
      </c>
      <c r="AE332" s="36" t="s">
        <v>3655</v>
      </c>
      <c r="AF332" s="60">
        <v>120</v>
      </c>
      <c r="AG332" s="60">
        <v>15</v>
      </c>
      <c r="AH332" s="60">
        <v>11</v>
      </c>
      <c r="AI332" s="36" t="s">
        <v>3656</v>
      </c>
      <c r="AJ332" s="60">
        <v>140</v>
      </c>
      <c r="AK332" s="60">
        <v>15</v>
      </c>
      <c r="AL332" s="60">
        <v>13</v>
      </c>
      <c r="AM332" s="36" t="s">
        <v>3657</v>
      </c>
      <c r="AN332" s="60">
        <v>160</v>
      </c>
      <c r="AO332" s="60">
        <v>20</v>
      </c>
      <c r="AP332" s="60">
        <v>16</v>
      </c>
    </row>
    <row r="333" spans="1:43" x14ac:dyDescent="0.2">
      <c r="A333" s="36" t="s">
        <v>76</v>
      </c>
      <c r="B333" s="36" t="s">
        <v>3544</v>
      </c>
      <c r="T333" s="36" t="s">
        <v>1747</v>
      </c>
      <c r="U333" s="36">
        <v>5915</v>
      </c>
      <c r="V333" s="36" t="s">
        <v>2439</v>
      </c>
      <c r="W333" s="59" t="s">
        <v>2440</v>
      </c>
      <c r="X333" s="36" t="s">
        <v>1750</v>
      </c>
      <c r="Y333" s="36" t="s">
        <v>181</v>
      </c>
      <c r="Z333" s="36" t="s">
        <v>1511</v>
      </c>
      <c r="AA333" s="36" t="s">
        <v>2441</v>
      </c>
      <c r="AB333" s="60">
        <v>200</v>
      </c>
      <c r="AC333" s="60">
        <v>20</v>
      </c>
      <c r="AD333" s="60">
        <v>11</v>
      </c>
      <c r="AE333" s="36" t="s">
        <v>2442</v>
      </c>
      <c r="AF333" s="60">
        <v>360</v>
      </c>
      <c r="AG333" s="60">
        <v>40</v>
      </c>
      <c r="AH333" s="60">
        <v>13</v>
      </c>
      <c r="AI333" s="36" t="s">
        <v>2443</v>
      </c>
      <c r="AJ333" s="60">
        <v>480</v>
      </c>
      <c r="AK333" s="60">
        <v>50</v>
      </c>
      <c r="AL333" s="60">
        <v>15</v>
      </c>
      <c r="AM333" s="36" t="s">
        <v>2444</v>
      </c>
      <c r="AN333" s="60">
        <v>600</v>
      </c>
      <c r="AO333" s="60">
        <v>60</v>
      </c>
      <c r="AP333" s="60">
        <v>17</v>
      </c>
      <c r="AQ333" s="36" t="s">
        <v>67</v>
      </c>
    </row>
    <row r="334" spans="1:43" x14ac:dyDescent="0.2">
      <c r="A334" s="36" t="s">
        <v>76</v>
      </c>
      <c r="B334" s="36" t="s">
        <v>3595</v>
      </c>
      <c r="T334" s="36" t="s">
        <v>1608</v>
      </c>
      <c r="U334" s="36">
        <v>8020</v>
      </c>
      <c r="V334" s="36" t="s">
        <v>2858</v>
      </c>
      <c r="W334" s="59" t="s">
        <v>2859</v>
      </c>
      <c r="X334" s="36">
        <v>74</v>
      </c>
      <c r="Y334" s="36" t="s">
        <v>181</v>
      </c>
      <c r="Z334" s="36" t="s">
        <v>1511</v>
      </c>
      <c r="AA334" s="36" t="s">
        <v>2860</v>
      </c>
      <c r="AB334" s="60">
        <v>120</v>
      </c>
      <c r="AC334" s="60">
        <v>10</v>
      </c>
      <c r="AD334" s="60">
        <v>8</v>
      </c>
      <c r="AE334" s="36">
        <v>25</v>
      </c>
      <c r="AF334" s="60">
        <v>180</v>
      </c>
      <c r="AG334" s="60">
        <v>15</v>
      </c>
      <c r="AH334" s="60">
        <v>10</v>
      </c>
      <c r="AI334" s="36">
        <v>50</v>
      </c>
      <c r="AJ334" s="60">
        <v>240</v>
      </c>
      <c r="AK334" s="60">
        <v>20</v>
      </c>
      <c r="AL334" s="60">
        <v>12</v>
      </c>
      <c r="AM334" s="36">
        <v>100</v>
      </c>
      <c r="AN334" s="60">
        <v>300</v>
      </c>
      <c r="AO334" s="60">
        <v>30</v>
      </c>
      <c r="AP334" s="60">
        <v>14</v>
      </c>
      <c r="AQ334" s="36" t="s">
        <v>1612</v>
      </c>
    </row>
    <row r="335" spans="1:43" x14ac:dyDescent="0.2">
      <c r="A335" s="36" t="s">
        <v>76</v>
      </c>
      <c r="B335" s="36" t="s">
        <v>3637</v>
      </c>
      <c r="T335" s="36" t="s">
        <v>67</v>
      </c>
      <c r="U335" s="36">
        <v>1004</v>
      </c>
      <c r="V335" s="36" t="s">
        <v>1524</v>
      </c>
      <c r="W335" s="59" t="s">
        <v>1525</v>
      </c>
      <c r="X335" s="36">
        <v>2</v>
      </c>
      <c r="Y335" s="36" t="s">
        <v>181</v>
      </c>
      <c r="Z335" s="36" t="s">
        <v>1511</v>
      </c>
      <c r="AA335" s="36" t="s">
        <v>1526</v>
      </c>
      <c r="AB335" s="60">
        <v>30</v>
      </c>
      <c r="AC335" s="60">
        <v>5</v>
      </c>
      <c r="AD335" s="60">
        <v>5</v>
      </c>
      <c r="AE335" s="36" t="s">
        <v>1527</v>
      </c>
      <c r="AF335" s="60">
        <v>60</v>
      </c>
      <c r="AG335" s="60">
        <v>10</v>
      </c>
      <c r="AH335" s="60">
        <v>8</v>
      </c>
      <c r="AI335" s="36" t="s">
        <v>1528</v>
      </c>
      <c r="AJ335" s="60">
        <v>120</v>
      </c>
      <c r="AK335" s="60">
        <v>15</v>
      </c>
      <c r="AL335" s="60">
        <v>10</v>
      </c>
      <c r="AM335" s="36" t="s">
        <v>1529</v>
      </c>
      <c r="AN335" s="60">
        <v>150</v>
      </c>
      <c r="AO335" s="60">
        <v>15</v>
      </c>
      <c r="AP335" s="60">
        <v>12</v>
      </c>
    </row>
    <row r="336" spans="1:43" x14ac:dyDescent="0.2">
      <c r="A336" s="36" t="s">
        <v>76</v>
      </c>
      <c r="B336" s="36" t="s">
        <v>3689</v>
      </c>
      <c r="T336" s="36" t="s">
        <v>112</v>
      </c>
      <c r="U336" s="36">
        <v>25011</v>
      </c>
      <c r="V336" s="36" t="s">
        <v>4065</v>
      </c>
      <c r="W336" s="59" t="s">
        <v>4066</v>
      </c>
      <c r="X336" s="36">
        <v>62</v>
      </c>
      <c r="Y336" s="36" t="s">
        <v>1648</v>
      </c>
      <c r="Z336" s="36" t="s">
        <v>1511</v>
      </c>
      <c r="AA336" s="36" t="s">
        <v>2077</v>
      </c>
      <c r="AB336" s="60">
        <v>180</v>
      </c>
      <c r="AC336" s="60" t="s">
        <v>266</v>
      </c>
      <c r="AD336" s="60">
        <v>9</v>
      </c>
      <c r="AE336" s="36" t="s">
        <v>2079</v>
      </c>
      <c r="AF336" s="60">
        <v>240</v>
      </c>
      <c r="AG336" s="60" t="s">
        <v>266</v>
      </c>
      <c r="AH336" s="60">
        <v>12</v>
      </c>
      <c r="AI336" s="36" t="s">
        <v>1652</v>
      </c>
      <c r="AJ336" s="60">
        <v>300</v>
      </c>
      <c r="AK336" s="60" t="s">
        <v>266</v>
      </c>
      <c r="AL336" s="60">
        <v>15</v>
      </c>
      <c r="AM336" s="36" t="s">
        <v>4067</v>
      </c>
      <c r="AN336" s="60">
        <v>360</v>
      </c>
      <c r="AO336" s="60" t="s">
        <v>266</v>
      </c>
      <c r="AP336" s="60">
        <v>18</v>
      </c>
    </row>
    <row r="337" spans="1:43" x14ac:dyDescent="0.2">
      <c r="A337" s="36" t="s">
        <v>76</v>
      </c>
      <c r="B337" s="36" t="s">
        <v>3725</v>
      </c>
      <c r="T337" s="36" t="s">
        <v>76</v>
      </c>
      <c r="U337" s="36">
        <v>15005</v>
      </c>
      <c r="V337" s="36" t="s">
        <v>3595</v>
      </c>
      <c r="W337" s="59" t="s">
        <v>3596</v>
      </c>
      <c r="X337" s="36">
        <v>50</v>
      </c>
      <c r="Y337" s="36" t="s">
        <v>1648</v>
      </c>
      <c r="Z337" s="36" t="s">
        <v>1511</v>
      </c>
      <c r="AA337" s="36" t="s">
        <v>3597</v>
      </c>
      <c r="AB337" s="60">
        <v>80</v>
      </c>
      <c r="AC337" s="60">
        <v>10</v>
      </c>
      <c r="AD337" s="60">
        <v>8</v>
      </c>
      <c r="AE337" s="36" t="s">
        <v>3598</v>
      </c>
      <c r="AF337" s="60">
        <v>120</v>
      </c>
      <c r="AG337" s="60">
        <v>10</v>
      </c>
      <c r="AH337" s="60">
        <v>10</v>
      </c>
      <c r="AI337" s="36" t="s">
        <v>3599</v>
      </c>
      <c r="AJ337" s="60">
        <v>180</v>
      </c>
      <c r="AK337" s="60">
        <v>15</v>
      </c>
      <c r="AL337" s="60">
        <v>12</v>
      </c>
      <c r="AM337" s="36" t="s">
        <v>3600</v>
      </c>
      <c r="AN337" s="60">
        <v>240</v>
      </c>
      <c r="AO337" s="60">
        <v>15</v>
      </c>
      <c r="AP337" s="60">
        <v>14</v>
      </c>
    </row>
    <row r="338" spans="1:43" x14ac:dyDescent="0.2">
      <c r="A338" s="36" t="s">
        <v>76</v>
      </c>
      <c r="B338" s="36" t="s">
        <v>3774</v>
      </c>
      <c r="T338" s="36" t="s">
        <v>54</v>
      </c>
      <c r="U338" s="36">
        <v>17003</v>
      </c>
      <c r="V338" s="36" t="s">
        <v>3677</v>
      </c>
      <c r="W338" s="59" t="s">
        <v>3678</v>
      </c>
      <c r="X338" s="36">
        <v>42</v>
      </c>
      <c r="Y338" s="36" t="s">
        <v>181</v>
      </c>
      <c r="Z338" s="36" t="s">
        <v>1511</v>
      </c>
      <c r="AA338" s="36" t="s">
        <v>3679</v>
      </c>
      <c r="AB338" s="60">
        <v>140</v>
      </c>
      <c r="AC338" s="60">
        <v>15</v>
      </c>
      <c r="AD338" s="60">
        <v>7</v>
      </c>
      <c r="AE338" s="36" t="s">
        <v>3680</v>
      </c>
      <c r="AF338" s="60">
        <v>180</v>
      </c>
      <c r="AG338" s="60">
        <v>20</v>
      </c>
      <c r="AH338" s="60">
        <v>9</v>
      </c>
      <c r="AI338" s="36" t="s">
        <v>3681</v>
      </c>
      <c r="AJ338" s="60">
        <v>240</v>
      </c>
      <c r="AK338" s="60">
        <v>25</v>
      </c>
      <c r="AL338" s="60">
        <v>12</v>
      </c>
      <c r="AM338" s="36" t="s">
        <v>3682</v>
      </c>
      <c r="AN338" s="60">
        <v>350</v>
      </c>
      <c r="AO338" s="60">
        <v>30</v>
      </c>
      <c r="AP338" s="60">
        <v>15</v>
      </c>
    </row>
    <row r="339" spans="1:43" x14ac:dyDescent="0.2">
      <c r="A339" s="36" t="s">
        <v>76</v>
      </c>
      <c r="B339" s="36" t="s">
        <v>3821</v>
      </c>
      <c r="T339" s="36" t="s">
        <v>1714</v>
      </c>
      <c r="U339" s="36">
        <v>9515</v>
      </c>
      <c r="V339" s="36" t="s">
        <v>3087</v>
      </c>
      <c r="W339" s="59" t="s">
        <v>3088</v>
      </c>
      <c r="X339" s="36" t="s">
        <v>1717</v>
      </c>
      <c r="Y339" s="36" t="s">
        <v>181</v>
      </c>
      <c r="Z339" s="36" t="s">
        <v>1511</v>
      </c>
      <c r="AA339" s="36" t="s">
        <v>1743</v>
      </c>
      <c r="AB339" s="60">
        <v>60</v>
      </c>
      <c r="AC339" s="60">
        <v>15</v>
      </c>
      <c r="AD339" s="60">
        <v>6</v>
      </c>
      <c r="AE339" s="36" t="s">
        <v>3073</v>
      </c>
      <c r="AF339" s="60">
        <v>90</v>
      </c>
      <c r="AG339" s="60">
        <v>20</v>
      </c>
      <c r="AH339" s="60">
        <v>9</v>
      </c>
      <c r="AI339" s="36" t="s">
        <v>3089</v>
      </c>
      <c r="AJ339" s="60">
        <v>120</v>
      </c>
      <c r="AK339" s="60">
        <v>25</v>
      </c>
      <c r="AL339" s="60">
        <v>12</v>
      </c>
      <c r="AM339" s="36" t="s">
        <v>2235</v>
      </c>
      <c r="AN339" s="60">
        <v>150</v>
      </c>
      <c r="AO339" s="60">
        <v>30</v>
      </c>
      <c r="AP339" s="60">
        <v>15</v>
      </c>
      <c r="AQ339" s="36" t="s">
        <v>67</v>
      </c>
    </row>
    <row r="340" spans="1:43" x14ac:dyDescent="0.2">
      <c r="A340" s="36" t="s">
        <v>76</v>
      </c>
      <c r="B340" s="36" t="s">
        <v>3869</v>
      </c>
      <c r="T340" s="36" t="s">
        <v>71</v>
      </c>
      <c r="U340" s="36">
        <v>21006</v>
      </c>
      <c r="V340" s="36" t="s">
        <v>3875</v>
      </c>
      <c r="W340" s="59" t="s">
        <v>3876</v>
      </c>
      <c r="X340" s="36">
        <v>70</v>
      </c>
      <c r="Y340" s="36" t="s">
        <v>181</v>
      </c>
      <c r="Z340" s="36" t="s">
        <v>1511</v>
      </c>
      <c r="AA340" s="36" t="s">
        <v>1541</v>
      </c>
      <c r="AB340" s="60">
        <v>200</v>
      </c>
      <c r="AC340" s="60">
        <v>40</v>
      </c>
      <c r="AD340" s="60">
        <v>10</v>
      </c>
      <c r="AE340" s="36" t="s">
        <v>3781</v>
      </c>
      <c r="AF340" s="60">
        <v>300</v>
      </c>
      <c r="AG340" s="60">
        <v>60</v>
      </c>
      <c r="AH340" s="60">
        <v>12</v>
      </c>
      <c r="AI340" s="36" t="s">
        <v>3782</v>
      </c>
      <c r="AJ340" s="60">
        <v>400</v>
      </c>
      <c r="AK340" s="60">
        <v>80</v>
      </c>
      <c r="AL340" s="60">
        <v>14</v>
      </c>
      <c r="AM340" s="36" t="s">
        <v>1831</v>
      </c>
      <c r="AN340" s="60">
        <v>500</v>
      </c>
      <c r="AO340" s="60">
        <v>100</v>
      </c>
      <c r="AP340" s="60">
        <v>16</v>
      </c>
    </row>
    <row r="341" spans="1:43" x14ac:dyDescent="0.2">
      <c r="A341" s="36" t="s">
        <v>76</v>
      </c>
      <c r="B341" s="36" t="s">
        <v>3919</v>
      </c>
      <c r="T341" s="36" t="s">
        <v>66</v>
      </c>
      <c r="U341" s="36">
        <v>6008</v>
      </c>
      <c r="V341" s="36" t="s">
        <v>2478</v>
      </c>
      <c r="W341" s="59" t="s">
        <v>2479</v>
      </c>
      <c r="X341" s="36">
        <v>20</v>
      </c>
      <c r="Y341" s="36" t="s">
        <v>128</v>
      </c>
      <c r="Z341" s="36" t="s">
        <v>1511</v>
      </c>
      <c r="AA341" s="36" t="s">
        <v>2480</v>
      </c>
      <c r="AB341" s="60">
        <v>40</v>
      </c>
      <c r="AC341" s="60" t="s">
        <v>266</v>
      </c>
      <c r="AD341" s="60">
        <v>6</v>
      </c>
      <c r="AE341" s="36" t="s">
        <v>2481</v>
      </c>
      <c r="AF341" s="60">
        <v>80</v>
      </c>
      <c r="AG341" s="60" t="s">
        <v>266</v>
      </c>
      <c r="AH341" s="60">
        <v>9</v>
      </c>
      <c r="AI341" s="36" t="s">
        <v>2482</v>
      </c>
      <c r="AJ341" s="60">
        <v>140</v>
      </c>
      <c r="AK341" s="60" t="s">
        <v>266</v>
      </c>
      <c r="AL341" s="60">
        <v>11</v>
      </c>
      <c r="AM341" s="36" t="s">
        <v>2483</v>
      </c>
      <c r="AN341" s="60">
        <v>200</v>
      </c>
      <c r="AO341" s="60" t="s">
        <v>266</v>
      </c>
      <c r="AP341" s="60">
        <v>13</v>
      </c>
    </row>
    <row r="342" spans="1:43" x14ac:dyDescent="0.2">
      <c r="A342" s="36" t="s">
        <v>76</v>
      </c>
      <c r="B342" s="36" t="s">
        <v>3958</v>
      </c>
      <c r="T342" s="36" t="s">
        <v>1600</v>
      </c>
      <c r="U342" s="36">
        <v>4019</v>
      </c>
      <c r="V342" s="36" t="s">
        <v>2181</v>
      </c>
      <c r="W342" s="59" t="s">
        <v>2182</v>
      </c>
      <c r="X342" s="36">
        <v>34</v>
      </c>
      <c r="Y342" s="36" t="s">
        <v>2179</v>
      </c>
      <c r="Z342" s="36" t="s">
        <v>1511</v>
      </c>
      <c r="AA342" s="36" t="s">
        <v>2183</v>
      </c>
      <c r="AB342" s="60">
        <v>60</v>
      </c>
      <c r="AC342" s="60" t="s">
        <v>790</v>
      </c>
      <c r="AD342" s="60">
        <v>7</v>
      </c>
      <c r="AE342" s="36">
        <v>160</v>
      </c>
      <c r="AF342" s="60">
        <v>80</v>
      </c>
      <c r="AG342" s="60" t="s">
        <v>790</v>
      </c>
      <c r="AH342" s="60">
        <v>9</v>
      </c>
      <c r="AI342" s="36">
        <v>180</v>
      </c>
      <c r="AJ342" s="60">
        <v>100</v>
      </c>
      <c r="AK342" s="60" t="s">
        <v>790</v>
      </c>
      <c r="AL342" s="60">
        <v>11</v>
      </c>
      <c r="AM342" s="36">
        <v>200</v>
      </c>
      <c r="AN342" s="60">
        <v>120</v>
      </c>
      <c r="AO342" s="60" t="s">
        <v>790</v>
      </c>
      <c r="AP342" s="60">
        <v>13</v>
      </c>
      <c r="AQ342" s="36" t="s">
        <v>1607</v>
      </c>
    </row>
    <row r="343" spans="1:43" x14ac:dyDescent="0.2">
      <c r="A343" s="36" t="s">
        <v>76</v>
      </c>
      <c r="B343" s="36" t="s">
        <v>4005</v>
      </c>
      <c r="T343" s="36" t="s">
        <v>146</v>
      </c>
      <c r="U343" s="36">
        <v>6021</v>
      </c>
      <c r="V343" s="36" t="s">
        <v>2532</v>
      </c>
      <c r="W343" s="59" t="s">
        <v>2533</v>
      </c>
      <c r="X343" s="36">
        <v>54</v>
      </c>
      <c r="Y343" s="36" t="s">
        <v>2179</v>
      </c>
      <c r="Z343" s="36" t="s">
        <v>1511</v>
      </c>
      <c r="AA343" s="36" t="s">
        <v>2359</v>
      </c>
      <c r="AB343" s="60">
        <v>80</v>
      </c>
      <c r="AC343" s="60">
        <v>10</v>
      </c>
      <c r="AD343" s="60">
        <v>7</v>
      </c>
      <c r="AE343" s="36">
        <v>160</v>
      </c>
      <c r="AF343" s="60">
        <v>100</v>
      </c>
      <c r="AG343" s="60">
        <v>10</v>
      </c>
      <c r="AH343" s="60">
        <v>10</v>
      </c>
      <c r="AI343" s="36">
        <v>200</v>
      </c>
      <c r="AJ343" s="60">
        <v>120</v>
      </c>
      <c r="AK343" s="60">
        <v>15</v>
      </c>
      <c r="AL343" s="60">
        <v>12</v>
      </c>
      <c r="AM343" s="36">
        <v>240</v>
      </c>
      <c r="AN343" s="60">
        <v>150</v>
      </c>
      <c r="AO343" s="60">
        <v>15</v>
      </c>
      <c r="AP343" s="60">
        <v>14</v>
      </c>
      <c r="AQ343" s="36" t="s">
        <v>1619</v>
      </c>
    </row>
    <row r="344" spans="1:43" x14ac:dyDescent="0.2">
      <c r="A344" s="36" t="s">
        <v>76</v>
      </c>
      <c r="B344" s="36" t="s">
        <v>4053</v>
      </c>
      <c r="T344" s="36" t="s">
        <v>40</v>
      </c>
      <c r="U344" s="36">
        <v>19007</v>
      </c>
      <c r="V344" s="36" t="s">
        <v>3783</v>
      </c>
      <c r="W344" s="59" t="s">
        <v>3784</v>
      </c>
      <c r="X344" s="36">
        <v>62</v>
      </c>
      <c r="Y344" s="36" t="s">
        <v>181</v>
      </c>
      <c r="Z344" s="36" t="s">
        <v>1511</v>
      </c>
      <c r="AA344" s="36" t="s">
        <v>3785</v>
      </c>
      <c r="AB344" s="60">
        <v>150</v>
      </c>
      <c r="AC344" s="60" t="s">
        <v>266</v>
      </c>
      <c r="AD344" s="60">
        <v>8</v>
      </c>
      <c r="AE344" s="36" t="s">
        <v>3786</v>
      </c>
      <c r="AF344" s="60">
        <v>200</v>
      </c>
      <c r="AG344" s="60" t="s">
        <v>266</v>
      </c>
      <c r="AH344" s="60">
        <v>10</v>
      </c>
      <c r="AI344" s="36" t="s">
        <v>3787</v>
      </c>
      <c r="AJ344" s="60">
        <v>250</v>
      </c>
      <c r="AK344" s="60" t="s">
        <v>266</v>
      </c>
      <c r="AL344" s="60">
        <v>12</v>
      </c>
      <c r="AM344" s="36" t="s">
        <v>3788</v>
      </c>
      <c r="AN344" s="60">
        <v>300</v>
      </c>
      <c r="AO344" s="60" t="s">
        <v>266</v>
      </c>
      <c r="AP344" s="60">
        <v>14</v>
      </c>
    </row>
    <row r="345" spans="1:43" x14ac:dyDescent="0.2">
      <c r="A345" s="36" t="s">
        <v>76</v>
      </c>
      <c r="B345" s="36" t="s">
        <v>4082</v>
      </c>
      <c r="T345" s="36" t="s">
        <v>146</v>
      </c>
      <c r="U345" s="36">
        <v>4021</v>
      </c>
      <c r="V345" s="36" t="s">
        <v>2187</v>
      </c>
      <c r="W345" s="59" t="s">
        <v>2188</v>
      </c>
      <c r="X345" s="36">
        <v>34</v>
      </c>
      <c r="Y345" s="36" t="s">
        <v>181</v>
      </c>
      <c r="Z345" s="36" t="s">
        <v>1511</v>
      </c>
      <c r="AA345" s="36" t="s">
        <v>1615</v>
      </c>
      <c r="AB345" s="60">
        <v>60</v>
      </c>
      <c r="AC345" s="60">
        <v>5</v>
      </c>
      <c r="AD345" s="60">
        <v>6</v>
      </c>
      <c r="AE345" s="36" t="s">
        <v>2189</v>
      </c>
      <c r="AF345" s="60">
        <v>90</v>
      </c>
      <c r="AG345" s="60">
        <v>5</v>
      </c>
      <c r="AH345" s="60">
        <v>9</v>
      </c>
      <c r="AI345" s="36" t="s">
        <v>2190</v>
      </c>
      <c r="AJ345" s="60">
        <v>120</v>
      </c>
      <c r="AK345" s="60">
        <v>5</v>
      </c>
      <c r="AL345" s="60">
        <v>11</v>
      </c>
      <c r="AM345" s="36" t="s">
        <v>2191</v>
      </c>
      <c r="AN345" s="60">
        <v>150</v>
      </c>
      <c r="AO345" s="60">
        <v>10</v>
      </c>
      <c r="AP345" s="60">
        <v>13</v>
      </c>
      <c r="AQ345" s="36" t="s">
        <v>1619</v>
      </c>
    </row>
    <row r="346" spans="1:43" x14ac:dyDescent="0.2">
      <c r="A346" s="36" t="s">
        <v>76</v>
      </c>
      <c r="B346" s="36" t="s">
        <v>4138</v>
      </c>
      <c r="T346" s="36" t="s">
        <v>1629</v>
      </c>
      <c r="U346" s="36">
        <v>3023</v>
      </c>
      <c r="V346" s="36" t="s">
        <v>2033</v>
      </c>
      <c r="W346" s="59" t="s">
        <v>2034</v>
      </c>
      <c r="X346" s="36">
        <v>24</v>
      </c>
      <c r="Y346" s="36" t="s">
        <v>181</v>
      </c>
      <c r="Z346" s="36" t="s">
        <v>1511</v>
      </c>
      <c r="AA346" s="36" t="s">
        <v>2035</v>
      </c>
      <c r="AB346" s="60">
        <v>60</v>
      </c>
      <c r="AC346" s="60">
        <v>5</v>
      </c>
      <c r="AD346" s="60">
        <v>7</v>
      </c>
      <c r="AE346" s="36" t="s">
        <v>2036</v>
      </c>
      <c r="AF346" s="60">
        <v>100</v>
      </c>
      <c r="AG346" s="60">
        <v>5</v>
      </c>
      <c r="AH346" s="60">
        <v>9</v>
      </c>
      <c r="AI346" s="36" t="s">
        <v>2037</v>
      </c>
      <c r="AJ346" s="60">
        <v>140</v>
      </c>
      <c r="AK346" s="60">
        <v>10</v>
      </c>
      <c r="AL346" s="60">
        <v>11</v>
      </c>
      <c r="AM346" s="36" t="s">
        <v>2038</v>
      </c>
      <c r="AN346" s="60">
        <v>180</v>
      </c>
      <c r="AO346" s="60">
        <v>10</v>
      </c>
      <c r="AP346" s="60">
        <v>13</v>
      </c>
      <c r="AQ346" s="36" t="s">
        <v>1636</v>
      </c>
    </row>
    <row r="347" spans="1:43" x14ac:dyDescent="0.2">
      <c r="A347" s="36" t="s">
        <v>76</v>
      </c>
      <c r="B347" s="36" t="s">
        <v>4186</v>
      </c>
      <c r="T347" s="36" t="s">
        <v>112</v>
      </c>
      <c r="U347" s="36">
        <v>7011</v>
      </c>
      <c r="V347" s="36" t="s">
        <v>2666</v>
      </c>
      <c r="W347" s="59" t="s">
        <v>2667</v>
      </c>
      <c r="X347" s="36">
        <v>18</v>
      </c>
      <c r="Y347" s="36" t="s">
        <v>181</v>
      </c>
      <c r="Z347" s="36" t="s">
        <v>1511</v>
      </c>
      <c r="AA347" s="36" t="s">
        <v>2668</v>
      </c>
      <c r="AB347" s="60">
        <v>60</v>
      </c>
      <c r="AC347" s="60">
        <v>5</v>
      </c>
      <c r="AD347" s="60">
        <v>6</v>
      </c>
      <c r="AE347" s="36" t="s">
        <v>2669</v>
      </c>
      <c r="AF347" s="60">
        <v>90</v>
      </c>
      <c r="AG347" s="60">
        <v>5</v>
      </c>
      <c r="AH347" s="60">
        <v>9</v>
      </c>
      <c r="AI347" s="36" t="s">
        <v>2670</v>
      </c>
      <c r="AJ347" s="60">
        <v>120</v>
      </c>
      <c r="AK347" s="60">
        <v>5</v>
      </c>
      <c r="AL347" s="60">
        <v>12</v>
      </c>
      <c r="AM347" s="36" t="s">
        <v>2671</v>
      </c>
      <c r="AN347" s="60">
        <v>150</v>
      </c>
      <c r="AO347" s="60">
        <v>5</v>
      </c>
      <c r="AP347" s="60">
        <v>15</v>
      </c>
    </row>
    <row r="348" spans="1:43" x14ac:dyDescent="0.2">
      <c r="A348" s="36" t="s">
        <v>76</v>
      </c>
      <c r="B348" s="36" t="s">
        <v>4231</v>
      </c>
      <c r="T348" s="36" t="s">
        <v>1654</v>
      </c>
      <c r="U348" s="36">
        <v>10026</v>
      </c>
      <c r="V348" s="36" t="s">
        <v>3208</v>
      </c>
      <c r="W348" s="59" t="s">
        <v>3209</v>
      </c>
      <c r="X348" s="36">
        <v>94</v>
      </c>
      <c r="Y348" s="36" t="s">
        <v>181</v>
      </c>
      <c r="Z348" s="36" t="s">
        <v>1511</v>
      </c>
      <c r="AA348" s="36" t="s">
        <v>3210</v>
      </c>
      <c r="AB348" s="60">
        <v>300</v>
      </c>
      <c r="AC348" s="60">
        <v>50</v>
      </c>
      <c r="AD348" s="60">
        <v>12</v>
      </c>
      <c r="AE348" s="36" t="s">
        <v>3211</v>
      </c>
      <c r="AF348" s="60">
        <v>600</v>
      </c>
      <c r="AG348" s="60">
        <v>60</v>
      </c>
      <c r="AH348" s="60">
        <v>14</v>
      </c>
      <c r="AI348" s="36" t="s">
        <v>3212</v>
      </c>
      <c r="AJ348" s="60">
        <v>900</v>
      </c>
      <c r="AK348" s="60">
        <v>65</v>
      </c>
      <c r="AL348" s="60">
        <v>16</v>
      </c>
      <c r="AM348" s="36" t="s">
        <v>3213</v>
      </c>
      <c r="AN348" s="60">
        <v>1200</v>
      </c>
      <c r="AO348" s="60">
        <v>75</v>
      </c>
      <c r="AP348" s="60">
        <v>18</v>
      </c>
      <c r="AQ348" s="36" t="s">
        <v>1661</v>
      </c>
    </row>
    <row r="349" spans="1:43" x14ac:dyDescent="0.2">
      <c r="A349" s="36" t="s">
        <v>76</v>
      </c>
      <c r="B349" s="36" t="s">
        <v>4272</v>
      </c>
      <c r="T349" s="36" t="s">
        <v>1587</v>
      </c>
      <c r="U349" s="36">
        <v>10017</v>
      </c>
      <c r="V349" s="36" t="s">
        <v>3169</v>
      </c>
      <c r="W349" s="59" t="s">
        <v>3170</v>
      </c>
      <c r="X349" s="36">
        <v>94</v>
      </c>
      <c r="Y349" s="36" t="s">
        <v>181</v>
      </c>
      <c r="Z349" s="36" t="s">
        <v>1511</v>
      </c>
      <c r="AA349" s="36" t="s">
        <v>3171</v>
      </c>
      <c r="AB349" s="60">
        <v>250</v>
      </c>
      <c r="AC349" s="60">
        <v>25</v>
      </c>
      <c r="AD349" s="60">
        <v>14</v>
      </c>
      <c r="AE349" s="36">
        <v>50</v>
      </c>
      <c r="AF349" s="60">
        <v>500</v>
      </c>
      <c r="AG349" s="60">
        <v>50</v>
      </c>
      <c r="AH349" s="60">
        <v>16</v>
      </c>
      <c r="AI349" s="36">
        <v>250</v>
      </c>
      <c r="AJ349" s="60">
        <v>750</v>
      </c>
      <c r="AK349" s="60">
        <v>75</v>
      </c>
      <c r="AL349" s="60">
        <v>18</v>
      </c>
      <c r="AM349" s="36" t="s">
        <v>3172</v>
      </c>
      <c r="AN349" s="60">
        <v>1000</v>
      </c>
      <c r="AO349" s="60">
        <v>100</v>
      </c>
      <c r="AP349" s="60">
        <v>20</v>
      </c>
      <c r="AQ349" s="36" t="s">
        <v>1594</v>
      </c>
    </row>
    <row r="350" spans="1:43" x14ac:dyDescent="0.2">
      <c r="A350" s="36" t="s">
        <v>1587</v>
      </c>
      <c r="B350" s="36" t="s">
        <v>1588</v>
      </c>
      <c r="T350" s="36" t="s">
        <v>67</v>
      </c>
      <c r="U350" s="36">
        <v>10004</v>
      </c>
      <c r="V350" s="36" t="s">
        <v>3123</v>
      </c>
      <c r="W350" s="59" t="s">
        <v>3124</v>
      </c>
      <c r="X350" s="36">
        <v>26</v>
      </c>
      <c r="Y350" s="36" t="s">
        <v>1648</v>
      </c>
      <c r="Z350" s="36" t="s">
        <v>1511</v>
      </c>
      <c r="AA350" s="36" t="s">
        <v>3125</v>
      </c>
      <c r="AB350" s="60">
        <v>80</v>
      </c>
      <c r="AC350" s="60" t="s">
        <v>266</v>
      </c>
      <c r="AD350" s="60">
        <v>6</v>
      </c>
      <c r="AE350" s="36" t="s">
        <v>3126</v>
      </c>
      <c r="AF350" s="60">
        <v>120</v>
      </c>
      <c r="AG350" s="60" t="s">
        <v>266</v>
      </c>
      <c r="AH350" s="60">
        <v>9</v>
      </c>
      <c r="AI350" s="36" t="s">
        <v>3127</v>
      </c>
      <c r="AJ350" s="60">
        <v>180</v>
      </c>
      <c r="AK350" s="60" t="s">
        <v>266</v>
      </c>
      <c r="AL350" s="60">
        <v>12</v>
      </c>
      <c r="AM350" s="36" t="s">
        <v>3128</v>
      </c>
      <c r="AN350" s="60">
        <v>300</v>
      </c>
      <c r="AO350" s="60" t="s">
        <v>266</v>
      </c>
      <c r="AP350" s="60">
        <v>15</v>
      </c>
    </row>
    <row r="351" spans="1:43" x14ac:dyDescent="0.2">
      <c r="A351" s="36" t="s">
        <v>1587</v>
      </c>
      <c r="B351" s="36" t="s">
        <v>1826</v>
      </c>
      <c r="T351" s="36" t="s">
        <v>34</v>
      </c>
      <c r="U351" s="36">
        <v>40001</v>
      </c>
      <c r="V351" s="36" t="s">
        <v>4496</v>
      </c>
      <c r="W351" s="59" t="s">
        <v>4497</v>
      </c>
      <c r="X351" s="36">
        <v>100</v>
      </c>
      <c r="Y351" s="36" t="s">
        <v>3890</v>
      </c>
      <c r="Z351" s="36" t="s">
        <v>1511</v>
      </c>
      <c r="AA351" s="36" t="s">
        <v>4498</v>
      </c>
      <c r="AB351" s="60">
        <v>600</v>
      </c>
      <c r="AC351" s="60" t="s">
        <v>266</v>
      </c>
      <c r="AD351" s="60">
        <v>14</v>
      </c>
      <c r="AE351" s="36" t="s">
        <v>4499</v>
      </c>
      <c r="AF351" s="60">
        <v>1000</v>
      </c>
      <c r="AG351" s="60" t="s">
        <v>266</v>
      </c>
      <c r="AH351" s="60">
        <v>16</v>
      </c>
      <c r="AI351" s="36" t="s">
        <v>4500</v>
      </c>
      <c r="AJ351" s="60">
        <v>2500</v>
      </c>
      <c r="AK351" s="60" t="s">
        <v>266</v>
      </c>
      <c r="AL351" s="60">
        <v>18</v>
      </c>
      <c r="AM351" s="36" t="s">
        <v>4501</v>
      </c>
      <c r="AN351" s="60">
        <v>10000</v>
      </c>
      <c r="AO351" s="60" t="s">
        <v>266</v>
      </c>
      <c r="AP351" s="60">
        <v>20</v>
      </c>
    </row>
    <row r="352" spans="1:43" x14ac:dyDescent="0.2">
      <c r="A352" s="36" t="s">
        <v>1587</v>
      </c>
      <c r="B352" s="36" t="s">
        <v>2003</v>
      </c>
      <c r="T352" s="36" t="s">
        <v>44</v>
      </c>
      <c r="U352" s="36">
        <v>40002</v>
      </c>
      <c r="V352" s="36" t="s">
        <v>4502</v>
      </c>
      <c r="W352" s="59" t="s">
        <v>4503</v>
      </c>
      <c r="X352" s="36">
        <v>100</v>
      </c>
      <c r="Y352" s="36" t="s">
        <v>3890</v>
      </c>
      <c r="Z352" s="36" t="s">
        <v>1511</v>
      </c>
      <c r="AA352" s="36" t="s">
        <v>4498</v>
      </c>
      <c r="AB352" s="60">
        <v>600</v>
      </c>
      <c r="AC352" s="60" t="s">
        <v>266</v>
      </c>
      <c r="AD352" s="60">
        <v>14</v>
      </c>
      <c r="AE352" s="36" t="s">
        <v>4499</v>
      </c>
      <c r="AF352" s="60">
        <v>1000</v>
      </c>
      <c r="AG352" s="60" t="s">
        <v>266</v>
      </c>
      <c r="AH352" s="60">
        <v>16</v>
      </c>
      <c r="AI352" s="36" t="s">
        <v>4500</v>
      </c>
      <c r="AJ352" s="60">
        <v>2500</v>
      </c>
      <c r="AK352" s="60" t="s">
        <v>266</v>
      </c>
      <c r="AL352" s="60">
        <v>18</v>
      </c>
      <c r="AM352" s="36" t="s">
        <v>4501</v>
      </c>
      <c r="AN352" s="60">
        <v>10000</v>
      </c>
      <c r="AO352" s="60" t="s">
        <v>266</v>
      </c>
      <c r="AP352" s="60">
        <v>20</v>
      </c>
    </row>
    <row r="353" spans="1:43" x14ac:dyDescent="0.2">
      <c r="A353" s="36" t="s">
        <v>1587</v>
      </c>
      <c r="B353" s="36" t="s">
        <v>2171</v>
      </c>
      <c r="T353" s="36" t="s">
        <v>34</v>
      </c>
      <c r="U353" s="36">
        <v>10001</v>
      </c>
      <c r="V353" s="36" t="s">
        <v>3106</v>
      </c>
      <c r="W353" s="59" t="s">
        <v>3107</v>
      </c>
      <c r="X353" s="36">
        <v>26</v>
      </c>
      <c r="Y353" s="36" t="s">
        <v>181</v>
      </c>
      <c r="Z353" s="36" t="s">
        <v>1511</v>
      </c>
      <c r="AA353" s="36" t="s">
        <v>3108</v>
      </c>
      <c r="AB353" s="60">
        <v>40</v>
      </c>
      <c r="AC353" s="60">
        <v>5</v>
      </c>
      <c r="AD353" s="60">
        <v>6</v>
      </c>
      <c r="AE353" s="36" t="s">
        <v>3109</v>
      </c>
      <c r="AF353" s="60">
        <v>150</v>
      </c>
      <c r="AG353" s="60">
        <v>20</v>
      </c>
      <c r="AH353" s="60">
        <v>9</v>
      </c>
      <c r="AI353" s="36" t="s">
        <v>3110</v>
      </c>
      <c r="AJ353" s="60">
        <v>250</v>
      </c>
      <c r="AK353" s="60">
        <v>25</v>
      </c>
      <c r="AL353" s="60">
        <v>12</v>
      </c>
      <c r="AM353" s="36" t="s">
        <v>3111</v>
      </c>
      <c r="AN353" s="60">
        <v>350</v>
      </c>
      <c r="AO353" s="60">
        <v>30</v>
      </c>
      <c r="AP353" s="60">
        <v>15</v>
      </c>
    </row>
    <row r="354" spans="1:43" x14ac:dyDescent="0.2">
      <c r="A354" s="36" t="s">
        <v>1587</v>
      </c>
      <c r="B354" s="36" t="s">
        <v>2336</v>
      </c>
      <c r="T354" s="36" t="s">
        <v>66</v>
      </c>
      <c r="U354" s="36">
        <v>22008</v>
      </c>
      <c r="V354" s="36" t="s">
        <v>3932</v>
      </c>
      <c r="W354" s="59" t="s">
        <v>3933</v>
      </c>
      <c r="X354" s="36">
        <v>72</v>
      </c>
      <c r="Y354" s="36" t="s">
        <v>1561</v>
      </c>
      <c r="Z354" s="36" t="s">
        <v>1511</v>
      </c>
      <c r="AA354" s="36" t="s">
        <v>1540</v>
      </c>
      <c r="AB354" s="60">
        <v>200</v>
      </c>
      <c r="AC354" s="60">
        <v>10</v>
      </c>
      <c r="AD354" s="60">
        <v>9</v>
      </c>
      <c r="AE354" s="36" t="s">
        <v>1541</v>
      </c>
      <c r="AF354" s="60">
        <v>300</v>
      </c>
      <c r="AG354" s="60">
        <v>15</v>
      </c>
      <c r="AH354" s="60">
        <v>12</v>
      </c>
      <c r="AI354" s="36" t="s">
        <v>1990</v>
      </c>
      <c r="AJ354" s="60">
        <v>450</v>
      </c>
      <c r="AK354" s="60">
        <v>20</v>
      </c>
      <c r="AL354" s="60">
        <v>14</v>
      </c>
      <c r="AM354" s="36" t="s">
        <v>3934</v>
      </c>
      <c r="AN354" s="60">
        <v>600</v>
      </c>
      <c r="AO354" s="60">
        <v>25</v>
      </c>
      <c r="AP354" s="60">
        <v>16</v>
      </c>
    </row>
    <row r="355" spans="1:43" x14ac:dyDescent="0.2">
      <c r="A355" s="36" t="s">
        <v>1587</v>
      </c>
      <c r="B355" s="36" t="s">
        <v>2513</v>
      </c>
      <c r="T355" s="36" t="s">
        <v>104</v>
      </c>
      <c r="U355" s="36">
        <v>26010</v>
      </c>
      <c r="V355" s="36" t="s">
        <v>4111</v>
      </c>
      <c r="W355" s="59" t="s">
        <v>4112</v>
      </c>
      <c r="X355" s="36">
        <v>86</v>
      </c>
      <c r="Y355" s="36" t="s">
        <v>1648</v>
      </c>
      <c r="Z355" s="36" t="s">
        <v>1511</v>
      </c>
      <c r="AA355" s="36" t="s">
        <v>2221</v>
      </c>
      <c r="AB355" s="60">
        <v>200</v>
      </c>
      <c r="AC355" s="60">
        <v>20</v>
      </c>
      <c r="AD355" s="60">
        <v>10</v>
      </c>
      <c r="AE355" s="36" t="s">
        <v>4113</v>
      </c>
      <c r="AF355" s="60">
        <v>250</v>
      </c>
      <c r="AG355" s="60">
        <v>25</v>
      </c>
      <c r="AH355" s="60">
        <v>12</v>
      </c>
      <c r="AI355" s="36" t="s">
        <v>4114</v>
      </c>
      <c r="AJ355" s="60">
        <v>300</v>
      </c>
      <c r="AK355" s="60">
        <v>30</v>
      </c>
      <c r="AL355" s="60">
        <v>14</v>
      </c>
      <c r="AM355" s="36" t="s">
        <v>4115</v>
      </c>
      <c r="AN355" s="60">
        <v>350</v>
      </c>
      <c r="AO355" s="60">
        <v>35</v>
      </c>
      <c r="AP355" s="60">
        <v>16</v>
      </c>
    </row>
    <row r="356" spans="1:43" x14ac:dyDescent="0.2">
      <c r="A356" s="36" t="s">
        <v>1587</v>
      </c>
      <c r="B356" s="36" t="s">
        <v>2683</v>
      </c>
      <c r="T356" s="36" t="s">
        <v>104</v>
      </c>
      <c r="U356" s="36">
        <v>15010</v>
      </c>
      <c r="V356" s="36" t="s">
        <v>3617</v>
      </c>
      <c r="W356" s="59" t="s">
        <v>3618</v>
      </c>
      <c r="X356" s="36">
        <v>50</v>
      </c>
      <c r="Y356" s="36" t="s">
        <v>1561</v>
      </c>
      <c r="Z356" s="36" t="s">
        <v>1511</v>
      </c>
      <c r="AA356" s="36" t="s">
        <v>3619</v>
      </c>
      <c r="AB356" s="60">
        <v>120</v>
      </c>
      <c r="AC356" s="60">
        <v>10</v>
      </c>
      <c r="AD356" s="60">
        <v>6</v>
      </c>
      <c r="AE356" s="36" t="s">
        <v>3620</v>
      </c>
      <c r="AF356" s="60">
        <v>180</v>
      </c>
      <c r="AG356" s="60">
        <v>10</v>
      </c>
      <c r="AH356" s="60">
        <v>9</v>
      </c>
      <c r="AI356" s="36" t="s">
        <v>3621</v>
      </c>
      <c r="AJ356" s="60">
        <v>240</v>
      </c>
      <c r="AK356" s="60">
        <v>15</v>
      </c>
      <c r="AL356" s="60">
        <v>12</v>
      </c>
      <c r="AM356" s="36" t="s">
        <v>3622</v>
      </c>
      <c r="AN356" s="60">
        <v>300</v>
      </c>
      <c r="AO356" s="60">
        <v>15</v>
      </c>
      <c r="AP356" s="60">
        <v>15</v>
      </c>
    </row>
    <row r="357" spans="1:43" x14ac:dyDescent="0.2">
      <c r="A357" s="36" t="s">
        <v>1587</v>
      </c>
      <c r="B357" s="36" t="s">
        <v>2850</v>
      </c>
      <c r="T357" s="36" t="s">
        <v>104</v>
      </c>
      <c r="U357" s="36">
        <v>24010</v>
      </c>
      <c r="V357" s="36" t="s">
        <v>4027</v>
      </c>
      <c r="W357" s="59" t="s">
        <v>4028</v>
      </c>
      <c r="X357" s="36">
        <v>80</v>
      </c>
      <c r="Y357" s="36" t="s">
        <v>1561</v>
      </c>
      <c r="Z357" s="36" t="s">
        <v>1511</v>
      </c>
      <c r="AA357" s="36" t="s">
        <v>3508</v>
      </c>
      <c r="AB357" s="60">
        <v>250</v>
      </c>
      <c r="AC357" s="60">
        <v>25</v>
      </c>
      <c r="AD357" s="60">
        <v>9</v>
      </c>
      <c r="AE357" s="36" t="s">
        <v>4029</v>
      </c>
      <c r="AF357" s="60">
        <v>350</v>
      </c>
      <c r="AG357" s="60">
        <v>35</v>
      </c>
      <c r="AH357" s="60">
        <v>12</v>
      </c>
      <c r="AI357" s="36" t="s">
        <v>4030</v>
      </c>
      <c r="AJ357" s="60">
        <v>500</v>
      </c>
      <c r="AK357" s="60">
        <v>50</v>
      </c>
      <c r="AL357" s="60">
        <v>15</v>
      </c>
      <c r="AM357" s="36" t="s">
        <v>4031</v>
      </c>
      <c r="AN357" s="60">
        <v>700</v>
      </c>
      <c r="AO357" s="60">
        <v>70</v>
      </c>
      <c r="AP357" s="60">
        <v>18</v>
      </c>
    </row>
    <row r="358" spans="1:43" x14ac:dyDescent="0.2">
      <c r="A358" s="36" t="s">
        <v>1587</v>
      </c>
      <c r="B358" s="36" t="s">
        <v>3007</v>
      </c>
      <c r="T358" s="36" t="s">
        <v>104</v>
      </c>
      <c r="U358" s="36">
        <v>2010</v>
      </c>
      <c r="V358" s="36" t="s">
        <v>1805</v>
      </c>
      <c r="W358" s="59" t="s">
        <v>1806</v>
      </c>
      <c r="X358" s="36">
        <v>6</v>
      </c>
      <c r="Y358" s="36" t="s">
        <v>1561</v>
      </c>
      <c r="Z358" s="36" t="s">
        <v>1511</v>
      </c>
      <c r="AA358" s="36" t="s">
        <v>1562</v>
      </c>
      <c r="AB358" s="60">
        <v>30</v>
      </c>
      <c r="AC358" s="60">
        <v>5</v>
      </c>
      <c r="AD358" s="60">
        <v>5</v>
      </c>
      <c r="AE358" s="36" t="s">
        <v>1563</v>
      </c>
      <c r="AF358" s="60">
        <v>50</v>
      </c>
      <c r="AG358" s="60">
        <v>5</v>
      </c>
      <c r="AH358" s="60">
        <v>8</v>
      </c>
      <c r="AI358" s="36" t="s">
        <v>1564</v>
      </c>
      <c r="AJ358" s="60">
        <v>90</v>
      </c>
      <c r="AK358" s="60">
        <v>10</v>
      </c>
      <c r="AL358" s="60">
        <v>10</v>
      </c>
      <c r="AM358" s="36" t="s">
        <v>1565</v>
      </c>
      <c r="AN358" s="60">
        <v>120</v>
      </c>
      <c r="AO358" s="60">
        <v>10</v>
      </c>
      <c r="AP358" s="60">
        <v>12</v>
      </c>
    </row>
    <row r="359" spans="1:43" x14ac:dyDescent="0.2">
      <c r="A359" s="36" t="s">
        <v>1587</v>
      </c>
      <c r="B359" s="36" t="s">
        <v>3169</v>
      </c>
      <c r="T359" s="36" t="s">
        <v>104</v>
      </c>
      <c r="U359" s="36">
        <v>1010</v>
      </c>
      <c r="V359" s="36" t="s">
        <v>1559</v>
      </c>
      <c r="W359" s="59" t="s">
        <v>1560</v>
      </c>
      <c r="X359" s="36">
        <v>2</v>
      </c>
      <c r="Y359" s="36" t="s">
        <v>1561</v>
      </c>
      <c r="Z359" s="36" t="s">
        <v>1511</v>
      </c>
      <c r="AA359" s="36" t="s">
        <v>1562</v>
      </c>
      <c r="AB359" s="60">
        <v>30</v>
      </c>
      <c r="AC359" s="60">
        <v>5</v>
      </c>
      <c r="AD359" s="60">
        <v>5</v>
      </c>
      <c r="AE359" s="36" t="s">
        <v>1563</v>
      </c>
      <c r="AF359" s="60">
        <v>50</v>
      </c>
      <c r="AG359" s="60">
        <v>5</v>
      </c>
      <c r="AH359" s="60">
        <v>8</v>
      </c>
      <c r="AI359" s="36" t="s">
        <v>1564</v>
      </c>
      <c r="AJ359" s="60">
        <v>90</v>
      </c>
      <c r="AK359" s="60">
        <v>10</v>
      </c>
      <c r="AL359" s="60">
        <v>10</v>
      </c>
      <c r="AM359" s="36" t="s">
        <v>1565</v>
      </c>
      <c r="AN359" s="60">
        <v>120</v>
      </c>
      <c r="AO359" s="60">
        <v>10</v>
      </c>
      <c r="AP359" s="60">
        <v>12</v>
      </c>
    </row>
    <row r="360" spans="1:43" x14ac:dyDescent="0.2">
      <c r="A360" s="36" t="s">
        <v>104</v>
      </c>
      <c r="B360" s="36" t="s">
        <v>1559</v>
      </c>
      <c r="T360" s="36" t="s">
        <v>104</v>
      </c>
      <c r="U360" s="36">
        <v>3010</v>
      </c>
      <c r="V360" s="36" t="s">
        <v>1985</v>
      </c>
      <c r="W360" s="59" t="s">
        <v>1986</v>
      </c>
      <c r="X360" s="36">
        <v>10</v>
      </c>
      <c r="Y360" s="36" t="s">
        <v>1561</v>
      </c>
      <c r="Z360" s="36" t="s">
        <v>1511</v>
      </c>
      <c r="AA360" s="36" t="s">
        <v>1562</v>
      </c>
      <c r="AB360" s="60">
        <v>30</v>
      </c>
      <c r="AC360" s="60">
        <v>5</v>
      </c>
      <c r="AD360" s="60">
        <v>5</v>
      </c>
      <c r="AE360" s="36" t="s">
        <v>1563</v>
      </c>
      <c r="AF360" s="60">
        <v>50</v>
      </c>
      <c r="AG360" s="60">
        <v>5</v>
      </c>
      <c r="AH360" s="60">
        <v>8</v>
      </c>
      <c r="AI360" s="36" t="s">
        <v>1564</v>
      </c>
      <c r="AJ360" s="60">
        <v>90</v>
      </c>
      <c r="AK360" s="60">
        <v>10</v>
      </c>
      <c r="AL360" s="60">
        <v>10</v>
      </c>
      <c r="AM360" s="36" t="s">
        <v>1565</v>
      </c>
      <c r="AN360" s="60">
        <v>120</v>
      </c>
      <c r="AO360" s="60">
        <v>10</v>
      </c>
      <c r="AP360" s="60">
        <v>12</v>
      </c>
    </row>
    <row r="361" spans="1:43" x14ac:dyDescent="0.2">
      <c r="A361" s="36" t="s">
        <v>104</v>
      </c>
      <c r="B361" s="36" t="s">
        <v>1805</v>
      </c>
      <c r="T361" s="36" t="s">
        <v>104</v>
      </c>
      <c r="U361" s="36">
        <v>10010</v>
      </c>
      <c r="V361" s="36" t="s">
        <v>3154</v>
      </c>
      <c r="W361" s="59" t="s">
        <v>3155</v>
      </c>
      <c r="X361" s="36">
        <v>32</v>
      </c>
      <c r="Y361" s="36" t="s">
        <v>1561</v>
      </c>
      <c r="Z361" s="36" t="s">
        <v>1511</v>
      </c>
      <c r="AA361" s="36" t="s">
        <v>1735</v>
      </c>
      <c r="AB361" s="60">
        <v>80</v>
      </c>
      <c r="AC361" s="60">
        <v>5</v>
      </c>
      <c r="AD361" s="60">
        <v>6</v>
      </c>
      <c r="AE361" s="36" t="s">
        <v>1652</v>
      </c>
      <c r="AF361" s="60">
        <v>180</v>
      </c>
      <c r="AG361" s="60">
        <v>5</v>
      </c>
      <c r="AH361" s="60">
        <v>9</v>
      </c>
      <c r="AI361" s="36" t="s">
        <v>2200</v>
      </c>
      <c r="AJ361" s="60">
        <v>240</v>
      </c>
      <c r="AK361" s="60">
        <v>10</v>
      </c>
      <c r="AL361" s="60">
        <v>12</v>
      </c>
      <c r="AM361" s="36" t="s">
        <v>2324</v>
      </c>
      <c r="AN361" s="60">
        <v>300</v>
      </c>
      <c r="AO361" s="60">
        <v>10</v>
      </c>
      <c r="AP361" s="60">
        <v>15</v>
      </c>
    </row>
    <row r="362" spans="1:43" x14ac:dyDescent="0.2">
      <c r="A362" s="36" t="s">
        <v>104</v>
      </c>
      <c r="B362" s="36" t="s">
        <v>1985</v>
      </c>
      <c r="T362" s="36" t="s">
        <v>104</v>
      </c>
      <c r="U362" s="36">
        <v>4010</v>
      </c>
      <c r="V362" s="36" t="s">
        <v>2153</v>
      </c>
      <c r="W362" s="59" t="s">
        <v>2154</v>
      </c>
      <c r="X362" s="36">
        <v>12</v>
      </c>
      <c r="Y362" s="36" t="s">
        <v>1561</v>
      </c>
      <c r="Z362" s="36" t="s">
        <v>1511</v>
      </c>
      <c r="AA362" s="36" t="s">
        <v>1801</v>
      </c>
      <c r="AB362" s="60">
        <v>40</v>
      </c>
      <c r="AC362" s="60">
        <v>5</v>
      </c>
      <c r="AD362" s="60">
        <v>6</v>
      </c>
      <c r="AE362" s="36" t="s">
        <v>2155</v>
      </c>
      <c r="AF362" s="60">
        <v>70</v>
      </c>
      <c r="AG362" s="60">
        <v>5</v>
      </c>
      <c r="AH362" s="60">
        <v>8</v>
      </c>
      <c r="AI362" s="36" t="s">
        <v>2156</v>
      </c>
      <c r="AJ362" s="60">
        <v>100</v>
      </c>
      <c r="AK362" s="60">
        <v>10</v>
      </c>
      <c r="AL362" s="60">
        <v>10</v>
      </c>
      <c r="AM362" s="36" t="s">
        <v>2157</v>
      </c>
      <c r="AN362" s="60">
        <v>130</v>
      </c>
      <c r="AO362" s="60">
        <v>10</v>
      </c>
      <c r="AP362" s="60">
        <v>12</v>
      </c>
    </row>
    <row r="363" spans="1:43" x14ac:dyDescent="0.2">
      <c r="A363" s="36" t="s">
        <v>104</v>
      </c>
      <c r="B363" s="36" t="s">
        <v>2153</v>
      </c>
      <c r="T363" s="36" t="s">
        <v>104</v>
      </c>
      <c r="U363" s="36">
        <v>9010</v>
      </c>
      <c r="V363" s="36" t="s">
        <v>2986</v>
      </c>
      <c r="W363" s="59" t="s">
        <v>2987</v>
      </c>
      <c r="X363" s="36">
        <v>30</v>
      </c>
      <c r="Y363" s="36" t="s">
        <v>1561</v>
      </c>
      <c r="Z363" s="36" t="s">
        <v>1511</v>
      </c>
      <c r="AA363" s="36" t="s">
        <v>2988</v>
      </c>
      <c r="AB363" s="60">
        <v>60</v>
      </c>
      <c r="AC363" s="60">
        <v>10</v>
      </c>
      <c r="AD363" s="60">
        <v>8</v>
      </c>
      <c r="AE363" s="36" t="s">
        <v>2989</v>
      </c>
      <c r="AF363" s="60">
        <v>90</v>
      </c>
      <c r="AG363" s="60">
        <v>10</v>
      </c>
      <c r="AH363" s="60">
        <v>10</v>
      </c>
      <c r="AI363" s="36" t="s">
        <v>2990</v>
      </c>
      <c r="AJ363" s="60">
        <v>120</v>
      </c>
      <c r="AK363" s="60">
        <v>15</v>
      </c>
      <c r="AL363" s="60">
        <v>12</v>
      </c>
      <c r="AM363" s="36" t="s">
        <v>2991</v>
      </c>
      <c r="AN363" s="60">
        <v>150</v>
      </c>
      <c r="AO363" s="60">
        <v>15</v>
      </c>
      <c r="AP363" s="60">
        <v>14</v>
      </c>
    </row>
    <row r="364" spans="1:43" x14ac:dyDescent="0.2">
      <c r="A364" s="36" t="s">
        <v>104</v>
      </c>
      <c r="B364" s="36" t="s">
        <v>2316</v>
      </c>
      <c r="T364" s="36" t="s">
        <v>34</v>
      </c>
      <c r="U364" s="36">
        <v>2001</v>
      </c>
      <c r="V364" s="36" t="s">
        <v>1755</v>
      </c>
      <c r="W364" s="59" t="s">
        <v>1756</v>
      </c>
      <c r="X364" s="36">
        <v>6</v>
      </c>
      <c r="Y364" s="36" t="s">
        <v>1648</v>
      </c>
      <c r="Z364" s="36" t="s">
        <v>1511</v>
      </c>
      <c r="AA364" s="36" t="s">
        <v>1757</v>
      </c>
      <c r="AB364" s="60">
        <v>40</v>
      </c>
      <c r="AC364" s="60" t="s">
        <v>266</v>
      </c>
      <c r="AD364" s="60">
        <v>5</v>
      </c>
      <c r="AE364" s="36" t="s">
        <v>1758</v>
      </c>
      <c r="AF364" s="60">
        <v>80</v>
      </c>
      <c r="AG364" s="60" t="s">
        <v>266</v>
      </c>
      <c r="AH364" s="60">
        <v>8</v>
      </c>
      <c r="AI364" s="36" t="s">
        <v>1759</v>
      </c>
      <c r="AJ364" s="60">
        <v>120</v>
      </c>
      <c r="AK364" s="60" t="s">
        <v>266</v>
      </c>
      <c r="AL364" s="60">
        <v>11</v>
      </c>
      <c r="AM364" s="36" t="s">
        <v>1760</v>
      </c>
      <c r="AN364" s="60">
        <v>160</v>
      </c>
      <c r="AO364" s="60" t="s">
        <v>266</v>
      </c>
      <c r="AP364" s="60">
        <v>14</v>
      </c>
    </row>
    <row r="365" spans="1:43" x14ac:dyDescent="0.2">
      <c r="A365" s="36" t="s">
        <v>104</v>
      </c>
      <c r="B365" s="36" t="s">
        <v>2489</v>
      </c>
      <c r="T365" s="36" t="s">
        <v>44</v>
      </c>
      <c r="U365" s="36">
        <v>2002</v>
      </c>
      <c r="V365" s="36" t="s">
        <v>1761</v>
      </c>
      <c r="W365" s="59" t="s">
        <v>1762</v>
      </c>
      <c r="X365" s="36">
        <v>6</v>
      </c>
      <c r="Y365" s="36" t="s">
        <v>1648</v>
      </c>
      <c r="Z365" s="36" t="s">
        <v>1511</v>
      </c>
      <c r="AA365" s="36" t="s">
        <v>1757</v>
      </c>
      <c r="AB365" s="60">
        <v>40</v>
      </c>
      <c r="AC365" s="60" t="s">
        <v>266</v>
      </c>
      <c r="AD365" s="60">
        <v>5</v>
      </c>
      <c r="AE365" s="36" t="s">
        <v>1763</v>
      </c>
      <c r="AF365" s="60">
        <v>80</v>
      </c>
      <c r="AG365" s="60" t="s">
        <v>266</v>
      </c>
      <c r="AH365" s="60">
        <v>8</v>
      </c>
      <c r="AI365" s="36" t="s">
        <v>1764</v>
      </c>
      <c r="AJ365" s="60">
        <v>140</v>
      </c>
      <c r="AK365" s="60" t="s">
        <v>266</v>
      </c>
      <c r="AL365" s="60">
        <v>10</v>
      </c>
      <c r="AM365" s="36" t="s">
        <v>1765</v>
      </c>
      <c r="AN365" s="60">
        <v>180</v>
      </c>
      <c r="AO365" s="60" t="s">
        <v>266</v>
      </c>
      <c r="AP365" s="60">
        <v>12</v>
      </c>
    </row>
    <row r="366" spans="1:43" x14ac:dyDescent="0.2">
      <c r="A366" s="36" t="s">
        <v>104</v>
      </c>
      <c r="B366" s="36" t="s">
        <v>2664</v>
      </c>
      <c r="T366" s="36" t="s">
        <v>1629</v>
      </c>
      <c r="U366" s="36">
        <v>2023</v>
      </c>
      <c r="V366" s="36" t="s">
        <v>1854</v>
      </c>
      <c r="W366" s="59" t="s">
        <v>1855</v>
      </c>
      <c r="X366" s="36">
        <v>14</v>
      </c>
      <c r="Y366" s="36" t="s">
        <v>1648</v>
      </c>
      <c r="Z366" s="36" t="s">
        <v>1511</v>
      </c>
      <c r="AA366" s="36" t="s">
        <v>1632</v>
      </c>
      <c r="AB366" s="60">
        <v>50</v>
      </c>
      <c r="AC366" s="60">
        <v>5</v>
      </c>
      <c r="AD366" s="60">
        <v>6</v>
      </c>
      <c r="AE366" s="36" t="s">
        <v>1633</v>
      </c>
      <c r="AF366" s="60">
        <v>70</v>
      </c>
      <c r="AG366" s="60">
        <v>10</v>
      </c>
      <c r="AH366" s="60">
        <v>8</v>
      </c>
      <c r="AI366" s="36" t="s">
        <v>1634</v>
      </c>
      <c r="AJ366" s="60">
        <v>100</v>
      </c>
      <c r="AK366" s="60">
        <v>10</v>
      </c>
      <c r="AL366" s="60">
        <v>10</v>
      </c>
      <c r="AM366" s="36" t="s">
        <v>1635</v>
      </c>
      <c r="AN366" s="60">
        <v>140</v>
      </c>
      <c r="AO366" s="60">
        <v>15</v>
      </c>
      <c r="AP366" s="60">
        <v>12</v>
      </c>
      <c r="AQ366" s="36" t="s">
        <v>1636</v>
      </c>
    </row>
    <row r="367" spans="1:43" x14ac:dyDescent="0.2">
      <c r="A367" s="36" t="s">
        <v>104</v>
      </c>
      <c r="B367" s="36" t="s">
        <v>2829</v>
      </c>
      <c r="T367" s="36" t="s">
        <v>100</v>
      </c>
      <c r="U367" s="36">
        <v>15009</v>
      </c>
      <c r="V367" s="36" t="s">
        <v>3611</v>
      </c>
      <c r="W367" s="59" t="s">
        <v>3612</v>
      </c>
      <c r="X367" s="36">
        <v>50</v>
      </c>
      <c r="Y367" s="36" t="s">
        <v>181</v>
      </c>
      <c r="Z367" s="36" t="s">
        <v>1511</v>
      </c>
      <c r="AA367" s="36" t="s">
        <v>3613</v>
      </c>
      <c r="AB367" s="60">
        <v>60</v>
      </c>
      <c r="AC367" s="60">
        <v>10</v>
      </c>
      <c r="AD367" s="60">
        <v>8</v>
      </c>
      <c r="AE367" s="36" t="s">
        <v>3614</v>
      </c>
      <c r="AF367" s="60">
        <v>180</v>
      </c>
      <c r="AG367" s="60">
        <v>10</v>
      </c>
      <c r="AH367" s="60">
        <v>10</v>
      </c>
      <c r="AI367" s="36" t="s">
        <v>3615</v>
      </c>
      <c r="AJ367" s="60">
        <v>240</v>
      </c>
      <c r="AK367" s="60">
        <v>15</v>
      </c>
      <c r="AL367" s="60">
        <v>13</v>
      </c>
      <c r="AM367" s="36" t="s">
        <v>3616</v>
      </c>
      <c r="AN367" s="60">
        <v>300</v>
      </c>
      <c r="AO367" s="60">
        <v>15</v>
      </c>
      <c r="AP367" s="60">
        <v>15</v>
      </c>
    </row>
    <row r="368" spans="1:43" x14ac:dyDescent="0.2">
      <c r="A368" s="36" t="s">
        <v>104</v>
      </c>
      <c r="B368" s="36" t="s">
        <v>2986</v>
      </c>
      <c r="T368" s="36" t="s">
        <v>54</v>
      </c>
      <c r="U368" s="36">
        <v>12003</v>
      </c>
      <c r="V368" s="36" t="s">
        <v>3374</v>
      </c>
      <c r="W368" s="59" t="s">
        <v>3375</v>
      </c>
      <c r="X368" s="36">
        <v>30</v>
      </c>
      <c r="Y368" s="36" t="s">
        <v>181</v>
      </c>
      <c r="Z368" s="36" t="s">
        <v>1511</v>
      </c>
      <c r="AA368" s="36" t="s">
        <v>1918</v>
      </c>
      <c r="AB368" s="60">
        <v>100</v>
      </c>
      <c r="AC368" s="60">
        <v>5</v>
      </c>
      <c r="AD368" s="60">
        <v>6</v>
      </c>
      <c r="AE368" s="36" t="s">
        <v>1743</v>
      </c>
      <c r="AF368" s="60">
        <v>200</v>
      </c>
      <c r="AG368" s="60">
        <v>10</v>
      </c>
      <c r="AH368" s="60">
        <v>9</v>
      </c>
      <c r="AI368" s="36" t="s">
        <v>1745</v>
      </c>
      <c r="AJ368" s="60">
        <v>300</v>
      </c>
      <c r="AK368" s="60">
        <v>15</v>
      </c>
      <c r="AL368" s="60">
        <v>12</v>
      </c>
      <c r="AM368" s="36" t="s">
        <v>3376</v>
      </c>
      <c r="AN368" s="60">
        <v>400</v>
      </c>
      <c r="AO368" s="60">
        <v>20</v>
      </c>
      <c r="AP368" s="60">
        <v>15</v>
      </c>
    </row>
    <row r="369" spans="1:43" x14ac:dyDescent="0.2">
      <c r="A369" s="36" t="s">
        <v>104</v>
      </c>
      <c r="B369" s="36" t="s">
        <v>3154</v>
      </c>
      <c r="T369" s="36" t="s">
        <v>1747</v>
      </c>
      <c r="U369" s="36">
        <v>8915</v>
      </c>
      <c r="V369" s="36" t="s">
        <v>2945</v>
      </c>
      <c r="W369" s="59" t="s">
        <v>2946</v>
      </c>
      <c r="X369" s="36" t="s">
        <v>1750</v>
      </c>
      <c r="Y369" s="36" t="s">
        <v>181</v>
      </c>
      <c r="Z369" s="36" t="s">
        <v>1511</v>
      </c>
      <c r="AA369" s="36" t="s">
        <v>1930</v>
      </c>
      <c r="AB369" s="60">
        <v>200</v>
      </c>
      <c r="AC369" s="60" t="s">
        <v>2947</v>
      </c>
      <c r="AD369" s="60">
        <v>10</v>
      </c>
      <c r="AE369" s="36" t="s">
        <v>2612</v>
      </c>
      <c r="AF369" s="60">
        <v>300</v>
      </c>
      <c r="AG369" s="60" t="s">
        <v>2947</v>
      </c>
      <c r="AH369" s="60">
        <v>12</v>
      </c>
      <c r="AI369" s="36" t="s">
        <v>2613</v>
      </c>
      <c r="AJ369" s="60">
        <v>360</v>
      </c>
      <c r="AK369" s="60" t="s">
        <v>2947</v>
      </c>
      <c r="AL369" s="60">
        <v>14</v>
      </c>
      <c r="AM369" s="36" t="s">
        <v>2614</v>
      </c>
      <c r="AN369" s="60">
        <v>420</v>
      </c>
      <c r="AO369" s="60" t="s">
        <v>2947</v>
      </c>
      <c r="AP369" s="60">
        <v>16</v>
      </c>
      <c r="AQ369" s="36" t="s">
        <v>67</v>
      </c>
    </row>
    <row r="370" spans="1:43" x14ac:dyDescent="0.2">
      <c r="A370" s="36" t="s">
        <v>104</v>
      </c>
      <c r="B370" s="36" t="s">
        <v>3308</v>
      </c>
      <c r="T370" s="36" t="s">
        <v>71</v>
      </c>
      <c r="U370" s="36">
        <v>6006</v>
      </c>
      <c r="V370" s="36" t="s">
        <v>2466</v>
      </c>
      <c r="W370" s="59" t="s">
        <v>2467</v>
      </c>
      <c r="X370" s="36">
        <v>20</v>
      </c>
      <c r="Y370" s="36" t="s">
        <v>128</v>
      </c>
      <c r="Z370" s="36" t="s">
        <v>1511</v>
      </c>
      <c r="AA370" s="36" t="s">
        <v>2468</v>
      </c>
      <c r="AB370" s="60">
        <v>50</v>
      </c>
      <c r="AC370" s="60" t="s">
        <v>266</v>
      </c>
      <c r="AD370" s="60">
        <v>5</v>
      </c>
      <c r="AE370" s="36" t="s">
        <v>2469</v>
      </c>
      <c r="AF370" s="60">
        <v>90</v>
      </c>
      <c r="AG370" s="60" t="s">
        <v>266</v>
      </c>
      <c r="AH370" s="60">
        <v>8</v>
      </c>
      <c r="AI370" s="36" t="s">
        <v>2470</v>
      </c>
      <c r="AJ370" s="60">
        <v>140</v>
      </c>
      <c r="AK370" s="60" t="s">
        <v>266</v>
      </c>
      <c r="AL370" s="60">
        <v>10</v>
      </c>
      <c r="AM370" s="36" t="s">
        <v>2471</v>
      </c>
      <c r="AN370" s="60">
        <v>200</v>
      </c>
      <c r="AO370" s="60" t="s">
        <v>266</v>
      </c>
      <c r="AP370" s="60">
        <v>12</v>
      </c>
    </row>
    <row r="371" spans="1:43" x14ac:dyDescent="0.2">
      <c r="A371" s="36" t="s">
        <v>104</v>
      </c>
      <c r="B371" s="36" t="s">
        <v>3406</v>
      </c>
      <c r="T371" s="36" t="s">
        <v>1677</v>
      </c>
      <c r="U371" s="36">
        <v>9029</v>
      </c>
      <c r="V371" s="36" t="s">
        <v>3065</v>
      </c>
      <c r="W371" s="59" t="s">
        <v>3066</v>
      </c>
      <c r="X371" s="36">
        <v>84</v>
      </c>
      <c r="Y371" s="36" t="s">
        <v>128</v>
      </c>
      <c r="Z371" s="36" t="s">
        <v>1511</v>
      </c>
      <c r="AA371" s="36" t="s">
        <v>3067</v>
      </c>
      <c r="AB371" s="60">
        <v>250</v>
      </c>
      <c r="AC371" s="60" t="s">
        <v>790</v>
      </c>
      <c r="AD371" s="60">
        <v>14</v>
      </c>
      <c r="AE371" s="36" t="s">
        <v>3068</v>
      </c>
      <c r="AF371" s="60">
        <v>500</v>
      </c>
      <c r="AG371" s="60" t="s">
        <v>790</v>
      </c>
      <c r="AH371" s="60">
        <v>16</v>
      </c>
      <c r="AI371" s="36" t="s">
        <v>3069</v>
      </c>
      <c r="AJ371" s="60">
        <v>750</v>
      </c>
      <c r="AK371" s="60" t="s">
        <v>790</v>
      </c>
      <c r="AL371" s="60">
        <v>18</v>
      </c>
      <c r="AM371" s="36" t="s">
        <v>3070</v>
      </c>
      <c r="AN371" s="60">
        <v>1000</v>
      </c>
      <c r="AO371" s="60" t="s">
        <v>790</v>
      </c>
      <c r="AP371" s="60">
        <v>20</v>
      </c>
      <c r="AQ371" s="36" t="s">
        <v>1684</v>
      </c>
    </row>
    <row r="372" spans="1:43" x14ac:dyDescent="0.2">
      <c r="A372" s="36" t="s">
        <v>104</v>
      </c>
      <c r="B372" s="36" t="s">
        <v>3511</v>
      </c>
      <c r="T372" s="36" t="s">
        <v>76</v>
      </c>
      <c r="U372" s="36">
        <v>18005</v>
      </c>
      <c r="V372" s="36" t="s">
        <v>3725</v>
      </c>
      <c r="W372" s="59" t="s">
        <v>3726</v>
      </c>
      <c r="X372" s="36">
        <v>60</v>
      </c>
      <c r="Y372" s="36" t="s">
        <v>1561</v>
      </c>
      <c r="Z372" s="36" t="s">
        <v>1511</v>
      </c>
      <c r="AA372" s="36" t="s">
        <v>3727</v>
      </c>
      <c r="AB372" s="60">
        <v>100</v>
      </c>
      <c r="AC372" s="60">
        <v>10</v>
      </c>
      <c r="AD372" s="60">
        <v>10</v>
      </c>
      <c r="AE372" s="36" t="s">
        <v>3728</v>
      </c>
      <c r="AF372" s="60">
        <v>150</v>
      </c>
      <c r="AG372" s="60">
        <v>15</v>
      </c>
      <c r="AH372" s="60">
        <v>12</v>
      </c>
      <c r="AI372" s="36" t="s">
        <v>3729</v>
      </c>
      <c r="AJ372" s="60">
        <v>200</v>
      </c>
      <c r="AK372" s="60">
        <v>15</v>
      </c>
      <c r="AL372" s="60">
        <v>14</v>
      </c>
      <c r="AM372" s="36" t="s">
        <v>3730</v>
      </c>
      <c r="AN372" s="60">
        <v>260</v>
      </c>
      <c r="AO372" s="60">
        <v>20</v>
      </c>
      <c r="AP372" s="60">
        <v>16</v>
      </c>
    </row>
    <row r="373" spans="1:43" x14ac:dyDescent="0.2">
      <c r="A373" s="36" t="s">
        <v>104</v>
      </c>
      <c r="B373" s="36" t="s">
        <v>3574</v>
      </c>
      <c r="T373" s="36" t="s">
        <v>67</v>
      </c>
      <c r="U373" s="36">
        <v>6004</v>
      </c>
      <c r="V373" s="36" t="s">
        <v>2458</v>
      </c>
      <c r="W373" s="59" t="s">
        <v>2459</v>
      </c>
      <c r="X373" s="36">
        <v>16</v>
      </c>
      <c r="Y373" s="36" t="s">
        <v>1648</v>
      </c>
      <c r="Z373" s="36" t="s">
        <v>1511</v>
      </c>
      <c r="AA373" s="36" t="s">
        <v>1735</v>
      </c>
      <c r="AB373" s="60">
        <v>50</v>
      </c>
      <c r="AC373" s="60">
        <v>5</v>
      </c>
      <c r="AD373" s="60">
        <v>6</v>
      </c>
      <c r="AE373" s="36" t="s">
        <v>1736</v>
      </c>
      <c r="AF373" s="60">
        <v>80</v>
      </c>
      <c r="AG373" s="60">
        <v>10</v>
      </c>
      <c r="AH373" s="60">
        <v>8</v>
      </c>
      <c r="AI373" s="36" t="s">
        <v>1652</v>
      </c>
      <c r="AJ373" s="60">
        <v>120</v>
      </c>
      <c r="AK373" s="60">
        <v>15</v>
      </c>
      <c r="AL373" s="60">
        <v>10</v>
      </c>
      <c r="AM373" s="36" t="s">
        <v>2200</v>
      </c>
      <c r="AN373" s="60">
        <v>150</v>
      </c>
      <c r="AO373" s="60">
        <v>15</v>
      </c>
      <c r="AP373" s="60">
        <v>12</v>
      </c>
    </row>
    <row r="374" spans="1:43" x14ac:dyDescent="0.2">
      <c r="A374" s="36" t="s">
        <v>104</v>
      </c>
      <c r="B374" s="36" t="s">
        <v>3617</v>
      </c>
      <c r="T374" s="36" t="s">
        <v>66</v>
      </c>
      <c r="U374" s="36">
        <v>10008</v>
      </c>
      <c r="V374" s="36" t="s">
        <v>3146</v>
      </c>
      <c r="W374" s="59" t="s">
        <v>3147</v>
      </c>
      <c r="X374" s="36">
        <v>32</v>
      </c>
      <c r="Y374" s="36" t="s">
        <v>181</v>
      </c>
      <c r="Z374" s="36" t="s">
        <v>1511</v>
      </c>
      <c r="AA374" s="36" t="s">
        <v>3148</v>
      </c>
      <c r="AB374" s="60">
        <v>60</v>
      </c>
      <c r="AC374" s="60">
        <v>5</v>
      </c>
      <c r="AD374" s="60">
        <v>6</v>
      </c>
      <c r="AE374" s="36" t="s">
        <v>3149</v>
      </c>
      <c r="AF374" s="60">
        <v>90</v>
      </c>
      <c r="AG374" s="60">
        <v>5</v>
      </c>
      <c r="AH374" s="60">
        <v>9</v>
      </c>
      <c r="AI374" s="36" t="s">
        <v>3150</v>
      </c>
      <c r="AJ374" s="60">
        <v>120</v>
      </c>
      <c r="AK374" s="60">
        <v>10</v>
      </c>
      <c r="AL374" s="60">
        <v>12</v>
      </c>
      <c r="AM374" s="36" t="s">
        <v>3151</v>
      </c>
      <c r="AN374" s="60">
        <v>150</v>
      </c>
      <c r="AO374" s="60">
        <v>15</v>
      </c>
      <c r="AP374" s="60">
        <v>15</v>
      </c>
    </row>
    <row r="375" spans="1:43" x14ac:dyDescent="0.2">
      <c r="A375" s="36" t="s">
        <v>104</v>
      </c>
      <c r="B375" s="36" t="s">
        <v>3664</v>
      </c>
      <c r="T375" s="36" t="s">
        <v>44</v>
      </c>
      <c r="U375" s="36">
        <v>36002</v>
      </c>
      <c r="V375" s="36" t="s">
        <v>4408</v>
      </c>
      <c r="W375" s="59" t="s">
        <v>4409</v>
      </c>
      <c r="X375" s="36">
        <v>90</v>
      </c>
      <c r="Y375" s="36" t="s">
        <v>181</v>
      </c>
      <c r="Z375" s="36" t="s">
        <v>1511</v>
      </c>
      <c r="AA375" s="36" t="s">
        <v>4410</v>
      </c>
      <c r="AB375" s="60">
        <v>350</v>
      </c>
      <c r="AC375" s="60">
        <v>80</v>
      </c>
      <c r="AD375" s="60">
        <v>12</v>
      </c>
      <c r="AE375" s="36" t="s">
        <v>4411</v>
      </c>
      <c r="AF375" s="60">
        <v>450</v>
      </c>
      <c r="AG375" s="60">
        <v>90</v>
      </c>
      <c r="AH375" s="60">
        <v>14</v>
      </c>
      <c r="AI375" s="36" t="s">
        <v>4412</v>
      </c>
      <c r="AJ375" s="60">
        <v>600</v>
      </c>
      <c r="AK375" s="60">
        <v>105</v>
      </c>
      <c r="AL375" s="60">
        <v>16</v>
      </c>
      <c r="AM375" s="36" t="s">
        <v>4413</v>
      </c>
      <c r="AN375" s="60">
        <v>800</v>
      </c>
      <c r="AO375" s="60">
        <v>115</v>
      </c>
      <c r="AP375" s="60">
        <v>18</v>
      </c>
    </row>
    <row r="376" spans="1:43" x14ac:dyDescent="0.2">
      <c r="A376" s="36" t="s">
        <v>104</v>
      </c>
      <c r="B376" s="36" t="s">
        <v>3706</v>
      </c>
      <c r="T376" s="36" t="s">
        <v>100</v>
      </c>
      <c r="U376" s="36">
        <v>18009</v>
      </c>
      <c r="V376" s="36" t="s">
        <v>3742</v>
      </c>
      <c r="W376" s="59" t="s">
        <v>3743</v>
      </c>
      <c r="X376" s="36">
        <v>60</v>
      </c>
      <c r="Y376" s="36" t="s">
        <v>1648</v>
      </c>
      <c r="Z376" s="36" t="s">
        <v>1511</v>
      </c>
      <c r="AA376" s="36" t="s">
        <v>2077</v>
      </c>
      <c r="AB376" s="60">
        <v>100</v>
      </c>
      <c r="AC376" s="60" t="s">
        <v>266</v>
      </c>
      <c r="AD376" s="60">
        <v>8</v>
      </c>
      <c r="AE376" s="36" t="s">
        <v>1736</v>
      </c>
      <c r="AF376" s="60">
        <v>180</v>
      </c>
      <c r="AG376" s="60" t="s">
        <v>266</v>
      </c>
      <c r="AH376" s="60">
        <v>10</v>
      </c>
      <c r="AI376" s="36" t="s">
        <v>1737</v>
      </c>
      <c r="AJ376" s="60">
        <v>240</v>
      </c>
      <c r="AK376" s="60" t="s">
        <v>266</v>
      </c>
      <c r="AL376" s="60">
        <v>12</v>
      </c>
      <c r="AM376" s="36" t="s">
        <v>2200</v>
      </c>
      <c r="AN376" s="60">
        <v>300</v>
      </c>
      <c r="AO376" s="60" t="s">
        <v>266</v>
      </c>
      <c r="AP376" s="60">
        <v>15</v>
      </c>
    </row>
    <row r="377" spans="1:43" x14ac:dyDescent="0.2">
      <c r="A377" s="36" t="s">
        <v>104</v>
      </c>
      <c r="B377" s="36" t="s">
        <v>3744</v>
      </c>
      <c r="T377" s="36" t="s">
        <v>104</v>
      </c>
      <c r="U377" s="36">
        <v>27010</v>
      </c>
      <c r="V377" s="36" t="s">
        <v>4160</v>
      </c>
      <c r="W377" s="59" t="s">
        <v>4161</v>
      </c>
      <c r="X377" s="36">
        <v>90</v>
      </c>
      <c r="Y377" s="36" t="s">
        <v>1561</v>
      </c>
      <c r="Z377" s="36" t="s">
        <v>1511</v>
      </c>
      <c r="AA377" s="36" t="s">
        <v>1735</v>
      </c>
      <c r="AB377" s="60">
        <v>250</v>
      </c>
      <c r="AC377" s="60">
        <v>25</v>
      </c>
      <c r="AD377" s="60">
        <v>11</v>
      </c>
      <c r="AE377" s="36" t="s">
        <v>1736</v>
      </c>
      <c r="AF377" s="60">
        <v>300</v>
      </c>
      <c r="AG377" s="60">
        <v>30</v>
      </c>
      <c r="AH377" s="60">
        <v>13</v>
      </c>
      <c r="AI377" s="36" t="s">
        <v>1652</v>
      </c>
      <c r="AJ377" s="60">
        <v>400</v>
      </c>
      <c r="AK377" s="60">
        <v>40</v>
      </c>
      <c r="AL377" s="60">
        <v>15</v>
      </c>
      <c r="AM377" s="36" t="s">
        <v>1737</v>
      </c>
      <c r="AN377" s="60">
        <v>500</v>
      </c>
      <c r="AO377" s="60">
        <v>50</v>
      </c>
      <c r="AP377" s="60">
        <v>17</v>
      </c>
    </row>
    <row r="378" spans="1:43" x14ac:dyDescent="0.2">
      <c r="A378" s="36" t="s">
        <v>104</v>
      </c>
      <c r="B378" s="36" t="s">
        <v>3797</v>
      </c>
      <c r="T378" s="36" t="s">
        <v>1685</v>
      </c>
      <c r="U378" s="36">
        <v>12115</v>
      </c>
      <c r="V378" s="36" t="s">
        <v>3423</v>
      </c>
      <c r="W378" s="59" t="s">
        <v>3424</v>
      </c>
      <c r="X378" s="36" t="s">
        <v>1688</v>
      </c>
      <c r="Y378" s="36" t="s">
        <v>181</v>
      </c>
      <c r="Z378" s="36" t="s">
        <v>1511</v>
      </c>
      <c r="AA378" s="36" t="s">
        <v>3425</v>
      </c>
      <c r="AB378" s="60">
        <v>50</v>
      </c>
      <c r="AC378" s="60">
        <v>5</v>
      </c>
      <c r="AD378" s="60">
        <v>6</v>
      </c>
      <c r="AE378" s="36" t="s">
        <v>3426</v>
      </c>
      <c r="AF378" s="60">
        <v>80</v>
      </c>
      <c r="AG378" s="60">
        <v>5</v>
      </c>
      <c r="AH378" s="60">
        <v>9</v>
      </c>
      <c r="AI378" s="36" t="s">
        <v>3427</v>
      </c>
      <c r="AJ378" s="60">
        <v>110</v>
      </c>
      <c r="AK378" s="60">
        <v>10</v>
      </c>
      <c r="AL378" s="60">
        <v>11</v>
      </c>
      <c r="AM378" s="36" t="s">
        <v>3428</v>
      </c>
      <c r="AN378" s="60">
        <v>150</v>
      </c>
      <c r="AO378" s="60">
        <v>15</v>
      </c>
      <c r="AP378" s="60">
        <v>13</v>
      </c>
      <c r="AQ378" s="36" t="s">
        <v>730</v>
      </c>
    </row>
    <row r="379" spans="1:43" x14ac:dyDescent="0.2">
      <c r="A379" s="36" t="s">
        <v>104</v>
      </c>
      <c r="B379" s="36" t="s">
        <v>3851</v>
      </c>
      <c r="T379" s="36" t="s">
        <v>66</v>
      </c>
      <c r="U379" s="36">
        <v>21008</v>
      </c>
      <c r="V379" s="36" t="s">
        <v>3881</v>
      </c>
      <c r="W379" s="59" t="s">
        <v>3882</v>
      </c>
      <c r="X379" s="36">
        <v>70</v>
      </c>
      <c r="Y379" s="36" t="s">
        <v>1773</v>
      </c>
      <c r="Z379" s="36" t="s">
        <v>1511</v>
      </c>
      <c r="AA379" s="36" t="s">
        <v>3883</v>
      </c>
      <c r="AB379" s="60">
        <v>120</v>
      </c>
      <c r="AC379" s="60">
        <v>15</v>
      </c>
      <c r="AD379" s="60">
        <v>6</v>
      </c>
      <c r="AE379" s="36" t="s">
        <v>3275</v>
      </c>
      <c r="AF379" s="60">
        <v>180</v>
      </c>
      <c r="AG379" s="60">
        <v>20</v>
      </c>
      <c r="AH379" s="60">
        <v>9</v>
      </c>
      <c r="AI379" s="36" t="s">
        <v>3884</v>
      </c>
      <c r="AJ379" s="60">
        <v>240</v>
      </c>
      <c r="AK379" s="60">
        <v>25</v>
      </c>
      <c r="AL379" s="60">
        <v>12</v>
      </c>
      <c r="AM379" s="36" t="s">
        <v>3885</v>
      </c>
      <c r="AN379" s="60">
        <v>350</v>
      </c>
      <c r="AO379" s="60">
        <v>30</v>
      </c>
      <c r="AP379" s="60">
        <v>15</v>
      </c>
    </row>
    <row r="380" spans="1:43" x14ac:dyDescent="0.2">
      <c r="A380" s="36" t="s">
        <v>104</v>
      </c>
      <c r="B380" s="36" t="s">
        <v>3888</v>
      </c>
      <c r="T380" s="36" t="s">
        <v>1739</v>
      </c>
      <c r="U380" s="36">
        <v>3815</v>
      </c>
      <c r="V380" s="36" t="s">
        <v>2102</v>
      </c>
      <c r="W380" s="59" t="s">
        <v>2103</v>
      </c>
      <c r="X380" s="36" t="s">
        <v>1742</v>
      </c>
      <c r="Y380" s="36" t="s">
        <v>181</v>
      </c>
      <c r="Z380" s="36" t="s">
        <v>1511</v>
      </c>
      <c r="AA380" s="36" t="s">
        <v>2104</v>
      </c>
      <c r="AB380" s="60">
        <v>300</v>
      </c>
      <c r="AC380" s="60">
        <v>15</v>
      </c>
      <c r="AD380" s="60">
        <v>10</v>
      </c>
      <c r="AE380" s="36" t="s">
        <v>2105</v>
      </c>
      <c r="AF380" s="60">
        <v>400</v>
      </c>
      <c r="AG380" s="60">
        <v>20</v>
      </c>
      <c r="AH380" s="60">
        <v>13</v>
      </c>
      <c r="AI380" s="36" t="s">
        <v>2106</v>
      </c>
      <c r="AJ380" s="60">
        <v>500</v>
      </c>
      <c r="AK380" s="60">
        <v>25</v>
      </c>
      <c r="AL380" s="60">
        <v>15</v>
      </c>
      <c r="AM380" s="36" t="s">
        <v>2107</v>
      </c>
      <c r="AN380" s="60">
        <v>600</v>
      </c>
      <c r="AO380" s="60">
        <v>30</v>
      </c>
      <c r="AP380" s="60">
        <v>17</v>
      </c>
      <c r="AQ380" s="36" t="s">
        <v>67</v>
      </c>
    </row>
    <row r="381" spans="1:43" x14ac:dyDescent="0.2">
      <c r="A381" s="36" t="s">
        <v>104</v>
      </c>
      <c r="B381" s="36" t="s">
        <v>3941</v>
      </c>
      <c r="T381" s="36" t="s">
        <v>54</v>
      </c>
      <c r="U381" s="36">
        <v>13003</v>
      </c>
      <c r="V381" s="36" t="s">
        <v>3477</v>
      </c>
      <c r="W381" s="59" t="s">
        <v>3478</v>
      </c>
      <c r="X381" s="36">
        <v>32</v>
      </c>
      <c r="Y381" s="36" t="s">
        <v>181</v>
      </c>
      <c r="Z381" s="36" t="s">
        <v>1511</v>
      </c>
      <c r="AA381" s="36" t="s">
        <v>3479</v>
      </c>
      <c r="AB381" s="60">
        <v>80</v>
      </c>
      <c r="AC381" s="60">
        <v>10</v>
      </c>
      <c r="AD381" s="60">
        <v>6</v>
      </c>
      <c r="AE381" s="36" t="s">
        <v>3480</v>
      </c>
      <c r="AF381" s="60">
        <v>180</v>
      </c>
      <c r="AG381" s="60">
        <v>20</v>
      </c>
      <c r="AH381" s="60">
        <v>9</v>
      </c>
      <c r="AI381" s="36" t="s">
        <v>3481</v>
      </c>
      <c r="AJ381" s="60">
        <v>140</v>
      </c>
      <c r="AK381" s="60">
        <v>25</v>
      </c>
      <c r="AL381" s="60">
        <v>12</v>
      </c>
      <c r="AM381" s="36" t="s">
        <v>3482</v>
      </c>
      <c r="AN381" s="60">
        <v>300</v>
      </c>
      <c r="AO381" s="60">
        <v>30</v>
      </c>
      <c r="AP381" s="60">
        <v>15</v>
      </c>
    </row>
    <row r="382" spans="1:43" x14ac:dyDescent="0.2">
      <c r="A382" s="36" t="s">
        <v>104</v>
      </c>
      <c r="B382" s="36" t="s">
        <v>3983</v>
      </c>
      <c r="T382" s="36" t="s">
        <v>71</v>
      </c>
      <c r="U382" s="36">
        <v>4006</v>
      </c>
      <c r="V382" s="36" t="s">
        <v>2133</v>
      </c>
      <c r="W382" s="59" t="s">
        <v>2134</v>
      </c>
      <c r="X382" s="36">
        <v>12</v>
      </c>
      <c r="Y382" s="36" t="s">
        <v>181</v>
      </c>
      <c r="Z382" s="36" t="s">
        <v>1511</v>
      </c>
      <c r="AA382" s="36" t="s">
        <v>1951</v>
      </c>
      <c r="AB382" s="60">
        <v>50</v>
      </c>
      <c r="AC382" s="60">
        <v>5</v>
      </c>
      <c r="AD382" s="60">
        <v>6</v>
      </c>
      <c r="AE382" s="36" t="s">
        <v>1961</v>
      </c>
      <c r="AF382" s="60">
        <v>140</v>
      </c>
      <c r="AG382" s="60">
        <v>10</v>
      </c>
      <c r="AH382" s="60">
        <v>8</v>
      </c>
      <c r="AI382" s="36" t="s">
        <v>1952</v>
      </c>
      <c r="AJ382" s="60">
        <v>200</v>
      </c>
      <c r="AK382" s="60">
        <v>10</v>
      </c>
      <c r="AL382" s="60">
        <v>10</v>
      </c>
      <c r="AM382" s="36" t="s">
        <v>1962</v>
      </c>
      <c r="AN382" s="60">
        <v>300</v>
      </c>
      <c r="AO382" s="60">
        <v>15</v>
      </c>
      <c r="AP382" s="60">
        <v>13</v>
      </c>
    </row>
    <row r="383" spans="1:43" x14ac:dyDescent="0.2">
      <c r="A383" s="36" t="s">
        <v>104</v>
      </c>
      <c r="B383" s="36" t="s">
        <v>4027</v>
      </c>
      <c r="T383" s="36" t="s">
        <v>76</v>
      </c>
      <c r="U383" s="36">
        <v>3005</v>
      </c>
      <c r="V383" s="36" t="s">
        <v>1959</v>
      </c>
      <c r="W383" s="59" t="s">
        <v>1960</v>
      </c>
      <c r="X383" s="36">
        <v>10</v>
      </c>
      <c r="Y383" s="36" t="s">
        <v>181</v>
      </c>
      <c r="Z383" s="36" t="s">
        <v>1511</v>
      </c>
      <c r="AA383" s="36" t="s">
        <v>1951</v>
      </c>
      <c r="AB383" s="60">
        <v>50</v>
      </c>
      <c r="AC383" s="60">
        <v>5</v>
      </c>
      <c r="AD383" s="60">
        <v>6</v>
      </c>
      <c r="AE383" s="36" t="s">
        <v>1961</v>
      </c>
      <c r="AF383" s="60">
        <v>140</v>
      </c>
      <c r="AG383" s="60">
        <v>10</v>
      </c>
      <c r="AH383" s="60">
        <v>8</v>
      </c>
      <c r="AI383" s="36" t="s">
        <v>1952</v>
      </c>
      <c r="AJ383" s="60">
        <v>200</v>
      </c>
      <c r="AK383" s="60">
        <v>10</v>
      </c>
      <c r="AL383" s="60">
        <v>10</v>
      </c>
      <c r="AM383" s="36" t="s">
        <v>1962</v>
      </c>
      <c r="AN383" s="60">
        <v>300</v>
      </c>
      <c r="AO383" s="60">
        <v>15</v>
      </c>
      <c r="AP383" s="60">
        <v>13</v>
      </c>
    </row>
    <row r="384" spans="1:43" x14ac:dyDescent="0.2">
      <c r="A384" s="36" t="s">
        <v>104</v>
      </c>
      <c r="B384" s="36" t="s">
        <v>4061</v>
      </c>
      <c r="T384" s="36" t="s">
        <v>1739</v>
      </c>
      <c r="U384" s="36">
        <v>9815</v>
      </c>
      <c r="V384" s="36" t="s">
        <v>3098</v>
      </c>
      <c r="W384" s="59" t="s">
        <v>3099</v>
      </c>
      <c r="X384" s="36" t="s">
        <v>1742</v>
      </c>
      <c r="Y384" s="36" t="s">
        <v>181</v>
      </c>
      <c r="Z384" s="36" t="s">
        <v>1511</v>
      </c>
      <c r="AA384" s="36" t="s">
        <v>1768</v>
      </c>
      <c r="AB384" s="60">
        <v>200</v>
      </c>
      <c r="AC384" s="60">
        <v>10</v>
      </c>
      <c r="AD384" s="60">
        <v>10</v>
      </c>
      <c r="AE384" s="36" t="s">
        <v>1743</v>
      </c>
      <c r="AF384" s="60">
        <v>240</v>
      </c>
      <c r="AG384" s="60">
        <v>15</v>
      </c>
      <c r="AH384" s="60">
        <v>12</v>
      </c>
      <c r="AI384" s="36" t="s">
        <v>1744</v>
      </c>
      <c r="AJ384" s="60">
        <v>280</v>
      </c>
      <c r="AK384" s="60">
        <v>15</v>
      </c>
      <c r="AL384" s="60">
        <v>14</v>
      </c>
      <c r="AM384" s="36" t="s">
        <v>1745</v>
      </c>
      <c r="AN384" s="60">
        <v>320</v>
      </c>
      <c r="AO384" s="60">
        <v>20</v>
      </c>
      <c r="AP384" s="60">
        <v>16</v>
      </c>
      <c r="AQ384" s="36" t="s">
        <v>100</v>
      </c>
    </row>
    <row r="385" spans="1:43" x14ac:dyDescent="0.2">
      <c r="A385" s="36" t="s">
        <v>104</v>
      </c>
      <c r="B385" s="36" t="s">
        <v>4111</v>
      </c>
      <c r="T385" s="36" t="s">
        <v>44</v>
      </c>
      <c r="U385" s="36">
        <v>20002</v>
      </c>
      <c r="V385" s="36" t="s">
        <v>3807</v>
      </c>
      <c r="W385" s="59" t="s">
        <v>3808</v>
      </c>
      <c r="X385" s="36">
        <v>50</v>
      </c>
      <c r="Y385" s="36" t="s">
        <v>1648</v>
      </c>
      <c r="Z385" s="36" t="s">
        <v>1511</v>
      </c>
      <c r="AA385" s="36" t="s">
        <v>3803</v>
      </c>
      <c r="AB385" s="60">
        <v>120</v>
      </c>
      <c r="AC385" s="60">
        <v>10</v>
      </c>
      <c r="AD385" s="60">
        <v>6</v>
      </c>
      <c r="AE385" s="36" t="s">
        <v>3804</v>
      </c>
      <c r="AF385" s="60">
        <v>180</v>
      </c>
      <c r="AG385" s="60">
        <v>10</v>
      </c>
      <c r="AH385" s="60">
        <v>9</v>
      </c>
      <c r="AI385" s="36" t="s">
        <v>3805</v>
      </c>
      <c r="AJ385" s="60">
        <v>240</v>
      </c>
      <c r="AK385" s="60">
        <v>15</v>
      </c>
      <c r="AL385" s="60">
        <v>12</v>
      </c>
      <c r="AM385" s="36" t="s">
        <v>3806</v>
      </c>
      <c r="AN385" s="60">
        <v>300</v>
      </c>
      <c r="AO385" s="60">
        <v>15</v>
      </c>
      <c r="AP385" s="60">
        <v>15</v>
      </c>
    </row>
    <row r="386" spans="1:43" x14ac:dyDescent="0.2">
      <c r="A386" s="36" t="s">
        <v>104</v>
      </c>
      <c r="B386" s="36" t="s">
        <v>4160</v>
      </c>
      <c r="T386" s="36" t="s">
        <v>34</v>
      </c>
      <c r="U386" s="36">
        <v>20001</v>
      </c>
      <c r="V386" s="36" t="s">
        <v>3801</v>
      </c>
      <c r="W386" s="59" t="s">
        <v>3802</v>
      </c>
      <c r="X386" s="36">
        <v>50</v>
      </c>
      <c r="Y386" s="36" t="s">
        <v>1648</v>
      </c>
      <c r="Z386" s="36" t="s">
        <v>1511</v>
      </c>
      <c r="AA386" s="36" t="s">
        <v>3803</v>
      </c>
      <c r="AB386" s="60">
        <v>120</v>
      </c>
      <c r="AC386" s="60">
        <v>10</v>
      </c>
      <c r="AD386" s="60">
        <v>6</v>
      </c>
      <c r="AE386" s="36" t="s">
        <v>3804</v>
      </c>
      <c r="AF386" s="60">
        <v>180</v>
      </c>
      <c r="AG386" s="60">
        <v>10</v>
      </c>
      <c r="AH386" s="60">
        <v>9</v>
      </c>
      <c r="AI386" s="36" t="s">
        <v>3805</v>
      </c>
      <c r="AJ386" s="60">
        <v>240</v>
      </c>
      <c r="AK386" s="60">
        <v>15</v>
      </c>
      <c r="AL386" s="60">
        <v>12</v>
      </c>
      <c r="AM386" s="36" t="s">
        <v>3806</v>
      </c>
      <c r="AN386" s="60">
        <v>300</v>
      </c>
      <c r="AO386" s="60">
        <v>15</v>
      </c>
      <c r="AP386" s="60">
        <v>15</v>
      </c>
    </row>
    <row r="387" spans="1:43" x14ac:dyDescent="0.2">
      <c r="A387" s="36" t="s">
        <v>104</v>
      </c>
      <c r="B387" s="36" t="s">
        <v>4212</v>
      </c>
      <c r="T387" s="36" t="s">
        <v>1731</v>
      </c>
      <c r="U387" s="36">
        <v>1715</v>
      </c>
      <c r="V387" s="36" t="s">
        <v>1732</v>
      </c>
      <c r="W387" s="59" t="s">
        <v>1733</v>
      </c>
      <c r="X387" s="36" t="s">
        <v>1734</v>
      </c>
      <c r="Y387" s="36" t="s">
        <v>1648</v>
      </c>
      <c r="Z387" s="36" t="s">
        <v>1511</v>
      </c>
      <c r="AA387" s="36" t="s">
        <v>1735</v>
      </c>
      <c r="AB387" s="60">
        <v>120</v>
      </c>
      <c r="AC387" s="60">
        <v>15</v>
      </c>
      <c r="AD387" s="60">
        <v>8</v>
      </c>
      <c r="AE387" s="36" t="s">
        <v>1736</v>
      </c>
      <c r="AF387" s="60">
        <v>180</v>
      </c>
      <c r="AG387" s="60">
        <v>20</v>
      </c>
      <c r="AH387" s="60">
        <v>11</v>
      </c>
      <c r="AI387" s="36" t="s">
        <v>1737</v>
      </c>
      <c r="AJ387" s="60">
        <v>240</v>
      </c>
      <c r="AK387" s="60">
        <v>25</v>
      </c>
      <c r="AL387" s="60">
        <v>13</v>
      </c>
      <c r="AM387" s="36" t="s">
        <v>1738</v>
      </c>
      <c r="AN387" s="60">
        <v>300</v>
      </c>
      <c r="AO387" s="60">
        <v>30</v>
      </c>
      <c r="AP387" s="60">
        <v>16</v>
      </c>
      <c r="AQ387" s="36" t="s">
        <v>71</v>
      </c>
    </row>
    <row r="388" spans="1:43" x14ac:dyDescent="0.2">
      <c r="A388" s="36" t="s">
        <v>104</v>
      </c>
      <c r="B388" s="36" t="s">
        <v>4244</v>
      </c>
      <c r="T388" s="36" t="s">
        <v>40</v>
      </c>
      <c r="U388" s="36">
        <v>20007</v>
      </c>
      <c r="V388" s="36" t="s">
        <v>3833</v>
      </c>
      <c r="W388" s="59" t="s">
        <v>3834</v>
      </c>
      <c r="X388" s="36">
        <v>66</v>
      </c>
      <c r="Y388" s="36" t="s">
        <v>1561</v>
      </c>
      <c r="Z388" s="36" t="s">
        <v>1511</v>
      </c>
      <c r="AA388" s="36" t="s">
        <v>3835</v>
      </c>
      <c r="AB388" s="60">
        <v>200</v>
      </c>
      <c r="AC388" s="60">
        <v>40</v>
      </c>
      <c r="AD388" s="60">
        <v>10</v>
      </c>
      <c r="AE388" s="36" t="s">
        <v>3836</v>
      </c>
      <c r="AF388" s="60">
        <v>240</v>
      </c>
      <c r="AG388" s="60">
        <v>50</v>
      </c>
      <c r="AH388" s="60">
        <v>12</v>
      </c>
      <c r="AI388" s="36" t="s">
        <v>3837</v>
      </c>
      <c r="AJ388" s="60">
        <v>280</v>
      </c>
      <c r="AK388" s="60">
        <v>60</v>
      </c>
      <c r="AL388" s="60">
        <v>14</v>
      </c>
      <c r="AM388" s="36" t="s">
        <v>3838</v>
      </c>
      <c r="AN388" s="60">
        <v>320</v>
      </c>
      <c r="AO388" s="60">
        <v>65</v>
      </c>
      <c r="AP388" s="60">
        <v>16</v>
      </c>
    </row>
    <row r="389" spans="1:43" x14ac:dyDescent="0.2">
      <c r="A389" s="36" t="s">
        <v>104</v>
      </c>
      <c r="B389" s="36" t="s">
        <v>4298</v>
      </c>
      <c r="T389" s="36" t="s">
        <v>1731</v>
      </c>
      <c r="U389" s="36">
        <v>6715</v>
      </c>
      <c r="V389" s="36" t="s">
        <v>2598</v>
      </c>
      <c r="W389" s="59" t="s">
        <v>2599</v>
      </c>
      <c r="X389" s="36" t="s">
        <v>1734</v>
      </c>
      <c r="Y389" s="36" t="s">
        <v>181</v>
      </c>
      <c r="Z389" s="36" t="s">
        <v>1511</v>
      </c>
      <c r="AA389" s="36" t="s">
        <v>2600</v>
      </c>
      <c r="AB389" s="60">
        <v>160</v>
      </c>
      <c r="AC389" s="60">
        <v>20</v>
      </c>
      <c r="AD389" s="60">
        <v>9</v>
      </c>
      <c r="AE389" s="36" t="s">
        <v>2601</v>
      </c>
      <c r="AF389" s="60">
        <v>200</v>
      </c>
      <c r="AG389" s="60">
        <v>20</v>
      </c>
      <c r="AH389" s="60">
        <v>11</v>
      </c>
      <c r="AI389" s="36" t="s">
        <v>2602</v>
      </c>
      <c r="AJ389" s="60">
        <v>240</v>
      </c>
      <c r="AK389" s="60">
        <v>25</v>
      </c>
      <c r="AL389" s="60">
        <v>13</v>
      </c>
      <c r="AM389" s="36" t="s">
        <v>2603</v>
      </c>
      <c r="AN389" s="60">
        <v>280</v>
      </c>
      <c r="AO389" s="60">
        <v>30</v>
      </c>
      <c r="AP389" s="60">
        <v>16</v>
      </c>
      <c r="AQ389" s="36" t="s">
        <v>100</v>
      </c>
    </row>
    <row r="390" spans="1:43" x14ac:dyDescent="0.2">
      <c r="A390" s="36" t="s">
        <v>1685</v>
      </c>
      <c r="B390" s="36" t="s">
        <v>1686</v>
      </c>
      <c r="T390" s="36" t="s">
        <v>104</v>
      </c>
      <c r="U390" s="36">
        <v>8010</v>
      </c>
      <c r="V390" s="36" t="s">
        <v>2829</v>
      </c>
      <c r="W390" s="59" t="s">
        <v>2830</v>
      </c>
      <c r="X390" s="36">
        <v>26</v>
      </c>
      <c r="Y390" s="36" t="s">
        <v>1561</v>
      </c>
      <c r="Z390" s="36" t="s">
        <v>1511</v>
      </c>
      <c r="AA390" s="36" t="s">
        <v>2831</v>
      </c>
      <c r="AB390" s="60">
        <v>60</v>
      </c>
      <c r="AC390" s="60">
        <v>5</v>
      </c>
      <c r="AD390" s="60">
        <v>6</v>
      </c>
      <c r="AE390" s="36" t="s">
        <v>2832</v>
      </c>
      <c r="AF390" s="60">
        <v>90</v>
      </c>
      <c r="AG390" s="60">
        <v>5</v>
      </c>
      <c r="AH390" s="60">
        <v>9</v>
      </c>
      <c r="AI390" s="36" t="s">
        <v>2833</v>
      </c>
      <c r="AJ390" s="60">
        <v>120</v>
      </c>
      <c r="AK390" s="60">
        <v>10</v>
      </c>
      <c r="AL390" s="60">
        <v>12</v>
      </c>
      <c r="AM390" s="36" t="s">
        <v>2834</v>
      </c>
      <c r="AN390" s="60">
        <v>150</v>
      </c>
      <c r="AO390" s="60">
        <v>10</v>
      </c>
      <c r="AP390" s="60">
        <v>15</v>
      </c>
    </row>
    <row r="391" spans="1:43" x14ac:dyDescent="0.2">
      <c r="A391" s="36" t="s">
        <v>1685</v>
      </c>
      <c r="B391" s="36" t="s">
        <v>1888</v>
      </c>
      <c r="T391" s="36" t="s">
        <v>1698</v>
      </c>
      <c r="U391" s="36">
        <v>5315</v>
      </c>
      <c r="V391" s="36" t="s">
        <v>2407</v>
      </c>
      <c r="W391" s="59" t="s">
        <v>2408</v>
      </c>
      <c r="X391" s="36" t="s">
        <v>1701</v>
      </c>
      <c r="Y391" s="36" t="s">
        <v>1561</v>
      </c>
      <c r="Z391" s="36" t="s">
        <v>1511</v>
      </c>
      <c r="AA391" s="36" t="s">
        <v>2409</v>
      </c>
      <c r="AB391" s="60">
        <v>80</v>
      </c>
      <c r="AC391" s="60">
        <v>10</v>
      </c>
      <c r="AD391" s="60">
        <v>7</v>
      </c>
      <c r="AE391" s="36" t="s">
        <v>2410</v>
      </c>
      <c r="AF391" s="60">
        <v>120</v>
      </c>
      <c r="AG391" s="60">
        <v>10</v>
      </c>
      <c r="AH391" s="60">
        <v>10</v>
      </c>
      <c r="AI391" s="36" t="s">
        <v>2411</v>
      </c>
      <c r="AJ391" s="60">
        <v>160</v>
      </c>
      <c r="AK391" s="60">
        <v>15</v>
      </c>
      <c r="AL391" s="60">
        <v>12</v>
      </c>
      <c r="AM391" s="36" t="s">
        <v>2412</v>
      </c>
      <c r="AN391" s="60">
        <v>200</v>
      </c>
      <c r="AO391" s="60">
        <v>15</v>
      </c>
      <c r="AP391" s="60">
        <v>14</v>
      </c>
      <c r="AQ391" s="36" t="s">
        <v>34</v>
      </c>
    </row>
    <row r="392" spans="1:43" x14ac:dyDescent="0.2">
      <c r="A392" s="36" t="s">
        <v>1685</v>
      </c>
      <c r="B392" s="36" t="s">
        <v>2064</v>
      </c>
      <c r="T392" s="36" t="s">
        <v>1629</v>
      </c>
      <c r="U392" s="36">
        <v>8023</v>
      </c>
      <c r="V392" s="36" t="s">
        <v>2872</v>
      </c>
      <c r="W392" s="59" t="s">
        <v>2873</v>
      </c>
      <c r="X392" s="36">
        <v>74</v>
      </c>
      <c r="Y392" s="36" t="s">
        <v>1648</v>
      </c>
      <c r="Z392" s="36" t="s">
        <v>1511</v>
      </c>
      <c r="AA392" s="36" t="s">
        <v>1735</v>
      </c>
      <c r="AB392" s="60">
        <v>100</v>
      </c>
      <c r="AC392" s="60">
        <v>5</v>
      </c>
      <c r="AD392" s="60">
        <v>8</v>
      </c>
      <c r="AE392" s="36" t="s">
        <v>1736</v>
      </c>
      <c r="AF392" s="60">
        <v>140</v>
      </c>
      <c r="AG392" s="60">
        <v>5</v>
      </c>
      <c r="AH392" s="60">
        <v>10</v>
      </c>
      <c r="AI392" s="36" t="s">
        <v>1652</v>
      </c>
      <c r="AJ392" s="60">
        <v>180</v>
      </c>
      <c r="AK392" s="60">
        <v>10</v>
      </c>
      <c r="AL392" s="60">
        <v>12</v>
      </c>
      <c r="AM392" s="36" t="s">
        <v>1737</v>
      </c>
      <c r="AN392" s="60">
        <v>220</v>
      </c>
      <c r="AO392" s="60">
        <v>10</v>
      </c>
      <c r="AP392" s="60">
        <v>14</v>
      </c>
      <c r="AQ392" s="36" t="s">
        <v>1636</v>
      </c>
    </row>
    <row r="393" spans="1:43" x14ac:dyDescent="0.2">
      <c r="A393" s="36" t="s">
        <v>1685</v>
      </c>
      <c r="B393" s="36" t="s">
        <v>2231</v>
      </c>
      <c r="T393" s="36" t="s">
        <v>1587</v>
      </c>
      <c r="U393" s="36">
        <v>2017</v>
      </c>
      <c r="V393" s="36" t="s">
        <v>1826</v>
      </c>
      <c r="W393" s="59" t="s">
        <v>1827</v>
      </c>
      <c r="X393" s="36">
        <v>14</v>
      </c>
      <c r="Y393" s="36" t="s">
        <v>181</v>
      </c>
      <c r="Z393" s="36" t="s">
        <v>1511</v>
      </c>
      <c r="AA393" s="36" t="s">
        <v>1828</v>
      </c>
      <c r="AB393" s="60">
        <v>40</v>
      </c>
      <c r="AC393" s="60">
        <v>5</v>
      </c>
      <c r="AD393" s="60">
        <v>6</v>
      </c>
      <c r="AE393" s="36" t="s">
        <v>1546</v>
      </c>
      <c r="AF393" s="60">
        <v>70</v>
      </c>
      <c r="AG393" s="60">
        <v>10</v>
      </c>
      <c r="AH393" s="60">
        <v>9</v>
      </c>
      <c r="AI393" s="36" t="s">
        <v>1539</v>
      </c>
      <c r="AJ393" s="60">
        <v>100</v>
      </c>
      <c r="AK393" s="60">
        <v>10</v>
      </c>
      <c r="AL393" s="60">
        <v>12</v>
      </c>
      <c r="AM393" s="36" t="s">
        <v>1540</v>
      </c>
      <c r="AN393" s="60">
        <v>130</v>
      </c>
      <c r="AO393" s="60">
        <v>15</v>
      </c>
      <c r="AP393" s="60">
        <v>15</v>
      </c>
      <c r="AQ393" s="36" t="s">
        <v>1594</v>
      </c>
    </row>
    <row r="394" spans="1:43" x14ac:dyDescent="0.2">
      <c r="A394" s="36" t="s">
        <v>1685</v>
      </c>
      <c r="B394" s="36" t="s">
        <v>589</v>
      </c>
      <c r="T394" s="36" t="s">
        <v>54</v>
      </c>
      <c r="U394" s="36">
        <v>38003</v>
      </c>
      <c r="V394" s="36" t="s">
        <v>4459</v>
      </c>
      <c r="W394" s="59" t="s">
        <v>4460</v>
      </c>
      <c r="X394" s="36">
        <v>96</v>
      </c>
      <c r="Y394" s="36" t="s">
        <v>181</v>
      </c>
      <c r="Z394" s="36" t="s">
        <v>1511</v>
      </c>
      <c r="AA394" s="36" t="s">
        <v>4294</v>
      </c>
      <c r="AB394" s="60">
        <v>800</v>
      </c>
      <c r="AC394" s="60">
        <v>40</v>
      </c>
      <c r="AD394" s="60">
        <v>15</v>
      </c>
      <c r="AE394" s="36" t="s">
        <v>4461</v>
      </c>
      <c r="AF394" s="60">
        <v>2500</v>
      </c>
      <c r="AG394" s="60">
        <v>45</v>
      </c>
      <c r="AH394" s="60">
        <v>16</v>
      </c>
      <c r="AI394" s="36" t="s">
        <v>4462</v>
      </c>
      <c r="AJ394" s="60">
        <v>5000</v>
      </c>
      <c r="AK394" s="60">
        <v>45</v>
      </c>
      <c r="AL394" s="60">
        <v>17</v>
      </c>
      <c r="AM394" s="36" t="s">
        <v>4463</v>
      </c>
      <c r="AN394" s="60">
        <v>10000</v>
      </c>
      <c r="AO394" s="60">
        <v>50</v>
      </c>
      <c r="AP394" s="60">
        <v>19</v>
      </c>
    </row>
    <row r="395" spans="1:43" x14ac:dyDescent="0.2">
      <c r="A395" s="36" t="s">
        <v>1685</v>
      </c>
      <c r="B395" s="36" t="s">
        <v>2570</v>
      </c>
      <c r="T395" s="36" t="s">
        <v>104</v>
      </c>
      <c r="U395" s="36">
        <v>30010</v>
      </c>
      <c r="V395" s="36" t="s">
        <v>4298</v>
      </c>
      <c r="W395" s="59" t="s">
        <v>4299</v>
      </c>
      <c r="X395" s="36">
        <v>100</v>
      </c>
      <c r="Y395" s="36" t="s">
        <v>1561</v>
      </c>
      <c r="Z395" s="36" t="s">
        <v>1511</v>
      </c>
      <c r="AA395" s="36" t="s">
        <v>1736</v>
      </c>
      <c r="AB395" s="60">
        <v>600</v>
      </c>
      <c r="AC395" s="60" t="s">
        <v>266</v>
      </c>
      <c r="AD395" s="60">
        <v>14</v>
      </c>
      <c r="AE395" s="36" t="s">
        <v>1737</v>
      </c>
      <c r="AF395" s="60">
        <v>1000</v>
      </c>
      <c r="AG395" s="60" t="s">
        <v>266</v>
      </c>
      <c r="AH395" s="60">
        <v>16</v>
      </c>
      <c r="AI395" s="36" t="s">
        <v>1738</v>
      </c>
      <c r="AJ395" s="60">
        <v>2000</v>
      </c>
      <c r="AK395" s="60" t="s">
        <v>266</v>
      </c>
      <c r="AL395" s="60">
        <v>18</v>
      </c>
      <c r="AM395" s="36" t="s">
        <v>2324</v>
      </c>
      <c r="AN395" s="60">
        <v>3000</v>
      </c>
      <c r="AO395" s="60" t="s">
        <v>266</v>
      </c>
      <c r="AP395" s="60">
        <v>19</v>
      </c>
    </row>
    <row r="396" spans="1:43" x14ac:dyDescent="0.2">
      <c r="A396" s="36" t="s">
        <v>1685</v>
      </c>
      <c r="B396" s="36" t="s">
        <v>2745</v>
      </c>
      <c r="T396" s="36" t="s">
        <v>1600</v>
      </c>
      <c r="U396" s="36">
        <v>10019</v>
      </c>
      <c r="V396" s="36" t="s">
        <v>3176</v>
      </c>
      <c r="W396" s="59" t="s">
        <v>3177</v>
      </c>
      <c r="X396" s="36">
        <v>94</v>
      </c>
      <c r="Y396" s="36" t="s">
        <v>2179</v>
      </c>
      <c r="Z396" s="36" t="s">
        <v>1511</v>
      </c>
      <c r="AA396" s="36" t="s">
        <v>3178</v>
      </c>
      <c r="AB396" s="60">
        <v>400</v>
      </c>
      <c r="AC396" s="60">
        <v>40</v>
      </c>
      <c r="AD396" s="60">
        <v>12</v>
      </c>
      <c r="AE396" s="36" t="s">
        <v>3179</v>
      </c>
      <c r="AF396" s="60">
        <v>750</v>
      </c>
      <c r="AG396" s="60">
        <v>75</v>
      </c>
      <c r="AH396" s="60">
        <v>14</v>
      </c>
      <c r="AI396" s="36" t="s">
        <v>3180</v>
      </c>
      <c r="AJ396" s="60">
        <v>1200</v>
      </c>
      <c r="AK396" s="60">
        <v>120</v>
      </c>
      <c r="AL396" s="60">
        <v>16</v>
      </c>
      <c r="AM396" s="36" t="s">
        <v>3181</v>
      </c>
      <c r="AN396" s="60">
        <v>2000</v>
      </c>
      <c r="AO396" s="60">
        <v>200</v>
      </c>
      <c r="AP396" s="60">
        <v>18</v>
      </c>
      <c r="AQ396" s="36" t="s">
        <v>1607</v>
      </c>
    </row>
    <row r="397" spans="1:43" x14ac:dyDescent="0.2">
      <c r="A397" s="36" t="s">
        <v>1685</v>
      </c>
      <c r="B397" s="36" t="s">
        <v>2906</v>
      </c>
      <c r="T397" s="36" t="s">
        <v>1629</v>
      </c>
      <c r="U397" s="36">
        <v>10023</v>
      </c>
      <c r="V397" s="36" t="s">
        <v>3197</v>
      </c>
      <c r="W397" s="59" t="s">
        <v>3198</v>
      </c>
      <c r="X397" s="36">
        <v>94</v>
      </c>
      <c r="Y397" s="36" t="s">
        <v>1648</v>
      </c>
      <c r="Z397" s="36" t="s">
        <v>1511</v>
      </c>
      <c r="AA397" s="36" t="s">
        <v>1735</v>
      </c>
      <c r="AB397" s="60">
        <v>120</v>
      </c>
      <c r="AC397" s="60" t="s">
        <v>790</v>
      </c>
      <c r="AD397" s="60">
        <v>10</v>
      </c>
      <c r="AE397" s="36" t="s">
        <v>1736</v>
      </c>
      <c r="AF397" s="60">
        <v>180</v>
      </c>
      <c r="AG397" s="60" t="s">
        <v>790</v>
      </c>
      <c r="AH397" s="60">
        <v>12</v>
      </c>
      <c r="AI397" s="36" t="s">
        <v>1652</v>
      </c>
      <c r="AJ397" s="60">
        <v>260</v>
      </c>
      <c r="AK397" s="60" t="s">
        <v>790</v>
      </c>
      <c r="AL397" s="60">
        <v>14</v>
      </c>
      <c r="AM397" s="36" t="s">
        <v>1737</v>
      </c>
      <c r="AN397" s="60">
        <v>320</v>
      </c>
      <c r="AO397" s="60" t="s">
        <v>790</v>
      </c>
      <c r="AP397" s="60">
        <v>16</v>
      </c>
      <c r="AQ397" s="36" t="s">
        <v>1636</v>
      </c>
    </row>
    <row r="398" spans="1:43" x14ac:dyDescent="0.2">
      <c r="A398" s="36" t="s">
        <v>1685</v>
      </c>
      <c r="B398" s="36" t="s">
        <v>3071</v>
      </c>
      <c r="T398" s="36" t="s">
        <v>1645</v>
      </c>
      <c r="U398" s="36">
        <v>8025</v>
      </c>
      <c r="V398" s="36" t="s">
        <v>2880</v>
      </c>
      <c r="W398" s="59" t="s">
        <v>2881</v>
      </c>
      <c r="X398" s="36">
        <v>74</v>
      </c>
      <c r="Y398" s="36" t="s">
        <v>1648</v>
      </c>
      <c r="Z398" s="36" t="s">
        <v>1511</v>
      </c>
      <c r="AA398" s="36" t="s">
        <v>2882</v>
      </c>
      <c r="AB398" s="60">
        <v>280</v>
      </c>
      <c r="AC398" s="60" t="s">
        <v>790</v>
      </c>
      <c r="AD398" s="60">
        <v>10</v>
      </c>
      <c r="AE398" s="36" t="s">
        <v>2883</v>
      </c>
      <c r="AF398" s="60">
        <v>320</v>
      </c>
      <c r="AG398" s="60" t="s">
        <v>790</v>
      </c>
      <c r="AH398" s="60">
        <v>13</v>
      </c>
      <c r="AI398" s="36" t="s">
        <v>2884</v>
      </c>
      <c r="AJ398" s="60">
        <v>360</v>
      </c>
      <c r="AK398" s="60" t="s">
        <v>790</v>
      </c>
      <c r="AL398" s="60">
        <v>15</v>
      </c>
      <c r="AM398" s="36" t="s">
        <v>2885</v>
      </c>
      <c r="AN398" s="60">
        <v>400</v>
      </c>
      <c r="AO398" s="60" t="s">
        <v>790</v>
      </c>
      <c r="AP398" s="60">
        <v>17</v>
      </c>
      <c r="AQ398" s="36" t="s">
        <v>1653</v>
      </c>
    </row>
    <row r="399" spans="1:43" x14ac:dyDescent="0.2">
      <c r="A399" s="36" t="s">
        <v>1685</v>
      </c>
      <c r="B399" s="36" t="s">
        <v>3226</v>
      </c>
      <c r="T399" s="36" t="s">
        <v>34</v>
      </c>
      <c r="U399" s="36">
        <v>11001</v>
      </c>
      <c r="V399" s="36" t="s">
        <v>3264</v>
      </c>
      <c r="W399" s="59" t="s">
        <v>3265</v>
      </c>
      <c r="X399" s="36">
        <v>28</v>
      </c>
      <c r="Y399" s="36" t="s">
        <v>128</v>
      </c>
      <c r="Z399" s="36" t="s">
        <v>1511</v>
      </c>
      <c r="AA399" s="36" t="s">
        <v>3266</v>
      </c>
      <c r="AB399" s="60">
        <v>60</v>
      </c>
      <c r="AC399" s="60">
        <v>10</v>
      </c>
      <c r="AD399" s="60">
        <v>6</v>
      </c>
      <c r="AE399" s="36" t="s">
        <v>3267</v>
      </c>
      <c r="AF399" s="60">
        <v>100</v>
      </c>
      <c r="AG399" s="60">
        <v>10</v>
      </c>
      <c r="AH399" s="60">
        <v>9</v>
      </c>
      <c r="AI399" s="36" t="s">
        <v>3268</v>
      </c>
      <c r="AJ399" s="60">
        <v>140</v>
      </c>
      <c r="AK399" s="60">
        <v>15</v>
      </c>
      <c r="AL399" s="60">
        <v>12</v>
      </c>
      <c r="AM399" s="36" t="s">
        <v>3269</v>
      </c>
      <c r="AN399" s="60">
        <v>180</v>
      </c>
      <c r="AO399" s="60">
        <v>15</v>
      </c>
      <c r="AP399" s="60">
        <v>15</v>
      </c>
    </row>
    <row r="400" spans="1:43" x14ac:dyDescent="0.2">
      <c r="A400" s="36" t="s">
        <v>1685</v>
      </c>
      <c r="B400" s="36" t="s">
        <v>3322</v>
      </c>
      <c r="T400" s="36" t="s">
        <v>44</v>
      </c>
      <c r="U400" s="36">
        <v>11002</v>
      </c>
      <c r="V400" s="36" t="s">
        <v>3270</v>
      </c>
      <c r="W400" s="59" t="s">
        <v>3265</v>
      </c>
      <c r="X400" s="36">
        <v>28</v>
      </c>
      <c r="Y400" s="36" t="s">
        <v>128</v>
      </c>
      <c r="Z400" s="36" t="s">
        <v>1511</v>
      </c>
      <c r="AA400" s="36" t="s">
        <v>3266</v>
      </c>
      <c r="AB400" s="60">
        <v>60</v>
      </c>
      <c r="AC400" s="60">
        <v>10</v>
      </c>
      <c r="AD400" s="60">
        <v>6</v>
      </c>
      <c r="AE400" s="36" t="s">
        <v>3267</v>
      </c>
      <c r="AF400" s="60">
        <v>100</v>
      </c>
      <c r="AG400" s="60">
        <v>10</v>
      </c>
      <c r="AH400" s="60">
        <v>9</v>
      </c>
      <c r="AI400" s="36" t="s">
        <v>3268</v>
      </c>
      <c r="AJ400" s="60">
        <v>140</v>
      </c>
      <c r="AK400" s="60">
        <v>15</v>
      </c>
      <c r="AL400" s="60">
        <v>12</v>
      </c>
      <c r="AM400" s="36" t="s">
        <v>3269</v>
      </c>
      <c r="AN400" s="60">
        <v>180</v>
      </c>
      <c r="AO400" s="60">
        <v>15</v>
      </c>
      <c r="AP400" s="60">
        <v>15</v>
      </c>
    </row>
    <row r="401" spans="1:43" x14ac:dyDescent="0.2">
      <c r="A401" s="36" t="s">
        <v>1685</v>
      </c>
      <c r="B401" s="36" t="s">
        <v>3423</v>
      </c>
      <c r="T401" s="36" t="s">
        <v>1706</v>
      </c>
      <c r="U401" s="36">
        <v>4415</v>
      </c>
      <c r="V401" s="36" t="s">
        <v>2249</v>
      </c>
      <c r="W401" s="59" t="s">
        <v>2250</v>
      </c>
      <c r="X401" s="36" t="s">
        <v>1709</v>
      </c>
      <c r="Y401" s="36" t="s">
        <v>1648</v>
      </c>
      <c r="Z401" s="36" t="s">
        <v>1511</v>
      </c>
      <c r="AA401" s="36" t="s">
        <v>2251</v>
      </c>
      <c r="AB401" s="60">
        <v>100</v>
      </c>
      <c r="AC401" s="60">
        <v>10</v>
      </c>
      <c r="AD401" s="60">
        <v>8</v>
      </c>
      <c r="AE401" s="36" t="s">
        <v>2092</v>
      </c>
      <c r="AF401" s="60">
        <v>160</v>
      </c>
      <c r="AG401" s="60">
        <v>20</v>
      </c>
      <c r="AH401" s="60">
        <v>10</v>
      </c>
      <c r="AI401" s="36" t="s">
        <v>2093</v>
      </c>
      <c r="AJ401" s="60">
        <v>200</v>
      </c>
      <c r="AK401" s="60">
        <v>20</v>
      </c>
      <c r="AL401" s="60">
        <v>12</v>
      </c>
      <c r="AM401" s="36" t="s">
        <v>2095</v>
      </c>
      <c r="AN401" s="60">
        <v>240</v>
      </c>
      <c r="AO401" s="60">
        <v>25</v>
      </c>
      <c r="AP401" s="60">
        <v>15</v>
      </c>
      <c r="AQ401" s="36" t="s">
        <v>44</v>
      </c>
    </row>
    <row r="402" spans="1:43" x14ac:dyDescent="0.2">
      <c r="A402" s="36" t="s">
        <v>1572</v>
      </c>
      <c r="B402" s="36" t="s">
        <v>1573</v>
      </c>
      <c r="T402" s="36" t="s">
        <v>40</v>
      </c>
      <c r="U402" s="36">
        <v>7007</v>
      </c>
      <c r="V402" s="36" t="s">
        <v>2647</v>
      </c>
      <c r="W402" s="59" t="s">
        <v>2648</v>
      </c>
      <c r="X402" s="36">
        <v>22</v>
      </c>
      <c r="Y402" s="36" t="s">
        <v>1648</v>
      </c>
      <c r="Z402" s="36" t="s">
        <v>1511</v>
      </c>
      <c r="AA402" s="36" t="s">
        <v>2649</v>
      </c>
      <c r="AB402" s="60">
        <v>60</v>
      </c>
      <c r="AC402" s="60">
        <v>10</v>
      </c>
      <c r="AD402" s="60">
        <v>6</v>
      </c>
      <c r="AE402" s="36" t="s">
        <v>2650</v>
      </c>
      <c r="AF402" s="60">
        <v>90</v>
      </c>
      <c r="AG402" s="60">
        <v>10</v>
      </c>
      <c r="AH402" s="60">
        <v>9</v>
      </c>
      <c r="AI402" s="36" t="s">
        <v>2651</v>
      </c>
      <c r="AJ402" s="60">
        <v>120</v>
      </c>
      <c r="AK402" s="60">
        <v>15</v>
      </c>
      <c r="AL402" s="60">
        <v>12</v>
      </c>
      <c r="AM402" s="36" t="s">
        <v>2652</v>
      </c>
      <c r="AN402" s="60">
        <v>150</v>
      </c>
      <c r="AO402" s="60">
        <v>15</v>
      </c>
      <c r="AP402" s="60">
        <v>15</v>
      </c>
    </row>
    <row r="403" spans="1:43" x14ac:dyDescent="0.2">
      <c r="A403" s="36" t="s">
        <v>1572</v>
      </c>
      <c r="B403" s="36" t="s">
        <v>1813</v>
      </c>
      <c r="T403" s="36" t="s">
        <v>1662</v>
      </c>
      <c r="U403" s="36">
        <v>3027</v>
      </c>
      <c r="V403" s="36" t="s">
        <v>2050</v>
      </c>
      <c r="W403" s="59" t="s">
        <v>2051</v>
      </c>
      <c r="X403" s="36">
        <v>24</v>
      </c>
      <c r="Y403" s="36" t="s">
        <v>181</v>
      </c>
      <c r="Z403" s="36" t="s">
        <v>1511</v>
      </c>
      <c r="AA403" s="36" t="s">
        <v>2052</v>
      </c>
      <c r="AB403" s="60">
        <v>100</v>
      </c>
      <c r="AC403" s="60">
        <v>10</v>
      </c>
      <c r="AD403" s="60">
        <v>7</v>
      </c>
      <c r="AE403" s="36" t="s">
        <v>2053</v>
      </c>
      <c r="AF403" s="60">
        <v>150</v>
      </c>
      <c r="AG403" s="60">
        <v>15</v>
      </c>
      <c r="AH403" s="60">
        <v>10</v>
      </c>
      <c r="AI403" s="36" t="s">
        <v>2054</v>
      </c>
      <c r="AJ403" s="60">
        <v>200</v>
      </c>
      <c r="AK403" s="60">
        <v>20</v>
      </c>
      <c r="AL403" s="60">
        <v>12</v>
      </c>
      <c r="AM403" s="36" t="s">
        <v>2055</v>
      </c>
      <c r="AN403" s="60">
        <v>250</v>
      </c>
      <c r="AO403" s="60">
        <v>25</v>
      </c>
      <c r="AP403" s="60">
        <v>15</v>
      </c>
      <c r="AQ403" s="36" t="s">
        <v>1669</v>
      </c>
    </row>
    <row r="404" spans="1:43" x14ac:dyDescent="0.2">
      <c r="A404" s="36" t="s">
        <v>1572</v>
      </c>
      <c r="B404" s="36" t="s">
        <v>1991</v>
      </c>
      <c r="T404" s="36" t="s">
        <v>112</v>
      </c>
      <c r="U404" s="36">
        <v>11011</v>
      </c>
      <c r="V404" s="36" t="s">
        <v>3310</v>
      </c>
      <c r="W404" s="59" t="s">
        <v>3311</v>
      </c>
      <c r="X404" s="36">
        <v>28</v>
      </c>
      <c r="Y404" s="36" t="s">
        <v>181</v>
      </c>
      <c r="Z404" s="36" t="s">
        <v>1511</v>
      </c>
      <c r="AA404" s="36" t="s">
        <v>3312</v>
      </c>
      <c r="AB404" s="60">
        <v>80</v>
      </c>
      <c r="AC404" s="60">
        <v>10</v>
      </c>
      <c r="AD404" s="60">
        <v>7</v>
      </c>
      <c r="AE404" s="36" t="s">
        <v>3313</v>
      </c>
      <c r="AF404" s="60">
        <v>180</v>
      </c>
      <c r="AG404" s="60">
        <v>20</v>
      </c>
      <c r="AH404" s="60">
        <v>10</v>
      </c>
      <c r="AI404" s="36" t="s">
        <v>3314</v>
      </c>
      <c r="AJ404" s="60">
        <v>300</v>
      </c>
      <c r="AK404" s="60">
        <v>25</v>
      </c>
      <c r="AL404" s="60">
        <v>13</v>
      </c>
      <c r="AM404" s="36" t="s">
        <v>3315</v>
      </c>
      <c r="AN404" s="60">
        <v>450</v>
      </c>
      <c r="AO404" s="60">
        <v>35</v>
      </c>
      <c r="AP404" s="60">
        <v>15</v>
      </c>
    </row>
    <row r="405" spans="1:43" x14ac:dyDescent="0.2">
      <c r="A405" s="36" t="s">
        <v>1572</v>
      </c>
      <c r="B405" s="36" t="s">
        <v>2164</v>
      </c>
      <c r="T405" s="36" t="s">
        <v>112</v>
      </c>
      <c r="U405" s="36">
        <v>24011</v>
      </c>
      <c r="V405" s="36" t="s">
        <v>4032</v>
      </c>
      <c r="W405" s="59" t="s">
        <v>4033</v>
      </c>
      <c r="X405" s="36">
        <v>60</v>
      </c>
      <c r="Y405" s="36" t="s">
        <v>181</v>
      </c>
      <c r="Z405" s="36" t="s">
        <v>1511</v>
      </c>
      <c r="AA405" s="36" t="s">
        <v>4034</v>
      </c>
      <c r="AB405" s="60">
        <v>200</v>
      </c>
      <c r="AC405" s="60">
        <v>20</v>
      </c>
      <c r="AD405" s="60">
        <v>10</v>
      </c>
      <c r="AE405" s="36" t="s">
        <v>4035</v>
      </c>
      <c r="AF405" s="60">
        <v>240</v>
      </c>
      <c r="AG405" s="60">
        <v>25</v>
      </c>
      <c r="AH405" s="60">
        <v>12</v>
      </c>
      <c r="AI405" s="36" t="s">
        <v>4036</v>
      </c>
      <c r="AJ405" s="60">
        <v>280</v>
      </c>
      <c r="AK405" s="60">
        <v>30</v>
      </c>
      <c r="AL405" s="60">
        <v>14</v>
      </c>
      <c r="AM405" s="36" t="s">
        <v>4037</v>
      </c>
      <c r="AN405" s="60">
        <v>320</v>
      </c>
      <c r="AO405" s="60">
        <v>35</v>
      </c>
      <c r="AP405" s="60">
        <v>16</v>
      </c>
    </row>
    <row r="406" spans="1:43" x14ac:dyDescent="0.2">
      <c r="A406" s="36" t="s">
        <v>1572</v>
      </c>
      <c r="B406" s="36" t="s">
        <v>585</v>
      </c>
      <c r="T406" s="36" t="s">
        <v>1693</v>
      </c>
      <c r="U406" s="36">
        <v>9215</v>
      </c>
      <c r="V406" s="36" t="s">
        <v>3076</v>
      </c>
      <c r="W406" s="59" t="s">
        <v>3077</v>
      </c>
      <c r="X406" s="36" t="s">
        <v>1696</v>
      </c>
      <c r="Y406" s="36" t="s">
        <v>181</v>
      </c>
      <c r="Z406" s="36" t="s">
        <v>1511</v>
      </c>
      <c r="AA406" s="36" t="s">
        <v>2978</v>
      </c>
      <c r="AB406" s="60">
        <v>50</v>
      </c>
      <c r="AC406" s="60">
        <v>5</v>
      </c>
      <c r="AD406" s="60">
        <v>6</v>
      </c>
      <c r="AE406" s="36" t="s">
        <v>3078</v>
      </c>
      <c r="AF406" s="60">
        <v>80</v>
      </c>
      <c r="AG406" s="60">
        <v>10</v>
      </c>
      <c r="AH406" s="60">
        <v>9</v>
      </c>
      <c r="AI406" s="36" t="s">
        <v>2979</v>
      </c>
      <c r="AJ406" s="60">
        <v>100</v>
      </c>
      <c r="AK406" s="60">
        <v>10</v>
      </c>
      <c r="AL406" s="60">
        <v>11</v>
      </c>
      <c r="AM406" s="36" t="s">
        <v>3079</v>
      </c>
      <c r="AN406" s="60">
        <v>120</v>
      </c>
      <c r="AO406" s="60">
        <v>15</v>
      </c>
      <c r="AP406" s="60">
        <v>13</v>
      </c>
      <c r="AQ406" s="36" t="s">
        <v>40</v>
      </c>
    </row>
    <row r="407" spans="1:43" x14ac:dyDescent="0.2">
      <c r="A407" s="36" t="s">
        <v>1572</v>
      </c>
      <c r="B407" s="36" t="s">
        <v>2500</v>
      </c>
      <c r="T407" s="36" t="s">
        <v>112</v>
      </c>
      <c r="U407" s="36">
        <v>23011</v>
      </c>
      <c r="V407" s="36" t="s">
        <v>3985</v>
      </c>
      <c r="W407" s="59" t="s">
        <v>3986</v>
      </c>
      <c r="X407" s="36">
        <v>58</v>
      </c>
      <c r="Y407" s="36" t="s">
        <v>181</v>
      </c>
      <c r="Z407" s="36" t="s">
        <v>1511</v>
      </c>
      <c r="AA407" s="36" t="s">
        <v>3987</v>
      </c>
      <c r="AB407" s="60">
        <v>100</v>
      </c>
      <c r="AC407" s="60" t="s">
        <v>266</v>
      </c>
      <c r="AD407" s="60">
        <v>9</v>
      </c>
      <c r="AE407" s="36" t="s">
        <v>3988</v>
      </c>
      <c r="AF407" s="60">
        <v>140</v>
      </c>
      <c r="AG407" s="60" t="s">
        <v>266</v>
      </c>
      <c r="AH407" s="60">
        <v>12</v>
      </c>
      <c r="AI407" s="36" t="s">
        <v>3989</v>
      </c>
      <c r="AJ407" s="60">
        <v>160</v>
      </c>
      <c r="AK407" s="60" t="s">
        <v>266</v>
      </c>
      <c r="AL407" s="60">
        <v>14</v>
      </c>
      <c r="AM407" s="36" t="s">
        <v>3990</v>
      </c>
      <c r="AN407" s="60">
        <v>180</v>
      </c>
      <c r="AO407" s="60" t="s">
        <v>266</v>
      </c>
      <c r="AP407" s="60">
        <v>16</v>
      </c>
    </row>
    <row r="408" spans="1:43" x14ac:dyDescent="0.2">
      <c r="A408" s="36" t="s">
        <v>1572</v>
      </c>
      <c r="B408" s="36" t="s">
        <v>287</v>
      </c>
      <c r="T408" s="36" t="s">
        <v>67</v>
      </c>
      <c r="U408" s="36">
        <v>33004</v>
      </c>
      <c r="V408" s="36" t="s">
        <v>4353</v>
      </c>
      <c r="W408" s="59" t="s">
        <v>4354</v>
      </c>
      <c r="X408" s="36">
        <v>82</v>
      </c>
      <c r="Y408" s="36" t="s">
        <v>128</v>
      </c>
      <c r="Z408" s="36" t="s">
        <v>1511</v>
      </c>
      <c r="AA408" s="36" t="s">
        <v>4355</v>
      </c>
      <c r="AB408" s="60">
        <v>250</v>
      </c>
      <c r="AC408" s="60" t="s">
        <v>266</v>
      </c>
      <c r="AD408" s="60">
        <v>10</v>
      </c>
      <c r="AE408" s="36" t="s">
        <v>4356</v>
      </c>
      <c r="AF408" s="60">
        <v>350</v>
      </c>
      <c r="AG408" s="60" t="s">
        <v>266</v>
      </c>
      <c r="AH408" s="60">
        <v>13</v>
      </c>
      <c r="AI408" s="36" t="s">
        <v>4357</v>
      </c>
      <c r="AJ408" s="60">
        <v>450</v>
      </c>
      <c r="AK408" s="60" t="s">
        <v>266</v>
      </c>
      <c r="AL408" s="60">
        <v>15</v>
      </c>
      <c r="AM408" s="36" t="s">
        <v>4358</v>
      </c>
      <c r="AN408" s="60">
        <v>600</v>
      </c>
      <c r="AO408" s="60" t="s">
        <v>266</v>
      </c>
      <c r="AP408" s="60">
        <v>17</v>
      </c>
    </row>
    <row r="409" spans="1:43" x14ac:dyDescent="0.2">
      <c r="A409" s="36" t="s">
        <v>1572</v>
      </c>
      <c r="B409" s="36" t="s">
        <v>2838</v>
      </c>
      <c r="T409" s="36" t="s">
        <v>1739</v>
      </c>
      <c r="U409" s="36">
        <v>8815</v>
      </c>
      <c r="V409" s="36" t="s">
        <v>2939</v>
      </c>
      <c r="W409" s="59" t="s">
        <v>2940</v>
      </c>
      <c r="X409" s="36" t="s">
        <v>1742</v>
      </c>
      <c r="Y409" s="36" t="s">
        <v>1544</v>
      </c>
      <c r="Z409" s="36" t="s">
        <v>1511</v>
      </c>
      <c r="AA409" s="36" t="s">
        <v>2941</v>
      </c>
      <c r="AB409" s="60">
        <v>300</v>
      </c>
      <c r="AC409" s="60" t="s">
        <v>266</v>
      </c>
      <c r="AD409" s="60">
        <v>10</v>
      </c>
      <c r="AE409" s="36" t="s">
        <v>2942</v>
      </c>
      <c r="AF409" s="60">
        <v>360</v>
      </c>
      <c r="AG409" s="60" t="s">
        <v>266</v>
      </c>
      <c r="AH409" s="60">
        <v>12</v>
      </c>
      <c r="AI409" s="36" t="s">
        <v>2943</v>
      </c>
      <c r="AJ409" s="60">
        <v>420</v>
      </c>
      <c r="AK409" s="60" t="s">
        <v>266</v>
      </c>
      <c r="AL409" s="60">
        <v>14</v>
      </c>
      <c r="AM409" s="36" t="s">
        <v>2944</v>
      </c>
      <c r="AN409" s="60">
        <v>480</v>
      </c>
      <c r="AO409" s="60" t="s">
        <v>266</v>
      </c>
      <c r="AP409" s="60">
        <v>16</v>
      </c>
      <c r="AQ409" s="36" t="s">
        <v>44</v>
      </c>
    </row>
    <row r="410" spans="1:43" x14ac:dyDescent="0.2">
      <c r="A410" s="36" t="s">
        <v>1572</v>
      </c>
      <c r="B410" s="36" t="s">
        <v>2995</v>
      </c>
      <c r="T410" s="36" t="s">
        <v>1629</v>
      </c>
      <c r="U410" s="36">
        <v>4023</v>
      </c>
      <c r="V410" s="36" t="s">
        <v>2198</v>
      </c>
      <c r="W410" s="59" t="s">
        <v>2199</v>
      </c>
      <c r="X410" s="36">
        <v>34</v>
      </c>
      <c r="Y410" s="36" t="s">
        <v>1648</v>
      </c>
      <c r="Z410" s="36" t="s">
        <v>1511</v>
      </c>
      <c r="AA410" s="36" t="s">
        <v>1736</v>
      </c>
      <c r="AB410" s="60">
        <v>60</v>
      </c>
      <c r="AC410" s="60">
        <v>5</v>
      </c>
      <c r="AD410" s="60">
        <v>7</v>
      </c>
      <c r="AE410" s="36" t="s">
        <v>1652</v>
      </c>
      <c r="AF410" s="60">
        <v>100</v>
      </c>
      <c r="AG410" s="60">
        <v>5</v>
      </c>
      <c r="AH410" s="60">
        <v>9</v>
      </c>
      <c r="AI410" s="36" t="s">
        <v>1737</v>
      </c>
      <c r="AJ410" s="60">
        <v>120</v>
      </c>
      <c r="AK410" s="60">
        <v>10</v>
      </c>
      <c r="AL410" s="60">
        <v>11</v>
      </c>
      <c r="AM410" s="36" t="s">
        <v>2200</v>
      </c>
      <c r="AN410" s="60">
        <v>150</v>
      </c>
      <c r="AO410" s="60">
        <v>10</v>
      </c>
      <c r="AP410" s="60">
        <v>13</v>
      </c>
      <c r="AQ410" s="36" t="s">
        <v>1636</v>
      </c>
    </row>
    <row r="411" spans="1:43" x14ac:dyDescent="0.2">
      <c r="A411" s="36" t="s">
        <v>1572</v>
      </c>
      <c r="B411" s="36" t="s">
        <v>1905</v>
      </c>
      <c r="T411" s="36" t="s">
        <v>34</v>
      </c>
      <c r="U411" s="36">
        <v>29001</v>
      </c>
      <c r="V411" s="36" t="s">
        <v>4221</v>
      </c>
      <c r="W411" s="59" t="s">
        <v>2949</v>
      </c>
      <c r="X411" s="36">
        <v>72</v>
      </c>
      <c r="Y411" s="36" t="s">
        <v>128</v>
      </c>
      <c r="Z411" s="36" t="s">
        <v>1511</v>
      </c>
      <c r="AA411" s="36" t="s">
        <v>4222</v>
      </c>
      <c r="AB411" s="60">
        <v>140</v>
      </c>
      <c r="AC411" s="60" t="s">
        <v>266</v>
      </c>
      <c r="AD411" s="60">
        <v>10</v>
      </c>
      <c r="AE411" s="36" t="s">
        <v>4223</v>
      </c>
      <c r="AF411" s="60">
        <v>180</v>
      </c>
      <c r="AG411" s="60" t="s">
        <v>266</v>
      </c>
      <c r="AH411" s="60">
        <v>12</v>
      </c>
      <c r="AI411" s="36" t="s">
        <v>4224</v>
      </c>
      <c r="AJ411" s="60">
        <v>240</v>
      </c>
      <c r="AK411" s="60" t="s">
        <v>266</v>
      </c>
      <c r="AL411" s="60">
        <v>14</v>
      </c>
      <c r="AM411" s="36" t="s">
        <v>4225</v>
      </c>
      <c r="AN411" s="60">
        <v>350</v>
      </c>
      <c r="AO411" s="60" t="s">
        <v>266</v>
      </c>
      <c r="AP411" s="60">
        <v>16</v>
      </c>
    </row>
    <row r="412" spans="1:43" x14ac:dyDescent="0.2">
      <c r="A412" s="36" t="s">
        <v>1572</v>
      </c>
      <c r="B412" s="36" t="s">
        <v>3316</v>
      </c>
      <c r="T412" s="36" t="s">
        <v>34</v>
      </c>
      <c r="U412" s="36">
        <v>17001</v>
      </c>
      <c r="V412" s="36" t="s">
        <v>3671</v>
      </c>
      <c r="W412" s="59" t="s">
        <v>3672</v>
      </c>
      <c r="X412" s="36">
        <v>42</v>
      </c>
      <c r="Y412" s="36" t="s">
        <v>181</v>
      </c>
      <c r="Z412" s="36" t="s">
        <v>1511</v>
      </c>
      <c r="AA412" s="36" t="s">
        <v>2421</v>
      </c>
      <c r="AB412" s="60">
        <v>70</v>
      </c>
      <c r="AC412" s="60" t="s">
        <v>266</v>
      </c>
      <c r="AD412" s="60">
        <v>7</v>
      </c>
      <c r="AE412" s="36" t="s">
        <v>2422</v>
      </c>
      <c r="AF412" s="60">
        <v>100</v>
      </c>
      <c r="AG412" s="60" t="s">
        <v>266</v>
      </c>
      <c r="AH412" s="60">
        <v>10</v>
      </c>
      <c r="AI412" s="36" t="s">
        <v>3673</v>
      </c>
      <c r="AJ412" s="60">
        <v>150</v>
      </c>
      <c r="AK412" s="60" t="s">
        <v>266</v>
      </c>
      <c r="AL412" s="60">
        <v>13</v>
      </c>
      <c r="AM412" s="36" t="s">
        <v>2802</v>
      </c>
      <c r="AN412" s="60">
        <v>200</v>
      </c>
      <c r="AO412" s="60" t="s">
        <v>266</v>
      </c>
      <c r="AP412" s="60">
        <v>15</v>
      </c>
    </row>
    <row r="413" spans="1:43" x14ac:dyDescent="0.2">
      <c r="A413" s="36" t="s">
        <v>1572</v>
      </c>
      <c r="B413" s="36" t="s">
        <v>3417</v>
      </c>
      <c r="T413" s="36" t="s">
        <v>1587</v>
      </c>
      <c r="U413" s="36">
        <v>9017</v>
      </c>
      <c r="V413" s="36" t="s">
        <v>3007</v>
      </c>
      <c r="W413" s="59" t="s">
        <v>3008</v>
      </c>
      <c r="X413" s="36">
        <v>84</v>
      </c>
      <c r="Y413" s="36" t="s">
        <v>128</v>
      </c>
      <c r="Z413" s="36" t="s">
        <v>1623</v>
      </c>
      <c r="AA413" s="36" t="s">
        <v>3009</v>
      </c>
      <c r="AB413" s="60">
        <v>200</v>
      </c>
      <c r="AC413" s="60" t="s">
        <v>790</v>
      </c>
      <c r="AD413" s="60">
        <v>10</v>
      </c>
      <c r="AE413" s="36">
        <v>250</v>
      </c>
      <c r="AF413" s="60">
        <v>300</v>
      </c>
      <c r="AG413" s="60" t="s">
        <v>790</v>
      </c>
      <c r="AH413" s="60">
        <v>12</v>
      </c>
      <c r="AI413" s="36">
        <v>300</v>
      </c>
      <c r="AJ413" s="60">
        <v>400</v>
      </c>
      <c r="AK413" s="60" t="s">
        <v>790</v>
      </c>
      <c r="AL413" s="60">
        <v>15</v>
      </c>
      <c r="AM413" s="36" t="s">
        <v>3010</v>
      </c>
      <c r="AN413" s="60">
        <v>500</v>
      </c>
      <c r="AO413" s="60" t="s">
        <v>790</v>
      </c>
      <c r="AP413" s="60">
        <v>18</v>
      </c>
      <c r="AQ413" s="36" t="s">
        <v>1594</v>
      </c>
    </row>
    <row r="414" spans="1:43" x14ac:dyDescent="0.2">
      <c r="A414" s="36" t="s">
        <v>1693</v>
      </c>
      <c r="B414" s="36" t="s">
        <v>1694</v>
      </c>
      <c r="T414" s="36" t="s">
        <v>54</v>
      </c>
      <c r="U414" s="36">
        <v>37003</v>
      </c>
      <c r="V414" s="36" t="s">
        <v>4437</v>
      </c>
      <c r="W414" s="59" t="s">
        <v>4438</v>
      </c>
      <c r="X414" s="36">
        <v>92</v>
      </c>
      <c r="Y414" s="36" t="s">
        <v>181</v>
      </c>
      <c r="Z414" s="36" t="s">
        <v>1511</v>
      </c>
      <c r="AA414" s="36" t="s">
        <v>4439</v>
      </c>
      <c r="AB414" s="60">
        <v>600</v>
      </c>
      <c r="AC414" s="60" t="s">
        <v>266</v>
      </c>
      <c r="AD414" s="60">
        <v>12</v>
      </c>
      <c r="AE414" s="36" t="s">
        <v>4133</v>
      </c>
      <c r="AF414" s="60">
        <v>1000</v>
      </c>
      <c r="AG414" s="60" t="s">
        <v>266</v>
      </c>
      <c r="AH414" s="60">
        <v>14</v>
      </c>
      <c r="AI414" s="36" t="s">
        <v>1938</v>
      </c>
      <c r="AJ414" s="60">
        <v>2500</v>
      </c>
      <c r="AK414" s="60" t="s">
        <v>266</v>
      </c>
      <c r="AL414" s="60">
        <v>16</v>
      </c>
      <c r="AM414" s="36" t="s">
        <v>1939</v>
      </c>
      <c r="AN414" s="60">
        <v>5000</v>
      </c>
      <c r="AO414" s="60" t="s">
        <v>266</v>
      </c>
      <c r="AP414" s="60">
        <v>18</v>
      </c>
    </row>
    <row r="415" spans="1:43" x14ac:dyDescent="0.2">
      <c r="A415" s="36" t="s">
        <v>1693</v>
      </c>
      <c r="B415" s="36" t="s">
        <v>1894</v>
      </c>
      <c r="T415" s="36" t="s">
        <v>1747</v>
      </c>
      <c r="U415" s="36">
        <v>9915</v>
      </c>
      <c r="V415" s="36" t="s">
        <v>3100</v>
      </c>
      <c r="W415" s="59" t="s">
        <v>3101</v>
      </c>
      <c r="X415" s="36" t="s">
        <v>1750</v>
      </c>
      <c r="Y415" s="36" t="s">
        <v>181</v>
      </c>
      <c r="Z415" s="36" t="s">
        <v>1511</v>
      </c>
      <c r="AA415" s="36" t="s">
        <v>3102</v>
      </c>
      <c r="AB415" s="60">
        <v>200</v>
      </c>
      <c r="AC415" s="60">
        <v>50</v>
      </c>
      <c r="AD415" s="60">
        <v>10</v>
      </c>
      <c r="AE415" s="36" t="s">
        <v>3103</v>
      </c>
      <c r="AF415" s="60">
        <v>300</v>
      </c>
      <c r="AG415" s="60">
        <v>60</v>
      </c>
      <c r="AH415" s="60">
        <v>12</v>
      </c>
      <c r="AI415" s="36" t="s">
        <v>3104</v>
      </c>
      <c r="AJ415" s="60">
        <v>400</v>
      </c>
      <c r="AK415" s="60">
        <v>70</v>
      </c>
      <c r="AL415" s="60">
        <v>14</v>
      </c>
      <c r="AM415" s="36" t="s">
        <v>3105</v>
      </c>
      <c r="AN415" s="60">
        <v>500</v>
      </c>
      <c r="AO415" s="60">
        <v>80</v>
      </c>
      <c r="AP415" s="60">
        <v>16</v>
      </c>
      <c r="AQ415" s="36" t="s">
        <v>730</v>
      </c>
    </row>
    <row r="416" spans="1:43" x14ac:dyDescent="0.2">
      <c r="A416" s="36" t="s">
        <v>1693</v>
      </c>
      <c r="B416" s="36" t="s">
        <v>2069</v>
      </c>
      <c r="T416" s="36" t="s">
        <v>66</v>
      </c>
      <c r="U416" s="36">
        <v>28008</v>
      </c>
      <c r="V416" s="36" t="s">
        <v>4201</v>
      </c>
      <c r="W416" s="59" t="s">
        <v>4202</v>
      </c>
      <c r="X416" s="36">
        <v>92</v>
      </c>
      <c r="Y416" s="36" t="s">
        <v>181</v>
      </c>
      <c r="Z416" s="36" t="s">
        <v>1511</v>
      </c>
      <c r="AA416" s="36" t="s">
        <v>4203</v>
      </c>
      <c r="AB416" s="60">
        <v>300</v>
      </c>
      <c r="AC416" s="60">
        <v>30</v>
      </c>
      <c r="AD416" s="60">
        <v>12</v>
      </c>
      <c r="AE416" s="36" t="s">
        <v>4204</v>
      </c>
      <c r="AF416" s="60">
        <v>400</v>
      </c>
      <c r="AG416" s="60">
        <v>40</v>
      </c>
      <c r="AH416" s="60">
        <v>12</v>
      </c>
      <c r="AI416" s="36" t="s">
        <v>4205</v>
      </c>
      <c r="AJ416" s="60">
        <v>550</v>
      </c>
      <c r="AK416" s="60">
        <v>55</v>
      </c>
      <c r="AL416" s="60">
        <v>14</v>
      </c>
      <c r="AM416" s="36" t="s">
        <v>4206</v>
      </c>
      <c r="AN416" s="60">
        <v>800</v>
      </c>
      <c r="AO416" s="60">
        <v>80</v>
      </c>
      <c r="AP416" s="60">
        <v>16</v>
      </c>
    </row>
    <row r="417" spans="1:43" x14ac:dyDescent="0.2">
      <c r="A417" s="36" t="s">
        <v>1693</v>
      </c>
      <c r="B417" s="36" t="s">
        <v>2237</v>
      </c>
      <c r="T417" s="36" t="s">
        <v>76</v>
      </c>
      <c r="U417" s="36">
        <v>22005</v>
      </c>
      <c r="V417" s="36" t="s">
        <v>3919</v>
      </c>
      <c r="W417" s="59" t="s">
        <v>3920</v>
      </c>
      <c r="X417" s="36">
        <v>72</v>
      </c>
      <c r="Y417" s="36" t="s">
        <v>181</v>
      </c>
      <c r="Z417" s="36" t="s">
        <v>1511</v>
      </c>
      <c r="AA417" s="36" t="s">
        <v>3921</v>
      </c>
      <c r="AB417" s="60">
        <v>120</v>
      </c>
      <c r="AC417" s="60">
        <v>10</v>
      </c>
      <c r="AD417" s="60">
        <v>6</v>
      </c>
      <c r="AE417" s="36" t="s">
        <v>3922</v>
      </c>
      <c r="AF417" s="60">
        <v>180</v>
      </c>
      <c r="AG417" s="60">
        <v>10</v>
      </c>
      <c r="AH417" s="60">
        <v>9</v>
      </c>
      <c r="AI417" s="36" t="s">
        <v>3923</v>
      </c>
      <c r="AJ417" s="60">
        <v>240</v>
      </c>
      <c r="AK417" s="60">
        <v>15</v>
      </c>
      <c r="AL417" s="60">
        <v>12</v>
      </c>
      <c r="AM417" s="36" t="s">
        <v>3924</v>
      </c>
      <c r="AN417" s="60">
        <v>300</v>
      </c>
      <c r="AO417" s="60">
        <v>15</v>
      </c>
      <c r="AP417" s="60">
        <v>15</v>
      </c>
    </row>
    <row r="418" spans="1:43" x14ac:dyDescent="0.2">
      <c r="A418" s="36" t="s">
        <v>1693</v>
      </c>
      <c r="B418" s="36" t="s">
        <v>2401</v>
      </c>
      <c r="T418" s="36" t="s">
        <v>1706</v>
      </c>
      <c r="U418" s="36">
        <v>3415</v>
      </c>
      <c r="V418" s="36" t="s">
        <v>2080</v>
      </c>
      <c r="W418" s="59" t="s">
        <v>2081</v>
      </c>
      <c r="X418" s="36" t="s">
        <v>1709</v>
      </c>
      <c r="Y418" s="36" t="s">
        <v>1648</v>
      </c>
      <c r="Z418" s="36" t="s">
        <v>1511</v>
      </c>
      <c r="AA418" s="36" t="s">
        <v>2082</v>
      </c>
      <c r="AB418" s="60">
        <v>200</v>
      </c>
      <c r="AC418" s="60">
        <v>10</v>
      </c>
      <c r="AD418" s="60">
        <v>8</v>
      </c>
      <c r="AE418" s="36" t="s">
        <v>2083</v>
      </c>
      <c r="AF418" s="60">
        <v>350</v>
      </c>
      <c r="AG418" s="60">
        <v>20</v>
      </c>
      <c r="AH418" s="60">
        <v>10</v>
      </c>
      <c r="AI418" s="36" t="s">
        <v>2084</v>
      </c>
      <c r="AJ418" s="60">
        <v>500</v>
      </c>
      <c r="AK418" s="60">
        <v>25</v>
      </c>
      <c r="AL418" s="60">
        <v>13</v>
      </c>
      <c r="AM418" s="36" t="s">
        <v>2085</v>
      </c>
      <c r="AN418" s="60">
        <v>700</v>
      </c>
      <c r="AO418" s="60">
        <v>35</v>
      </c>
      <c r="AP418" s="60">
        <v>16</v>
      </c>
      <c r="AQ418" s="36" t="s">
        <v>730</v>
      </c>
    </row>
    <row r="419" spans="1:43" x14ac:dyDescent="0.2">
      <c r="A419" s="36" t="s">
        <v>1693</v>
      </c>
      <c r="B419" s="36" t="s">
        <v>2572</v>
      </c>
      <c r="T419" s="36" t="s">
        <v>1600</v>
      </c>
      <c r="U419" s="36">
        <v>8019</v>
      </c>
      <c r="V419" s="36" t="s">
        <v>2856</v>
      </c>
      <c r="W419" s="59" t="s">
        <v>2857</v>
      </c>
      <c r="X419" s="36">
        <v>74</v>
      </c>
      <c r="Y419" s="36" t="s">
        <v>181</v>
      </c>
      <c r="Z419" s="36" t="s">
        <v>1511</v>
      </c>
      <c r="AA419" s="36" t="s">
        <v>1735</v>
      </c>
      <c r="AB419" s="60">
        <v>150</v>
      </c>
      <c r="AC419" s="60">
        <v>15</v>
      </c>
      <c r="AD419" s="60">
        <v>9</v>
      </c>
      <c r="AE419" s="36">
        <v>160</v>
      </c>
      <c r="AF419" s="60">
        <v>250</v>
      </c>
      <c r="AG419" s="60">
        <v>25</v>
      </c>
      <c r="AH419" s="60">
        <v>11</v>
      </c>
      <c r="AI419" s="36">
        <v>200</v>
      </c>
      <c r="AJ419" s="60">
        <v>350</v>
      </c>
      <c r="AK419" s="60">
        <v>35</v>
      </c>
      <c r="AL419" s="60">
        <v>13</v>
      </c>
      <c r="AM419" s="36">
        <v>240</v>
      </c>
      <c r="AN419" s="60">
        <v>500</v>
      </c>
      <c r="AO419" s="60">
        <v>50</v>
      </c>
      <c r="AP419" s="60">
        <v>15</v>
      </c>
      <c r="AQ419" s="36" t="s">
        <v>1607</v>
      </c>
    </row>
    <row r="420" spans="1:43" x14ac:dyDescent="0.2">
      <c r="A420" s="36" t="s">
        <v>1693</v>
      </c>
      <c r="B420" s="36" t="s">
        <v>2748</v>
      </c>
      <c r="T420" s="36" t="s">
        <v>71</v>
      </c>
      <c r="U420" s="36">
        <v>1006</v>
      </c>
      <c r="V420" s="36" t="s">
        <v>1536</v>
      </c>
      <c r="W420" s="59" t="s">
        <v>1537</v>
      </c>
      <c r="X420" s="36">
        <v>2</v>
      </c>
      <c r="Y420" s="36" t="s">
        <v>181</v>
      </c>
      <c r="Z420" s="36" t="s">
        <v>1511</v>
      </c>
      <c r="AA420" s="36" t="s">
        <v>1538</v>
      </c>
      <c r="AB420" s="60">
        <v>30</v>
      </c>
      <c r="AC420" s="60">
        <v>5</v>
      </c>
      <c r="AD420" s="60">
        <v>5</v>
      </c>
      <c r="AE420" s="36" t="s">
        <v>1539</v>
      </c>
      <c r="AF420" s="60">
        <v>80</v>
      </c>
      <c r="AG420" s="60">
        <v>10</v>
      </c>
      <c r="AH420" s="60">
        <v>7</v>
      </c>
      <c r="AI420" s="36" t="s">
        <v>1540</v>
      </c>
      <c r="AJ420" s="60">
        <v>120</v>
      </c>
      <c r="AK420" s="60">
        <v>15</v>
      </c>
      <c r="AL420" s="60">
        <v>10</v>
      </c>
      <c r="AM420" s="36" t="s">
        <v>1541</v>
      </c>
      <c r="AN420" s="60">
        <v>180</v>
      </c>
      <c r="AO420" s="60">
        <v>20</v>
      </c>
      <c r="AP420" s="60">
        <v>12</v>
      </c>
    </row>
    <row r="421" spans="1:43" x14ac:dyDescent="0.2">
      <c r="A421" s="36" t="s">
        <v>1693</v>
      </c>
      <c r="B421" s="36" t="s">
        <v>2910</v>
      </c>
      <c r="T421" s="36" t="s">
        <v>1579</v>
      </c>
      <c r="U421" s="36">
        <v>7016</v>
      </c>
      <c r="V421" s="36" t="s">
        <v>2678</v>
      </c>
      <c r="W421" s="59" t="s">
        <v>2679</v>
      </c>
      <c r="X421" s="36">
        <v>64</v>
      </c>
      <c r="Y421" s="36" t="s">
        <v>2179</v>
      </c>
      <c r="Z421" s="36" t="s">
        <v>1623</v>
      </c>
      <c r="AA421" s="36" t="s">
        <v>2041</v>
      </c>
      <c r="AB421" s="60">
        <v>100</v>
      </c>
      <c r="AC421" s="60" t="s">
        <v>790</v>
      </c>
      <c r="AD421" s="60">
        <v>10</v>
      </c>
      <c r="AE421" s="36" t="s">
        <v>2680</v>
      </c>
      <c r="AF421" s="60">
        <v>200</v>
      </c>
      <c r="AG421" s="60" t="s">
        <v>790</v>
      </c>
      <c r="AH421" s="60">
        <v>12</v>
      </c>
      <c r="AI421" s="36" t="s">
        <v>2681</v>
      </c>
      <c r="AJ421" s="60">
        <v>300</v>
      </c>
      <c r="AK421" s="60" t="s">
        <v>790</v>
      </c>
      <c r="AL421" s="60">
        <v>14</v>
      </c>
      <c r="AM421" s="36" t="s">
        <v>2682</v>
      </c>
      <c r="AN421" s="60">
        <v>400</v>
      </c>
      <c r="AO421" s="60" t="s">
        <v>790</v>
      </c>
      <c r="AP421" s="60">
        <v>16</v>
      </c>
      <c r="AQ421" s="36" t="s">
        <v>1586</v>
      </c>
    </row>
    <row r="422" spans="1:43" x14ac:dyDescent="0.2">
      <c r="A422" s="36" t="s">
        <v>1693</v>
      </c>
      <c r="B422" s="36" t="s">
        <v>3076</v>
      </c>
      <c r="T422" s="36" t="s">
        <v>54</v>
      </c>
      <c r="U422" s="36">
        <v>34003</v>
      </c>
      <c r="V422" s="36" t="s">
        <v>194</v>
      </c>
      <c r="W422" s="59" t="s">
        <v>4369</v>
      </c>
      <c r="X422" s="36">
        <v>86</v>
      </c>
      <c r="Y422" s="36" t="s">
        <v>181</v>
      </c>
      <c r="Z422" s="36" t="s">
        <v>1511</v>
      </c>
      <c r="AA422" s="36" t="s">
        <v>4370</v>
      </c>
      <c r="AB422" s="60">
        <v>250</v>
      </c>
      <c r="AC422" s="60" t="s">
        <v>266</v>
      </c>
      <c r="AD422" s="60">
        <v>10</v>
      </c>
      <c r="AE422" s="36" t="s">
        <v>4371</v>
      </c>
      <c r="AF422" s="60">
        <v>500</v>
      </c>
      <c r="AG422" s="60" t="s">
        <v>266</v>
      </c>
      <c r="AH422" s="60">
        <v>12</v>
      </c>
      <c r="AI422" s="36" t="s">
        <v>4064</v>
      </c>
      <c r="AJ422" s="60">
        <v>900</v>
      </c>
      <c r="AK422" s="60" t="s">
        <v>266</v>
      </c>
      <c r="AL422" s="60">
        <v>14</v>
      </c>
      <c r="AM422" s="36" t="s">
        <v>4372</v>
      </c>
      <c r="AN422" s="60">
        <v>1600</v>
      </c>
      <c r="AO422" s="60" t="s">
        <v>266</v>
      </c>
      <c r="AP422" s="60">
        <v>16</v>
      </c>
    </row>
    <row r="423" spans="1:43" x14ac:dyDescent="0.2">
      <c r="A423" s="36" t="s">
        <v>1693</v>
      </c>
      <c r="B423" s="36" t="s">
        <v>3232</v>
      </c>
      <c r="T423" s="36" t="s">
        <v>1731</v>
      </c>
      <c r="U423" s="36">
        <v>10715</v>
      </c>
      <c r="V423" s="36" t="s">
        <v>3253</v>
      </c>
      <c r="W423" s="59" t="s">
        <v>3254</v>
      </c>
      <c r="X423" s="36" t="s">
        <v>1734</v>
      </c>
      <c r="Y423" s="36" t="s">
        <v>1773</v>
      </c>
      <c r="Z423" s="36" t="s">
        <v>1511</v>
      </c>
      <c r="AA423" s="36" t="s">
        <v>3255</v>
      </c>
      <c r="AB423" s="60">
        <v>100</v>
      </c>
      <c r="AC423" s="60">
        <v>10</v>
      </c>
      <c r="AD423" s="60">
        <v>9</v>
      </c>
      <c r="AE423" s="36" t="s">
        <v>3256</v>
      </c>
      <c r="AF423" s="60">
        <v>120</v>
      </c>
      <c r="AG423" s="60">
        <v>15</v>
      </c>
      <c r="AH423" s="60">
        <v>11</v>
      </c>
      <c r="AI423" s="36" t="s">
        <v>3257</v>
      </c>
      <c r="AJ423" s="60">
        <v>140</v>
      </c>
      <c r="AK423" s="60">
        <v>15</v>
      </c>
      <c r="AL423" s="60">
        <v>14</v>
      </c>
      <c r="AM423" s="36" t="s">
        <v>3258</v>
      </c>
      <c r="AN423" s="60">
        <v>160</v>
      </c>
      <c r="AO423" s="60">
        <v>20</v>
      </c>
      <c r="AP423" s="60">
        <v>16</v>
      </c>
      <c r="AQ423" s="36" t="s">
        <v>44</v>
      </c>
    </row>
    <row r="424" spans="1:43" x14ac:dyDescent="0.2">
      <c r="A424" s="36" t="s">
        <v>1693</v>
      </c>
      <c r="B424" s="36" t="s">
        <v>3328</v>
      </c>
      <c r="T424" s="36" t="s">
        <v>44</v>
      </c>
      <c r="U424" s="36">
        <v>28002</v>
      </c>
      <c r="V424" s="36" t="s">
        <v>4172</v>
      </c>
      <c r="W424" s="59" t="s">
        <v>4173</v>
      </c>
      <c r="X424" s="36">
        <v>70</v>
      </c>
      <c r="Y424" s="36" t="s">
        <v>1561</v>
      </c>
      <c r="Z424" s="36" t="s">
        <v>1511</v>
      </c>
      <c r="AA424" s="36" t="s">
        <v>4168</v>
      </c>
      <c r="AB424" s="60">
        <v>140</v>
      </c>
      <c r="AC424" s="60">
        <v>5</v>
      </c>
      <c r="AD424" s="60">
        <v>10</v>
      </c>
      <c r="AE424" s="36" t="s">
        <v>4169</v>
      </c>
      <c r="AF424" s="60">
        <v>200</v>
      </c>
      <c r="AG424" s="60">
        <v>10</v>
      </c>
      <c r="AH424" s="60">
        <v>12</v>
      </c>
      <c r="AI424" s="36" t="s">
        <v>4170</v>
      </c>
      <c r="AJ424" s="60">
        <v>280</v>
      </c>
      <c r="AK424" s="60">
        <v>10</v>
      </c>
      <c r="AL424" s="60">
        <v>14</v>
      </c>
      <c r="AM424" s="36" t="s">
        <v>4171</v>
      </c>
      <c r="AN424" s="60">
        <v>360</v>
      </c>
      <c r="AO424" s="60">
        <v>15</v>
      </c>
      <c r="AP424" s="60">
        <v>16</v>
      </c>
    </row>
    <row r="425" spans="1:43" x14ac:dyDescent="0.2">
      <c r="A425" s="36" t="s">
        <v>1693</v>
      </c>
      <c r="B425" s="36" t="s">
        <v>3429</v>
      </c>
      <c r="T425" s="36" t="s">
        <v>1587</v>
      </c>
      <c r="U425" s="36">
        <v>6017</v>
      </c>
      <c r="V425" s="36" t="s">
        <v>2513</v>
      </c>
      <c r="W425" s="59" t="s">
        <v>2514</v>
      </c>
      <c r="X425" s="36">
        <v>54</v>
      </c>
      <c r="Y425" s="36" t="s">
        <v>181</v>
      </c>
      <c r="Z425" s="36" t="s">
        <v>1511</v>
      </c>
      <c r="AA425" s="36" t="s">
        <v>1828</v>
      </c>
      <c r="AB425" s="60">
        <v>150</v>
      </c>
      <c r="AC425" s="60">
        <v>30</v>
      </c>
      <c r="AD425" s="60">
        <v>6</v>
      </c>
      <c r="AE425" s="36" t="s">
        <v>1546</v>
      </c>
      <c r="AF425" s="60">
        <v>200</v>
      </c>
      <c r="AG425" s="60">
        <v>40</v>
      </c>
      <c r="AH425" s="60">
        <v>9</v>
      </c>
      <c r="AI425" s="36" t="s">
        <v>1538</v>
      </c>
      <c r="AJ425" s="60">
        <v>250</v>
      </c>
      <c r="AK425" s="60">
        <v>50</v>
      </c>
      <c r="AL425" s="60">
        <v>12</v>
      </c>
      <c r="AM425" s="36" t="s">
        <v>1540</v>
      </c>
      <c r="AN425" s="60">
        <v>300</v>
      </c>
      <c r="AO425" s="60">
        <v>100</v>
      </c>
      <c r="AP425" s="60">
        <v>15</v>
      </c>
      <c r="AQ425" s="36" t="s">
        <v>1594</v>
      </c>
    </row>
    <row r="426" spans="1:43" x14ac:dyDescent="0.2">
      <c r="A426" s="36" t="s">
        <v>1698</v>
      </c>
      <c r="B426" s="36" t="s">
        <v>1699</v>
      </c>
      <c r="T426" s="36" t="s">
        <v>112</v>
      </c>
      <c r="U426" s="36">
        <v>17011</v>
      </c>
      <c r="V426" s="36" t="s">
        <v>3708</v>
      </c>
      <c r="W426" s="59" t="s">
        <v>3709</v>
      </c>
      <c r="X426" s="36">
        <v>42</v>
      </c>
      <c r="Y426" s="36" t="s">
        <v>1561</v>
      </c>
      <c r="Z426" s="36" t="s">
        <v>1511</v>
      </c>
      <c r="AA426" s="36" t="s">
        <v>1545</v>
      </c>
      <c r="AB426" s="60">
        <v>100</v>
      </c>
      <c r="AC426" s="60">
        <v>10</v>
      </c>
      <c r="AD426" s="60">
        <v>9</v>
      </c>
      <c r="AE426" s="36" t="s">
        <v>1195</v>
      </c>
      <c r="AF426" s="60">
        <v>140</v>
      </c>
      <c r="AG426" s="60">
        <v>15</v>
      </c>
      <c r="AH426" s="60">
        <v>12</v>
      </c>
      <c r="AI426" s="36" t="s">
        <v>3710</v>
      </c>
      <c r="AJ426" s="60">
        <v>180</v>
      </c>
      <c r="AK426" s="60">
        <v>20</v>
      </c>
      <c r="AL426" s="60">
        <v>14</v>
      </c>
      <c r="AM426" s="36" t="s">
        <v>1546</v>
      </c>
      <c r="AN426" s="60">
        <v>220</v>
      </c>
      <c r="AO426" s="60">
        <v>25</v>
      </c>
      <c r="AP426" s="60">
        <v>16</v>
      </c>
    </row>
    <row r="427" spans="1:43" x14ac:dyDescent="0.2">
      <c r="A427" s="36" t="s">
        <v>1698</v>
      </c>
      <c r="B427" s="36" t="s">
        <v>1899</v>
      </c>
      <c r="T427" s="36" t="s">
        <v>1608</v>
      </c>
      <c r="U427" s="36">
        <v>9020</v>
      </c>
      <c r="V427" s="36" t="s">
        <v>3019</v>
      </c>
      <c r="W427" s="59" t="s">
        <v>3020</v>
      </c>
      <c r="X427" s="36">
        <v>84</v>
      </c>
      <c r="Y427" s="36" t="s">
        <v>181</v>
      </c>
      <c r="Z427" s="36" t="s">
        <v>1511</v>
      </c>
      <c r="AA427" s="36" t="s">
        <v>3021</v>
      </c>
      <c r="AB427" s="60">
        <v>120</v>
      </c>
      <c r="AC427" s="60">
        <v>5</v>
      </c>
      <c r="AD427" s="60">
        <v>8</v>
      </c>
      <c r="AE427" s="36" t="s">
        <v>3022</v>
      </c>
      <c r="AF427" s="60">
        <v>180</v>
      </c>
      <c r="AG427" s="60">
        <v>10</v>
      </c>
      <c r="AH427" s="60">
        <v>10</v>
      </c>
      <c r="AI427" s="36" t="s">
        <v>3023</v>
      </c>
      <c r="AJ427" s="60">
        <v>240</v>
      </c>
      <c r="AK427" s="60">
        <v>15</v>
      </c>
      <c r="AL427" s="60">
        <v>12</v>
      </c>
      <c r="AM427" s="36" t="s">
        <v>3024</v>
      </c>
      <c r="AN427" s="60">
        <v>300</v>
      </c>
      <c r="AO427" s="60">
        <v>20</v>
      </c>
      <c r="AP427" s="60">
        <v>14</v>
      </c>
      <c r="AQ427" s="36" t="s">
        <v>1612</v>
      </c>
    </row>
    <row r="428" spans="1:43" x14ac:dyDescent="0.2">
      <c r="A428" s="36" t="s">
        <v>1698</v>
      </c>
      <c r="B428" s="36" t="s">
        <v>2075</v>
      </c>
      <c r="T428" s="36" t="s">
        <v>112</v>
      </c>
      <c r="U428" s="36">
        <v>2011</v>
      </c>
      <c r="V428" s="36" t="s">
        <v>1807</v>
      </c>
      <c r="W428" s="59" t="s">
        <v>1808</v>
      </c>
      <c r="X428" s="36">
        <v>6</v>
      </c>
      <c r="Y428" s="36" t="s">
        <v>181</v>
      </c>
      <c r="Z428" s="36" t="s">
        <v>1511</v>
      </c>
      <c r="AA428" s="36" t="s">
        <v>1809</v>
      </c>
      <c r="AB428" s="60">
        <v>30</v>
      </c>
      <c r="AC428" s="60">
        <v>5</v>
      </c>
      <c r="AD428" s="60">
        <v>6</v>
      </c>
      <c r="AE428" s="36" t="s">
        <v>1810</v>
      </c>
      <c r="AF428" s="60">
        <v>60</v>
      </c>
      <c r="AG428" s="60">
        <v>10</v>
      </c>
      <c r="AH428" s="60">
        <v>8</v>
      </c>
      <c r="AI428" s="36" t="s">
        <v>1811</v>
      </c>
      <c r="AJ428" s="60">
        <v>90</v>
      </c>
      <c r="AK428" s="60">
        <v>10</v>
      </c>
      <c r="AL428" s="60">
        <v>10</v>
      </c>
      <c r="AM428" s="36" t="s">
        <v>1812</v>
      </c>
      <c r="AN428" s="60">
        <v>120</v>
      </c>
      <c r="AO428" s="60">
        <v>15</v>
      </c>
      <c r="AP428" s="60">
        <v>12</v>
      </c>
    </row>
    <row r="429" spans="1:43" x14ac:dyDescent="0.2">
      <c r="A429" s="36" t="s">
        <v>1698</v>
      </c>
      <c r="B429" s="36" t="s">
        <v>2243</v>
      </c>
      <c r="T429" s="36" t="s">
        <v>112</v>
      </c>
      <c r="U429" s="36">
        <v>26011</v>
      </c>
      <c r="V429" s="36" t="s">
        <v>4116</v>
      </c>
      <c r="W429" s="59" t="s">
        <v>4117</v>
      </c>
      <c r="X429" s="36">
        <v>66</v>
      </c>
      <c r="Y429" s="36" t="s">
        <v>1648</v>
      </c>
      <c r="Z429" s="36" t="s">
        <v>1511</v>
      </c>
      <c r="AA429" s="36" t="s">
        <v>4118</v>
      </c>
      <c r="AB429" s="60">
        <v>100</v>
      </c>
      <c r="AC429" s="60" t="s">
        <v>266</v>
      </c>
      <c r="AD429" s="60">
        <v>10</v>
      </c>
      <c r="AE429" s="36" t="s">
        <v>4119</v>
      </c>
      <c r="AF429" s="60">
        <v>140</v>
      </c>
      <c r="AG429" s="60" t="s">
        <v>266</v>
      </c>
      <c r="AH429" s="60">
        <v>12</v>
      </c>
      <c r="AI429" s="36" t="s">
        <v>4120</v>
      </c>
      <c r="AJ429" s="60">
        <v>180</v>
      </c>
      <c r="AK429" s="60" t="s">
        <v>266</v>
      </c>
      <c r="AL429" s="60">
        <v>14</v>
      </c>
      <c r="AM429" s="36" t="s">
        <v>4121</v>
      </c>
      <c r="AN429" s="60">
        <v>220</v>
      </c>
      <c r="AO429" s="60" t="s">
        <v>266</v>
      </c>
      <c r="AP429" s="60">
        <v>16</v>
      </c>
    </row>
    <row r="430" spans="1:43" x14ac:dyDescent="0.2">
      <c r="A430" s="36" t="s">
        <v>1698</v>
      </c>
      <c r="B430" s="36" t="s">
        <v>2407</v>
      </c>
      <c r="T430" s="36" t="s">
        <v>112</v>
      </c>
      <c r="U430" s="36">
        <v>37011</v>
      </c>
      <c r="V430" s="36" t="s">
        <v>4446</v>
      </c>
      <c r="W430" s="59" t="s">
        <v>4447</v>
      </c>
      <c r="X430" s="36">
        <v>92</v>
      </c>
      <c r="Y430" s="36" t="s">
        <v>181</v>
      </c>
      <c r="Z430" s="36" t="s">
        <v>1511</v>
      </c>
      <c r="AA430" s="36" t="s">
        <v>4448</v>
      </c>
      <c r="AB430" s="60">
        <v>350</v>
      </c>
      <c r="AC430" s="60" t="s">
        <v>266</v>
      </c>
      <c r="AD430" s="60">
        <v>12</v>
      </c>
      <c r="AE430" s="36" t="s">
        <v>4449</v>
      </c>
      <c r="AF430" s="60">
        <v>500</v>
      </c>
      <c r="AG430" s="60" t="s">
        <v>266</v>
      </c>
      <c r="AH430" s="60">
        <v>14</v>
      </c>
      <c r="AI430" s="36" t="s">
        <v>4450</v>
      </c>
      <c r="AJ430" s="60">
        <v>900</v>
      </c>
      <c r="AK430" s="60" t="s">
        <v>266</v>
      </c>
      <c r="AL430" s="60">
        <v>16</v>
      </c>
      <c r="AM430" s="36" t="s">
        <v>4451</v>
      </c>
      <c r="AN430" s="60">
        <v>1500</v>
      </c>
      <c r="AO430" s="60" t="s">
        <v>266</v>
      </c>
      <c r="AP430" s="60">
        <v>18</v>
      </c>
    </row>
    <row r="431" spans="1:43" x14ac:dyDescent="0.2">
      <c r="A431" s="36" t="s">
        <v>1698</v>
      </c>
      <c r="B431" s="36" t="s">
        <v>2575</v>
      </c>
      <c r="T431" s="36" t="s">
        <v>1600</v>
      </c>
      <c r="U431" s="36">
        <v>7019</v>
      </c>
      <c r="V431" s="36" t="s">
        <v>2692</v>
      </c>
      <c r="W431" s="59" t="s">
        <v>2693</v>
      </c>
      <c r="X431" s="36">
        <v>64</v>
      </c>
      <c r="Y431" s="36" t="s">
        <v>1648</v>
      </c>
      <c r="Z431" s="36" t="s">
        <v>1511</v>
      </c>
      <c r="AA431" s="36" t="s">
        <v>2694</v>
      </c>
      <c r="AB431" s="60">
        <v>120</v>
      </c>
      <c r="AC431" s="60" t="s">
        <v>790</v>
      </c>
      <c r="AD431" s="60">
        <v>8</v>
      </c>
      <c r="AE431" s="36" t="s">
        <v>2695</v>
      </c>
      <c r="AF431" s="60">
        <v>150</v>
      </c>
      <c r="AG431" s="60" t="s">
        <v>790</v>
      </c>
      <c r="AH431" s="60">
        <v>10</v>
      </c>
      <c r="AI431" s="36" t="s">
        <v>2696</v>
      </c>
      <c r="AJ431" s="60">
        <v>200</v>
      </c>
      <c r="AK431" s="60" t="s">
        <v>790</v>
      </c>
      <c r="AL431" s="60">
        <v>13</v>
      </c>
      <c r="AM431" s="36" t="s">
        <v>2697</v>
      </c>
      <c r="AN431" s="60">
        <v>260</v>
      </c>
      <c r="AO431" s="60" t="s">
        <v>790</v>
      </c>
      <c r="AP431" s="60">
        <v>15</v>
      </c>
      <c r="AQ431" s="36" t="s">
        <v>1607</v>
      </c>
    </row>
    <row r="432" spans="1:43" x14ac:dyDescent="0.2">
      <c r="A432" s="36" t="s">
        <v>1698</v>
      </c>
      <c r="B432" s="36" t="s">
        <v>2755</v>
      </c>
      <c r="T432" s="36" t="s">
        <v>1572</v>
      </c>
      <c r="U432" s="36">
        <v>11015</v>
      </c>
      <c r="V432" s="36" t="s">
        <v>3316</v>
      </c>
      <c r="W432" s="59" t="s">
        <v>3317</v>
      </c>
      <c r="X432" s="36" t="s">
        <v>1575</v>
      </c>
      <c r="Y432" s="36" t="s">
        <v>181</v>
      </c>
      <c r="Z432" s="36" t="s">
        <v>1511</v>
      </c>
      <c r="AA432" s="36" t="s">
        <v>3318</v>
      </c>
      <c r="AB432" s="60">
        <v>30</v>
      </c>
      <c r="AC432" s="60">
        <v>5</v>
      </c>
      <c r="AD432" s="60">
        <v>5</v>
      </c>
      <c r="AE432" s="36" t="s">
        <v>3319</v>
      </c>
      <c r="AF432" s="60">
        <v>70</v>
      </c>
      <c r="AG432" s="60">
        <v>10</v>
      </c>
      <c r="AH432" s="60">
        <v>8</v>
      </c>
      <c r="AI432" s="36" t="s">
        <v>3320</v>
      </c>
      <c r="AJ432" s="60">
        <v>120</v>
      </c>
      <c r="AK432" s="60">
        <v>15</v>
      </c>
      <c r="AL432" s="60">
        <v>10</v>
      </c>
      <c r="AM432" s="36" t="s">
        <v>3321</v>
      </c>
      <c r="AN432" s="60">
        <v>180</v>
      </c>
      <c r="AO432" s="60">
        <v>20</v>
      </c>
      <c r="AP432" s="60">
        <v>12</v>
      </c>
      <c r="AQ432" s="36" t="s">
        <v>67</v>
      </c>
    </row>
    <row r="433" spans="1:43" x14ac:dyDescent="0.2">
      <c r="A433" s="36" t="s">
        <v>1698</v>
      </c>
      <c r="B433" s="36" t="s">
        <v>2916</v>
      </c>
      <c r="T433" s="36" t="s">
        <v>100</v>
      </c>
      <c r="U433" s="36">
        <v>13009</v>
      </c>
      <c r="V433" s="36" t="s">
        <v>3505</v>
      </c>
      <c r="W433" s="59" t="s">
        <v>3506</v>
      </c>
      <c r="X433" s="36">
        <v>42</v>
      </c>
      <c r="Y433" s="36" t="s">
        <v>1561</v>
      </c>
      <c r="Z433" s="36" t="s">
        <v>1511</v>
      </c>
      <c r="AA433" s="36" t="s">
        <v>3507</v>
      </c>
      <c r="AB433" s="60">
        <v>120</v>
      </c>
      <c r="AC433" s="60">
        <v>10</v>
      </c>
      <c r="AD433" s="60">
        <v>7</v>
      </c>
      <c r="AE433" s="36" t="s">
        <v>3508</v>
      </c>
      <c r="AF433" s="60">
        <v>180</v>
      </c>
      <c r="AG433" s="60">
        <v>10</v>
      </c>
      <c r="AH433" s="60">
        <v>10</v>
      </c>
      <c r="AI433" s="36" t="s">
        <v>3509</v>
      </c>
      <c r="AJ433" s="60">
        <v>240</v>
      </c>
      <c r="AK433" s="60">
        <v>15</v>
      </c>
      <c r="AL433" s="60">
        <v>13</v>
      </c>
      <c r="AM433" s="36" t="s">
        <v>3510</v>
      </c>
      <c r="AN433" s="60">
        <v>300</v>
      </c>
      <c r="AO433" s="60">
        <v>15</v>
      </c>
      <c r="AP433" s="60">
        <v>15</v>
      </c>
    </row>
    <row r="434" spans="1:43" x14ac:dyDescent="0.2">
      <c r="A434" s="36" t="s">
        <v>1698</v>
      </c>
      <c r="B434" s="36" t="s">
        <v>3080</v>
      </c>
      <c r="T434" s="36" t="s">
        <v>104</v>
      </c>
      <c r="U434" s="36">
        <v>17010</v>
      </c>
      <c r="V434" s="36" t="s">
        <v>3706</v>
      </c>
      <c r="W434" s="59" t="s">
        <v>3707</v>
      </c>
      <c r="X434" s="36">
        <v>56</v>
      </c>
      <c r="Y434" s="36" t="s">
        <v>1648</v>
      </c>
      <c r="Z434" s="36" t="s">
        <v>1511</v>
      </c>
      <c r="AA434" s="36" t="s">
        <v>2077</v>
      </c>
      <c r="AB434" s="60">
        <v>100</v>
      </c>
      <c r="AC434" s="60">
        <v>10</v>
      </c>
      <c r="AD434" s="60">
        <v>8</v>
      </c>
      <c r="AE434" s="36" t="s">
        <v>1735</v>
      </c>
      <c r="AF434" s="60">
        <v>120</v>
      </c>
      <c r="AG434" s="60">
        <v>15</v>
      </c>
      <c r="AH434" s="60">
        <v>11</v>
      </c>
      <c r="AI434" s="36" t="s">
        <v>1736</v>
      </c>
      <c r="AJ434" s="60">
        <v>140</v>
      </c>
      <c r="AK434" s="60">
        <v>15</v>
      </c>
      <c r="AL434" s="60">
        <v>14</v>
      </c>
      <c r="AM434" s="36" t="s">
        <v>1652</v>
      </c>
      <c r="AN434" s="60">
        <v>160</v>
      </c>
      <c r="AO434" s="60">
        <v>20</v>
      </c>
      <c r="AP434" s="60">
        <v>16</v>
      </c>
    </row>
    <row r="435" spans="1:43" x14ac:dyDescent="0.2">
      <c r="A435" s="36" t="s">
        <v>1698</v>
      </c>
      <c r="B435" s="36" t="s">
        <v>3238</v>
      </c>
      <c r="T435" s="36" t="s">
        <v>54</v>
      </c>
      <c r="U435" s="36">
        <v>29003</v>
      </c>
      <c r="V435" s="36" t="s">
        <v>4227</v>
      </c>
      <c r="W435" s="59" t="s">
        <v>4228</v>
      </c>
      <c r="X435" s="36">
        <v>72</v>
      </c>
      <c r="Y435" s="36" t="s">
        <v>1648</v>
      </c>
      <c r="Z435" s="36" t="s">
        <v>1511</v>
      </c>
      <c r="AA435" s="36" t="s">
        <v>2077</v>
      </c>
      <c r="AB435" s="60">
        <v>150</v>
      </c>
      <c r="AC435" s="60">
        <v>10</v>
      </c>
      <c r="AD435" s="60">
        <v>8</v>
      </c>
      <c r="AE435" s="36" t="s">
        <v>1735</v>
      </c>
      <c r="AF435" s="60">
        <v>200</v>
      </c>
      <c r="AG435" s="60">
        <v>10</v>
      </c>
      <c r="AH435" s="60">
        <v>10</v>
      </c>
      <c r="AI435" s="36" t="s">
        <v>1652</v>
      </c>
      <c r="AJ435" s="60">
        <v>250</v>
      </c>
      <c r="AK435" s="60">
        <v>15</v>
      </c>
      <c r="AL435" s="60">
        <v>12</v>
      </c>
      <c r="AM435" s="36" t="s">
        <v>2200</v>
      </c>
      <c r="AN435" s="60">
        <v>350</v>
      </c>
      <c r="AO435" s="60">
        <v>20</v>
      </c>
      <c r="AP435" s="60">
        <v>14</v>
      </c>
    </row>
    <row r="436" spans="1:43" x14ac:dyDescent="0.2">
      <c r="A436" s="36" t="s">
        <v>1698</v>
      </c>
      <c r="B436" s="36" t="s">
        <v>3332</v>
      </c>
      <c r="T436" s="36" t="s">
        <v>40</v>
      </c>
      <c r="U436" s="36">
        <v>27007</v>
      </c>
      <c r="V436" s="36" t="s">
        <v>4143</v>
      </c>
      <c r="W436" s="59" t="s">
        <v>4144</v>
      </c>
      <c r="X436" s="36">
        <v>90</v>
      </c>
      <c r="Y436" s="36" t="s">
        <v>128</v>
      </c>
      <c r="Z436" s="36" t="s">
        <v>1511</v>
      </c>
      <c r="AA436" s="36" t="s">
        <v>4145</v>
      </c>
      <c r="AB436" s="60">
        <v>200</v>
      </c>
      <c r="AC436" s="60" t="s">
        <v>266</v>
      </c>
      <c r="AD436" s="60">
        <v>10</v>
      </c>
      <c r="AE436" s="36" t="s">
        <v>4146</v>
      </c>
      <c r="AF436" s="60">
        <v>250</v>
      </c>
      <c r="AG436" s="60" t="s">
        <v>266</v>
      </c>
      <c r="AH436" s="60">
        <v>13</v>
      </c>
      <c r="AI436" s="36" t="s">
        <v>4147</v>
      </c>
      <c r="AJ436" s="60">
        <v>350</v>
      </c>
      <c r="AK436" s="60" t="s">
        <v>266</v>
      </c>
      <c r="AL436" s="60">
        <v>15</v>
      </c>
      <c r="AM436" s="36" t="s">
        <v>4148</v>
      </c>
      <c r="AN436" s="60">
        <v>450</v>
      </c>
      <c r="AO436" s="60" t="s">
        <v>266</v>
      </c>
      <c r="AP436" s="60">
        <v>17</v>
      </c>
    </row>
    <row r="437" spans="1:43" x14ac:dyDescent="0.2">
      <c r="A437" s="36" t="s">
        <v>1698</v>
      </c>
      <c r="B437" s="36" t="s">
        <v>3432</v>
      </c>
      <c r="T437" s="36" t="s">
        <v>1608</v>
      </c>
      <c r="U437" s="36">
        <v>4020</v>
      </c>
      <c r="V437" s="36" t="s">
        <v>2184</v>
      </c>
      <c r="W437" s="59" t="s">
        <v>2185</v>
      </c>
      <c r="X437" s="36">
        <v>34</v>
      </c>
      <c r="Y437" s="36" t="s">
        <v>128</v>
      </c>
      <c r="Z437" s="36" t="s">
        <v>1511</v>
      </c>
      <c r="AA437" s="36" t="s">
        <v>2186</v>
      </c>
      <c r="AB437" s="60">
        <v>60</v>
      </c>
      <c r="AC437" s="60">
        <v>5</v>
      </c>
      <c r="AD437" s="60">
        <v>7</v>
      </c>
      <c r="AE437" s="36">
        <v>20</v>
      </c>
      <c r="AF437" s="60">
        <v>90</v>
      </c>
      <c r="AG437" s="60">
        <v>5</v>
      </c>
      <c r="AH437" s="60">
        <v>9</v>
      </c>
      <c r="AI437" s="36">
        <v>30</v>
      </c>
      <c r="AJ437" s="60">
        <v>120</v>
      </c>
      <c r="AK437" s="60">
        <v>5</v>
      </c>
      <c r="AL437" s="60">
        <v>11</v>
      </c>
      <c r="AM437" s="36">
        <v>40</v>
      </c>
      <c r="AN437" s="60">
        <v>150</v>
      </c>
      <c r="AO437" s="60">
        <v>10</v>
      </c>
      <c r="AP437" s="60">
        <v>13</v>
      </c>
      <c r="AQ437" s="36" t="s">
        <v>1612</v>
      </c>
    </row>
    <row r="438" spans="1:43" x14ac:dyDescent="0.2">
      <c r="A438" s="36" t="s">
        <v>1706</v>
      </c>
      <c r="B438" s="36" t="s">
        <v>1707</v>
      </c>
      <c r="T438" s="36" t="s">
        <v>76</v>
      </c>
      <c r="U438" s="36">
        <v>12005</v>
      </c>
      <c r="V438" s="36" t="s">
        <v>3383</v>
      </c>
      <c r="W438" s="59" t="s">
        <v>3384</v>
      </c>
      <c r="X438" s="36">
        <v>40</v>
      </c>
      <c r="Y438" s="36" t="s">
        <v>181</v>
      </c>
      <c r="Z438" s="36" t="s">
        <v>1511</v>
      </c>
      <c r="AA438" s="36" t="s">
        <v>3385</v>
      </c>
      <c r="AB438" s="60">
        <v>80</v>
      </c>
      <c r="AC438" s="60">
        <v>20</v>
      </c>
      <c r="AD438" s="60">
        <v>7</v>
      </c>
      <c r="AE438" s="36" t="s">
        <v>3386</v>
      </c>
      <c r="AF438" s="60">
        <v>160</v>
      </c>
      <c r="AG438" s="60">
        <v>40</v>
      </c>
      <c r="AH438" s="60">
        <v>10</v>
      </c>
      <c r="AI438" s="36" t="s">
        <v>3387</v>
      </c>
      <c r="AJ438" s="60">
        <v>240</v>
      </c>
      <c r="AK438" s="60">
        <v>50</v>
      </c>
      <c r="AL438" s="60">
        <v>12</v>
      </c>
      <c r="AM438" s="36" t="s">
        <v>3388</v>
      </c>
      <c r="AN438" s="60">
        <v>320</v>
      </c>
      <c r="AO438" s="60">
        <v>60</v>
      </c>
      <c r="AP438" s="60">
        <v>15</v>
      </c>
    </row>
    <row r="439" spans="1:43" x14ac:dyDescent="0.2">
      <c r="A439" s="36" t="s">
        <v>1706</v>
      </c>
      <c r="B439" s="36" t="s">
        <v>1905</v>
      </c>
      <c r="T439" s="36" t="s">
        <v>1595</v>
      </c>
      <c r="U439" s="36">
        <v>2018</v>
      </c>
      <c r="V439" s="36" t="s">
        <v>1829</v>
      </c>
      <c r="W439" s="59" t="s">
        <v>1830</v>
      </c>
      <c r="X439" s="36">
        <v>14</v>
      </c>
      <c r="Y439" s="36" t="s">
        <v>181</v>
      </c>
      <c r="Z439" s="36" t="s">
        <v>1511</v>
      </c>
      <c r="AA439" s="36" t="s">
        <v>1831</v>
      </c>
      <c r="AB439" s="60">
        <v>80</v>
      </c>
      <c r="AC439" s="60" t="s">
        <v>790</v>
      </c>
      <c r="AD439" s="60">
        <v>6</v>
      </c>
      <c r="AE439" s="36" t="s">
        <v>1832</v>
      </c>
      <c r="AF439" s="60">
        <v>140</v>
      </c>
      <c r="AG439" s="60" t="s">
        <v>790</v>
      </c>
      <c r="AH439" s="60">
        <v>9</v>
      </c>
      <c r="AI439" s="36" t="s">
        <v>1833</v>
      </c>
      <c r="AJ439" s="60">
        <v>200</v>
      </c>
      <c r="AK439" s="60" t="s">
        <v>790</v>
      </c>
      <c r="AL439" s="60">
        <v>12</v>
      </c>
      <c r="AM439" s="36" t="s">
        <v>1834</v>
      </c>
      <c r="AN439" s="60">
        <v>280</v>
      </c>
      <c r="AO439" s="60" t="s">
        <v>790</v>
      </c>
      <c r="AP439" s="60">
        <v>15</v>
      </c>
      <c r="AQ439" s="36" t="s">
        <v>1599</v>
      </c>
    </row>
    <row r="440" spans="1:43" x14ac:dyDescent="0.2">
      <c r="A440" s="36" t="s">
        <v>1706</v>
      </c>
      <c r="B440" s="36" t="s">
        <v>2080</v>
      </c>
      <c r="T440" s="36" t="s">
        <v>76</v>
      </c>
      <c r="U440" s="36">
        <v>2005</v>
      </c>
      <c r="V440" s="36" t="s">
        <v>1771</v>
      </c>
      <c r="W440" s="59" t="s">
        <v>1772</v>
      </c>
      <c r="X440" s="36">
        <v>6</v>
      </c>
      <c r="Y440" s="36" t="s">
        <v>1773</v>
      </c>
      <c r="Z440" s="36" t="s">
        <v>1511</v>
      </c>
      <c r="AA440" s="36" t="s">
        <v>1774</v>
      </c>
      <c r="AB440" s="60">
        <v>30</v>
      </c>
      <c r="AC440" s="60" t="s">
        <v>266</v>
      </c>
      <c r="AD440" s="60">
        <v>5</v>
      </c>
      <c r="AE440" s="36" t="s">
        <v>1775</v>
      </c>
      <c r="AF440" s="60">
        <v>80</v>
      </c>
      <c r="AG440" s="60" t="s">
        <v>266</v>
      </c>
      <c r="AH440" s="60">
        <v>8</v>
      </c>
      <c r="AI440" s="36" t="s">
        <v>1776</v>
      </c>
      <c r="AJ440" s="60">
        <v>120</v>
      </c>
      <c r="AK440" s="60" t="s">
        <v>266</v>
      </c>
      <c r="AL440" s="60">
        <v>10</v>
      </c>
      <c r="AM440" s="36" t="s">
        <v>1777</v>
      </c>
      <c r="AN440" s="60">
        <v>200</v>
      </c>
      <c r="AO440" s="60" t="s">
        <v>266</v>
      </c>
      <c r="AP440" s="60">
        <v>13</v>
      </c>
    </row>
    <row r="441" spans="1:43" x14ac:dyDescent="0.2">
      <c r="A441" s="36" t="s">
        <v>1706</v>
      </c>
      <c r="B441" s="36" t="s">
        <v>2249</v>
      </c>
      <c r="T441" s="36" t="s">
        <v>54</v>
      </c>
      <c r="U441" s="36">
        <v>5003</v>
      </c>
      <c r="V441" s="36" t="s">
        <v>2283</v>
      </c>
      <c r="W441" s="59" t="s">
        <v>2284</v>
      </c>
      <c r="X441" s="36">
        <v>12</v>
      </c>
      <c r="Y441" s="36" t="s">
        <v>181</v>
      </c>
      <c r="Z441" s="36" t="s">
        <v>1511</v>
      </c>
      <c r="AA441" s="36" t="s">
        <v>1702</v>
      </c>
      <c r="AB441" s="60">
        <v>60</v>
      </c>
      <c r="AC441" s="60">
        <v>5</v>
      </c>
      <c r="AD441" s="60">
        <v>6</v>
      </c>
      <c r="AE441" s="36" t="s">
        <v>1918</v>
      </c>
      <c r="AF441" s="60">
        <v>90</v>
      </c>
      <c r="AG441" s="60">
        <v>5</v>
      </c>
      <c r="AH441" s="60">
        <v>8</v>
      </c>
      <c r="AI441" s="36" t="s">
        <v>2066</v>
      </c>
      <c r="AJ441" s="60">
        <v>120</v>
      </c>
      <c r="AK441" s="60">
        <v>5</v>
      </c>
      <c r="AL441" s="60">
        <v>10</v>
      </c>
      <c r="AM441" s="36" t="s">
        <v>1919</v>
      </c>
      <c r="AN441" s="60">
        <v>150</v>
      </c>
      <c r="AO441" s="60">
        <v>10</v>
      </c>
      <c r="AP441" s="60">
        <v>12</v>
      </c>
    </row>
    <row r="442" spans="1:43" x14ac:dyDescent="0.2">
      <c r="A442" s="36" t="s">
        <v>1706</v>
      </c>
      <c r="B442" s="36" t="s">
        <v>2413</v>
      </c>
      <c r="T442" s="36" t="s">
        <v>112</v>
      </c>
      <c r="U442" s="36">
        <v>22011</v>
      </c>
      <c r="V442" s="36" t="s">
        <v>3943</v>
      </c>
      <c r="W442" s="59" t="s">
        <v>3944</v>
      </c>
      <c r="X442" s="36">
        <v>56</v>
      </c>
      <c r="Y442" s="36" t="s">
        <v>181</v>
      </c>
      <c r="Z442" s="36" t="s">
        <v>1511</v>
      </c>
      <c r="AA442" s="36" t="s">
        <v>3811</v>
      </c>
      <c r="AB442" s="60">
        <v>100</v>
      </c>
      <c r="AC442" s="60">
        <v>10</v>
      </c>
      <c r="AD442" s="60">
        <v>9</v>
      </c>
      <c r="AE442" s="36" t="s">
        <v>3812</v>
      </c>
      <c r="AF442" s="60">
        <v>200</v>
      </c>
      <c r="AG442" s="60">
        <v>20</v>
      </c>
      <c r="AH442" s="60">
        <v>11</v>
      </c>
      <c r="AI442" s="36" t="s">
        <v>3813</v>
      </c>
      <c r="AJ442" s="60">
        <v>300</v>
      </c>
      <c r="AK442" s="60">
        <v>30</v>
      </c>
      <c r="AL442" s="60">
        <v>13</v>
      </c>
      <c r="AM442" s="36" t="s">
        <v>3945</v>
      </c>
      <c r="AN442" s="60">
        <v>400</v>
      </c>
      <c r="AO442" s="60">
        <v>40</v>
      </c>
      <c r="AP442" s="60">
        <v>16</v>
      </c>
    </row>
    <row r="443" spans="1:43" x14ac:dyDescent="0.2">
      <c r="A443" s="36" t="s">
        <v>1706</v>
      </c>
      <c r="B443" s="36" t="s">
        <v>2580</v>
      </c>
      <c r="T443" s="36" t="s">
        <v>1698</v>
      </c>
      <c r="U443" s="36">
        <v>4315</v>
      </c>
      <c r="V443" s="36" t="s">
        <v>2243</v>
      </c>
      <c r="W443" s="59" t="s">
        <v>2244</v>
      </c>
      <c r="X443" s="36" t="s">
        <v>1701</v>
      </c>
      <c r="Y443" s="36" t="s">
        <v>1648</v>
      </c>
      <c r="Z443" s="36" t="s">
        <v>1511</v>
      </c>
      <c r="AA443" s="36" t="s">
        <v>2245</v>
      </c>
      <c r="AB443" s="60">
        <v>80</v>
      </c>
      <c r="AC443" s="60">
        <v>10</v>
      </c>
      <c r="AD443" s="60">
        <v>7</v>
      </c>
      <c r="AE443" s="36" t="s">
        <v>2246</v>
      </c>
      <c r="AF443" s="60">
        <v>100</v>
      </c>
      <c r="AG443" s="60">
        <v>10</v>
      </c>
      <c r="AH443" s="60">
        <v>10</v>
      </c>
      <c r="AI443" s="36" t="s">
        <v>2247</v>
      </c>
      <c r="AJ443" s="60">
        <v>140</v>
      </c>
      <c r="AK443" s="60">
        <v>15</v>
      </c>
      <c r="AL443" s="60">
        <v>12</v>
      </c>
      <c r="AM443" s="36" t="s">
        <v>2248</v>
      </c>
      <c r="AN443" s="60">
        <v>180</v>
      </c>
      <c r="AO443" s="60">
        <v>20</v>
      </c>
      <c r="AP443" s="60">
        <v>14</v>
      </c>
      <c r="AQ443" s="36" t="s">
        <v>67</v>
      </c>
    </row>
    <row r="444" spans="1:43" x14ac:dyDescent="0.2">
      <c r="A444" s="36" t="s">
        <v>1706</v>
      </c>
      <c r="B444" s="36" t="s">
        <v>2761</v>
      </c>
      <c r="T444" s="36" t="s">
        <v>100</v>
      </c>
      <c r="U444" s="36">
        <v>8009</v>
      </c>
      <c r="V444" s="36" t="s">
        <v>2827</v>
      </c>
      <c r="W444" s="59" t="s">
        <v>2828</v>
      </c>
      <c r="X444" s="36">
        <v>26</v>
      </c>
      <c r="Y444" s="36" t="s">
        <v>1648</v>
      </c>
      <c r="Z444" s="36" t="s">
        <v>1511</v>
      </c>
      <c r="AA444" s="36" t="s">
        <v>1736</v>
      </c>
      <c r="AB444" s="60">
        <v>50</v>
      </c>
      <c r="AC444" s="60">
        <v>5</v>
      </c>
      <c r="AD444" s="60">
        <v>6</v>
      </c>
      <c r="AE444" s="36" t="s">
        <v>1652</v>
      </c>
      <c r="AF444" s="60">
        <v>80</v>
      </c>
      <c r="AG444" s="60">
        <v>10</v>
      </c>
      <c r="AH444" s="60">
        <v>8</v>
      </c>
      <c r="AI444" s="36" t="s">
        <v>1737</v>
      </c>
      <c r="AJ444" s="60">
        <v>100</v>
      </c>
      <c r="AK444" s="60">
        <v>10</v>
      </c>
      <c r="AL444" s="60">
        <v>10</v>
      </c>
      <c r="AM444" s="36" t="s">
        <v>2200</v>
      </c>
      <c r="AN444" s="60">
        <v>140</v>
      </c>
      <c r="AO444" s="60">
        <v>15</v>
      </c>
      <c r="AP444" s="60">
        <v>12</v>
      </c>
    </row>
    <row r="445" spans="1:43" x14ac:dyDescent="0.2">
      <c r="A445" s="36" t="s">
        <v>1706</v>
      </c>
      <c r="B445" s="36" t="s">
        <v>2922</v>
      </c>
      <c r="T445" s="36" t="s">
        <v>1714</v>
      </c>
      <c r="U445" s="36">
        <v>7515</v>
      </c>
      <c r="V445" s="36" t="s">
        <v>2767</v>
      </c>
      <c r="W445" s="59" t="s">
        <v>2768</v>
      </c>
      <c r="X445" s="36" t="s">
        <v>1717</v>
      </c>
      <c r="Y445" s="36" t="s">
        <v>181</v>
      </c>
      <c r="Z445" s="36" t="s">
        <v>1511</v>
      </c>
      <c r="AA445" s="36" t="s">
        <v>2769</v>
      </c>
      <c r="AB445" s="60">
        <v>100</v>
      </c>
      <c r="AC445" s="60">
        <v>10</v>
      </c>
      <c r="AD445" s="60">
        <v>8</v>
      </c>
      <c r="AE445" s="36" t="s">
        <v>2770</v>
      </c>
      <c r="AF445" s="60">
        <v>140</v>
      </c>
      <c r="AG445" s="60">
        <v>15</v>
      </c>
      <c r="AH445" s="60">
        <v>10</v>
      </c>
      <c r="AI445" s="36" t="s">
        <v>2771</v>
      </c>
      <c r="AJ445" s="60">
        <v>180</v>
      </c>
      <c r="AK445" s="60">
        <v>15</v>
      </c>
      <c r="AL445" s="60">
        <v>12</v>
      </c>
      <c r="AM445" s="36" t="s">
        <v>2772</v>
      </c>
      <c r="AN445" s="60">
        <v>220</v>
      </c>
      <c r="AO445" s="60">
        <v>20</v>
      </c>
      <c r="AP445" s="60">
        <v>15</v>
      </c>
      <c r="AQ445" s="36" t="s">
        <v>104</v>
      </c>
    </row>
    <row r="446" spans="1:43" x14ac:dyDescent="0.2">
      <c r="A446" s="36" t="s">
        <v>1706</v>
      </c>
      <c r="B446" s="36" t="s">
        <v>3083</v>
      </c>
      <c r="T446" s="36" t="s">
        <v>1587</v>
      </c>
      <c r="U446" s="36">
        <v>1017</v>
      </c>
      <c r="V446" s="36" t="s">
        <v>1588</v>
      </c>
      <c r="W446" s="59" t="s">
        <v>1589</v>
      </c>
      <c r="X446" s="36">
        <v>4</v>
      </c>
      <c r="Y446" s="36" t="s">
        <v>181</v>
      </c>
      <c r="Z446" s="36" t="s">
        <v>1511</v>
      </c>
      <c r="AA446" s="36" t="s">
        <v>1590</v>
      </c>
      <c r="AB446" s="60">
        <v>30</v>
      </c>
      <c r="AC446" s="60" t="s">
        <v>790</v>
      </c>
      <c r="AD446" s="60">
        <v>5</v>
      </c>
      <c r="AE446" s="36" t="s">
        <v>1591</v>
      </c>
      <c r="AF446" s="60">
        <v>60</v>
      </c>
      <c r="AG446" s="60" t="s">
        <v>790</v>
      </c>
      <c r="AH446" s="60">
        <v>8</v>
      </c>
      <c r="AI446" s="36" t="s">
        <v>1592</v>
      </c>
      <c r="AJ446" s="60">
        <v>90</v>
      </c>
      <c r="AK446" s="60" t="s">
        <v>790</v>
      </c>
      <c r="AL446" s="60">
        <v>11</v>
      </c>
      <c r="AM446" s="36" t="s">
        <v>1593</v>
      </c>
      <c r="AN446" s="60">
        <v>120</v>
      </c>
      <c r="AO446" s="60" t="s">
        <v>790</v>
      </c>
      <c r="AP446" s="60">
        <v>13</v>
      </c>
      <c r="AQ446" s="36" t="s">
        <v>1594</v>
      </c>
    </row>
    <row r="447" spans="1:43" x14ac:dyDescent="0.2">
      <c r="A447" s="36" t="s">
        <v>1706</v>
      </c>
      <c r="B447" s="36" t="s">
        <v>3241</v>
      </c>
      <c r="T447" s="36" t="s">
        <v>1706</v>
      </c>
      <c r="U447" s="36">
        <v>12415</v>
      </c>
      <c r="V447" s="36" t="s">
        <v>3438</v>
      </c>
      <c r="W447" s="59" t="s">
        <v>3439</v>
      </c>
      <c r="X447" s="36" t="s">
        <v>1709</v>
      </c>
      <c r="Y447" s="36" t="s">
        <v>1561</v>
      </c>
      <c r="Z447" s="36" t="s">
        <v>1511</v>
      </c>
      <c r="AA447" s="36" t="s">
        <v>1719</v>
      </c>
      <c r="AB447" s="60">
        <v>60</v>
      </c>
      <c r="AC447" s="60">
        <v>5</v>
      </c>
      <c r="AD447" s="60">
        <v>6</v>
      </c>
      <c r="AE447" s="36" t="s">
        <v>1898</v>
      </c>
      <c r="AF447" s="60">
        <v>90</v>
      </c>
      <c r="AG447" s="60">
        <v>5</v>
      </c>
      <c r="AH447" s="60">
        <v>9</v>
      </c>
      <c r="AI447" s="36" t="s">
        <v>2498</v>
      </c>
      <c r="AJ447" s="60">
        <v>120</v>
      </c>
      <c r="AK447" s="60">
        <v>10</v>
      </c>
      <c r="AL447" s="60">
        <v>12</v>
      </c>
      <c r="AM447" s="36" t="s">
        <v>3440</v>
      </c>
      <c r="AN447" s="60">
        <v>150</v>
      </c>
      <c r="AO447" s="60">
        <v>10</v>
      </c>
      <c r="AP447" s="60">
        <v>15</v>
      </c>
      <c r="AQ447" s="36" t="s">
        <v>44</v>
      </c>
    </row>
    <row r="448" spans="1:43" x14ac:dyDescent="0.2">
      <c r="A448" s="36" t="s">
        <v>1706</v>
      </c>
      <c r="B448" s="36" t="s">
        <v>3338</v>
      </c>
      <c r="T448" s="36" t="s">
        <v>66</v>
      </c>
      <c r="U448" s="36">
        <v>2008</v>
      </c>
      <c r="V448" s="36" t="s">
        <v>1791</v>
      </c>
      <c r="W448" s="59" t="s">
        <v>1792</v>
      </c>
      <c r="X448" s="36">
        <v>6</v>
      </c>
      <c r="Y448" s="36" t="s">
        <v>181</v>
      </c>
      <c r="Z448" s="36" t="s">
        <v>1511</v>
      </c>
      <c r="AA448" s="36" t="s">
        <v>1793</v>
      </c>
      <c r="AB448" s="60">
        <v>30</v>
      </c>
      <c r="AC448" s="60">
        <v>5</v>
      </c>
      <c r="AD448" s="60">
        <v>5</v>
      </c>
      <c r="AE448" s="36" t="s">
        <v>1794</v>
      </c>
      <c r="AF448" s="60">
        <v>60</v>
      </c>
      <c r="AG448" s="60">
        <v>10</v>
      </c>
      <c r="AH448" s="60">
        <v>8</v>
      </c>
      <c r="AI448" s="36" t="s">
        <v>1795</v>
      </c>
      <c r="AJ448" s="60">
        <v>90</v>
      </c>
      <c r="AK448" s="60">
        <v>10</v>
      </c>
      <c r="AL448" s="60">
        <v>10</v>
      </c>
      <c r="AM448" s="36" t="s">
        <v>1796</v>
      </c>
      <c r="AN448" s="60">
        <v>120</v>
      </c>
      <c r="AO448" s="60">
        <v>15</v>
      </c>
      <c r="AP448" s="60">
        <v>12</v>
      </c>
    </row>
    <row r="449" spans="1:43" x14ac:dyDescent="0.2">
      <c r="A449" s="36" t="s">
        <v>1706</v>
      </c>
      <c r="B449" s="36" t="s">
        <v>3438</v>
      </c>
      <c r="T449" s="36" t="s">
        <v>1572</v>
      </c>
      <c r="U449" s="36">
        <v>2015</v>
      </c>
      <c r="V449" s="36" t="s">
        <v>1813</v>
      </c>
      <c r="W449" s="59" t="s">
        <v>1814</v>
      </c>
      <c r="X449" s="36" t="s">
        <v>1575</v>
      </c>
      <c r="Y449" s="36" t="s">
        <v>181</v>
      </c>
      <c r="Z449" s="36" t="s">
        <v>1511</v>
      </c>
      <c r="AA449" s="36" t="s">
        <v>1815</v>
      </c>
      <c r="AB449" s="60">
        <v>30</v>
      </c>
      <c r="AC449" s="60">
        <v>5</v>
      </c>
      <c r="AD449" s="60">
        <v>5</v>
      </c>
      <c r="AE449" s="36" t="s">
        <v>1816</v>
      </c>
      <c r="AF449" s="60">
        <v>70</v>
      </c>
      <c r="AG449" s="60">
        <v>10</v>
      </c>
      <c r="AH449" s="60">
        <v>8</v>
      </c>
      <c r="AI449" s="36" t="s">
        <v>1817</v>
      </c>
      <c r="AJ449" s="60">
        <v>90</v>
      </c>
      <c r="AK449" s="60">
        <v>10</v>
      </c>
      <c r="AL449" s="60">
        <v>10</v>
      </c>
      <c r="AM449" s="36" t="s">
        <v>1818</v>
      </c>
      <c r="AN449" s="60">
        <v>120</v>
      </c>
      <c r="AO449" s="60">
        <v>15</v>
      </c>
      <c r="AP449" s="60">
        <v>12</v>
      </c>
      <c r="AQ449" s="36" t="s">
        <v>1819</v>
      </c>
    </row>
    <row r="450" spans="1:43" x14ac:dyDescent="0.2">
      <c r="A450" s="36" t="s">
        <v>1714</v>
      </c>
      <c r="B450" s="36" t="s">
        <v>1715</v>
      </c>
      <c r="T450" s="36" t="s">
        <v>66</v>
      </c>
      <c r="U450" s="36">
        <v>19008</v>
      </c>
      <c r="V450" s="36" t="s">
        <v>3789</v>
      </c>
      <c r="W450" s="59" t="s">
        <v>3790</v>
      </c>
      <c r="X450" s="36">
        <v>62</v>
      </c>
      <c r="Y450" s="36" t="s">
        <v>129</v>
      </c>
      <c r="Z450" s="36" t="s">
        <v>1623</v>
      </c>
      <c r="AA450" s="36" t="s">
        <v>3791</v>
      </c>
      <c r="AB450" s="60">
        <v>120</v>
      </c>
      <c r="AC450" s="60">
        <v>15</v>
      </c>
      <c r="AD450" s="60">
        <v>7</v>
      </c>
      <c r="AE450" s="36" t="s">
        <v>3792</v>
      </c>
      <c r="AF450" s="60">
        <v>180</v>
      </c>
      <c r="AG450" s="60">
        <v>20</v>
      </c>
      <c r="AH450" s="60">
        <v>10</v>
      </c>
      <c r="AI450" s="36" t="s">
        <v>3793</v>
      </c>
      <c r="AJ450" s="60">
        <v>240</v>
      </c>
      <c r="AK450" s="60">
        <v>25</v>
      </c>
      <c r="AL450" s="60">
        <v>12</v>
      </c>
      <c r="AM450" s="36" t="s">
        <v>3794</v>
      </c>
      <c r="AN450" s="60">
        <v>300</v>
      </c>
      <c r="AO450" s="60">
        <v>30</v>
      </c>
      <c r="AP450" s="60">
        <v>15</v>
      </c>
    </row>
    <row r="451" spans="1:43" x14ac:dyDescent="0.2">
      <c r="A451" s="36" t="s">
        <v>1714</v>
      </c>
      <c r="B451" s="36" t="s">
        <v>1911</v>
      </c>
      <c r="T451" s="36" t="s">
        <v>66</v>
      </c>
      <c r="U451" s="36">
        <v>5008</v>
      </c>
      <c r="V451" s="36" t="s">
        <v>2309</v>
      </c>
      <c r="W451" s="59" t="s">
        <v>2310</v>
      </c>
      <c r="X451" s="36">
        <v>16</v>
      </c>
      <c r="Y451" s="36" t="s">
        <v>181</v>
      </c>
      <c r="Z451" s="36" t="s">
        <v>1511</v>
      </c>
      <c r="AA451" s="36" t="s">
        <v>2143</v>
      </c>
      <c r="AB451" s="60">
        <v>50</v>
      </c>
      <c r="AC451" s="60">
        <v>5</v>
      </c>
      <c r="AD451" s="60">
        <v>6</v>
      </c>
      <c r="AE451" s="36" t="s">
        <v>2311</v>
      </c>
      <c r="AF451" s="60">
        <v>80</v>
      </c>
      <c r="AG451" s="60">
        <v>10</v>
      </c>
      <c r="AH451" s="60">
        <v>8</v>
      </c>
      <c r="AI451" s="36" t="s">
        <v>2312</v>
      </c>
      <c r="AJ451" s="60">
        <v>110</v>
      </c>
      <c r="AK451" s="60">
        <v>10</v>
      </c>
      <c r="AL451" s="60">
        <v>10</v>
      </c>
      <c r="AM451" s="36" t="s">
        <v>2313</v>
      </c>
      <c r="AN451" s="60">
        <v>150</v>
      </c>
      <c r="AO451" s="60">
        <v>15</v>
      </c>
      <c r="AP451" s="60">
        <v>12</v>
      </c>
    </row>
    <row r="452" spans="1:43" x14ac:dyDescent="0.2">
      <c r="A452" s="36" t="s">
        <v>1714</v>
      </c>
      <c r="B452" s="36" t="s">
        <v>2086</v>
      </c>
      <c r="T452" s="36" t="s">
        <v>1714</v>
      </c>
      <c r="U452" s="36">
        <v>4515</v>
      </c>
      <c r="V452" s="36" t="s">
        <v>2252</v>
      </c>
      <c r="W452" s="59" t="s">
        <v>2253</v>
      </c>
      <c r="X452" s="36" t="s">
        <v>1717</v>
      </c>
      <c r="Y452" s="36" t="s">
        <v>1648</v>
      </c>
      <c r="Z452" s="36" t="s">
        <v>1511</v>
      </c>
      <c r="AA452" s="36" t="s">
        <v>2088</v>
      </c>
      <c r="AB452" s="60">
        <v>80</v>
      </c>
      <c r="AC452" s="60">
        <v>5</v>
      </c>
      <c r="AD452" s="60">
        <v>8</v>
      </c>
      <c r="AE452" s="36" t="s">
        <v>1897</v>
      </c>
      <c r="AF452" s="60">
        <v>100</v>
      </c>
      <c r="AG452" s="60">
        <v>5</v>
      </c>
      <c r="AH452" s="60">
        <v>10</v>
      </c>
      <c r="AI452" s="36" t="s">
        <v>1898</v>
      </c>
      <c r="AJ452" s="60">
        <v>120</v>
      </c>
      <c r="AK452" s="60">
        <v>10</v>
      </c>
      <c r="AL452" s="60">
        <v>12</v>
      </c>
      <c r="AM452" s="36" t="s">
        <v>2089</v>
      </c>
      <c r="AN452" s="60">
        <v>140</v>
      </c>
      <c r="AO452" s="60">
        <v>10</v>
      </c>
      <c r="AP452" s="60">
        <v>14</v>
      </c>
      <c r="AQ452" s="36" t="s">
        <v>54</v>
      </c>
    </row>
    <row r="453" spans="1:43" x14ac:dyDescent="0.2">
      <c r="A453" s="36" t="s">
        <v>1714</v>
      </c>
      <c r="B453" s="36" t="s">
        <v>2252</v>
      </c>
      <c r="T453" s="36" t="s">
        <v>67</v>
      </c>
      <c r="U453" s="36">
        <v>29004</v>
      </c>
      <c r="V453" s="36" t="s">
        <v>1600</v>
      </c>
      <c r="W453" s="59" t="s">
        <v>4229</v>
      </c>
      <c r="X453" s="36">
        <v>72</v>
      </c>
      <c r="Y453" s="36" t="s">
        <v>1648</v>
      </c>
      <c r="Z453" s="36" t="s">
        <v>1511</v>
      </c>
      <c r="AA453" s="36" t="s">
        <v>4230</v>
      </c>
      <c r="AB453" s="60">
        <v>200</v>
      </c>
      <c r="AC453" s="60" t="s">
        <v>266</v>
      </c>
      <c r="AD453" s="60">
        <v>10</v>
      </c>
      <c r="AE453" s="36" t="s">
        <v>3552</v>
      </c>
      <c r="AF453" s="60">
        <v>250</v>
      </c>
      <c r="AG453" s="60" t="s">
        <v>266</v>
      </c>
      <c r="AH453" s="60">
        <v>12</v>
      </c>
      <c r="AI453" s="36" t="s">
        <v>3553</v>
      </c>
      <c r="AJ453" s="60">
        <v>300</v>
      </c>
      <c r="AK453" s="60" t="s">
        <v>266</v>
      </c>
      <c r="AL453" s="60">
        <v>14</v>
      </c>
      <c r="AM453" s="36" t="s">
        <v>3554</v>
      </c>
      <c r="AN453" s="60">
        <v>350</v>
      </c>
      <c r="AO453" s="60" t="s">
        <v>266</v>
      </c>
      <c r="AP453" s="60">
        <v>16</v>
      </c>
    </row>
    <row r="454" spans="1:43" x14ac:dyDescent="0.2">
      <c r="A454" s="36" t="s">
        <v>1714</v>
      </c>
      <c r="B454" s="36" t="s">
        <v>2419</v>
      </c>
      <c r="T454" s="36" t="s">
        <v>104</v>
      </c>
      <c r="U454" s="36">
        <v>29010</v>
      </c>
      <c r="V454" s="36" t="s">
        <v>4244</v>
      </c>
      <c r="W454" s="59" t="s">
        <v>4245</v>
      </c>
      <c r="X454" s="36">
        <v>96</v>
      </c>
      <c r="Y454" s="36" t="s">
        <v>1561</v>
      </c>
      <c r="Z454" s="36" t="s">
        <v>1511</v>
      </c>
      <c r="AA454" s="36" t="s">
        <v>4246</v>
      </c>
      <c r="AB454" s="60">
        <v>500</v>
      </c>
      <c r="AC454" s="60">
        <v>50</v>
      </c>
      <c r="AD454" s="60">
        <v>13</v>
      </c>
      <c r="AE454" s="36" t="s">
        <v>4247</v>
      </c>
      <c r="AF454" s="60">
        <v>900</v>
      </c>
      <c r="AG454" s="60">
        <v>90</v>
      </c>
      <c r="AH454" s="60">
        <v>15</v>
      </c>
      <c r="AI454" s="36" t="s">
        <v>4248</v>
      </c>
      <c r="AJ454" s="60">
        <v>1400</v>
      </c>
      <c r="AK454" s="60">
        <v>140</v>
      </c>
      <c r="AL454" s="60">
        <v>17</v>
      </c>
      <c r="AM454" s="36" t="s">
        <v>4249</v>
      </c>
      <c r="AN454" s="60">
        <v>2000</v>
      </c>
      <c r="AO454" s="60">
        <v>200</v>
      </c>
      <c r="AP454" s="60">
        <v>19</v>
      </c>
    </row>
    <row r="455" spans="1:43" x14ac:dyDescent="0.2">
      <c r="A455" s="36" t="s">
        <v>1714</v>
      </c>
      <c r="B455" s="36" t="s">
        <v>2586</v>
      </c>
      <c r="T455" s="36" t="s">
        <v>146</v>
      </c>
      <c r="U455" s="36">
        <v>3021</v>
      </c>
      <c r="V455" s="36" t="s">
        <v>2024</v>
      </c>
      <c r="W455" s="59" t="s">
        <v>2025</v>
      </c>
      <c r="X455" s="36">
        <v>24</v>
      </c>
      <c r="Y455" s="36" t="s">
        <v>181</v>
      </c>
      <c r="Z455" s="36" t="s">
        <v>1511</v>
      </c>
      <c r="AA455" s="36" t="s">
        <v>2026</v>
      </c>
      <c r="AB455" s="60">
        <v>60</v>
      </c>
      <c r="AC455" s="60" t="s">
        <v>790</v>
      </c>
      <c r="AD455" s="60">
        <v>6</v>
      </c>
      <c r="AE455" s="36">
        <v>180</v>
      </c>
      <c r="AF455" s="60">
        <v>90</v>
      </c>
      <c r="AG455" s="60" t="s">
        <v>790</v>
      </c>
      <c r="AH455" s="60">
        <v>9</v>
      </c>
      <c r="AI455" s="36">
        <v>240</v>
      </c>
      <c r="AJ455" s="60">
        <v>120</v>
      </c>
      <c r="AK455" s="60" t="s">
        <v>790</v>
      </c>
      <c r="AL455" s="60">
        <v>11</v>
      </c>
      <c r="AM455" s="36">
        <v>280</v>
      </c>
      <c r="AN455" s="60">
        <v>150</v>
      </c>
      <c r="AO455" s="60" t="s">
        <v>790</v>
      </c>
      <c r="AP455" s="60">
        <v>13</v>
      </c>
      <c r="AQ455" s="36" t="s">
        <v>1619</v>
      </c>
    </row>
    <row r="456" spans="1:43" x14ac:dyDescent="0.2">
      <c r="A456" s="36" t="s">
        <v>1714</v>
      </c>
      <c r="B456" s="36" t="s">
        <v>2767</v>
      </c>
      <c r="T456" s="36" t="s">
        <v>1579</v>
      </c>
      <c r="U456" s="36">
        <v>8016</v>
      </c>
      <c r="V456" s="36" t="s">
        <v>2844</v>
      </c>
      <c r="W456" s="59" t="s">
        <v>2845</v>
      </c>
      <c r="X456" s="36">
        <v>74</v>
      </c>
      <c r="Y456" s="36" t="s">
        <v>181</v>
      </c>
      <c r="Z456" s="36" t="s">
        <v>1511</v>
      </c>
      <c r="AA456" s="36" t="s">
        <v>2846</v>
      </c>
      <c r="AB456" s="60">
        <v>200</v>
      </c>
      <c r="AC456" s="60" t="s">
        <v>790</v>
      </c>
      <c r="AD456" s="60">
        <v>8</v>
      </c>
      <c r="AE456" s="36" t="s">
        <v>2847</v>
      </c>
      <c r="AF456" s="60">
        <v>400</v>
      </c>
      <c r="AG456" s="60" t="s">
        <v>790</v>
      </c>
      <c r="AH456" s="60">
        <v>11</v>
      </c>
      <c r="AI456" s="36" t="s">
        <v>2848</v>
      </c>
      <c r="AJ456" s="60">
        <v>800</v>
      </c>
      <c r="AK456" s="60" t="s">
        <v>790</v>
      </c>
      <c r="AL456" s="60">
        <v>13</v>
      </c>
      <c r="AM456" s="36" t="s">
        <v>2849</v>
      </c>
      <c r="AN456" s="60">
        <v>1200</v>
      </c>
      <c r="AO456" s="60" t="s">
        <v>790</v>
      </c>
      <c r="AP456" s="60">
        <v>15</v>
      </c>
      <c r="AQ456" s="36" t="s">
        <v>1586</v>
      </c>
    </row>
    <row r="457" spans="1:43" x14ac:dyDescent="0.2">
      <c r="A457" s="36" t="s">
        <v>1714</v>
      </c>
      <c r="B457" s="36" t="s">
        <v>2924</v>
      </c>
      <c r="T457" s="36" t="s">
        <v>112</v>
      </c>
      <c r="U457" s="36">
        <v>9011</v>
      </c>
      <c r="V457" s="36" t="s">
        <v>2992</v>
      </c>
      <c r="W457" s="59" t="s">
        <v>2993</v>
      </c>
      <c r="X457" s="36">
        <v>22</v>
      </c>
      <c r="Y457" s="36" t="s">
        <v>181</v>
      </c>
      <c r="Z457" s="36" t="s">
        <v>1511</v>
      </c>
      <c r="AA457" s="36" t="s">
        <v>2800</v>
      </c>
      <c r="AB457" s="60">
        <v>80</v>
      </c>
      <c r="AC457" s="60" t="s">
        <v>266</v>
      </c>
      <c r="AD457" s="60">
        <v>8</v>
      </c>
      <c r="AE457" s="36" t="s">
        <v>2994</v>
      </c>
      <c r="AF457" s="60">
        <v>100</v>
      </c>
      <c r="AG457" s="60" t="s">
        <v>266</v>
      </c>
      <c r="AH457" s="60">
        <v>10</v>
      </c>
      <c r="AI457" s="36" t="s">
        <v>2801</v>
      </c>
      <c r="AJ457" s="60">
        <v>120</v>
      </c>
      <c r="AK457" s="60" t="s">
        <v>266</v>
      </c>
      <c r="AL457" s="60">
        <v>12</v>
      </c>
      <c r="AM457" s="36" t="s">
        <v>2802</v>
      </c>
      <c r="AN457" s="60">
        <v>140</v>
      </c>
      <c r="AO457" s="60" t="s">
        <v>266</v>
      </c>
      <c r="AP457" s="60">
        <v>14</v>
      </c>
    </row>
    <row r="458" spans="1:43" x14ac:dyDescent="0.2">
      <c r="A458" s="36" t="s">
        <v>1714</v>
      </c>
      <c r="B458" s="36" t="s">
        <v>3087</v>
      </c>
      <c r="T458" s="36" t="s">
        <v>67</v>
      </c>
      <c r="U458" s="36">
        <v>23004</v>
      </c>
      <c r="V458" s="36" t="s">
        <v>3956</v>
      </c>
      <c r="W458" s="59" t="s">
        <v>3957</v>
      </c>
      <c r="X458" s="36">
        <v>58</v>
      </c>
      <c r="Y458" s="36" t="s">
        <v>1648</v>
      </c>
      <c r="Z458" s="36" t="s">
        <v>1511</v>
      </c>
      <c r="AA458" s="36" t="s">
        <v>1735</v>
      </c>
      <c r="AB458" s="60">
        <v>100</v>
      </c>
      <c r="AC458" s="60">
        <v>10</v>
      </c>
      <c r="AD458" s="60">
        <v>7</v>
      </c>
      <c r="AE458" s="36" t="s">
        <v>1652</v>
      </c>
      <c r="AF458" s="60">
        <v>180</v>
      </c>
      <c r="AG458" s="60">
        <v>15</v>
      </c>
      <c r="AH458" s="60">
        <v>10</v>
      </c>
      <c r="AI458" s="36" t="s">
        <v>2200</v>
      </c>
      <c r="AJ458" s="60">
        <v>240</v>
      </c>
      <c r="AK458" s="60">
        <v>25</v>
      </c>
      <c r="AL458" s="60">
        <v>13</v>
      </c>
      <c r="AM458" s="36" t="s">
        <v>2324</v>
      </c>
      <c r="AN458" s="60">
        <v>300</v>
      </c>
      <c r="AO458" s="60">
        <v>30</v>
      </c>
      <c r="AP458" s="60">
        <v>16</v>
      </c>
    </row>
    <row r="459" spans="1:43" x14ac:dyDescent="0.2">
      <c r="A459" s="36" t="s">
        <v>1714</v>
      </c>
      <c r="B459" s="36" t="s">
        <v>3245</v>
      </c>
      <c r="T459" s="36" t="s">
        <v>1677</v>
      </c>
      <c r="U459" s="36">
        <v>5029</v>
      </c>
      <c r="V459" s="36" t="s">
        <v>2393</v>
      </c>
      <c r="W459" s="59" t="s">
        <v>2394</v>
      </c>
      <c r="X459" s="36">
        <v>44</v>
      </c>
      <c r="Y459" s="36" t="s">
        <v>128</v>
      </c>
      <c r="Z459" s="36" t="s">
        <v>1511</v>
      </c>
      <c r="AA459" s="36" t="s">
        <v>2395</v>
      </c>
      <c r="AB459" s="60">
        <v>100</v>
      </c>
      <c r="AC459" s="60">
        <v>5</v>
      </c>
      <c r="AD459" s="60">
        <v>6</v>
      </c>
      <c r="AE459" s="36">
        <v>120</v>
      </c>
      <c r="AF459" s="60">
        <v>150</v>
      </c>
      <c r="AG459" s="60">
        <v>10</v>
      </c>
      <c r="AH459" s="60">
        <v>9</v>
      </c>
      <c r="AI459" s="36">
        <v>160</v>
      </c>
      <c r="AJ459" s="60">
        <v>200</v>
      </c>
      <c r="AK459" s="60">
        <v>10</v>
      </c>
      <c r="AL459" s="60">
        <v>12</v>
      </c>
      <c r="AM459" s="36">
        <v>200</v>
      </c>
      <c r="AN459" s="60">
        <v>250</v>
      </c>
      <c r="AO459" s="60">
        <v>15</v>
      </c>
      <c r="AP459" s="60">
        <v>15</v>
      </c>
      <c r="AQ459" s="36" t="s">
        <v>1684</v>
      </c>
    </row>
    <row r="460" spans="1:43" x14ac:dyDescent="0.2">
      <c r="A460" s="36" t="s">
        <v>1714</v>
      </c>
      <c r="B460" s="36" t="s">
        <v>3344</v>
      </c>
      <c r="T460" s="36" t="s">
        <v>1685</v>
      </c>
      <c r="U460" s="36">
        <v>6115</v>
      </c>
      <c r="V460" s="36" t="s">
        <v>2570</v>
      </c>
      <c r="W460" s="59" t="s">
        <v>2571</v>
      </c>
      <c r="X460" s="36" t="s">
        <v>1688</v>
      </c>
      <c r="Y460" s="36" t="s">
        <v>181</v>
      </c>
      <c r="Z460" s="36" t="s">
        <v>1511</v>
      </c>
      <c r="AA460" s="36" t="s">
        <v>1538</v>
      </c>
      <c r="AB460" s="60">
        <v>60</v>
      </c>
      <c r="AC460" s="60">
        <v>10</v>
      </c>
      <c r="AD460" s="60">
        <v>6</v>
      </c>
      <c r="AE460" s="36" t="s">
        <v>1539</v>
      </c>
      <c r="AF460" s="60">
        <v>120</v>
      </c>
      <c r="AG460" s="60">
        <v>20</v>
      </c>
      <c r="AH460" s="60">
        <v>9</v>
      </c>
      <c r="AI460" s="36" t="s">
        <v>1540</v>
      </c>
      <c r="AJ460" s="60">
        <v>180</v>
      </c>
      <c r="AK460" s="60">
        <v>20</v>
      </c>
      <c r="AL460" s="60">
        <v>11</v>
      </c>
      <c r="AM460" s="36" t="s">
        <v>1541</v>
      </c>
      <c r="AN460" s="60">
        <v>240</v>
      </c>
      <c r="AO460" s="60">
        <v>25</v>
      </c>
      <c r="AP460" s="60">
        <v>13</v>
      </c>
      <c r="AQ460" s="36" t="s">
        <v>76</v>
      </c>
    </row>
    <row r="461" spans="1:43" x14ac:dyDescent="0.2">
      <c r="A461" s="36" t="s">
        <v>1714</v>
      </c>
      <c r="B461" s="36" t="s">
        <v>3441</v>
      </c>
      <c r="T461" s="36">
        <v>0</v>
      </c>
      <c r="U461" s="36" t="s">
        <v>790</v>
      </c>
      <c r="V461" s="36" t="s">
        <v>96</v>
      </c>
      <c r="W461" s="59" t="s">
        <v>266</v>
      </c>
      <c r="X461" s="36">
        <v>0</v>
      </c>
      <c r="Y461" s="36" t="s">
        <v>164</v>
      </c>
      <c r="Z461" s="36" t="s">
        <v>164</v>
      </c>
      <c r="AA461" s="36" t="s">
        <v>164</v>
      </c>
      <c r="AB461" s="60">
        <v>0</v>
      </c>
      <c r="AC461" s="60">
        <v>0</v>
      </c>
      <c r="AD461" s="60">
        <v>0</v>
      </c>
      <c r="AE461" s="36" t="s">
        <v>164</v>
      </c>
      <c r="AF461" s="60">
        <v>0</v>
      </c>
      <c r="AG461" s="60">
        <v>0</v>
      </c>
      <c r="AH461" s="60">
        <v>0</v>
      </c>
      <c r="AI461" s="36" t="s">
        <v>164</v>
      </c>
      <c r="AJ461" s="60">
        <v>0</v>
      </c>
      <c r="AK461" s="60">
        <v>0</v>
      </c>
      <c r="AL461" s="60">
        <v>0</v>
      </c>
      <c r="AM461" s="36" t="s">
        <v>164</v>
      </c>
      <c r="AN461" s="60">
        <v>0</v>
      </c>
      <c r="AO461" s="60">
        <v>0</v>
      </c>
      <c r="AP461" s="60">
        <v>0</v>
      </c>
    </row>
    <row r="462" spans="1:43" x14ac:dyDescent="0.2">
      <c r="A462" s="36" t="s">
        <v>1723</v>
      </c>
      <c r="B462" s="36" t="s">
        <v>1724</v>
      </c>
      <c r="T462" s="36" t="s">
        <v>66</v>
      </c>
      <c r="U462" s="36">
        <v>4008</v>
      </c>
      <c r="V462" s="36" t="s">
        <v>2141</v>
      </c>
      <c r="W462" s="59" t="s">
        <v>2142</v>
      </c>
      <c r="X462" s="36">
        <v>12</v>
      </c>
      <c r="Y462" s="36" t="s">
        <v>181</v>
      </c>
      <c r="Z462" s="36" t="s">
        <v>1623</v>
      </c>
      <c r="AA462" s="36" t="s">
        <v>2143</v>
      </c>
      <c r="AB462" s="60">
        <v>40</v>
      </c>
      <c r="AC462" s="60">
        <v>5</v>
      </c>
      <c r="AD462" s="60">
        <v>6</v>
      </c>
      <c r="AE462" s="36" t="s">
        <v>2144</v>
      </c>
      <c r="AF462" s="60">
        <v>80</v>
      </c>
      <c r="AG462" s="60">
        <v>10</v>
      </c>
      <c r="AH462" s="60">
        <v>8</v>
      </c>
      <c r="AI462" s="36" t="s">
        <v>2145</v>
      </c>
      <c r="AJ462" s="60">
        <v>110</v>
      </c>
      <c r="AK462" s="60">
        <v>10</v>
      </c>
      <c r="AL462" s="60">
        <v>10</v>
      </c>
      <c r="AM462" s="36" t="s">
        <v>2146</v>
      </c>
      <c r="AN462" s="60">
        <v>150</v>
      </c>
      <c r="AO462" s="60">
        <v>15</v>
      </c>
      <c r="AP462" s="60">
        <v>12</v>
      </c>
    </row>
    <row r="463" spans="1:43" x14ac:dyDescent="0.2">
      <c r="A463" s="36" t="s">
        <v>1723</v>
      </c>
      <c r="B463" s="36" t="s">
        <v>1916</v>
      </c>
      <c r="T463" s="36" t="s">
        <v>44</v>
      </c>
      <c r="U463" s="36">
        <v>17002</v>
      </c>
      <c r="V463" s="36" t="s">
        <v>3674</v>
      </c>
      <c r="W463" s="59" t="s">
        <v>3675</v>
      </c>
      <c r="X463" s="36">
        <v>42</v>
      </c>
      <c r="Y463" s="36" t="s">
        <v>181</v>
      </c>
      <c r="Z463" s="36" t="s">
        <v>1511</v>
      </c>
      <c r="AA463" s="36" t="s">
        <v>1513</v>
      </c>
      <c r="AB463" s="60">
        <v>80</v>
      </c>
      <c r="AC463" s="60">
        <v>10</v>
      </c>
      <c r="AD463" s="60">
        <v>6</v>
      </c>
      <c r="AE463" s="36" t="s">
        <v>3115</v>
      </c>
      <c r="AF463" s="60">
        <v>180</v>
      </c>
      <c r="AG463" s="60">
        <v>20</v>
      </c>
      <c r="AH463" s="60">
        <v>9</v>
      </c>
      <c r="AI463" s="36" t="s">
        <v>3676</v>
      </c>
      <c r="AJ463" s="60">
        <v>240</v>
      </c>
      <c r="AK463" s="60">
        <v>25</v>
      </c>
      <c r="AL463" s="60">
        <v>12</v>
      </c>
      <c r="AM463" s="36" t="s">
        <v>3116</v>
      </c>
      <c r="AN463" s="60">
        <v>300</v>
      </c>
      <c r="AO463" s="60">
        <v>30</v>
      </c>
      <c r="AP463" s="60">
        <v>15</v>
      </c>
    </row>
    <row r="464" spans="1:43" x14ac:dyDescent="0.2">
      <c r="A464" s="36" t="s">
        <v>1723</v>
      </c>
      <c r="B464" s="36" t="s">
        <v>2090</v>
      </c>
      <c r="T464" s="36" t="s">
        <v>1714</v>
      </c>
      <c r="U464" s="36">
        <v>10515</v>
      </c>
      <c r="V464" s="36" t="s">
        <v>3245</v>
      </c>
      <c r="W464" s="59" t="s">
        <v>3246</v>
      </c>
      <c r="X464" s="36" t="s">
        <v>1717</v>
      </c>
      <c r="Y464" s="36" t="s">
        <v>1561</v>
      </c>
      <c r="Z464" s="36" t="s">
        <v>1511</v>
      </c>
      <c r="AA464" s="36" t="s">
        <v>3247</v>
      </c>
      <c r="AB464" s="60">
        <v>100</v>
      </c>
      <c r="AC464" s="60">
        <v>10</v>
      </c>
      <c r="AD464" s="60">
        <v>8</v>
      </c>
      <c r="AE464" s="36" t="s">
        <v>3248</v>
      </c>
      <c r="AF464" s="60">
        <v>160</v>
      </c>
      <c r="AG464" s="60">
        <v>20</v>
      </c>
      <c r="AH464" s="60">
        <v>10</v>
      </c>
      <c r="AI464" s="36" t="s">
        <v>3249</v>
      </c>
      <c r="AJ464" s="60">
        <v>240</v>
      </c>
      <c r="AK464" s="60">
        <v>25</v>
      </c>
      <c r="AL464" s="60">
        <v>13</v>
      </c>
      <c r="AM464" s="36" t="s">
        <v>3250</v>
      </c>
      <c r="AN464" s="60">
        <v>320</v>
      </c>
      <c r="AO464" s="60">
        <v>35</v>
      </c>
      <c r="AP464" s="60">
        <v>16</v>
      </c>
      <c r="AQ464" s="36" t="s">
        <v>40</v>
      </c>
    </row>
    <row r="465" spans="1:43" x14ac:dyDescent="0.2">
      <c r="A465" s="36" t="s">
        <v>1723</v>
      </c>
      <c r="B465" s="36" t="s">
        <v>2254</v>
      </c>
      <c r="T465" s="36" t="s">
        <v>1693</v>
      </c>
      <c r="U465" s="36">
        <v>1215</v>
      </c>
      <c r="V465" s="36" t="s">
        <v>1694</v>
      </c>
      <c r="W465" s="59" t="s">
        <v>1695</v>
      </c>
      <c r="X465" s="36" t="s">
        <v>1696</v>
      </c>
      <c r="Y465" s="36" t="s">
        <v>181</v>
      </c>
      <c r="Z465" s="36" t="s">
        <v>1511</v>
      </c>
      <c r="AA465" s="36" t="s">
        <v>1538</v>
      </c>
      <c r="AB465" s="60">
        <v>80</v>
      </c>
      <c r="AC465" s="60">
        <v>10</v>
      </c>
      <c r="AD465" s="60">
        <v>6</v>
      </c>
      <c r="AE465" s="36" t="s">
        <v>1539</v>
      </c>
      <c r="AF465" s="60">
        <v>140</v>
      </c>
      <c r="AG465" s="60">
        <v>15</v>
      </c>
      <c r="AH465" s="60">
        <v>9</v>
      </c>
      <c r="AI465" s="36" t="s">
        <v>1540</v>
      </c>
      <c r="AJ465" s="60">
        <v>200</v>
      </c>
      <c r="AK465" s="60">
        <v>20</v>
      </c>
      <c r="AL465" s="60">
        <v>11</v>
      </c>
      <c r="AM465" s="36" t="s">
        <v>1541</v>
      </c>
      <c r="AN465" s="60">
        <v>260</v>
      </c>
      <c r="AO465" s="60">
        <v>30</v>
      </c>
      <c r="AP465" s="60">
        <v>13</v>
      </c>
      <c r="AQ465" s="36" t="s">
        <v>1697</v>
      </c>
    </row>
    <row r="466" spans="1:43" x14ac:dyDescent="0.2">
      <c r="A466" s="36" t="s">
        <v>1723</v>
      </c>
      <c r="B466" s="36" t="s">
        <v>2425</v>
      </c>
      <c r="T466" s="36" t="s">
        <v>34</v>
      </c>
      <c r="U466" s="36">
        <v>30001</v>
      </c>
      <c r="V466" s="36" t="s">
        <v>4254</v>
      </c>
      <c r="W466" s="59" t="s">
        <v>4255</v>
      </c>
      <c r="X466" s="36">
        <v>76</v>
      </c>
      <c r="Y466" s="36" t="s">
        <v>181</v>
      </c>
      <c r="Z466" s="36" t="s">
        <v>1511</v>
      </c>
      <c r="AA466" s="36" t="s">
        <v>4256</v>
      </c>
      <c r="AB466" s="60">
        <v>150</v>
      </c>
      <c r="AC466" s="60">
        <v>15</v>
      </c>
      <c r="AD466" s="60">
        <v>10</v>
      </c>
      <c r="AE466" s="36" t="s">
        <v>4257</v>
      </c>
      <c r="AF466" s="60">
        <v>200</v>
      </c>
      <c r="AG466" s="60">
        <v>20</v>
      </c>
      <c r="AH466" s="60">
        <v>12</v>
      </c>
      <c r="AI466" s="36" t="s">
        <v>4258</v>
      </c>
      <c r="AJ466" s="60">
        <v>240</v>
      </c>
      <c r="AK466" s="60">
        <v>25</v>
      </c>
      <c r="AL466" s="60">
        <v>14</v>
      </c>
      <c r="AM466" s="36" t="s">
        <v>4259</v>
      </c>
      <c r="AN466" s="60">
        <v>300</v>
      </c>
      <c r="AO466" s="60">
        <v>30</v>
      </c>
      <c r="AP466" s="60">
        <v>16</v>
      </c>
    </row>
    <row r="467" spans="1:43" x14ac:dyDescent="0.2">
      <c r="A467" s="36" t="s">
        <v>1723</v>
      </c>
      <c r="B467" s="36" t="s">
        <v>2592</v>
      </c>
      <c r="T467" s="36" t="s">
        <v>44</v>
      </c>
      <c r="U467" s="36">
        <v>30002</v>
      </c>
      <c r="V467" s="36" t="s">
        <v>4260</v>
      </c>
      <c r="W467" s="59" t="s">
        <v>4261</v>
      </c>
      <c r="X467" s="36">
        <v>76</v>
      </c>
      <c r="Y467" s="36" t="s">
        <v>181</v>
      </c>
      <c r="Z467" s="36" t="s">
        <v>1511</v>
      </c>
      <c r="AA467" s="36" t="s">
        <v>4256</v>
      </c>
      <c r="AB467" s="60">
        <v>150</v>
      </c>
      <c r="AC467" s="60">
        <v>15</v>
      </c>
      <c r="AD467" s="60">
        <v>10</v>
      </c>
      <c r="AE467" s="36" t="s">
        <v>4257</v>
      </c>
      <c r="AF467" s="60">
        <v>200</v>
      </c>
      <c r="AG467" s="60">
        <v>20</v>
      </c>
      <c r="AH467" s="60">
        <v>12</v>
      </c>
      <c r="AI467" s="36" t="s">
        <v>4258</v>
      </c>
      <c r="AJ467" s="60">
        <v>240</v>
      </c>
      <c r="AK467" s="60">
        <v>25</v>
      </c>
      <c r="AL467" s="60">
        <v>14</v>
      </c>
      <c r="AM467" s="36" t="s">
        <v>4259</v>
      </c>
      <c r="AN467" s="60">
        <v>300</v>
      </c>
      <c r="AO467" s="60">
        <v>30</v>
      </c>
      <c r="AP467" s="60">
        <v>16</v>
      </c>
    </row>
    <row r="468" spans="1:43" x14ac:dyDescent="0.2">
      <c r="A468" s="36" t="s">
        <v>1723</v>
      </c>
      <c r="B468" s="36" t="s">
        <v>2773</v>
      </c>
      <c r="T468" s="36" t="s">
        <v>44</v>
      </c>
      <c r="U468" s="36">
        <v>13002</v>
      </c>
      <c r="V468" s="36" t="s">
        <v>3471</v>
      </c>
      <c r="W468" s="59" t="s">
        <v>3472</v>
      </c>
      <c r="X468" s="36">
        <v>32</v>
      </c>
      <c r="Y468" s="36" t="s">
        <v>181</v>
      </c>
      <c r="Z468" s="36" t="s">
        <v>1623</v>
      </c>
      <c r="AA468" s="36" t="s">
        <v>3473</v>
      </c>
      <c r="AB468" s="60">
        <v>60</v>
      </c>
      <c r="AC468" s="60">
        <v>10</v>
      </c>
      <c r="AD468" s="60">
        <v>6</v>
      </c>
      <c r="AE468" s="36" t="s">
        <v>3474</v>
      </c>
      <c r="AF468" s="60">
        <v>180</v>
      </c>
      <c r="AG468" s="60">
        <v>20</v>
      </c>
      <c r="AH468" s="60">
        <v>9</v>
      </c>
      <c r="AI468" s="36" t="s">
        <v>3475</v>
      </c>
      <c r="AJ468" s="60">
        <v>240</v>
      </c>
      <c r="AK468" s="60">
        <v>25</v>
      </c>
      <c r="AL468" s="60">
        <v>12</v>
      </c>
      <c r="AM468" s="36" t="s">
        <v>3476</v>
      </c>
      <c r="AN468" s="60">
        <v>300</v>
      </c>
      <c r="AO468" s="60">
        <v>30</v>
      </c>
      <c r="AP468" s="60">
        <v>15</v>
      </c>
    </row>
    <row r="469" spans="1:43" x14ac:dyDescent="0.2">
      <c r="A469" s="36" t="s">
        <v>1723</v>
      </c>
      <c r="B469" s="36" t="s">
        <v>2930</v>
      </c>
      <c r="T469" s="36" t="s">
        <v>44</v>
      </c>
      <c r="U469" s="36">
        <v>8002</v>
      </c>
      <c r="V469" s="36" t="s">
        <v>2792</v>
      </c>
      <c r="W469" s="59" t="s">
        <v>2793</v>
      </c>
      <c r="X469" s="36">
        <v>20</v>
      </c>
      <c r="Y469" s="36" t="s">
        <v>181</v>
      </c>
      <c r="Z469" s="36" t="s">
        <v>1623</v>
      </c>
      <c r="AA469" s="36" t="s">
        <v>2794</v>
      </c>
      <c r="AB469" s="60">
        <v>50</v>
      </c>
      <c r="AC469" s="60">
        <v>5</v>
      </c>
      <c r="AD469" s="60">
        <v>6</v>
      </c>
      <c r="AE469" s="36" t="s">
        <v>2795</v>
      </c>
      <c r="AF469" s="60">
        <v>180</v>
      </c>
      <c r="AG469" s="60">
        <v>20</v>
      </c>
      <c r="AH469" s="60">
        <v>9</v>
      </c>
      <c r="AI469" s="36" t="s">
        <v>2796</v>
      </c>
      <c r="AJ469" s="60">
        <v>240</v>
      </c>
      <c r="AK469" s="60">
        <v>25</v>
      </c>
      <c r="AL469" s="60">
        <v>12</v>
      </c>
      <c r="AM469" s="36" t="s">
        <v>2797</v>
      </c>
      <c r="AN469" s="60">
        <v>300</v>
      </c>
      <c r="AO469" s="60">
        <v>30</v>
      </c>
      <c r="AP469" s="60">
        <v>15</v>
      </c>
    </row>
    <row r="470" spans="1:43" x14ac:dyDescent="0.2">
      <c r="A470" s="36" t="s">
        <v>1723</v>
      </c>
      <c r="B470" s="36" t="s">
        <v>3090</v>
      </c>
      <c r="T470" s="36" t="s">
        <v>44</v>
      </c>
      <c r="U470" s="36">
        <v>34002</v>
      </c>
      <c r="V470" s="36" t="s">
        <v>4367</v>
      </c>
      <c r="W470" s="59" t="s">
        <v>4368</v>
      </c>
      <c r="X470" s="36">
        <v>86</v>
      </c>
      <c r="Y470" s="36" t="s">
        <v>181</v>
      </c>
      <c r="Z470" s="36" t="s">
        <v>1623</v>
      </c>
      <c r="AA470" s="36" t="s">
        <v>4203</v>
      </c>
      <c r="AB470" s="60">
        <v>200</v>
      </c>
      <c r="AC470" s="60">
        <v>10</v>
      </c>
      <c r="AD470" s="60">
        <v>10</v>
      </c>
      <c r="AE470" s="36" t="s">
        <v>4204</v>
      </c>
      <c r="AF470" s="60">
        <v>240</v>
      </c>
      <c r="AG470" s="60">
        <v>15</v>
      </c>
      <c r="AH470" s="60">
        <v>12</v>
      </c>
      <c r="AI470" s="36" t="s">
        <v>4205</v>
      </c>
      <c r="AJ470" s="60">
        <v>280</v>
      </c>
      <c r="AK470" s="60">
        <v>15</v>
      </c>
      <c r="AL470" s="60">
        <v>14</v>
      </c>
      <c r="AM470" s="36" t="s">
        <v>4206</v>
      </c>
      <c r="AN470" s="60">
        <v>320</v>
      </c>
      <c r="AO470" s="60">
        <v>20</v>
      </c>
      <c r="AP470" s="60">
        <v>16</v>
      </c>
    </row>
    <row r="471" spans="1:43" x14ac:dyDescent="0.2">
      <c r="A471" s="36" t="s">
        <v>1723</v>
      </c>
      <c r="B471" s="36" t="s">
        <v>3251</v>
      </c>
      <c r="T471" s="36" t="s">
        <v>44</v>
      </c>
      <c r="U471" s="36">
        <v>14002</v>
      </c>
      <c r="V471" s="36" t="s">
        <v>3526</v>
      </c>
      <c r="W471" s="59" t="s">
        <v>3527</v>
      </c>
      <c r="X471" s="36">
        <v>36</v>
      </c>
      <c r="Y471" s="36" t="s">
        <v>181</v>
      </c>
      <c r="Z471" s="36" t="s">
        <v>1511</v>
      </c>
      <c r="AA471" s="36" t="s">
        <v>3528</v>
      </c>
      <c r="AB471" s="60">
        <v>100</v>
      </c>
      <c r="AC471" s="60">
        <v>20</v>
      </c>
      <c r="AD471" s="60">
        <v>6</v>
      </c>
      <c r="AE471" s="36" t="s">
        <v>3529</v>
      </c>
      <c r="AF471" s="60">
        <v>180</v>
      </c>
      <c r="AG471" s="60">
        <v>40</v>
      </c>
      <c r="AH471" s="60">
        <v>9</v>
      </c>
      <c r="AI471" s="36" t="s">
        <v>3530</v>
      </c>
      <c r="AJ471" s="60">
        <v>240</v>
      </c>
      <c r="AK471" s="60">
        <v>50</v>
      </c>
      <c r="AL471" s="60">
        <v>12</v>
      </c>
      <c r="AM471" s="36" t="s">
        <v>3531</v>
      </c>
      <c r="AN471" s="60">
        <v>300</v>
      </c>
      <c r="AO471" s="60">
        <v>60</v>
      </c>
      <c r="AP471" s="60">
        <v>15</v>
      </c>
    </row>
    <row r="472" spans="1:43" x14ac:dyDescent="0.2">
      <c r="A472" s="36" t="s">
        <v>1723</v>
      </c>
      <c r="B472" s="36" t="s">
        <v>3350</v>
      </c>
      <c r="T472" s="36" t="s">
        <v>1747</v>
      </c>
      <c r="U472" s="36">
        <v>1915</v>
      </c>
      <c r="V472" s="36" t="s">
        <v>1748</v>
      </c>
      <c r="W472" s="59" t="s">
        <v>1749</v>
      </c>
      <c r="X472" s="36" t="s">
        <v>1750</v>
      </c>
      <c r="Y472" s="36" t="s">
        <v>181</v>
      </c>
      <c r="Z472" s="36" t="s">
        <v>1511</v>
      </c>
      <c r="AA472" s="36" t="s">
        <v>1751</v>
      </c>
      <c r="AB472" s="60">
        <v>200</v>
      </c>
      <c r="AC472" s="60">
        <v>10</v>
      </c>
      <c r="AD472" s="60">
        <v>1</v>
      </c>
      <c r="AE472" s="36" t="s">
        <v>1752</v>
      </c>
      <c r="AF472" s="60">
        <v>300</v>
      </c>
      <c r="AG472" s="60">
        <v>15</v>
      </c>
      <c r="AH472" s="60">
        <v>13</v>
      </c>
      <c r="AI472" s="36" t="s">
        <v>1753</v>
      </c>
      <c r="AJ472" s="60">
        <v>400</v>
      </c>
      <c r="AK472" s="60">
        <v>20</v>
      </c>
      <c r="AL472" s="60">
        <v>15</v>
      </c>
      <c r="AM472" s="36" t="s">
        <v>1754</v>
      </c>
      <c r="AN472" s="60">
        <v>500</v>
      </c>
      <c r="AO472" s="60">
        <v>25</v>
      </c>
      <c r="AP472" s="60">
        <v>17</v>
      </c>
      <c r="AQ472" s="36" t="s">
        <v>44</v>
      </c>
    </row>
    <row r="473" spans="1:43" x14ac:dyDescent="0.2">
      <c r="A473" s="36" t="s">
        <v>1723</v>
      </c>
      <c r="B473" s="36" t="s">
        <v>3445</v>
      </c>
      <c r="T473" s="36" t="s">
        <v>286</v>
      </c>
      <c r="U473" s="36">
        <v>1028</v>
      </c>
      <c r="V473" s="36" t="s">
        <v>1670</v>
      </c>
      <c r="W473" s="59" t="s">
        <v>1671</v>
      </c>
      <c r="X473" s="36">
        <v>4</v>
      </c>
      <c r="Y473" s="36" t="s">
        <v>1544</v>
      </c>
      <c r="Z473" s="36" t="s">
        <v>1511</v>
      </c>
      <c r="AA473" s="36" t="s">
        <v>1672</v>
      </c>
      <c r="AB473" s="60">
        <v>30</v>
      </c>
      <c r="AC473" s="60">
        <v>5</v>
      </c>
      <c r="AD473" s="60">
        <v>5</v>
      </c>
      <c r="AE473" s="36" t="s">
        <v>1673</v>
      </c>
      <c r="AF473" s="60">
        <v>60</v>
      </c>
      <c r="AG473" s="60">
        <v>5</v>
      </c>
      <c r="AH473" s="60">
        <v>8</v>
      </c>
      <c r="AI473" s="36" t="s">
        <v>1674</v>
      </c>
      <c r="AJ473" s="60">
        <v>90</v>
      </c>
      <c r="AK473" s="60">
        <v>5</v>
      </c>
      <c r="AL473" s="60">
        <v>11</v>
      </c>
      <c r="AM473" s="36" t="s">
        <v>1675</v>
      </c>
      <c r="AN473" s="60">
        <v>120</v>
      </c>
      <c r="AO473" s="60">
        <v>10</v>
      </c>
      <c r="AP473" s="60">
        <v>14</v>
      </c>
      <c r="AQ473" s="36" t="s">
        <v>1676</v>
      </c>
    </row>
    <row r="474" spans="1:43" x14ac:dyDescent="0.2">
      <c r="A474" s="36" t="s">
        <v>1731</v>
      </c>
      <c r="B474" s="36" t="s">
        <v>1732</v>
      </c>
      <c r="T474" s="36" t="s">
        <v>1723</v>
      </c>
      <c r="U474" s="36">
        <v>10615</v>
      </c>
      <c r="V474" s="36" t="s">
        <v>3251</v>
      </c>
      <c r="W474" s="59" t="s">
        <v>3252</v>
      </c>
      <c r="X474" s="36" t="s">
        <v>1726</v>
      </c>
      <c r="Y474" s="36" t="s">
        <v>1648</v>
      </c>
      <c r="Z474" s="36" t="s">
        <v>1511</v>
      </c>
      <c r="AA474" s="36" t="s">
        <v>2092</v>
      </c>
      <c r="AB474" s="60">
        <v>120</v>
      </c>
      <c r="AC474" s="60" t="s">
        <v>266</v>
      </c>
      <c r="AD474" s="60">
        <v>8</v>
      </c>
      <c r="AE474" s="36" t="s">
        <v>2093</v>
      </c>
      <c r="AF474" s="60">
        <v>160</v>
      </c>
      <c r="AG474" s="60" t="s">
        <v>266</v>
      </c>
      <c r="AH474" s="60">
        <v>11</v>
      </c>
      <c r="AI474" s="36" t="s">
        <v>2094</v>
      </c>
      <c r="AJ474" s="60">
        <v>200</v>
      </c>
      <c r="AK474" s="60" t="s">
        <v>266</v>
      </c>
      <c r="AL474" s="60">
        <v>13</v>
      </c>
      <c r="AM474" s="36" t="s">
        <v>2095</v>
      </c>
      <c r="AN474" s="60">
        <v>240</v>
      </c>
      <c r="AO474" s="60" t="s">
        <v>266</v>
      </c>
      <c r="AP474" s="60">
        <v>16</v>
      </c>
      <c r="AQ474" s="36" t="s">
        <v>100</v>
      </c>
    </row>
    <row r="475" spans="1:43" x14ac:dyDescent="0.2">
      <c r="A475" s="36" t="s">
        <v>1731</v>
      </c>
      <c r="B475" s="36" t="s">
        <v>1921</v>
      </c>
      <c r="T475" s="36" t="s">
        <v>34</v>
      </c>
      <c r="U475" s="36">
        <v>35001</v>
      </c>
      <c r="V475" s="36" t="s">
        <v>4381</v>
      </c>
      <c r="W475" s="59" t="s">
        <v>4382</v>
      </c>
      <c r="X475" s="36">
        <v>88</v>
      </c>
      <c r="Y475" s="36" t="s">
        <v>181</v>
      </c>
      <c r="Z475" s="36" t="s">
        <v>1623</v>
      </c>
      <c r="AA475" s="36" t="s">
        <v>4383</v>
      </c>
      <c r="AB475" s="60">
        <v>200</v>
      </c>
      <c r="AC475" s="60">
        <v>40</v>
      </c>
      <c r="AD475" s="60">
        <v>10</v>
      </c>
      <c r="AE475" s="36" t="s">
        <v>4384</v>
      </c>
      <c r="AF475" s="60">
        <v>250</v>
      </c>
      <c r="AG475" s="60">
        <v>50</v>
      </c>
      <c r="AH475" s="60">
        <v>12</v>
      </c>
      <c r="AI475" s="36" t="s">
        <v>4385</v>
      </c>
      <c r="AJ475" s="60">
        <v>400</v>
      </c>
      <c r="AK475" s="60">
        <v>60</v>
      </c>
      <c r="AL475" s="60">
        <v>15</v>
      </c>
      <c r="AM475" s="36" t="s">
        <v>4386</v>
      </c>
      <c r="AN475" s="60">
        <v>800</v>
      </c>
      <c r="AO475" s="60">
        <v>65</v>
      </c>
      <c r="AP475" s="60">
        <v>18</v>
      </c>
    </row>
    <row r="476" spans="1:43" x14ac:dyDescent="0.2">
      <c r="A476" s="36" t="s">
        <v>1731</v>
      </c>
      <c r="B476" s="36" t="s">
        <v>2096</v>
      </c>
      <c r="T476" s="36" t="s">
        <v>1677</v>
      </c>
      <c r="U476" s="36">
        <v>2029</v>
      </c>
      <c r="V476" s="36" t="s">
        <v>1885</v>
      </c>
      <c r="W476" s="59" t="s">
        <v>1886</v>
      </c>
      <c r="X476" s="36">
        <v>14</v>
      </c>
      <c r="Y476" s="36" t="s">
        <v>128</v>
      </c>
      <c r="Z476" s="36" t="s">
        <v>1511</v>
      </c>
      <c r="AA476" s="36" t="s">
        <v>1887</v>
      </c>
      <c r="AB476" s="60">
        <v>30</v>
      </c>
      <c r="AC476" s="60" t="s">
        <v>790</v>
      </c>
      <c r="AD476" s="60">
        <v>6</v>
      </c>
      <c r="AE476" s="36">
        <v>250</v>
      </c>
      <c r="AF476" s="60">
        <v>60</v>
      </c>
      <c r="AG476" s="60" t="s">
        <v>790</v>
      </c>
      <c r="AH476" s="60">
        <v>9</v>
      </c>
      <c r="AI476" s="36">
        <v>400</v>
      </c>
      <c r="AJ476" s="60">
        <v>90</v>
      </c>
      <c r="AK476" s="60" t="s">
        <v>790</v>
      </c>
      <c r="AL476" s="60">
        <v>12</v>
      </c>
      <c r="AM476" s="36">
        <v>600</v>
      </c>
      <c r="AN476" s="60">
        <v>120</v>
      </c>
      <c r="AO476" s="60" t="s">
        <v>790</v>
      </c>
      <c r="AP476" s="60">
        <v>15</v>
      </c>
      <c r="AQ476" s="36" t="s">
        <v>1684</v>
      </c>
    </row>
    <row r="477" spans="1:43" x14ac:dyDescent="0.2">
      <c r="A477" s="36" t="s">
        <v>1731</v>
      </c>
      <c r="B477" s="36" t="s">
        <v>2260</v>
      </c>
      <c r="T477" s="36" t="s">
        <v>1595</v>
      </c>
      <c r="U477" s="36">
        <v>4018</v>
      </c>
      <c r="V477" s="36" t="s">
        <v>2177</v>
      </c>
      <c r="W477" s="59" t="s">
        <v>2178</v>
      </c>
      <c r="X477" s="36">
        <v>34</v>
      </c>
      <c r="Y477" s="36" t="s">
        <v>2179</v>
      </c>
      <c r="Z477" s="36" t="s">
        <v>1511</v>
      </c>
      <c r="AA477" s="36" t="s">
        <v>2180</v>
      </c>
      <c r="AB477" s="60">
        <v>120</v>
      </c>
      <c r="AC477" s="60" t="s">
        <v>790</v>
      </c>
      <c r="AD477" s="60">
        <v>6</v>
      </c>
      <c r="AE477" s="36">
        <v>140</v>
      </c>
      <c r="AF477" s="60">
        <v>240</v>
      </c>
      <c r="AG477" s="60" t="s">
        <v>790</v>
      </c>
      <c r="AH477" s="60">
        <v>9</v>
      </c>
      <c r="AI477" s="36">
        <v>160</v>
      </c>
      <c r="AJ477" s="60">
        <v>360</v>
      </c>
      <c r="AK477" s="60" t="s">
        <v>790</v>
      </c>
      <c r="AL477" s="60">
        <v>12</v>
      </c>
      <c r="AM477" s="36">
        <v>180</v>
      </c>
      <c r="AN477" s="60">
        <v>480</v>
      </c>
      <c r="AO477" s="60" t="s">
        <v>790</v>
      </c>
      <c r="AP477" s="60">
        <v>15</v>
      </c>
      <c r="AQ477" s="36" t="s">
        <v>1599</v>
      </c>
    </row>
    <row r="478" spans="1:43" x14ac:dyDescent="0.2">
      <c r="A478" s="36" t="s">
        <v>1731</v>
      </c>
      <c r="B478" s="36" t="s">
        <v>2427</v>
      </c>
      <c r="T478" s="36" t="s">
        <v>1587</v>
      </c>
      <c r="U478" s="36">
        <v>8017</v>
      </c>
      <c r="V478" s="36" t="s">
        <v>2850</v>
      </c>
      <c r="W478" s="59" t="s">
        <v>2851</v>
      </c>
      <c r="X478" s="36">
        <v>74</v>
      </c>
      <c r="Y478" s="36" t="s">
        <v>181</v>
      </c>
      <c r="Z478" s="36" t="s">
        <v>1511</v>
      </c>
      <c r="AA478" s="36" t="s">
        <v>2852</v>
      </c>
      <c r="AB478" s="60">
        <v>150</v>
      </c>
      <c r="AC478" s="60" t="s">
        <v>790</v>
      </c>
      <c r="AD478" s="60">
        <v>8</v>
      </c>
      <c r="AE478" s="36" t="s">
        <v>1546</v>
      </c>
      <c r="AF478" s="60">
        <v>200</v>
      </c>
      <c r="AG478" s="60" t="s">
        <v>790</v>
      </c>
      <c r="AH478" s="60">
        <v>10</v>
      </c>
      <c r="AI478" s="36" t="s">
        <v>1539</v>
      </c>
      <c r="AJ478" s="60">
        <v>250</v>
      </c>
      <c r="AK478" s="60" t="s">
        <v>790</v>
      </c>
      <c r="AL478" s="60">
        <v>12</v>
      </c>
      <c r="AM478" s="36" t="s">
        <v>1540</v>
      </c>
      <c r="AN478" s="60">
        <v>300</v>
      </c>
      <c r="AO478" s="60" t="s">
        <v>790</v>
      </c>
      <c r="AP478" s="60">
        <v>15</v>
      </c>
      <c r="AQ478" s="36" t="s">
        <v>1594</v>
      </c>
    </row>
    <row r="479" spans="1:43" x14ac:dyDescent="0.2">
      <c r="A479" s="36" t="s">
        <v>1731</v>
      </c>
      <c r="B479" s="36" t="s">
        <v>2598</v>
      </c>
      <c r="T479" s="36" t="s">
        <v>44</v>
      </c>
      <c r="U479" s="36">
        <v>10002</v>
      </c>
      <c r="V479" s="36" t="s">
        <v>3112</v>
      </c>
      <c r="W479" s="59" t="s">
        <v>3113</v>
      </c>
      <c r="X479" s="36">
        <v>26</v>
      </c>
      <c r="Y479" s="36" t="s">
        <v>181</v>
      </c>
      <c r="Z479" s="36" t="s">
        <v>1511</v>
      </c>
      <c r="AA479" s="36" t="s">
        <v>3114</v>
      </c>
      <c r="AB479" s="60">
        <v>60</v>
      </c>
      <c r="AC479" s="60">
        <v>5</v>
      </c>
      <c r="AD479" s="60">
        <v>6</v>
      </c>
      <c r="AE479" s="36" t="s">
        <v>3115</v>
      </c>
      <c r="AF479" s="60">
        <v>180</v>
      </c>
      <c r="AG479" s="60">
        <v>10</v>
      </c>
      <c r="AH479" s="60">
        <v>9</v>
      </c>
      <c r="AI479" s="36" t="s">
        <v>1515</v>
      </c>
      <c r="AJ479" s="60">
        <v>240</v>
      </c>
      <c r="AK479" s="60">
        <v>15</v>
      </c>
      <c r="AL479" s="60">
        <v>12</v>
      </c>
      <c r="AM479" s="36" t="s">
        <v>3116</v>
      </c>
      <c r="AN479" s="60">
        <v>300</v>
      </c>
      <c r="AO479" s="60">
        <v>15</v>
      </c>
      <c r="AP479" s="60">
        <v>15</v>
      </c>
    </row>
    <row r="480" spans="1:43" x14ac:dyDescent="0.2">
      <c r="A480" s="36" t="s">
        <v>1731</v>
      </c>
      <c r="B480" s="36" t="s">
        <v>2775</v>
      </c>
      <c r="T480" s="36" t="s">
        <v>44</v>
      </c>
      <c r="U480" s="36">
        <v>29002</v>
      </c>
      <c r="V480" s="36" t="s">
        <v>4226</v>
      </c>
      <c r="W480" s="59" t="s">
        <v>2949</v>
      </c>
      <c r="X480" s="36">
        <v>72</v>
      </c>
      <c r="Y480" s="36" t="s">
        <v>128</v>
      </c>
      <c r="Z480" s="36" t="s">
        <v>1511</v>
      </c>
      <c r="AA480" s="36" t="s">
        <v>4222</v>
      </c>
      <c r="AB480" s="60">
        <v>140</v>
      </c>
      <c r="AC480" s="60" t="s">
        <v>266</v>
      </c>
      <c r="AD480" s="60">
        <v>10</v>
      </c>
      <c r="AE480" s="36" t="s">
        <v>4223</v>
      </c>
      <c r="AF480" s="60">
        <v>180</v>
      </c>
      <c r="AG480" s="60" t="s">
        <v>266</v>
      </c>
      <c r="AH480" s="60">
        <v>12</v>
      </c>
      <c r="AI480" s="36" t="s">
        <v>4224</v>
      </c>
      <c r="AJ480" s="60">
        <v>240</v>
      </c>
      <c r="AK480" s="60" t="s">
        <v>266</v>
      </c>
      <c r="AL480" s="60">
        <v>14</v>
      </c>
      <c r="AM480" s="36" t="s">
        <v>4225</v>
      </c>
      <c r="AN480" s="60">
        <v>350</v>
      </c>
      <c r="AO480" s="60" t="s">
        <v>266</v>
      </c>
      <c r="AP480" s="60">
        <v>16</v>
      </c>
    </row>
    <row r="481" spans="1:43" x14ac:dyDescent="0.2">
      <c r="A481" s="36" t="s">
        <v>1731</v>
      </c>
      <c r="B481" s="36" t="s">
        <v>2936</v>
      </c>
      <c r="T481" s="36" t="s">
        <v>44</v>
      </c>
      <c r="U481" s="36">
        <v>26002</v>
      </c>
      <c r="V481" s="36" t="s">
        <v>4070</v>
      </c>
      <c r="W481" s="59" t="s">
        <v>4071</v>
      </c>
      <c r="X481" s="36">
        <v>66</v>
      </c>
      <c r="Y481" s="36" t="s">
        <v>129</v>
      </c>
      <c r="Z481" s="36" t="s">
        <v>1623</v>
      </c>
      <c r="AA481" s="36" t="s">
        <v>4072</v>
      </c>
      <c r="AB481" s="60">
        <v>120</v>
      </c>
      <c r="AC481" s="60">
        <v>10</v>
      </c>
      <c r="AD481" s="60">
        <v>6</v>
      </c>
      <c r="AE481" s="36" t="s">
        <v>4073</v>
      </c>
      <c r="AF481" s="60">
        <v>180</v>
      </c>
      <c r="AG481" s="60">
        <v>10</v>
      </c>
      <c r="AH481" s="60">
        <v>8</v>
      </c>
      <c r="AI481" s="36" t="s">
        <v>4074</v>
      </c>
      <c r="AJ481" s="60">
        <v>240</v>
      </c>
      <c r="AK481" s="60">
        <v>15</v>
      </c>
      <c r="AL481" s="60">
        <v>12</v>
      </c>
      <c r="AM481" s="36" t="s">
        <v>4075</v>
      </c>
      <c r="AN481" s="60">
        <v>300</v>
      </c>
      <c r="AO481" s="60">
        <v>15</v>
      </c>
      <c r="AP481" s="60">
        <v>15</v>
      </c>
    </row>
    <row r="482" spans="1:43" x14ac:dyDescent="0.2">
      <c r="A482" s="36" t="s">
        <v>1731</v>
      </c>
      <c r="B482" s="36" t="s">
        <v>3096</v>
      </c>
      <c r="T482" s="36" t="s">
        <v>54</v>
      </c>
      <c r="U482" s="36">
        <v>35003</v>
      </c>
      <c r="V482" s="36" t="s">
        <v>4392</v>
      </c>
      <c r="W482" s="59" t="s">
        <v>4393</v>
      </c>
      <c r="X482" s="36">
        <v>88</v>
      </c>
      <c r="Y482" s="36" t="s">
        <v>181</v>
      </c>
      <c r="Z482" s="36" t="s">
        <v>1511</v>
      </c>
      <c r="AA482" s="36" t="s">
        <v>1918</v>
      </c>
      <c r="AB482" s="60">
        <v>500</v>
      </c>
      <c r="AC482" s="60" t="s">
        <v>266</v>
      </c>
      <c r="AD482" s="60">
        <v>13</v>
      </c>
      <c r="AE482" s="36" t="s">
        <v>1919</v>
      </c>
      <c r="AF482" s="60">
        <v>800</v>
      </c>
      <c r="AG482" s="60" t="s">
        <v>266</v>
      </c>
      <c r="AH482" s="60">
        <v>14</v>
      </c>
      <c r="AI482" s="36" t="s">
        <v>1743</v>
      </c>
      <c r="AJ482" s="60">
        <v>1200</v>
      </c>
      <c r="AK482" s="60" t="s">
        <v>266</v>
      </c>
      <c r="AL482" s="60">
        <v>15</v>
      </c>
      <c r="AM482" s="36" t="s">
        <v>1744</v>
      </c>
      <c r="AN482" s="60">
        <v>2000</v>
      </c>
      <c r="AO482" s="60" t="s">
        <v>266</v>
      </c>
      <c r="AP482" s="60">
        <v>16</v>
      </c>
    </row>
    <row r="483" spans="1:43" x14ac:dyDescent="0.2">
      <c r="A483" s="36" t="s">
        <v>1731</v>
      </c>
      <c r="B483" s="36" t="s">
        <v>3253</v>
      </c>
      <c r="T483" s="36" t="s">
        <v>1637</v>
      </c>
      <c r="U483" s="36">
        <v>9024</v>
      </c>
      <c r="V483" s="36" t="s">
        <v>3035</v>
      </c>
      <c r="W483" s="59" t="s">
        <v>3036</v>
      </c>
      <c r="X483" s="36">
        <v>84</v>
      </c>
      <c r="Y483" s="36" t="s">
        <v>1648</v>
      </c>
      <c r="Z483" s="36" t="s">
        <v>1511</v>
      </c>
      <c r="AA483" s="36" t="s">
        <v>3037</v>
      </c>
      <c r="AB483" s="60">
        <v>100</v>
      </c>
      <c r="AC483" s="60">
        <v>5</v>
      </c>
      <c r="AD483" s="60">
        <v>8</v>
      </c>
      <c r="AE483" s="36" t="s">
        <v>3038</v>
      </c>
      <c r="AF483" s="60">
        <v>150</v>
      </c>
      <c r="AG483" s="60">
        <v>10</v>
      </c>
      <c r="AH483" s="60">
        <v>10</v>
      </c>
      <c r="AI483" s="36" t="s">
        <v>3039</v>
      </c>
      <c r="AJ483" s="60">
        <v>200</v>
      </c>
      <c r="AK483" s="60">
        <v>15</v>
      </c>
      <c r="AL483" s="60">
        <v>12</v>
      </c>
      <c r="AM483" s="36" t="s">
        <v>3040</v>
      </c>
      <c r="AN483" s="60">
        <v>250</v>
      </c>
      <c r="AO483" s="60">
        <v>20</v>
      </c>
      <c r="AP483" s="60">
        <v>14</v>
      </c>
      <c r="AQ483" s="36" t="s">
        <v>1644</v>
      </c>
    </row>
    <row r="484" spans="1:43" x14ac:dyDescent="0.2">
      <c r="A484" s="36" t="s">
        <v>1731</v>
      </c>
      <c r="B484" s="36" t="s">
        <v>3357</v>
      </c>
      <c r="T484" s="36" t="s">
        <v>66</v>
      </c>
      <c r="U484" s="36">
        <v>7008</v>
      </c>
      <c r="V484" s="36" t="s">
        <v>2653</v>
      </c>
      <c r="W484" s="59" t="s">
        <v>2654</v>
      </c>
      <c r="X484" s="36">
        <v>22</v>
      </c>
      <c r="Y484" s="36" t="s">
        <v>129</v>
      </c>
      <c r="Z484" s="36" t="s">
        <v>1623</v>
      </c>
      <c r="AA484" s="36" t="s">
        <v>2116</v>
      </c>
      <c r="AB484" s="60">
        <v>50</v>
      </c>
      <c r="AC484" s="60">
        <v>5</v>
      </c>
      <c r="AD484" s="60">
        <v>6</v>
      </c>
      <c r="AE484" s="36" t="s">
        <v>2655</v>
      </c>
      <c r="AF484" s="60">
        <v>160</v>
      </c>
      <c r="AG484" s="60">
        <v>20</v>
      </c>
      <c r="AH484" s="60">
        <v>8</v>
      </c>
      <c r="AI484" s="36" t="s">
        <v>2656</v>
      </c>
      <c r="AJ484" s="60">
        <v>200</v>
      </c>
      <c r="AK484" s="60">
        <v>20</v>
      </c>
      <c r="AL484" s="60">
        <v>10</v>
      </c>
      <c r="AM484" s="36" t="s">
        <v>2657</v>
      </c>
      <c r="AN484" s="60">
        <v>240</v>
      </c>
      <c r="AO484" s="60">
        <v>25</v>
      </c>
      <c r="AP484" s="60">
        <v>14</v>
      </c>
    </row>
    <row r="485" spans="1:43" x14ac:dyDescent="0.2">
      <c r="A485" s="36" t="s">
        <v>1731</v>
      </c>
      <c r="B485" s="36" t="s">
        <v>3451</v>
      </c>
      <c r="T485" s="36" t="s">
        <v>71</v>
      </c>
      <c r="U485" s="36">
        <v>11006</v>
      </c>
      <c r="V485" s="36" t="s">
        <v>3285</v>
      </c>
      <c r="W485" s="59" t="s">
        <v>3286</v>
      </c>
      <c r="X485" s="36">
        <v>36</v>
      </c>
      <c r="Y485" s="36" t="s">
        <v>129</v>
      </c>
      <c r="Z485" s="36" t="s">
        <v>1623</v>
      </c>
      <c r="AA485" s="36" t="s">
        <v>3287</v>
      </c>
      <c r="AB485" s="60">
        <v>60</v>
      </c>
      <c r="AC485" s="60">
        <v>10</v>
      </c>
      <c r="AD485" s="60">
        <v>6</v>
      </c>
      <c r="AE485" s="36" t="s">
        <v>2655</v>
      </c>
      <c r="AF485" s="60">
        <v>180</v>
      </c>
      <c r="AG485" s="60">
        <v>10</v>
      </c>
      <c r="AH485" s="60">
        <v>9</v>
      </c>
      <c r="AI485" s="36" t="s">
        <v>3288</v>
      </c>
      <c r="AJ485" s="60">
        <v>240</v>
      </c>
      <c r="AK485" s="60">
        <v>15</v>
      </c>
      <c r="AL485" s="60">
        <v>12</v>
      </c>
      <c r="AM485" s="36" t="s">
        <v>3289</v>
      </c>
      <c r="AN485" s="60">
        <v>300</v>
      </c>
      <c r="AO485" s="60">
        <v>15</v>
      </c>
      <c r="AP485" s="60">
        <v>15</v>
      </c>
    </row>
    <row r="486" spans="1:43" x14ac:dyDescent="0.2">
      <c r="A486" s="36" t="s">
        <v>1739</v>
      </c>
      <c r="B486" s="36" t="s">
        <v>1740</v>
      </c>
      <c r="T486" s="36" t="s">
        <v>112</v>
      </c>
      <c r="U486" s="36">
        <v>8011</v>
      </c>
      <c r="V486" s="36" t="s">
        <v>2835</v>
      </c>
      <c r="W486" s="59" t="s">
        <v>2836</v>
      </c>
      <c r="X486" s="36">
        <v>20</v>
      </c>
      <c r="Y486" s="36" t="s">
        <v>1648</v>
      </c>
      <c r="Z486" s="36" t="s">
        <v>1511</v>
      </c>
      <c r="AA486" s="36" t="s">
        <v>2837</v>
      </c>
      <c r="AB486" s="60">
        <v>60</v>
      </c>
      <c r="AC486" s="60">
        <v>10</v>
      </c>
      <c r="AD486" s="60">
        <v>7</v>
      </c>
      <c r="AE486" s="36" t="s">
        <v>1897</v>
      </c>
      <c r="AF486" s="60">
        <v>90</v>
      </c>
      <c r="AG486" s="60">
        <v>10</v>
      </c>
      <c r="AH486" s="60">
        <v>10</v>
      </c>
      <c r="AI486" s="36" t="s">
        <v>1898</v>
      </c>
      <c r="AJ486" s="60">
        <v>120</v>
      </c>
      <c r="AK486" s="60">
        <v>15</v>
      </c>
      <c r="AL486" s="60">
        <v>13</v>
      </c>
      <c r="AM486" s="36" t="s">
        <v>2089</v>
      </c>
      <c r="AN486" s="60">
        <v>150</v>
      </c>
      <c r="AO486" s="60">
        <v>15</v>
      </c>
      <c r="AP486" s="60">
        <v>15</v>
      </c>
    </row>
    <row r="487" spans="1:43" x14ac:dyDescent="0.2">
      <c r="A487" s="36" t="s">
        <v>1739</v>
      </c>
      <c r="B487" s="36" t="s">
        <v>1928</v>
      </c>
      <c r="T487" s="36" t="s">
        <v>1723</v>
      </c>
      <c r="U487" s="36">
        <v>4615</v>
      </c>
      <c r="V487" s="36" t="s">
        <v>2254</v>
      </c>
      <c r="W487" s="59" t="s">
        <v>2255</v>
      </c>
      <c r="X487" s="36" t="s">
        <v>1726</v>
      </c>
      <c r="Y487" s="36" t="s">
        <v>1648</v>
      </c>
      <c r="Z487" s="36" t="s">
        <v>1511</v>
      </c>
      <c r="AA487" s="36" t="s">
        <v>2256</v>
      </c>
      <c r="AB487" s="60">
        <v>140</v>
      </c>
      <c r="AC487" s="60">
        <v>15</v>
      </c>
      <c r="AD487" s="60">
        <v>8</v>
      </c>
      <c r="AE487" s="36" t="s">
        <v>2257</v>
      </c>
      <c r="AF487" s="60">
        <v>200</v>
      </c>
      <c r="AG487" s="60">
        <v>20</v>
      </c>
      <c r="AH487" s="60">
        <v>9</v>
      </c>
      <c r="AI487" s="36" t="s">
        <v>2258</v>
      </c>
      <c r="AJ487" s="60">
        <v>240</v>
      </c>
      <c r="AK487" s="60">
        <v>25</v>
      </c>
      <c r="AL487" s="60">
        <v>13</v>
      </c>
      <c r="AM487" s="36" t="s">
        <v>2259</v>
      </c>
      <c r="AN487" s="60">
        <v>280</v>
      </c>
      <c r="AO487" s="60">
        <v>30</v>
      </c>
      <c r="AP487" s="60">
        <v>16</v>
      </c>
      <c r="AQ487" s="36" t="s">
        <v>66</v>
      </c>
    </row>
    <row r="488" spans="1:43" x14ac:dyDescent="0.2">
      <c r="A488" s="36" t="s">
        <v>1739</v>
      </c>
      <c r="B488" s="36" t="s">
        <v>2102</v>
      </c>
      <c r="T488" s="36" t="s">
        <v>1685</v>
      </c>
      <c r="U488" s="36">
        <v>9115</v>
      </c>
      <c r="V488" s="36" t="s">
        <v>3071</v>
      </c>
      <c r="W488" s="59" t="s">
        <v>3072</v>
      </c>
      <c r="X488" s="36" t="s">
        <v>1688</v>
      </c>
      <c r="Y488" s="36" t="s">
        <v>181</v>
      </c>
      <c r="Z488" s="36" t="s">
        <v>1511</v>
      </c>
      <c r="AA488" s="36" t="s">
        <v>1745</v>
      </c>
      <c r="AB488" s="60">
        <v>60</v>
      </c>
      <c r="AC488" s="60">
        <v>10</v>
      </c>
      <c r="AD488" s="60">
        <v>6</v>
      </c>
      <c r="AE488" s="36" t="s">
        <v>3073</v>
      </c>
      <c r="AF488" s="60">
        <v>140</v>
      </c>
      <c r="AG488" s="60">
        <v>15</v>
      </c>
      <c r="AH488" s="60">
        <v>9</v>
      </c>
      <c r="AI488" s="36" t="s">
        <v>3074</v>
      </c>
      <c r="AJ488" s="60">
        <v>220</v>
      </c>
      <c r="AK488" s="60">
        <v>25</v>
      </c>
      <c r="AL488" s="60">
        <v>11</v>
      </c>
      <c r="AM488" s="36" t="s">
        <v>3075</v>
      </c>
      <c r="AN488" s="60">
        <v>340</v>
      </c>
      <c r="AO488" s="60">
        <v>35</v>
      </c>
      <c r="AP488" s="60">
        <v>13</v>
      </c>
      <c r="AQ488" s="36" t="s">
        <v>34</v>
      </c>
    </row>
    <row r="489" spans="1:43" x14ac:dyDescent="0.2">
      <c r="A489" s="36" t="s">
        <v>1739</v>
      </c>
      <c r="B489" s="36" t="s">
        <v>2264</v>
      </c>
      <c r="T489" s="36" t="s">
        <v>1620</v>
      </c>
      <c r="U489" s="36">
        <v>10022</v>
      </c>
      <c r="V489" s="36" t="s">
        <v>3191</v>
      </c>
      <c r="W489" s="59" t="s">
        <v>3192</v>
      </c>
      <c r="X489" s="36">
        <v>94</v>
      </c>
      <c r="Y489" s="36" t="s">
        <v>1561</v>
      </c>
      <c r="Z489" s="36" t="s">
        <v>1511</v>
      </c>
      <c r="AA489" s="36" t="s">
        <v>3193</v>
      </c>
      <c r="AB489" s="60">
        <v>350</v>
      </c>
      <c r="AC489" s="60">
        <v>35</v>
      </c>
      <c r="AD489" s="60">
        <v>8</v>
      </c>
      <c r="AE489" s="36" t="s">
        <v>3194</v>
      </c>
      <c r="AF489" s="60">
        <v>600</v>
      </c>
      <c r="AG489" s="60">
        <v>60</v>
      </c>
      <c r="AH489" s="60">
        <v>10</v>
      </c>
      <c r="AI489" s="36" t="s">
        <v>3195</v>
      </c>
      <c r="AJ489" s="60">
        <v>1000</v>
      </c>
      <c r="AK489" s="60">
        <v>100</v>
      </c>
      <c r="AL489" s="60">
        <v>12</v>
      </c>
      <c r="AM489" s="36" t="s">
        <v>3196</v>
      </c>
      <c r="AN489" s="60">
        <v>1600</v>
      </c>
      <c r="AO489" s="60">
        <v>160</v>
      </c>
      <c r="AP489" s="60">
        <v>14</v>
      </c>
      <c r="AQ489" s="36" t="s">
        <v>1628</v>
      </c>
    </row>
    <row r="490" spans="1:43" x14ac:dyDescent="0.2">
      <c r="A490" s="36" t="s">
        <v>1739</v>
      </c>
      <c r="B490" s="36" t="s">
        <v>2433</v>
      </c>
      <c r="T490" s="36" t="s">
        <v>1620</v>
      </c>
      <c r="U490" s="36">
        <v>9022</v>
      </c>
      <c r="V490" s="36" t="s">
        <v>3031</v>
      </c>
      <c r="W490" s="59" t="s">
        <v>3032</v>
      </c>
      <c r="X490" s="36">
        <v>84</v>
      </c>
      <c r="Y490" s="36" t="s">
        <v>1648</v>
      </c>
      <c r="Z490" s="36" t="s">
        <v>1511</v>
      </c>
      <c r="AA490" s="36" t="s">
        <v>1735</v>
      </c>
      <c r="AB490" s="60">
        <v>120</v>
      </c>
      <c r="AC490" s="60">
        <v>20</v>
      </c>
      <c r="AD490" s="60">
        <v>9</v>
      </c>
      <c r="AE490" s="36" t="s">
        <v>1736</v>
      </c>
      <c r="AF490" s="60">
        <v>180</v>
      </c>
      <c r="AG490" s="60">
        <v>20</v>
      </c>
      <c r="AH490" s="60">
        <v>11</v>
      </c>
      <c r="AI490" s="36" t="s">
        <v>1652</v>
      </c>
      <c r="AJ490" s="60">
        <v>240</v>
      </c>
      <c r="AK490" s="60">
        <v>25</v>
      </c>
      <c r="AL490" s="60">
        <v>13</v>
      </c>
      <c r="AM490" s="36" t="s">
        <v>1737</v>
      </c>
      <c r="AN490" s="60">
        <v>300</v>
      </c>
      <c r="AO490" s="60">
        <v>30</v>
      </c>
      <c r="AP490" s="60">
        <v>15</v>
      </c>
      <c r="AQ490" s="36" t="s">
        <v>1628</v>
      </c>
    </row>
    <row r="491" spans="1:43" x14ac:dyDescent="0.2">
      <c r="A491" s="36" t="s">
        <v>1739</v>
      </c>
      <c r="B491" s="36" t="s">
        <v>2604</v>
      </c>
      <c r="T491" s="36" t="s">
        <v>34</v>
      </c>
      <c r="U491" s="36">
        <v>5001</v>
      </c>
      <c r="V491" s="36" t="s">
        <v>2276</v>
      </c>
      <c r="W491" s="59" t="s">
        <v>2277</v>
      </c>
      <c r="X491" s="36">
        <v>12</v>
      </c>
      <c r="Y491" s="36" t="s">
        <v>181</v>
      </c>
      <c r="Z491" s="36" t="s">
        <v>1511</v>
      </c>
      <c r="AA491" s="36" t="s">
        <v>2278</v>
      </c>
      <c r="AB491" s="60">
        <v>50</v>
      </c>
      <c r="AC491" s="60">
        <v>5</v>
      </c>
      <c r="AD491" s="60">
        <v>6</v>
      </c>
      <c r="AE491" s="36" t="s">
        <v>2279</v>
      </c>
      <c r="AF491" s="60">
        <v>150</v>
      </c>
      <c r="AG491" s="60">
        <v>15</v>
      </c>
      <c r="AH491" s="60">
        <v>9</v>
      </c>
      <c r="AI491" s="36" t="s">
        <v>2280</v>
      </c>
      <c r="AJ491" s="60">
        <v>200</v>
      </c>
      <c r="AK491" s="60">
        <v>20</v>
      </c>
      <c r="AL491" s="60">
        <v>12</v>
      </c>
      <c r="AM491" s="36" t="s">
        <v>2281</v>
      </c>
      <c r="AN491" s="60">
        <v>250</v>
      </c>
      <c r="AO491" s="60">
        <v>25</v>
      </c>
      <c r="AP491" s="60">
        <v>14</v>
      </c>
    </row>
    <row r="492" spans="1:43" x14ac:dyDescent="0.2">
      <c r="A492" s="36" t="s">
        <v>1739</v>
      </c>
      <c r="B492" s="36" t="s">
        <v>2778</v>
      </c>
      <c r="T492" s="36" t="s">
        <v>1698</v>
      </c>
      <c r="U492" s="36">
        <v>12315</v>
      </c>
      <c r="V492" s="36" t="s">
        <v>3432</v>
      </c>
      <c r="W492" s="59" t="s">
        <v>3433</v>
      </c>
      <c r="X492" s="36" t="s">
        <v>1701</v>
      </c>
      <c r="Y492" s="36" t="s">
        <v>181</v>
      </c>
      <c r="Z492" s="36" t="s">
        <v>1511</v>
      </c>
      <c r="AA492" s="36" t="s">
        <v>3434</v>
      </c>
      <c r="AB492" s="60">
        <v>60</v>
      </c>
      <c r="AC492" s="60">
        <v>5</v>
      </c>
      <c r="AD492" s="60">
        <v>7</v>
      </c>
      <c r="AE492" s="36" t="s">
        <v>3435</v>
      </c>
      <c r="AF492" s="60">
        <v>90</v>
      </c>
      <c r="AG492" s="60">
        <v>5</v>
      </c>
      <c r="AH492" s="60">
        <v>10</v>
      </c>
      <c r="AI492" s="36" t="s">
        <v>3436</v>
      </c>
      <c r="AJ492" s="60">
        <v>120</v>
      </c>
      <c r="AK492" s="60">
        <v>10</v>
      </c>
      <c r="AL492" s="60">
        <v>13</v>
      </c>
      <c r="AM492" s="36" t="s">
        <v>3437</v>
      </c>
      <c r="AN492" s="60">
        <v>150</v>
      </c>
      <c r="AO492" s="60">
        <v>10</v>
      </c>
      <c r="AP492" s="60">
        <v>16</v>
      </c>
      <c r="AQ492" s="36" t="s">
        <v>730</v>
      </c>
    </row>
    <row r="493" spans="1:43" x14ac:dyDescent="0.2">
      <c r="A493" s="36" t="s">
        <v>1739</v>
      </c>
      <c r="B493" s="36" t="s">
        <v>2939</v>
      </c>
      <c r="T493" s="36" t="s">
        <v>44</v>
      </c>
      <c r="U493" s="36">
        <v>22002</v>
      </c>
      <c r="V493" s="36" t="s">
        <v>3907</v>
      </c>
      <c r="W493" s="59" t="s">
        <v>3908</v>
      </c>
      <c r="X493" s="36">
        <v>56</v>
      </c>
      <c r="Y493" s="36" t="s">
        <v>181</v>
      </c>
      <c r="Z493" s="36" t="s">
        <v>1511</v>
      </c>
      <c r="AA493" s="36" t="s">
        <v>3137</v>
      </c>
      <c r="AB493" s="60">
        <v>100</v>
      </c>
      <c r="AC493" s="60">
        <v>5</v>
      </c>
      <c r="AD493" s="60">
        <v>6</v>
      </c>
      <c r="AE493" s="36" t="s">
        <v>3139</v>
      </c>
      <c r="AF493" s="60">
        <v>180</v>
      </c>
      <c r="AG493" s="60">
        <v>10</v>
      </c>
      <c r="AH493" s="60">
        <v>9</v>
      </c>
      <c r="AI493" s="36" t="s">
        <v>3909</v>
      </c>
      <c r="AJ493" s="60">
        <v>240</v>
      </c>
      <c r="AK493" s="60">
        <v>15</v>
      </c>
      <c r="AL493" s="60">
        <v>12</v>
      </c>
      <c r="AM493" s="36" t="s">
        <v>3910</v>
      </c>
      <c r="AN493" s="60">
        <v>300</v>
      </c>
      <c r="AO493" s="60">
        <v>15</v>
      </c>
      <c r="AP493" s="60">
        <v>15</v>
      </c>
    </row>
    <row r="494" spans="1:43" x14ac:dyDescent="0.2">
      <c r="A494" s="36" t="s">
        <v>1739</v>
      </c>
      <c r="B494" s="36" t="s">
        <v>3098</v>
      </c>
      <c r="T494" s="36" t="s">
        <v>1629</v>
      </c>
      <c r="U494" s="36">
        <v>6023</v>
      </c>
      <c r="V494" s="36" t="s">
        <v>2536</v>
      </c>
      <c r="W494" s="59" t="s">
        <v>2537</v>
      </c>
      <c r="X494" s="36">
        <v>54</v>
      </c>
      <c r="Y494" s="36" t="s">
        <v>181</v>
      </c>
      <c r="Z494" s="36" t="s">
        <v>1511</v>
      </c>
      <c r="AA494" s="36" t="s">
        <v>2077</v>
      </c>
      <c r="AB494" s="60">
        <v>60</v>
      </c>
      <c r="AC494" s="60">
        <v>5</v>
      </c>
      <c r="AD494" s="60">
        <v>7</v>
      </c>
      <c r="AE494" s="36" t="s">
        <v>1735</v>
      </c>
      <c r="AF494" s="60">
        <v>80</v>
      </c>
      <c r="AG494" s="60">
        <v>5</v>
      </c>
      <c r="AH494" s="60">
        <v>9</v>
      </c>
      <c r="AI494" s="36" t="s">
        <v>1736</v>
      </c>
      <c r="AJ494" s="60">
        <v>100</v>
      </c>
      <c r="AK494" s="60">
        <v>10</v>
      </c>
      <c r="AL494" s="60">
        <v>11</v>
      </c>
      <c r="AM494" s="36" t="s">
        <v>1652</v>
      </c>
      <c r="AN494" s="60">
        <v>120</v>
      </c>
      <c r="AO494" s="60">
        <v>10</v>
      </c>
      <c r="AP494" s="60">
        <v>13</v>
      </c>
      <c r="AQ494" s="36" t="s">
        <v>1636</v>
      </c>
    </row>
    <row r="495" spans="1:43" x14ac:dyDescent="0.2">
      <c r="A495" s="36" t="s">
        <v>1739</v>
      </c>
      <c r="B495" s="36" t="s">
        <v>3259</v>
      </c>
      <c r="T495" s="36" t="s">
        <v>146</v>
      </c>
      <c r="U495" s="36">
        <v>9021</v>
      </c>
      <c r="V495" s="36" t="s">
        <v>3025</v>
      </c>
      <c r="W495" s="59" t="s">
        <v>3026</v>
      </c>
      <c r="X495" s="36">
        <v>84</v>
      </c>
      <c r="Y495" s="36" t="s">
        <v>181</v>
      </c>
      <c r="Z495" s="36" t="s">
        <v>1511</v>
      </c>
      <c r="AA495" s="36" t="s">
        <v>3027</v>
      </c>
      <c r="AB495" s="60">
        <v>120</v>
      </c>
      <c r="AC495" s="60">
        <v>15</v>
      </c>
      <c r="AD495" s="60">
        <v>9</v>
      </c>
      <c r="AE495" s="36" t="s">
        <v>3028</v>
      </c>
      <c r="AF495" s="60">
        <v>150</v>
      </c>
      <c r="AG495" s="60">
        <v>15</v>
      </c>
      <c r="AH495" s="60">
        <v>12</v>
      </c>
      <c r="AI495" s="36" t="s">
        <v>3029</v>
      </c>
      <c r="AJ495" s="60">
        <v>200</v>
      </c>
      <c r="AK495" s="60">
        <v>20</v>
      </c>
      <c r="AL495" s="60">
        <v>14</v>
      </c>
      <c r="AM495" s="36" t="s">
        <v>3030</v>
      </c>
      <c r="AN495" s="60">
        <v>250</v>
      </c>
      <c r="AO495" s="60">
        <v>25</v>
      </c>
      <c r="AP495" s="60">
        <v>16</v>
      </c>
      <c r="AQ495" s="36" t="s">
        <v>1619</v>
      </c>
    </row>
    <row r="496" spans="1:43" x14ac:dyDescent="0.2">
      <c r="A496" s="36" t="s">
        <v>1739</v>
      </c>
      <c r="B496" s="36" t="s">
        <v>3359</v>
      </c>
      <c r="T496" s="36" t="s">
        <v>146</v>
      </c>
      <c r="U496" s="36">
        <v>2021</v>
      </c>
      <c r="V496" s="36" t="s">
        <v>1841</v>
      </c>
      <c r="W496" s="59" t="s">
        <v>1842</v>
      </c>
      <c r="X496" s="36">
        <v>14</v>
      </c>
      <c r="Y496" s="36" t="s">
        <v>1843</v>
      </c>
      <c r="Z496" s="36" t="s">
        <v>1511</v>
      </c>
      <c r="AA496" s="36" t="s">
        <v>1844</v>
      </c>
      <c r="AB496" s="60">
        <v>40</v>
      </c>
      <c r="AC496" s="60">
        <v>5</v>
      </c>
      <c r="AD496" s="60">
        <v>5</v>
      </c>
      <c r="AE496" s="36" t="s">
        <v>1845</v>
      </c>
      <c r="AF496" s="60">
        <v>60</v>
      </c>
      <c r="AG496" s="60">
        <v>5</v>
      </c>
      <c r="AH496" s="60">
        <v>8</v>
      </c>
      <c r="AI496" s="36" t="s">
        <v>1846</v>
      </c>
      <c r="AJ496" s="60">
        <v>90</v>
      </c>
      <c r="AK496" s="60">
        <v>5</v>
      </c>
      <c r="AL496" s="60">
        <v>10</v>
      </c>
      <c r="AM496" s="36" t="s">
        <v>1847</v>
      </c>
      <c r="AN496" s="60">
        <v>120</v>
      </c>
      <c r="AO496" s="60">
        <v>10</v>
      </c>
      <c r="AP496" s="60">
        <v>12</v>
      </c>
      <c r="AQ496" s="36" t="s">
        <v>1619</v>
      </c>
    </row>
    <row r="497" spans="1:43" x14ac:dyDescent="0.2">
      <c r="A497" s="36" t="s">
        <v>1739</v>
      </c>
      <c r="B497" s="36" t="s">
        <v>3457</v>
      </c>
      <c r="T497" s="36" t="s">
        <v>112</v>
      </c>
      <c r="U497" s="36">
        <v>29011</v>
      </c>
      <c r="V497" s="36" t="s">
        <v>4250</v>
      </c>
      <c r="W497" s="59" t="s">
        <v>4251</v>
      </c>
      <c r="X497" s="36">
        <v>72</v>
      </c>
      <c r="Y497" s="36" t="s">
        <v>1648</v>
      </c>
      <c r="Z497" s="36" t="s">
        <v>1511</v>
      </c>
      <c r="AA497" s="36" t="s">
        <v>4119</v>
      </c>
      <c r="AB497" s="60">
        <v>180</v>
      </c>
      <c r="AC497" s="60" t="s">
        <v>266</v>
      </c>
      <c r="AD497" s="60">
        <v>10</v>
      </c>
      <c r="AE497" s="36" t="s">
        <v>4121</v>
      </c>
      <c r="AF497" s="60">
        <v>240</v>
      </c>
      <c r="AG497" s="60" t="s">
        <v>266</v>
      </c>
      <c r="AH497" s="60">
        <v>13</v>
      </c>
      <c r="AI497" s="36" t="s">
        <v>4252</v>
      </c>
      <c r="AJ497" s="60">
        <v>300</v>
      </c>
      <c r="AK497" s="60" t="s">
        <v>266</v>
      </c>
      <c r="AL497" s="60">
        <v>15</v>
      </c>
      <c r="AM497" s="36" t="s">
        <v>4253</v>
      </c>
      <c r="AN497" s="60">
        <v>360</v>
      </c>
      <c r="AO497" s="60" t="s">
        <v>266</v>
      </c>
      <c r="AP497" s="60">
        <v>18</v>
      </c>
    </row>
    <row r="498" spans="1:43" x14ac:dyDescent="0.2">
      <c r="A498" s="36" t="s">
        <v>1747</v>
      </c>
      <c r="B498" s="36" t="s">
        <v>1748</v>
      </c>
      <c r="T498" s="36" t="s">
        <v>40</v>
      </c>
      <c r="U498" s="36">
        <v>18007</v>
      </c>
      <c r="V498" s="36" t="s">
        <v>3735</v>
      </c>
      <c r="W498" s="59" t="s">
        <v>3736</v>
      </c>
      <c r="X498" s="36">
        <v>60</v>
      </c>
      <c r="Y498" s="36" t="s">
        <v>1648</v>
      </c>
      <c r="Z498" s="36" t="s">
        <v>1511</v>
      </c>
      <c r="AA498" s="36" t="s">
        <v>1735</v>
      </c>
      <c r="AB498" s="60">
        <v>140</v>
      </c>
      <c r="AC498" s="60">
        <v>10</v>
      </c>
      <c r="AD498" s="60">
        <v>7</v>
      </c>
      <c r="AE498" s="36" t="s">
        <v>3697</v>
      </c>
      <c r="AF498" s="60">
        <v>200</v>
      </c>
      <c r="AG498" s="60">
        <v>10</v>
      </c>
      <c r="AH498" s="60">
        <v>10</v>
      </c>
      <c r="AI498" s="36" t="s">
        <v>1737</v>
      </c>
      <c r="AJ498" s="60">
        <v>260</v>
      </c>
      <c r="AK498" s="60">
        <v>15</v>
      </c>
      <c r="AL498" s="60">
        <v>13</v>
      </c>
      <c r="AM498" s="36" t="s">
        <v>1738</v>
      </c>
      <c r="AN498" s="60">
        <v>320</v>
      </c>
      <c r="AO498" s="60">
        <v>20</v>
      </c>
      <c r="AP498" s="60">
        <v>16</v>
      </c>
    </row>
    <row r="499" spans="1:43" x14ac:dyDescent="0.2">
      <c r="A499" s="36" t="s">
        <v>1747</v>
      </c>
      <c r="B499" s="36" t="s">
        <v>1934</v>
      </c>
      <c r="T499" s="36" t="s">
        <v>76</v>
      </c>
      <c r="U499" s="36">
        <v>26005</v>
      </c>
      <c r="V499" s="36" t="s">
        <v>4082</v>
      </c>
      <c r="W499" s="59" t="s">
        <v>4083</v>
      </c>
      <c r="X499" s="36">
        <v>86</v>
      </c>
      <c r="Y499" s="36" t="s">
        <v>181</v>
      </c>
      <c r="Z499" s="36" t="s">
        <v>1511</v>
      </c>
      <c r="AA499" s="36" t="s">
        <v>4084</v>
      </c>
      <c r="AB499" s="60">
        <v>250</v>
      </c>
      <c r="AC499" s="60">
        <v>25</v>
      </c>
      <c r="AD499" s="60">
        <v>10</v>
      </c>
      <c r="AE499" s="36" t="s">
        <v>4085</v>
      </c>
      <c r="AF499" s="60">
        <v>300</v>
      </c>
      <c r="AG499" s="60">
        <v>30</v>
      </c>
      <c r="AH499" s="60">
        <v>12</v>
      </c>
      <c r="AI499" s="36" t="s">
        <v>4086</v>
      </c>
      <c r="AJ499" s="60">
        <v>350</v>
      </c>
      <c r="AK499" s="60">
        <v>30</v>
      </c>
      <c r="AL499" s="60">
        <v>14</v>
      </c>
      <c r="AM499" s="36" t="s">
        <v>4087</v>
      </c>
      <c r="AN499" s="60">
        <v>400</v>
      </c>
      <c r="AO499" s="60">
        <v>35</v>
      </c>
      <c r="AP499" s="60">
        <v>18</v>
      </c>
    </row>
    <row r="500" spans="1:43" x14ac:dyDescent="0.2">
      <c r="A500" s="36" t="s">
        <v>1747</v>
      </c>
      <c r="B500" s="36" t="s">
        <v>2108</v>
      </c>
      <c r="T500" s="36" t="s">
        <v>1723</v>
      </c>
      <c r="U500" s="36">
        <v>12615</v>
      </c>
      <c r="V500" s="36" t="s">
        <v>3445</v>
      </c>
      <c r="W500" s="59" t="s">
        <v>3446</v>
      </c>
      <c r="X500" s="36" t="s">
        <v>1726</v>
      </c>
      <c r="Y500" s="36" t="s">
        <v>1561</v>
      </c>
      <c r="Z500" s="36" t="s">
        <v>1511</v>
      </c>
      <c r="AA500" s="36" t="s">
        <v>3447</v>
      </c>
      <c r="AB500" s="60">
        <v>140</v>
      </c>
      <c r="AC500" s="60" t="s">
        <v>266</v>
      </c>
      <c r="AD500" s="60">
        <v>8</v>
      </c>
      <c r="AE500" s="36" t="s">
        <v>3448</v>
      </c>
      <c r="AF500" s="60">
        <v>200</v>
      </c>
      <c r="AG500" s="60" t="s">
        <v>266</v>
      </c>
      <c r="AH500" s="60">
        <v>11</v>
      </c>
      <c r="AI500" s="36" t="s">
        <v>3449</v>
      </c>
      <c r="AJ500" s="60">
        <v>240</v>
      </c>
      <c r="AK500" s="60" t="s">
        <v>266</v>
      </c>
      <c r="AL500" s="60">
        <v>13</v>
      </c>
      <c r="AM500" s="36" t="s">
        <v>3450</v>
      </c>
      <c r="AN500" s="60">
        <v>280</v>
      </c>
      <c r="AO500" s="60" t="s">
        <v>266</v>
      </c>
      <c r="AP500" s="60">
        <v>16</v>
      </c>
      <c r="AQ500" s="36" t="s">
        <v>104</v>
      </c>
    </row>
    <row r="501" spans="1:43" x14ac:dyDescent="0.2">
      <c r="A501" s="36" t="s">
        <v>1747</v>
      </c>
      <c r="B501" s="36" t="s">
        <v>2270</v>
      </c>
      <c r="T501" s="36" t="s">
        <v>1608</v>
      </c>
      <c r="U501" s="36">
        <v>3020</v>
      </c>
      <c r="V501" s="36" t="s">
        <v>2021</v>
      </c>
      <c r="W501" s="59" t="s">
        <v>2022</v>
      </c>
      <c r="X501" s="36">
        <v>24</v>
      </c>
      <c r="Y501" s="36" t="s">
        <v>181</v>
      </c>
      <c r="Z501" s="36" t="s">
        <v>1511</v>
      </c>
      <c r="AA501" s="36" t="s">
        <v>2023</v>
      </c>
      <c r="AB501" s="60">
        <v>50</v>
      </c>
      <c r="AC501" s="60">
        <v>5</v>
      </c>
      <c r="AD501" s="60">
        <v>6</v>
      </c>
      <c r="AE501" s="36">
        <v>180</v>
      </c>
      <c r="AF501" s="60">
        <v>70</v>
      </c>
      <c r="AG501" s="60">
        <v>5</v>
      </c>
      <c r="AH501" s="60">
        <v>8</v>
      </c>
      <c r="AI501" s="36">
        <v>240</v>
      </c>
      <c r="AJ501" s="60">
        <v>90</v>
      </c>
      <c r="AK501" s="60">
        <v>5</v>
      </c>
      <c r="AL501" s="60">
        <v>10</v>
      </c>
      <c r="AM501" s="36">
        <v>280</v>
      </c>
      <c r="AN501" s="60">
        <v>120</v>
      </c>
      <c r="AO501" s="60">
        <v>10</v>
      </c>
      <c r="AP501" s="60">
        <v>12</v>
      </c>
      <c r="AQ501" s="36" t="s">
        <v>1612</v>
      </c>
    </row>
    <row r="502" spans="1:43" x14ac:dyDescent="0.2">
      <c r="A502" s="36" t="s">
        <v>1747</v>
      </c>
      <c r="B502" s="36" t="s">
        <v>2439</v>
      </c>
      <c r="T502" s="36" t="s">
        <v>1595</v>
      </c>
      <c r="U502" s="36">
        <v>1018</v>
      </c>
      <c r="V502" s="36" t="s">
        <v>1596</v>
      </c>
      <c r="W502" s="59" t="s">
        <v>1597</v>
      </c>
      <c r="X502" s="36">
        <v>4</v>
      </c>
      <c r="Y502" s="36" t="s">
        <v>181</v>
      </c>
      <c r="Z502" s="36" t="s">
        <v>1511</v>
      </c>
      <c r="AA502" s="36" t="s">
        <v>1598</v>
      </c>
      <c r="AB502" s="60">
        <v>30</v>
      </c>
      <c r="AC502" s="60">
        <v>5</v>
      </c>
      <c r="AD502" s="60">
        <v>5</v>
      </c>
      <c r="AE502" s="36" t="s">
        <v>190</v>
      </c>
      <c r="AF502" s="60">
        <v>80</v>
      </c>
      <c r="AG502" s="60">
        <v>10</v>
      </c>
      <c r="AH502" s="60">
        <v>8</v>
      </c>
      <c r="AI502" s="36" t="s">
        <v>193</v>
      </c>
      <c r="AJ502" s="60">
        <v>100</v>
      </c>
      <c r="AK502" s="60">
        <v>10</v>
      </c>
      <c r="AL502" s="60">
        <v>10</v>
      </c>
      <c r="AM502" s="36" t="s">
        <v>196</v>
      </c>
      <c r="AN502" s="60">
        <v>120</v>
      </c>
      <c r="AO502" s="60">
        <v>15</v>
      </c>
      <c r="AP502" s="60">
        <v>12</v>
      </c>
      <c r="AQ502" s="36" t="s">
        <v>1599</v>
      </c>
    </row>
    <row r="503" spans="1:43" x14ac:dyDescent="0.2">
      <c r="A503" s="36" t="s">
        <v>1747</v>
      </c>
      <c r="B503" s="36" t="s">
        <v>2610</v>
      </c>
      <c r="T503" s="36" t="s">
        <v>1600</v>
      </c>
      <c r="U503" s="36">
        <v>5019</v>
      </c>
      <c r="V503" s="36" t="s">
        <v>2345</v>
      </c>
      <c r="W503" s="59" t="s">
        <v>2346</v>
      </c>
      <c r="X503" s="36">
        <v>44</v>
      </c>
      <c r="Y503" s="36" t="s">
        <v>1648</v>
      </c>
      <c r="Z503" s="36" t="s">
        <v>1511</v>
      </c>
      <c r="AA503" s="36" t="s">
        <v>2347</v>
      </c>
      <c r="AB503" s="60">
        <v>60</v>
      </c>
      <c r="AC503" s="60" t="s">
        <v>790</v>
      </c>
      <c r="AD503" s="60">
        <v>7</v>
      </c>
      <c r="AE503" s="36" t="s">
        <v>2348</v>
      </c>
      <c r="AF503" s="60">
        <v>90</v>
      </c>
      <c r="AG503" s="60" t="s">
        <v>790</v>
      </c>
      <c r="AH503" s="60">
        <v>10</v>
      </c>
      <c r="AI503" s="36" t="s">
        <v>2349</v>
      </c>
      <c r="AJ503" s="60">
        <v>120</v>
      </c>
      <c r="AK503" s="60" t="s">
        <v>790</v>
      </c>
      <c r="AL503" s="60">
        <v>13</v>
      </c>
      <c r="AM503" s="36" t="s">
        <v>2350</v>
      </c>
      <c r="AN503" s="60">
        <v>150</v>
      </c>
      <c r="AO503" s="60" t="s">
        <v>790</v>
      </c>
      <c r="AP503" s="60">
        <v>15</v>
      </c>
      <c r="AQ503" s="36" t="s">
        <v>1607</v>
      </c>
    </row>
    <row r="504" spans="1:43" x14ac:dyDescent="0.2">
      <c r="A504" s="36" t="s">
        <v>1747</v>
      </c>
      <c r="B504" s="36" t="s">
        <v>2784</v>
      </c>
      <c r="T504" s="36" t="s">
        <v>1739</v>
      </c>
      <c r="U504" s="36">
        <v>6815</v>
      </c>
      <c r="V504" s="36" t="s">
        <v>2604</v>
      </c>
      <c r="W504" s="59" t="s">
        <v>2605</v>
      </c>
      <c r="X504" s="36" t="s">
        <v>1742</v>
      </c>
      <c r="Y504" s="36" t="s">
        <v>181</v>
      </c>
      <c r="Z504" s="36" t="s">
        <v>1511</v>
      </c>
      <c r="AA504" s="36" t="s">
        <v>2606</v>
      </c>
      <c r="AB504" s="60">
        <v>500</v>
      </c>
      <c r="AC504" s="60">
        <v>25</v>
      </c>
      <c r="AD504" s="60">
        <v>10</v>
      </c>
      <c r="AE504" s="36" t="s">
        <v>2607</v>
      </c>
      <c r="AF504" s="60">
        <v>600</v>
      </c>
      <c r="AG504" s="60">
        <v>30</v>
      </c>
      <c r="AH504" s="60">
        <v>12</v>
      </c>
      <c r="AI504" s="36" t="s">
        <v>2608</v>
      </c>
      <c r="AJ504" s="60">
        <v>700</v>
      </c>
      <c r="AK504" s="60">
        <v>35</v>
      </c>
      <c r="AL504" s="60">
        <v>14</v>
      </c>
      <c r="AM504" s="36" t="s">
        <v>2609</v>
      </c>
      <c r="AN504" s="60">
        <v>800</v>
      </c>
      <c r="AO504" s="60">
        <v>40</v>
      </c>
      <c r="AP504" s="60">
        <v>16</v>
      </c>
      <c r="AQ504" s="36" t="s">
        <v>730</v>
      </c>
    </row>
    <row r="505" spans="1:43" x14ac:dyDescent="0.2">
      <c r="A505" s="36" t="s">
        <v>1747</v>
      </c>
      <c r="B505" s="36" t="s">
        <v>2945</v>
      </c>
      <c r="T505" s="36" t="s">
        <v>1747</v>
      </c>
      <c r="U505" s="36">
        <v>7915</v>
      </c>
      <c r="V505" s="36" t="s">
        <v>2784</v>
      </c>
      <c r="W505" s="59" t="s">
        <v>2785</v>
      </c>
      <c r="X505" s="36" t="s">
        <v>1750</v>
      </c>
      <c r="Y505" s="36" t="s">
        <v>1648</v>
      </c>
      <c r="Z505" s="36" t="s">
        <v>1511</v>
      </c>
      <c r="AA505" s="36" t="s">
        <v>1735</v>
      </c>
      <c r="AB505" s="60">
        <v>300</v>
      </c>
      <c r="AC505" s="60">
        <v>30</v>
      </c>
      <c r="AD505" s="60">
        <v>10</v>
      </c>
      <c r="AE505" s="36" t="s">
        <v>1736</v>
      </c>
      <c r="AF505" s="60">
        <v>400</v>
      </c>
      <c r="AG505" s="60">
        <v>40</v>
      </c>
      <c r="AH505" s="60">
        <v>12</v>
      </c>
      <c r="AI505" s="36" t="s">
        <v>1737</v>
      </c>
      <c r="AJ505" s="60">
        <v>500</v>
      </c>
      <c r="AK505" s="60">
        <v>50</v>
      </c>
      <c r="AL505" s="60">
        <v>14</v>
      </c>
      <c r="AM505" s="36" t="s">
        <v>1738</v>
      </c>
      <c r="AN505" s="60">
        <v>600</v>
      </c>
      <c r="AO505" s="60">
        <v>60</v>
      </c>
      <c r="AP505" s="60">
        <v>16</v>
      </c>
      <c r="AQ505" s="36" t="s">
        <v>730</v>
      </c>
    </row>
    <row r="506" spans="1:43" x14ac:dyDescent="0.2">
      <c r="A506" s="36" t="s">
        <v>1747</v>
      </c>
      <c r="B506" s="36" t="s">
        <v>3100</v>
      </c>
      <c r="T506" s="36" t="s">
        <v>54</v>
      </c>
      <c r="U506" s="36">
        <v>27003</v>
      </c>
      <c r="V506" s="36" t="s">
        <v>4130</v>
      </c>
      <c r="W506" s="59" t="s">
        <v>4131</v>
      </c>
      <c r="X506" s="36">
        <v>68</v>
      </c>
      <c r="Y506" s="36" t="s">
        <v>181</v>
      </c>
      <c r="Z506" s="36" t="s">
        <v>1623</v>
      </c>
      <c r="AA506" s="36" t="s">
        <v>4132</v>
      </c>
      <c r="AB506" s="60">
        <v>100</v>
      </c>
      <c r="AC506" s="60">
        <v>10</v>
      </c>
      <c r="AD506" s="60">
        <v>8</v>
      </c>
      <c r="AE506" s="36" t="s">
        <v>4133</v>
      </c>
      <c r="AF506" s="60">
        <v>200</v>
      </c>
      <c r="AG506" s="60">
        <v>20</v>
      </c>
      <c r="AH506" s="60">
        <v>12</v>
      </c>
      <c r="AI506" s="36" t="s">
        <v>1938</v>
      </c>
      <c r="AJ506" s="60">
        <v>300</v>
      </c>
      <c r="AK506" s="60">
        <v>30</v>
      </c>
      <c r="AL506" s="60">
        <v>15</v>
      </c>
      <c r="AM506" s="36" t="s">
        <v>1939</v>
      </c>
      <c r="AN506" s="60">
        <v>400</v>
      </c>
      <c r="AO506" s="60">
        <v>40</v>
      </c>
      <c r="AP506" s="60">
        <v>18</v>
      </c>
    </row>
    <row r="507" spans="1:43" x14ac:dyDescent="0.2">
      <c r="A507" s="36" t="s">
        <v>1747</v>
      </c>
      <c r="B507" s="36" t="s">
        <v>3262</v>
      </c>
      <c r="T507" s="36" t="s">
        <v>112</v>
      </c>
      <c r="U507" s="36">
        <v>34011</v>
      </c>
      <c r="V507" s="36" t="s">
        <v>4379</v>
      </c>
      <c r="W507" s="59" t="s">
        <v>4380</v>
      </c>
      <c r="X507" s="36">
        <v>86</v>
      </c>
      <c r="Y507" s="36" t="s">
        <v>1561</v>
      </c>
      <c r="Z507" s="36" t="s">
        <v>1511</v>
      </c>
      <c r="AA507" s="36" t="s">
        <v>1546</v>
      </c>
      <c r="AB507" s="60">
        <v>300</v>
      </c>
      <c r="AC507" s="60">
        <v>15</v>
      </c>
      <c r="AD507" s="60">
        <v>9</v>
      </c>
      <c r="AE507" s="36" t="s">
        <v>1539</v>
      </c>
      <c r="AF507" s="60">
        <v>400</v>
      </c>
      <c r="AG507" s="60">
        <v>20</v>
      </c>
      <c r="AH507" s="60">
        <v>12</v>
      </c>
      <c r="AI507" s="36" t="s">
        <v>1540</v>
      </c>
      <c r="AJ507" s="60">
        <v>500</v>
      </c>
      <c r="AK507" s="60">
        <v>25</v>
      </c>
      <c r="AL507" s="60">
        <v>14</v>
      </c>
      <c r="AM507" s="36" t="s">
        <v>1541</v>
      </c>
      <c r="AN507" s="60">
        <v>600</v>
      </c>
      <c r="AO507" s="60">
        <v>30</v>
      </c>
      <c r="AP507" s="60">
        <v>16</v>
      </c>
    </row>
    <row r="508" spans="1:43" x14ac:dyDescent="0.2">
      <c r="A508" s="36" t="s">
        <v>1747</v>
      </c>
      <c r="B508" s="36" t="s">
        <v>3363</v>
      </c>
      <c r="T508" s="36" t="s">
        <v>34</v>
      </c>
      <c r="U508" s="36">
        <v>36001</v>
      </c>
      <c r="V508" s="36" t="s">
        <v>4402</v>
      </c>
      <c r="W508" s="59" t="s">
        <v>4403</v>
      </c>
      <c r="X508" s="36">
        <v>90</v>
      </c>
      <c r="Y508" s="36" t="s">
        <v>1648</v>
      </c>
      <c r="Z508" s="36" t="s">
        <v>1511</v>
      </c>
      <c r="AA508" s="36" t="s">
        <v>4404</v>
      </c>
      <c r="AB508" s="60">
        <v>200</v>
      </c>
      <c r="AC508" s="60" t="s">
        <v>266</v>
      </c>
      <c r="AD508" s="60">
        <v>10</v>
      </c>
      <c r="AE508" s="36" t="s">
        <v>4405</v>
      </c>
      <c r="AF508" s="60">
        <v>300</v>
      </c>
      <c r="AG508" s="60" t="s">
        <v>266</v>
      </c>
      <c r="AH508" s="60">
        <v>12</v>
      </c>
      <c r="AI508" s="36" t="s">
        <v>4406</v>
      </c>
      <c r="AJ508" s="60">
        <v>450</v>
      </c>
      <c r="AK508" s="60" t="s">
        <v>266</v>
      </c>
      <c r="AL508" s="60">
        <v>14</v>
      </c>
      <c r="AM508" s="36" t="s">
        <v>4407</v>
      </c>
      <c r="AN508" s="60">
        <v>600</v>
      </c>
      <c r="AO508" s="60" t="s">
        <v>266</v>
      </c>
      <c r="AP508" s="60">
        <v>16</v>
      </c>
    </row>
    <row r="509" spans="1:43" x14ac:dyDescent="0.2">
      <c r="A509" s="36" t="s">
        <v>1747</v>
      </c>
      <c r="B509" s="36" t="s">
        <v>3463</v>
      </c>
      <c r="T509" s="36" t="s">
        <v>1747</v>
      </c>
      <c r="U509" s="36">
        <v>12915</v>
      </c>
      <c r="V509" s="36" t="s">
        <v>3463</v>
      </c>
      <c r="W509" s="59" t="s">
        <v>3464</v>
      </c>
      <c r="X509" s="36" t="s">
        <v>1750</v>
      </c>
      <c r="Y509" s="36" t="s">
        <v>1561</v>
      </c>
      <c r="Z509" s="36" t="s">
        <v>1511</v>
      </c>
      <c r="AA509" s="36" t="s">
        <v>1736</v>
      </c>
      <c r="AB509" s="60">
        <v>600</v>
      </c>
      <c r="AC509" s="60" t="s">
        <v>266</v>
      </c>
      <c r="AD509" s="60">
        <v>12</v>
      </c>
      <c r="AE509" s="36" t="s">
        <v>3465</v>
      </c>
      <c r="AF509" s="60">
        <v>900</v>
      </c>
      <c r="AG509" s="60" t="s">
        <v>266</v>
      </c>
      <c r="AH509" s="60">
        <v>15</v>
      </c>
      <c r="AI509" s="36" t="s">
        <v>2200</v>
      </c>
      <c r="AJ509" s="60">
        <v>1200</v>
      </c>
      <c r="AK509" s="60" t="s">
        <v>266</v>
      </c>
      <c r="AL509" s="60">
        <v>17</v>
      </c>
      <c r="AM509" s="36" t="s">
        <v>2324</v>
      </c>
      <c r="AN509" s="60">
        <v>1500</v>
      </c>
      <c r="AO509" s="60" t="s">
        <v>266</v>
      </c>
      <c r="AP509" s="60">
        <v>19</v>
      </c>
      <c r="AQ509" s="36" t="s">
        <v>730</v>
      </c>
    </row>
    <row r="510" spans="1:43" x14ac:dyDescent="0.2">
      <c r="A510" s="36" t="s">
        <v>1595</v>
      </c>
      <c r="B510" s="36" t="s">
        <v>1596</v>
      </c>
      <c r="T510" s="36" t="s">
        <v>1739</v>
      </c>
      <c r="U510" s="36">
        <v>11815</v>
      </c>
      <c r="V510" s="36" t="s">
        <v>3359</v>
      </c>
      <c r="W510" s="59" t="s">
        <v>3360</v>
      </c>
      <c r="X510" s="36" t="s">
        <v>1742</v>
      </c>
      <c r="Y510" s="36" t="s">
        <v>181</v>
      </c>
      <c r="Z510" s="36" t="s">
        <v>1511</v>
      </c>
      <c r="AA510" s="36" t="s">
        <v>1930</v>
      </c>
      <c r="AB510" s="60">
        <v>200</v>
      </c>
      <c r="AC510" s="60">
        <v>20</v>
      </c>
      <c r="AD510" s="60">
        <v>10</v>
      </c>
      <c r="AE510" s="36" t="s">
        <v>2613</v>
      </c>
      <c r="AF510" s="60">
        <v>300</v>
      </c>
      <c r="AG510" s="60">
        <v>30</v>
      </c>
      <c r="AH510" s="60">
        <v>12</v>
      </c>
      <c r="AI510" s="36" t="s">
        <v>3361</v>
      </c>
      <c r="AJ510" s="60">
        <v>360</v>
      </c>
      <c r="AK510" s="60">
        <v>40</v>
      </c>
      <c r="AL510" s="60">
        <v>14</v>
      </c>
      <c r="AM510" s="36" t="s">
        <v>3362</v>
      </c>
      <c r="AN510" s="60">
        <v>420</v>
      </c>
      <c r="AO510" s="60">
        <v>45</v>
      </c>
      <c r="AP510" s="60">
        <v>16</v>
      </c>
      <c r="AQ510" s="36" t="s">
        <v>730</v>
      </c>
    </row>
    <row r="511" spans="1:43" x14ac:dyDescent="0.2">
      <c r="A511" s="36" t="s">
        <v>1595</v>
      </c>
      <c r="B511" s="36" t="s">
        <v>1829</v>
      </c>
      <c r="T511" s="36" t="s">
        <v>146</v>
      </c>
      <c r="U511" s="36">
        <v>8021</v>
      </c>
      <c r="V511" s="36" t="s">
        <v>2861</v>
      </c>
      <c r="W511" s="59" t="s">
        <v>2862</v>
      </c>
      <c r="X511" s="36">
        <v>74</v>
      </c>
      <c r="Y511" s="36" t="s">
        <v>2179</v>
      </c>
      <c r="Z511" s="36" t="s">
        <v>1511</v>
      </c>
      <c r="AA511" s="36" t="s">
        <v>2863</v>
      </c>
      <c r="AB511" s="60">
        <v>120</v>
      </c>
      <c r="AC511" s="60">
        <v>10</v>
      </c>
      <c r="AD511" s="60">
        <v>9</v>
      </c>
      <c r="AE511" s="36" t="s">
        <v>2349</v>
      </c>
      <c r="AF511" s="60">
        <v>150</v>
      </c>
      <c r="AG511" s="60">
        <v>10</v>
      </c>
      <c r="AH511" s="60">
        <v>11</v>
      </c>
      <c r="AI511" s="36" t="s">
        <v>2864</v>
      </c>
      <c r="AJ511" s="60">
        <v>200</v>
      </c>
      <c r="AK511" s="60">
        <v>10</v>
      </c>
      <c r="AL511" s="60">
        <v>13</v>
      </c>
      <c r="AM511" s="36" t="s">
        <v>2865</v>
      </c>
      <c r="AN511" s="60">
        <v>250</v>
      </c>
      <c r="AO511" s="60">
        <v>15</v>
      </c>
      <c r="AP511" s="60">
        <v>15</v>
      </c>
      <c r="AQ511" s="36" t="s">
        <v>1619</v>
      </c>
    </row>
    <row r="512" spans="1:43" x14ac:dyDescent="0.2">
      <c r="A512" s="36" t="s">
        <v>1595</v>
      </c>
      <c r="B512" s="36" t="s">
        <v>2009</v>
      </c>
      <c r="T512" s="36" t="s">
        <v>1608</v>
      </c>
      <c r="U512" s="36">
        <v>7020</v>
      </c>
      <c r="V512" s="36" t="s">
        <v>2698</v>
      </c>
      <c r="W512" s="59" t="s">
        <v>2699</v>
      </c>
      <c r="X512" s="36">
        <v>64</v>
      </c>
      <c r="Y512" s="36" t="s">
        <v>181</v>
      </c>
      <c r="Z512" s="36" t="s">
        <v>1511</v>
      </c>
      <c r="AA512" s="36" t="s">
        <v>2700</v>
      </c>
      <c r="AB512" s="60">
        <v>120</v>
      </c>
      <c r="AC512" s="60">
        <v>5</v>
      </c>
      <c r="AD512" s="60">
        <v>8</v>
      </c>
      <c r="AE512" s="36" t="s">
        <v>2701</v>
      </c>
      <c r="AF512" s="60">
        <v>180</v>
      </c>
      <c r="AG512" s="60">
        <v>10</v>
      </c>
      <c r="AH512" s="60">
        <v>10</v>
      </c>
      <c r="AI512" s="36" t="s">
        <v>2702</v>
      </c>
      <c r="AJ512" s="60">
        <v>240</v>
      </c>
      <c r="AK512" s="60">
        <v>15</v>
      </c>
      <c r="AL512" s="60">
        <v>12</v>
      </c>
      <c r="AM512" s="36" t="s">
        <v>2703</v>
      </c>
      <c r="AN512" s="60">
        <v>300</v>
      </c>
      <c r="AO512" s="60">
        <v>20</v>
      </c>
      <c r="AP512" s="60">
        <v>14</v>
      </c>
      <c r="AQ512" s="36" t="s">
        <v>1612</v>
      </c>
    </row>
    <row r="513" spans="1:43" x14ac:dyDescent="0.2">
      <c r="A513" s="36" t="s">
        <v>1595</v>
      </c>
      <c r="B513" s="36" t="s">
        <v>2177</v>
      </c>
      <c r="T513" s="36" t="s">
        <v>71</v>
      </c>
      <c r="U513" s="36">
        <v>20006</v>
      </c>
      <c r="V513" s="36" t="s">
        <v>3827</v>
      </c>
      <c r="W513" s="59" t="s">
        <v>3828</v>
      </c>
      <c r="X513" s="36">
        <v>66</v>
      </c>
      <c r="Y513" s="36" t="s">
        <v>1561</v>
      </c>
      <c r="Z513" s="36" t="s">
        <v>1511</v>
      </c>
      <c r="AA513" s="36" t="s">
        <v>3829</v>
      </c>
      <c r="AB513" s="60">
        <v>140</v>
      </c>
      <c r="AC513" s="60">
        <v>10</v>
      </c>
      <c r="AD513" s="60">
        <v>7</v>
      </c>
      <c r="AE513" s="36" t="s">
        <v>3830</v>
      </c>
      <c r="AF513" s="60">
        <v>200</v>
      </c>
      <c r="AG513" s="60">
        <v>10</v>
      </c>
      <c r="AH513" s="60">
        <v>10</v>
      </c>
      <c r="AI513" s="36" t="s">
        <v>3831</v>
      </c>
      <c r="AJ513" s="60">
        <v>280</v>
      </c>
      <c r="AK513" s="60">
        <v>15</v>
      </c>
      <c r="AL513" s="60">
        <v>13</v>
      </c>
      <c r="AM513" s="36" t="s">
        <v>3832</v>
      </c>
      <c r="AN513" s="60">
        <v>350</v>
      </c>
      <c r="AO513" s="60">
        <v>20</v>
      </c>
      <c r="AP513" s="60">
        <v>16</v>
      </c>
    </row>
    <row r="514" spans="1:43" x14ac:dyDescent="0.2">
      <c r="A514" s="36" t="s">
        <v>1595</v>
      </c>
      <c r="B514" s="36" t="s">
        <v>2342</v>
      </c>
      <c r="T514" s="36" t="s">
        <v>34</v>
      </c>
      <c r="U514" s="36">
        <v>37001</v>
      </c>
      <c r="V514" s="36" t="s">
        <v>4430</v>
      </c>
      <c r="W514" s="59" t="s">
        <v>4431</v>
      </c>
      <c r="X514" s="36">
        <v>92</v>
      </c>
      <c r="Y514" s="36" t="s">
        <v>1648</v>
      </c>
      <c r="Z514" s="36" t="s">
        <v>1511</v>
      </c>
      <c r="AA514" s="36" t="s">
        <v>4432</v>
      </c>
      <c r="AB514" s="60">
        <v>200</v>
      </c>
      <c r="AC514" s="60">
        <v>40</v>
      </c>
      <c r="AD514" s="60">
        <v>14</v>
      </c>
      <c r="AE514" s="36" t="s">
        <v>4433</v>
      </c>
      <c r="AF514" s="60">
        <v>350</v>
      </c>
      <c r="AG514" s="60">
        <v>70</v>
      </c>
      <c r="AH514" s="60">
        <v>16</v>
      </c>
      <c r="AI514" s="36" t="s">
        <v>4434</v>
      </c>
      <c r="AJ514" s="60">
        <v>500</v>
      </c>
      <c r="AK514" s="60">
        <v>100</v>
      </c>
      <c r="AL514" s="60">
        <v>18</v>
      </c>
      <c r="AM514" s="36" t="s">
        <v>4435</v>
      </c>
      <c r="AN514" s="60">
        <v>800</v>
      </c>
      <c r="AO514" s="60">
        <v>160</v>
      </c>
      <c r="AP514" s="60">
        <v>20</v>
      </c>
    </row>
    <row r="515" spans="1:43" x14ac:dyDescent="0.2">
      <c r="A515" s="36" t="s">
        <v>1595</v>
      </c>
      <c r="B515" s="36" t="s">
        <v>2515</v>
      </c>
      <c r="T515" s="36" t="s">
        <v>44</v>
      </c>
      <c r="U515" s="36">
        <v>37002</v>
      </c>
      <c r="V515" s="36" t="s">
        <v>4436</v>
      </c>
      <c r="W515" s="59" t="s">
        <v>4431</v>
      </c>
      <c r="X515" s="36">
        <v>92</v>
      </c>
      <c r="Y515" s="36" t="s">
        <v>1648</v>
      </c>
      <c r="Z515" s="36" t="s">
        <v>1511</v>
      </c>
      <c r="AA515" s="36" t="s">
        <v>4432</v>
      </c>
      <c r="AB515" s="60">
        <v>200</v>
      </c>
      <c r="AC515" s="60">
        <v>40</v>
      </c>
      <c r="AD515" s="60">
        <v>14</v>
      </c>
      <c r="AE515" s="36" t="s">
        <v>4433</v>
      </c>
      <c r="AF515" s="60">
        <v>350</v>
      </c>
      <c r="AG515" s="60">
        <v>70</v>
      </c>
      <c r="AH515" s="60">
        <v>16</v>
      </c>
      <c r="AI515" s="36" t="s">
        <v>4434</v>
      </c>
      <c r="AJ515" s="60">
        <v>500</v>
      </c>
      <c r="AK515" s="60">
        <v>100</v>
      </c>
      <c r="AL515" s="60">
        <v>18</v>
      </c>
      <c r="AM515" s="36" t="s">
        <v>4435</v>
      </c>
      <c r="AN515" s="60">
        <v>800</v>
      </c>
      <c r="AO515" s="60">
        <v>160</v>
      </c>
      <c r="AP515" s="60">
        <v>20</v>
      </c>
    </row>
    <row r="516" spans="1:43" x14ac:dyDescent="0.2">
      <c r="A516" s="36" t="s">
        <v>1595</v>
      </c>
      <c r="B516" s="36" t="s">
        <v>2689</v>
      </c>
      <c r="T516" s="36" t="s">
        <v>1739</v>
      </c>
      <c r="U516" s="36">
        <v>7815</v>
      </c>
      <c r="V516" s="36" t="s">
        <v>2778</v>
      </c>
      <c r="W516" s="59" t="s">
        <v>2779</v>
      </c>
      <c r="X516" s="36" t="s">
        <v>1742</v>
      </c>
      <c r="Y516" s="36" t="s">
        <v>181</v>
      </c>
      <c r="Z516" s="36" t="s">
        <v>1511</v>
      </c>
      <c r="AA516" s="36" t="s">
        <v>2780</v>
      </c>
      <c r="AB516" s="60">
        <v>200</v>
      </c>
      <c r="AC516" s="60">
        <v>10</v>
      </c>
      <c r="AD516" s="60">
        <v>10</v>
      </c>
      <c r="AE516" s="36" t="s">
        <v>2781</v>
      </c>
      <c r="AF516" s="60">
        <v>240</v>
      </c>
      <c r="AG516" s="60">
        <v>15</v>
      </c>
      <c r="AH516" s="60">
        <v>12</v>
      </c>
      <c r="AI516" s="36" t="s">
        <v>2782</v>
      </c>
      <c r="AJ516" s="60">
        <v>280</v>
      </c>
      <c r="AK516" s="60">
        <v>15</v>
      </c>
      <c r="AL516" s="60">
        <v>14</v>
      </c>
      <c r="AM516" s="36" t="s">
        <v>2783</v>
      </c>
      <c r="AN516" s="60">
        <v>320</v>
      </c>
      <c r="AO516" s="60">
        <v>20</v>
      </c>
      <c r="AP516" s="60">
        <v>16</v>
      </c>
      <c r="AQ516" s="36" t="s">
        <v>67</v>
      </c>
    </row>
    <row r="517" spans="1:43" x14ac:dyDescent="0.2">
      <c r="A517" s="36" t="s">
        <v>1595</v>
      </c>
      <c r="B517" s="36" t="s">
        <v>2853</v>
      </c>
      <c r="T517" s="36" t="s">
        <v>34</v>
      </c>
      <c r="U517" s="36">
        <v>34001</v>
      </c>
      <c r="V517" s="36" t="s">
        <v>4361</v>
      </c>
      <c r="W517" s="59" t="s">
        <v>4362</v>
      </c>
      <c r="X517" s="36">
        <v>86</v>
      </c>
      <c r="Y517" s="36" t="s">
        <v>129</v>
      </c>
      <c r="Z517" s="36" t="s">
        <v>1623</v>
      </c>
      <c r="AA517" s="36" t="s">
        <v>4363</v>
      </c>
      <c r="AB517" s="60">
        <v>160</v>
      </c>
      <c r="AC517" s="60">
        <v>20</v>
      </c>
      <c r="AD517" s="60">
        <v>10</v>
      </c>
      <c r="AE517" s="36" t="s">
        <v>4364</v>
      </c>
      <c r="AF517" s="60">
        <v>250</v>
      </c>
      <c r="AG517" s="60">
        <v>25</v>
      </c>
      <c r="AH517" s="60">
        <v>13</v>
      </c>
      <c r="AI517" s="36" t="s">
        <v>4365</v>
      </c>
      <c r="AJ517" s="60">
        <v>300</v>
      </c>
      <c r="AK517" s="60">
        <v>30</v>
      </c>
      <c r="AL517" s="60">
        <v>15</v>
      </c>
      <c r="AM517" s="36" t="s">
        <v>4366</v>
      </c>
      <c r="AN517" s="60">
        <v>400</v>
      </c>
      <c r="AO517" s="60">
        <v>40</v>
      </c>
      <c r="AP517" s="60">
        <v>17</v>
      </c>
    </row>
    <row r="518" spans="1:43" x14ac:dyDescent="0.2">
      <c r="A518" s="36" t="s">
        <v>1595</v>
      </c>
      <c r="B518" s="36" t="s">
        <v>3011</v>
      </c>
      <c r="T518" s="36" t="s">
        <v>67</v>
      </c>
      <c r="U518" s="36">
        <v>12004</v>
      </c>
      <c r="V518" s="36" t="s">
        <v>3377</v>
      </c>
      <c r="W518" s="59" t="s">
        <v>3378</v>
      </c>
      <c r="X518" s="36">
        <v>30</v>
      </c>
      <c r="Y518" s="36" t="s">
        <v>1648</v>
      </c>
      <c r="Z518" s="36" t="s">
        <v>1511</v>
      </c>
      <c r="AA518" s="36" t="s">
        <v>3379</v>
      </c>
      <c r="AB518" s="60">
        <v>80</v>
      </c>
      <c r="AC518" s="60" t="s">
        <v>266</v>
      </c>
      <c r="AD518" s="60">
        <v>6</v>
      </c>
      <c r="AE518" s="36" t="s">
        <v>3380</v>
      </c>
      <c r="AF518" s="60">
        <v>120</v>
      </c>
      <c r="AG518" s="60" t="s">
        <v>266</v>
      </c>
      <c r="AH518" s="60">
        <v>9</v>
      </c>
      <c r="AI518" s="36" t="s">
        <v>3381</v>
      </c>
      <c r="AJ518" s="60">
        <v>180</v>
      </c>
      <c r="AK518" s="60" t="s">
        <v>266</v>
      </c>
      <c r="AL518" s="60">
        <v>12</v>
      </c>
      <c r="AM518" s="36" t="s">
        <v>3382</v>
      </c>
      <c r="AN518" s="60">
        <v>300</v>
      </c>
      <c r="AO518" s="60" t="s">
        <v>266</v>
      </c>
      <c r="AP518" s="60">
        <v>15</v>
      </c>
    </row>
    <row r="519" spans="1:43" x14ac:dyDescent="0.2">
      <c r="A519" s="36" t="s">
        <v>1595</v>
      </c>
      <c r="B519" s="36" t="s">
        <v>3173</v>
      </c>
      <c r="T519" s="36" t="s">
        <v>1693</v>
      </c>
      <c r="U519" s="36">
        <v>11215</v>
      </c>
      <c r="V519" s="36" t="s">
        <v>3328</v>
      </c>
      <c r="W519" s="59" t="s">
        <v>3329</v>
      </c>
      <c r="X519" s="36" t="s">
        <v>1696</v>
      </c>
      <c r="Y519" s="36" t="s">
        <v>181</v>
      </c>
      <c r="Z519" s="36" t="s">
        <v>1511</v>
      </c>
      <c r="AA519" s="36" t="s">
        <v>1743</v>
      </c>
      <c r="AB519" s="60">
        <v>60</v>
      </c>
      <c r="AC519" s="60">
        <v>5</v>
      </c>
      <c r="AD519" s="60">
        <v>6</v>
      </c>
      <c r="AE519" s="36" t="s">
        <v>3073</v>
      </c>
      <c r="AF519" s="60">
        <v>90</v>
      </c>
      <c r="AG519" s="60">
        <v>5</v>
      </c>
      <c r="AH519" s="60">
        <v>9</v>
      </c>
      <c r="AI519" s="36" t="s">
        <v>3330</v>
      </c>
      <c r="AJ519" s="60">
        <v>120</v>
      </c>
      <c r="AK519" s="60">
        <v>10</v>
      </c>
      <c r="AL519" s="60">
        <v>12</v>
      </c>
      <c r="AM519" s="36" t="s">
        <v>3331</v>
      </c>
      <c r="AN519" s="60">
        <v>150</v>
      </c>
      <c r="AO519" s="60">
        <v>10</v>
      </c>
      <c r="AP519" s="60">
        <v>15</v>
      </c>
      <c r="AQ519" s="36" t="s">
        <v>730</v>
      </c>
    </row>
    <row r="520" spans="1:43" x14ac:dyDescent="0.2">
      <c r="A520" s="36" t="s">
        <v>34</v>
      </c>
      <c r="B520" s="36" t="s">
        <v>1509</v>
      </c>
      <c r="T520" s="36" t="s">
        <v>1677</v>
      </c>
      <c r="U520" s="36">
        <v>8029</v>
      </c>
      <c r="V520" s="36" t="s">
        <v>2900</v>
      </c>
      <c r="W520" s="59" t="s">
        <v>2901</v>
      </c>
      <c r="X520" s="36">
        <v>74</v>
      </c>
      <c r="Y520" s="36" t="s">
        <v>128</v>
      </c>
      <c r="Z520" s="36" t="s">
        <v>1511</v>
      </c>
      <c r="AA520" s="36" t="s">
        <v>2902</v>
      </c>
      <c r="AB520" s="60">
        <v>140</v>
      </c>
      <c r="AC520" s="60">
        <v>15</v>
      </c>
      <c r="AD520" s="60">
        <v>10</v>
      </c>
      <c r="AE520" s="36" t="s">
        <v>2903</v>
      </c>
      <c r="AF520" s="60">
        <v>200</v>
      </c>
      <c r="AG520" s="60">
        <v>20</v>
      </c>
      <c r="AH520" s="60">
        <v>12</v>
      </c>
      <c r="AI520" s="36" t="s">
        <v>2904</v>
      </c>
      <c r="AJ520" s="60">
        <v>280</v>
      </c>
      <c r="AK520" s="60">
        <v>30</v>
      </c>
      <c r="AL520" s="60">
        <v>14</v>
      </c>
      <c r="AM520" s="36" t="s">
        <v>2905</v>
      </c>
      <c r="AN520" s="60">
        <v>400</v>
      </c>
      <c r="AO520" s="60">
        <v>40</v>
      </c>
      <c r="AP520" s="60">
        <v>16</v>
      </c>
      <c r="AQ520" s="36" t="s">
        <v>1684</v>
      </c>
    </row>
    <row r="521" spans="1:43" x14ac:dyDescent="0.2">
      <c r="A521" s="36" t="s">
        <v>34</v>
      </c>
      <c r="B521" s="36" t="s">
        <v>1755</v>
      </c>
      <c r="T521" s="36" t="s">
        <v>1587</v>
      </c>
      <c r="U521" s="36">
        <v>5017</v>
      </c>
      <c r="V521" s="36" t="s">
        <v>2336</v>
      </c>
      <c r="W521" s="59" t="s">
        <v>2337</v>
      </c>
      <c r="X521" s="36">
        <v>44</v>
      </c>
      <c r="Y521" s="36" t="s">
        <v>181</v>
      </c>
      <c r="Z521" s="36" t="s">
        <v>1511</v>
      </c>
      <c r="AA521" s="36" t="s">
        <v>2338</v>
      </c>
      <c r="AB521" s="60">
        <v>80</v>
      </c>
      <c r="AC521" s="60">
        <v>5</v>
      </c>
      <c r="AD521" s="60">
        <v>7</v>
      </c>
      <c r="AE521" s="36" t="s">
        <v>2339</v>
      </c>
      <c r="AF521" s="60">
        <v>120</v>
      </c>
      <c r="AG521" s="60">
        <v>15</v>
      </c>
      <c r="AH521" s="60">
        <v>9</v>
      </c>
      <c r="AI521" s="36" t="s">
        <v>2340</v>
      </c>
      <c r="AJ521" s="60">
        <v>160</v>
      </c>
      <c r="AK521" s="60">
        <v>20</v>
      </c>
      <c r="AL521" s="60">
        <v>12</v>
      </c>
      <c r="AM521" s="36" t="s">
        <v>2341</v>
      </c>
      <c r="AN521" s="60">
        <v>200</v>
      </c>
      <c r="AO521" s="60">
        <v>20</v>
      </c>
      <c r="AP521" s="60">
        <v>15</v>
      </c>
      <c r="AQ521" s="36" t="s">
        <v>1594</v>
      </c>
    </row>
    <row r="522" spans="1:43" x14ac:dyDescent="0.2">
      <c r="A522" s="36" t="s">
        <v>34</v>
      </c>
      <c r="B522" s="36" t="s">
        <v>1940</v>
      </c>
      <c r="T522" s="36" t="s">
        <v>1693</v>
      </c>
      <c r="U522" s="36">
        <v>3215</v>
      </c>
      <c r="V522" s="36" t="s">
        <v>2069</v>
      </c>
      <c r="W522" s="59" t="s">
        <v>2070</v>
      </c>
      <c r="X522" s="36" t="s">
        <v>1696</v>
      </c>
      <c r="Y522" s="36" t="s">
        <v>181</v>
      </c>
      <c r="Z522" s="36" t="s">
        <v>1511</v>
      </c>
      <c r="AA522" s="36" t="s">
        <v>2071</v>
      </c>
      <c r="AB522" s="60">
        <v>60</v>
      </c>
      <c r="AC522" s="60">
        <v>10</v>
      </c>
      <c r="AD522" s="60">
        <v>6</v>
      </c>
      <c r="AE522" s="36" t="s">
        <v>2072</v>
      </c>
      <c r="AF522" s="60">
        <v>90</v>
      </c>
      <c r="AG522" s="60">
        <v>10</v>
      </c>
      <c r="AH522" s="60">
        <v>9</v>
      </c>
      <c r="AI522" s="36" t="s">
        <v>2073</v>
      </c>
      <c r="AJ522" s="60">
        <v>120</v>
      </c>
      <c r="AK522" s="60">
        <v>15</v>
      </c>
      <c r="AL522" s="60">
        <v>12</v>
      </c>
      <c r="AM522" s="36" t="s">
        <v>2074</v>
      </c>
      <c r="AN522" s="60">
        <v>150</v>
      </c>
      <c r="AO522" s="60">
        <v>15</v>
      </c>
      <c r="AP522" s="60">
        <v>15</v>
      </c>
      <c r="AQ522" s="36" t="s">
        <v>67</v>
      </c>
    </row>
    <row r="523" spans="1:43" x14ac:dyDescent="0.2">
      <c r="A523" s="36" t="s">
        <v>34</v>
      </c>
      <c r="B523" s="36" t="s">
        <v>2114</v>
      </c>
      <c r="T523" s="36" t="s">
        <v>1677</v>
      </c>
      <c r="U523" s="36">
        <v>10029</v>
      </c>
      <c r="V523" s="36" t="s">
        <v>3222</v>
      </c>
      <c r="W523" s="59" t="s">
        <v>3223</v>
      </c>
      <c r="X523" s="36">
        <v>94</v>
      </c>
      <c r="Y523" s="36" t="s">
        <v>181</v>
      </c>
      <c r="Z523" s="36" t="s">
        <v>1623</v>
      </c>
      <c r="AA523" s="36" t="s">
        <v>3224</v>
      </c>
      <c r="AB523" s="60">
        <v>300</v>
      </c>
      <c r="AC523" s="60">
        <v>30</v>
      </c>
      <c r="AD523" s="60">
        <v>11</v>
      </c>
      <c r="AE523" s="36" t="s">
        <v>1173</v>
      </c>
      <c r="AF523" s="60">
        <v>500</v>
      </c>
      <c r="AG523" s="60">
        <v>50</v>
      </c>
      <c r="AH523" s="60">
        <v>13</v>
      </c>
      <c r="AI523" s="36" t="s">
        <v>3225</v>
      </c>
      <c r="AJ523" s="60">
        <v>800</v>
      </c>
      <c r="AK523" s="60">
        <v>80</v>
      </c>
      <c r="AL523" s="60">
        <v>15</v>
      </c>
      <c r="AM523" s="36" t="s">
        <v>1546</v>
      </c>
      <c r="AN523" s="60">
        <v>1200</v>
      </c>
      <c r="AO523" s="60">
        <v>120</v>
      </c>
      <c r="AP523" s="60">
        <v>18</v>
      </c>
      <c r="AQ523" s="36" t="s">
        <v>1684</v>
      </c>
    </row>
    <row r="524" spans="1:43" x14ac:dyDescent="0.2">
      <c r="A524" s="36" t="s">
        <v>34</v>
      </c>
      <c r="B524" s="36" t="s">
        <v>2276</v>
      </c>
      <c r="T524" s="36" t="s">
        <v>1677</v>
      </c>
      <c r="U524" s="36">
        <v>7029</v>
      </c>
      <c r="V524" s="36" t="s">
        <v>2739</v>
      </c>
      <c r="W524" s="59" t="s">
        <v>2740</v>
      </c>
      <c r="X524" s="36">
        <v>64</v>
      </c>
      <c r="Y524" s="36" t="s">
        <v>1561</v>
      </c>
      <c r="Z524" s="36" t="s">
        <v>1511</v>
      </c>
      <c r="AA524" s="36" t="s">
        <v>2741</v>
      </c>
      <c r="AB524" s="60">
        <v>150</v>
      </c>
      <c r="AC524" s="60">
        <v>15</v>
      </c>
      <c r="AD524" s="60">
        <v>8</v>
      </c>
      <c r="AE524" s="36" t="s">
        <v>2742</v>
      </c>
      <c r="AF524" s="60">
        <v>250</v>
      </c>
      <c r="AG524" s="60">
        <v>25</v>
      </c>
      <c r="AH524" s="60">
        <v>10</v>
      </c>
      <c r="AI524" s="36" t="s">
        <v>2743</v>
      </c>
      <c r="AJ524" s="60">
        <v>350</v>
      </c>
      <c r="AK524" s="60">
        <v>35</v>
      </c>
      <c r="AL524" s="60">
        <v>12</v>
      </c>
      <c r="AM524" s="36" t="s">
        <v>2744</v>
      </c>
      <c r="AN524" s="60">
        <v>500</v>
      </c>
      <c r="AO524" s="60">
        <v>50</v>
      </c>
      <c r="AP524" s="60">
        <v>15</v>
      </c>
      <c r="AQ524" s="36" t="s">
        <v>1684</v>
      </c>
    </row>
    <row r="525" spans="1:43" x14ac:dyDescent="0.2">
      <c r="A525" s="36" t="s">
        <v>34</v>
      </c>
      <c r="B525" s="36" t="s">
        <v>2445</v>
      </c>
      <c r="T525" s="36" t="s">
        <v>1698</v>
      </c>
      <c r="U525" s="36">
        <v>2315</v>
      </c>
      <c r="V525" s="36" t="s">
        <v>1899</v>
      </c>
      <c r="W525" s="59" t="s">
        <v>1900</v>
      </c>
      <c r="X525" s="36" t="s">
        <v>1701</v>
      </c>
      <c r="Y525" s="36" t="s">
        <v>181</v>
      </c>
      <c r="Z525" s="36" t="s">
        <v>1511</v>
      </c>
      <c r="AA525" s="36" t="s">
        <v>1901</v>
      </c>
      <c r="AB525" s="60">
        <v>80</v>
      </c>
      <c r="AC525" s="60" t="s">
        <v>266</v>
      </c>
      <c r="AD525" s="60">
        <v>7</v>
      </c>
      <c r="AE525" s="36" t="s">
        <v>1902</v>
      </c>
      <c r="AF525" s="60">
        <v>100</v>
      </c>
      <c r="AG525" s="60" t="s">
        <v>266</v>
      </c>
      <c r="AH525" s="60">
        <v>10</v>
      </c>
      <c r="AI525" s="36" t="s">
        <v>1903</v>
      </c>
      <c r="AJ525" s="60">
        <v>120</v>
      </c>
      <c r="AK525" s="60" t="s">
        <v>266</v>
      </c>
      <c r="AL525" s="60">
        <v>12</v>
      </c>
      <c r="AM525" s="36" t="s">
        <v>1904</v>
      </c>
      <c r="AN525" s="60">
        <v>140</v>
      </c>
      <c r="AO525" s="60" t="s">
        <v>266</v>
      </c>
      <c r="AP525" s="60">
        <v>14</v>
      </c>
      <c r="AQ525" s="36" t="s">
        <v>54</v>
      </c>
    </row>
    <row r="526" spans="1:43" x14ac:dyDescent="0.2">
      <c r="A526" s="36" t="s">
        <v>34</v>
      </c>
      <c r="B526" s="36" t="s">
        <v>2615</v>
      </c>
      <c r="T526" s="36" t="s">
        <v>54</v>
      </c>
      <c r="U526" s="36">
        <v>32003</v>
      </c>
      <c r="V526" s="36" t="s">
        <v>4328</v>
      </c>
      <c r="W526" s="59" t="s">
        <v>4329</v>
      </c>
      <c r="X526" s="36">
        <v>80</v>
      </c>
      <c r="Y526" s="36" t="s">
        <v>181</v>
      </c>
      <c r="Z526" s="36" t="s">
        <v>1511</v>
      </c>
      <c r="AA526" s="36" t="s">
        <v>4330</v>
      </c>
      <c r="AB526" s="60">
        <v>250</v>
      </c>
      <c r="AC526" s="60" t="s">
        <v>266</v>
      </c>
      <c r="AD526" s="60">
        <v>10</v>
      </c>
      <c r="AE526" s="36" t="s">
        <v>4331</v>
      </c>
      <c r="AF526" s="60">
        <v>500</v>
      </c>
      <c r="AG526" s="60" t="s">
        <v>266</v>
      </c>
      <c r="AH526" s="60">
        <v>13</v>
      </c>
      <c r="AI526" s="36" t="s">
        <v>4332</v>
      </c>
      <c r="AJ526" s="60">
        <v>1000</v>
      </c>
      <c r="AK526" s="60" t="s">
        <v>266</v>
      </c>
      <c r="AL526" s="60">
        <v>15</v>
      </c>
      <c r="AM526" s="36" t="s">
        <v>4333</v>
      </c>
      <c r="AN526" s="60">
        <v>2500</v>
      </c>
      <c r="AO526" s="60" t="s">
        <v>266</v>
      </c>
      <c r="AP526" s="60">
        <v>17</v>
      </c>
    </row>
    <row r="527" spans="1:43" x14ac:dyDescent="0.2">
      <c r="A527" s="36" t="s">
        <v>34</v>
      </c>
      <c r="B527" s="36" t="s">
        <v>2786</v>
      </c>
      <c r="T527" s="36" t="s">
        <v>112</v>
      </c>
      <c r="U527" s="36">
        <v>28011</v>
      </c>
      <c r="V527" s="36" t="s">
        <v>4218</v>
      </c>
      <c r="W527" s="59" t="s">
        <v>4219</v>
      </c>
      <c r="X527" s="36">
        <v>70</v>
      </c>
      <c r="Y527" s="36" t="s">
        <v>181</v>
      </c>
      <c r="Z527" s="36" t="s">
        <v>1511</v>
      </c>
      <c r="AA527" s="36" t="s">
        <v>2509</v>
      </c>
      <c r="AB527" s="60">
        <v>250</v>
      </c>
      <c r="AC527" s="60">
        <v>50</v>
      </c>
      <c r="AD527" s="60">
        <v>9</v>
      </c>
      <c r="AE527" s="36" t="s">
        <v>3988</v>
      </c>
      <c r="AF527" s="60">
        <v>360</v>
      </c>
      <c r="AG527" s="60">
        <v>80</v>
      </c>
      <c r="AH527" s="60">
        <v>12</v>
      </c>
      <c r="AI527" s="36" t="s">
        <v>4215</v>
      </c>
      <c r="AJ527" s="60">
        <v>500</v>
      </c>
      <c r="AK527" s="60">
        <v>100</v>
      </c>
      <c r="AL527" s="60">
        <v>15</v>
      </c>
      <c r="AM527" s="36" t="s">
        <v>4220</v>
      </c>
      <c r="AN527" s="60">
        <v>800</v>
      </c>
      <c r="AO527" s="60">
        <v>160</v>
      </c>
      <c r="AP527" s="60">
        <v>17</v>
      </c>
    </row>
    <row r="528" spans="1:43" x14ac:dyDescent="0.2">
      <c r="A528" s="36" t="s">
        <v>34</v>
      </c>
      <c r="B528" s="36" t="s">
        <v>2948</v>
      </c>
      <c r="T528" s="36" t="s">
        <v>44</v>
      </c>
      <c r="U528" s="36">
        <v>15002</v>
      </c>
      <c r="V528" s="36" t="s">
        <v>3584</v>
      </c>
      <c r="W528" s="59" t="s">
        <v>3585</v>
      </c>
      <c r="X528" s="36">
        <v>38</v>
      </c>
      <c r="Y528" s="36" t="s">
        <v>1648</v>
      </c>
      <c r="Z528" s="36" t="s">
        <v>1511</v>
      </c>
      <c r="AA528" s="36" t="s">
        <v>3586</v>
      </c>
      <c r="AB528" s="60">
        <v>60</v>
      </c>
      <c r="AC528" s="60">
        <v>10</v>
      </c>
      <c r="AD528" s="60">
        <v>6</v>
      </c>
      <c r="AE528" s="36" t="s">
        <v>3587</v>
      </c>
      <c r="AF528" s="60">
        <v>90</v>
      </c>
      <c r="AG528" s="60">
        <v>10</v>
      </c>
      <c r="AH528" s="60">
        <v>9</v>
      </c>
      <c r="AI528" s="36" t="s">
        <v>3588</v>
      </c>
      <c r="AJ528" s="60">
        <v>150</v>
      </c>
      <c r="AK528" s="60">
        <v>15</v>
      </c>
      <c r="AL528" s="60">
        <v>12</v>
      </c>
      <c r="AM528" s="36" t="s">
        <v>3589</v>
      </c>
      <c r="AN528" s="60">
        <v>200</v>
      </c>
      <c r="AO528" s="60">
        <v>20</v>
      </c>
      <c r="AP528" s="60">
        <v>15</v>
      </c>
    </row>
    <row r="529" spans="1:43" x14ac:dyDescent="0.2">
      <c r="A529" s="36" t="s">
        <v>34</v>
      </c>
      <c r="B529" s="36" t="s">
        <v>3106</v>
      </c>
      <c r="T529" s="36" t="s">
        <v>1645</v>
      </c>
      <c r="U529" s="36">
        <v>1025</v>
      </c>
      <c r="V529" s="36" t="s">
        <v>1646</v>
      </c>
      <c r="W529" s="59" t="s">
        <v>1647</v>
      </c>
      <c r="X529" s="36">
        <v>4</v>
      </c>
      <c r="Y529" s="36" t="s">
        <v>1648</v>
      </c>
      <c r="Z529" s="36" t="s">
        <v>1511</v>
      </c>
      <c r="AA529" s="36" t="s">
        <v>1649</v>
      </c>
      <c r="AB529" s="60">
        <v>30</v>
      </c>
      <c r="AC529" s="60" t="s">
        <v>790</v>
      </c>
      <c r="AD529" s="60">
        <v>5</v>
      </c>
      <c r="AE529" s="36" t="s">
        <v>1650</v>
      </c>
      <c r="AF529" s="60">
        <v>60</v>
      </c>
      <c r="AG529" s="60" t="s">
        <v>790</v>
      </c>
      <c r="AH529" s="60">
        <v>8</v>
      </c>
      <c r="AI529" s="36" t="s">
        <v>1651</v>
      </c>
      <c r="AJ529" s="60">
        <v>100</v>
      </c>
      <c r="AK529" s="60" t="s">
        <v>790</v>
      </c>
      <c r="AL529" s="60">
        <v>10</v>
      </c>
      <c r="AM529" s="36" t="s">
        <v>1652</v>
      </c>
      <c r="AN529" s="60">
        <v>150</v>
      </c>
      <c r="AO529" s="60" t="s">
        <v>790</v>
      </c>
      <c r="AP529" s="60">
        <v>13</v>
      </c>
      <c r="AQ529" s="36" t="s">
        <v>1653</v>
      </c>
    </row>
    <row r="530" spans="1:43" x14ac:dyDescent="0.2">
      <c r="A530" s="36" t="s">
        <v>34</v>
      </c>
      <c r="B530" s="36" t="s">
        <v>3264</v>
      </c>
      <c r="T530" s="36" t="s">
        <v>1654</v>
      </c>
      <c r="U530" s="36">
        <v>7026</v>
      </c>
      <c r="V530" s="36" t="s">
        <v>2721</v>
      </c>
      <c r="W530" s="59" t="s">
        <v>2722</v>
      </c>
      <c r="X530" s="36">
        <v>64</v>
      </c>
      <c r="Y530" s="36" t="s">
        <v>181</v>
      </c>
      <c r="Z530" s="36" t="s">
        <v>1511</v>
      </c>
      <c r="AA530" s="36" t="s">
        <v>2723</v>
      </c>
      <c r="AB530" s="60">
        <v>200</v>
      </c>
      <c r="AC530" s="60">
        <v>40</v>
      </c>
      <c r="AD530" s="60">
        <v>10</v>
      </c>
      <c r="AE530" s="36" t="s">
        <v>2724</v>
      </c>
      <c r="AF530" s="60">
        <v>240</v>
      </c>
      <c r="AG530" s="60">
        <v>50</v>
      </c>
      <c r="AH530" s="60">
        <v>12</v>
      </c>
      <c r="AI530" s="36" t="s">
        <v>2725</v>
      </c>
      <c r="AJ530" s="60">
        <v>280</v>
      </c>
      <c r="AK530" s="60">
        <v>60</v>
      </c>
      <c r="AL530" s="60">
        <v>14</v>
      </c>
      <c r="AM530" s="36" t="s">
        <v>2726</v>
      </c>
      <c r="AN530" s="60">
        <v>320</v>
      </c>
      <c r="AO530" s="60">
        <v>70</v>
      </c>
      <c r="AP530" s="60">
        <v>16</v>
      </c>
      <c r="AQ530" s="36" t="s">
        <v>1661</v>
      </c>
    </row>
    <row r="531" spans="1:43" x14ac:dyDescent="0.2">
      <c r="A531" s="36" t="s">
        <v>34</v>
      </c>
      <c r="B531" s="36" t="s">
        <v>3367</v>
      </c>
      <c r="T531" s="36" t="s">
        <v>66</v>
      </c>
      <c r="U531" s="36">
        <v>14008</v>
      </c>
      <c r="V531" s="36" t="s">
        <v>3562</v>
      </c>
      <c r="W531" s="59" t="s">
        <v>3563</v>
      </c>
      <c r="X531" s="36">
        <v>46</v>
      </c>
      <c r="Y531" s="36" t="s">
        <v>128</v>
      </c>
      <c r="Z531" s="36" t="s">
        <v>1511</v>
      </c>
      <c r="AA531" s="36" t="s">
        <v>3564</v>
      </c>
      <c r="AB531" s="60">
        <v>80</v>
      </c>
      <c r="AC531" s="60" t="s">
        <v>266</v>
      </c>
      <c r="AD531" s="60">
        <v>6</v>
      </c>
      <c r="AE531" s="36" t="s">
        <v>3565</v>
      </c>
      <c r="AF531" s="60">
        <v>180</v>
      </c>
      <c r="AG531" s="60" t="s">
        <v>266</v>
      </c>
      <c r="AH531" s="60">
        <v>9</v>
      </c>
      <c r="AI531" s="36" t="s">
        <v>3566</v>
      </c>
      <c r="AJ531" s="60">
        <v>280</v>
      </c>
      <c r="AK531" s="60" t="s">
        <v>266</v>
      </c>
      <c r="AL531" s="60">
        <v>12</v>
      </c>
      <c r="AM531" s="36" t="s">
        <v>3567</v>
      </c>
      <c r="AN531" s="60">
        <v>400</v>
      </c>
      <c r="AO531" s="60" t="s">
        <v>266</v>
      </c>
      <c r="AP531" s="60">
        <v>15</v>
      </c>
    </row>
    <row r="532" spans="1:43" x14ac:dyDescent="0.2">
      <c r="A532" s="36" t="s">
        <v>34</v>
      </c>
      <c r="B532" s="36" t="s">
        <v>3466</v>
      </c>
      <c r="T532" s="36" t="s">
        <v>1723</v>
      </c>
      <c r="U532" s="36">
        <v>11615</v>
      </c>
      <c r="V532" s="36" t="s">
        <v>3350</v>
      </c>
      <c r="W532" s="59" t="s">
        <v>3351</v>
      </c>
      <c r="X532" s="36" t="s">
        <v>1726</v>
      </c>
      <c r="Y532" s="36" t="s">
        <v>181</v>
      </c>
      <c r="Z532" s="36" t="s">
        <v>1511</v>
      </c>
      <c r="AA532" s="36" t="s">
        <v>3352</v>
      </c>
      <c r="AB532" s="60">
        <v>80</v>
      </c>
      <c r="AC532" s="60">
        <v>5</v>
      </c>
      <c r="AD532" s="60">
        <v>8</v>
      </c>
      <c r="AE532" s="36" t="s">
        <v>3353</v>
      </c>
      <c r="AF532" s="60">
        <v>120</v>
      </c>
      <c r="AG532" s="60">
        <v>5</v>
      </c>
      <c r="AH532" s="60">
        <v>11</v>
      </c>
      <c r="AI532" s="36" t="s">
        <v>3354</v>
      </c>
      <c r="AJ532" s="60">
        <v>180</v>
      </c>
      <c r="AK532" s="60">
        <v>10</v>
      </c>
      <c r="AL532" s="60">
        <v>13</v>
      </c>
      <c r="AM532" s="36" t="s">
        <v>3355</v>
      </c>
      <c r="AN532" s="60">
        <v>220</v>
      </c>
      <c r="AO532" s="60">
        <v>15</v>
      </c>
      <c r="AP532" s="60">
        <v>16</v>
      </c>
      <c r="AQ532" s="36" t="s">
        <v>3356</v>
      </c>
    </row>
    <row r="533" spans="1:43" x14ac:dyDescent="0.2">
      <c r="A533" s="36" t="s">
        <v>34</v>
      </c>
      <c r="B533" s="36" t="s">
        <v>3520</v>
      </c>
      <c r="T533" s="36" t="s">
        <v>54</v>
      </c>
      <c r="U533" s="36">
        <v>2003</v>
      </c>
      <c r="V533" s="36" t="s">
        <v>1766</v>
      </c>
      <c r="W533" s="59" t="s">
        <v>1767</v>
      </c>
      <c r="X533" s="36">
        <v>6</v>
      </c>
      <c r="Y533" s="36" t="s">
        <v>181</v>
      </c>
      <c r="Z533" s="36" t="s">
        <v>1511</v>
      </c>
      <c r="AA533" s="36" t="s">
        <v>1702</v>
      </c>
      <c r="AB533" s="60">
        <v>40</v>
      </c>
      <c r="AC533" s="60" t="s">
        <v>266</v>
      </c>
      <c r="AD533" s="60">
        <v>5</v>
      </c>
      <c r="AE533" s="36" t="s">
        <v>1768</v>
      </c>
      <c r="AF533" s="60">
        <v>140</v>
      </c>
      <c r="AG533" s="60" t="s">
        <v>266</v>
      </c>
      <c r="AH533" s="60">
        <v>8</v>
      </c>
      <c r="AI533" s="36" t="s">
        <v>1744</v>
      </c>
      <c r="AJ533" s="60">
        <v>200</v>
      </c>
      <c r="AK533" s="60" t="s">
        <v>266</v>
      </c>
      <c r="AL533" s="60">
        <v>10</v>
      </c>
      <c r="AM533" s="36" t="s">
        <v>1745</v>
      </c>
      <c r="AN533" s="60">
        <v>280</v>
      </c>
      <c r="AO533" s="60" t="s">
        <v>266</v>
      </c>
      <c r="AP533" s="60">
        <v>12</v>
      </c>
    </row>
    <row r="534" spans="1:43" x14ac:dyDescent="0.2">
      <c r="A534" s="36" t="s">
        <v>34</v>
      </c>
      <c r="B534" s="36" t="s">
        <v>3578</v>
      </c>
      <c r="T534" s="36" t="s">
        <v>54</v>
      </c>
      <c r="U534" s="36">
        <v>30003</v>
      </c>
      <c r="V534" s="36" t="s">
        <v>4262</v>
      </c>
      <c r="W534" s="59" t="s">
        <v>4263</v>
      </c>
      <c r="X534" s="36">
        <v>76</v>
      </c>
      <c r="Y534" s="36" t="s">
        <v>181</v>
      </c>
      <c r="Z534" s="36" t="s">
        <v>1511</v>
      </c>
      <c r="AA534" s="36" t="s">
        <v>1768</v>
      </c>
      <c r="AB534" s="60">
        <v>300</v>
      </c>
      <c r="AC534" s="60" t="s">
        <v>266</v>
      </c>
      <c r="AD534" s="60">
        <v>8</v>
      </c>
      <c r="AE534" s="36" t="s">
        <v>1745</v>
      </c>
      <c r="AF534" s="60">
        <v>500</v>
      </c>
      <c r="AG534" s="60" t="s">
        <v>266</v>
      </c>
      <c r="AH534" s="60">
        <v>12</v>
      </c>
      <c r="AI534" s="36" t="s">
        <v>4264</v>
      </c>
      <c r="AJ534" s="60">
        <v>750</v>
      </c>
      <c r="AK534" s="60" t="s">
        <v>266</v>
      </c>
      <c r="AL534" s="60">
        <v>15</v>
      </c>
      <c r="AM534" s="36" t="s">
        <v>4265</v>
      </c>
      <c r="AN534" s="60">
        <v>1500</v>
      </c>
      <c r="AO534" s="60" t="s">
        <v>266</v>
      </c>
      <c r="AP534" s="60">
        <v>18</v>
      </c>
    </row>
    <row r="535" spans="1:43" x14ac:dyDescent="0.2">
      <c r="A535" s="36" t="s">
        <v>34</v>
      </c>
      <c r="B535" s="36" t="s">
        <v>3625</v>
      </c>
      <c r="T535" s="36" t="s">
        <v>1685</v>
      </c>
      <c r="U535" s="36">
        <v>2115</v>
      </c>
      <c r="V535" s="36" t="s">
        <v>1888</v>
      </c>
      <c r="W535" s="59" t="s">
        <v>1889</v>
      </c>
      <c r="X535" s="36" t="s">
        <v>1688</v>
      </c>
      <c r="Y535" s="36" t="s">
        <v>181</v>
      </c>
      <c r="Z535" s="36" t="s">
        <v>1511</v>
      </c>
      <c r="AA535" s="36" t="s">
        <v>1890</v>
      </c>
      <c r="AB535" s="60">
        <v>40</v>
      </c>
      <c r="AC535" s="60">
        <v>5</v>
      </c>
      <c r="AD535" s="60">
        <v>6</v>
      </c>
      <c r="AE535" s="36" t="s">
        <v>1891</v>
      </c>
      <c r="AF535" s="60">
        <v>70</v>
      </c>
      <c r="AG535" s="60">
        <v>10</v>
      </c>
      <c r="AH535" s="60">
        <v>9</v>
      </c>
      <c r="AI535" s="36" t="s">
        <v>1892</v>
      </c>
      <c r="AJ535" s="60">
        <v>100</v>
      </c>
      <c r="AK535" s="60">
        <v>10</v>
      </c>
      <c r="AL535" s="60">
        <v>11</v>
      </c>
      <c r="AM535" s="36" t="s">
        <v>1893</v>
      </c>
      <c r="AN535" s="60">
        <v>130</v>
      </c>
      <c r="AO535" s="60">
        <v>15</v>
      </c>
      <c r="AP535" s="60">
        <v>13</v>
      </c>
      <c r="AQ535" s="36" t="s">
        <v>67</v>
      </c>
    </row>
    <row r="536" spans="1:43" x14ac:dyDescent="0.2">
      <c r="A536" s="36" t="s">
        <v>34</v>
      </c>
      <c r="B536" s="36" t="s">
        <v>3671</v>
      </c>
      <c r="T536" s="36" t="s">
        <v>54</v>
      </c>
      <c r="U536" s="36">
        <v>19003</v>
      </c>
      <c r="V536" s="36" t="s">
        <v>3765</v>
      </c>
      <c r="W536" s="59" t="s">
        <v>3766</v>
      </c>
      <c r="X536" s="36">
        <v>48</v>
      </c>
      <c r="Y536" s="36" t="s">
        <v>181</v>
      </c>
      <c r="Z536" s="36" t="s">
        <v>1511</v>
      </c>
      <c r="AA536" s="36" t="s">
        <v>2625</v>
      </c>
      <c r="AB536" s="60">
        <v>250</v>
      </c>
      <c r="AC536" s="60" t="s">
        <v>266</v>
      </c>
      <c r="AD536" s="60">
        <v>8</v>
      </c>
      <c r="AE536" s="36" t="s">
        <v>3767</v>
      </c>
      <c r="AF536" s="60">
        <v>300</v>
      </c>
      <c r="AG536" s="60" t="s">
        <v>266</v>
      </c>
      <c r="AH536" s="60">
        <v>10</v>
      </c>
      <c r="AI536" s="36" t="s">
        <v>2240</v>
      </c>
      <c r="AJ536" s="60">
        <v>350</v>
      </c>
      <c r="AK536" s="60" t="s">
        <v>266</v>
      </c>
      <c r="AL536" s="60">
        <v>12</v>
      </c>
      <c r="AM536" s="36" t="s">
        <v>3768</v>
      </c>
      <c r="AN536" s="60">
        <v>400</v>
      </c>
      <c r="AO536" s="60" t="s">
        <v>266</v>
      </c>
      <c r="AP536" s="60">
        <v>14</v>
      </c>
    </row>
    <row r="537" spans="1:43" x14ac:dyDescent="0.2">
      <c r="A537" s="36" t="s">
        <v>34</v>
      </c>
      <c r="B537" s="36" t="s">
        <v>3711</v>
      </c>
      <c r="T537" s="36" t="s">
        <v>1693</v>
      </c>
      <c r="U537" s="36">
        <v>7215</v>
      </c>
      <c r="V537" s="36" t="s">
        <v>2748</v>
      </c>
      <c r="W537" s="59" t="s">
        <v>2749</v>
      </c>
      <c r="X537" s="36" t="s">
        <v>1696</v>
      </c>
      <c r="Y537" s="36" t="s">
        <v>2750</v>
      </c>
      <c r="Z537" s="36" t="s">
        <v>1511</v>
      </c>
      <c r="AA537" s="36" t="s">
        <v>2751</v>
      </c>
      <c r="AB537" s="60">
        <v>60</v>
      </c>
      <c r="AC537" s="60">
        <v>5</v>
      </c>
      <c r="AD537" s="60">
        <v>6</v>
      </c>
      <c r="AE537" s="36" t="s">
        <v>2752</v>
      </c>
      <c r="AF537" s="60">
        <v>90</v>
      </c>
      <c r="AG537" s="60">
        <v>5</v>
      </c>
      <c r="AH537" s="60">
        <v>9</v>
      </c>
      <c r="AI537" s="36" t="s">
        <v>2753</v>
      </c>
      <c r="AJ537" s="60">
        <v>120</v>
      </c>
      <c r="AK537" s="60">
        <v>10</v>
      </c>
      <c r="AL537" s="60">
        <v>12</v>
      </c>
      <c r="AM537" s="36" t="s">
        <v>2754</v>
      </c>
      <c r="AN537" s="60">
        <v>150</v>
      </c>
      <c r="AO537" s="60">
        <v>10</v>
      </c>
      <c r="AP537" s="60">
        <v>15</v>
      </c>
      <c r="AQ537" s="36" t="s">
        <v>730</v>
      </c>
    </row>
    <row r="538" spans="1:43" x14ac:dyDescent="0.2">
      <c r="A538" s="36" t="s">
        <v>34</v>
      </c>
      <c r="B538" s="36" t="s">
        <v>3753</v>
      </c>
      <c r="T538" s="36" t="s">
        <v>54</v>
      </c>
      <c r="U538" s="36">
        <v>14003</v>
      </c>
      <c r="V538" s="36" t="s">
        <v>3532</v>
      </c>
      <c r="W538" s="59" t="s">
        <v>3533</v>
      </c>
      <c r="X538" s="36">
        <v>36</v>
      </c>
      <c r="Y538" s="36" t="s">
        <v>1561</v>
      </c>
      <c r="Z538" s="36" t="s">
        <v>1623</v>
      </c>
      <c r="AA538" s="36" t="s">
        <v>3534</v>
      </c>
      <c r="AB538" s="60">
        <v>80</v>
      </c>
      <c r="AC538" s="60" t="s">
        <v>266</v>
      </c>
      <c r="AD538" s="60">
        <v>8</v>
      </c>
      <c r="AE538" s="36" t="s">
        <v>3535</v>
      </c>
      <c r="AF538" s="60">
        <v>120</v>
      </c>
      <c r="AG538" s="60" t="s">
        <v>266</v>
      </c>
      <c r="AH538" s="60">
        <v>10</v>
      </c>
      <c r="AI538" s="36" t="s">
        <v>3536</v>
      </c>
      <c r="AJ538" s="60">
        <v>160</v>
      </c>
      <c r="AK538" s="60" t="s">
        <v>266</v>
      </c>
      <c r="AL538" s="60">
        <v>12</v>
      </c>
      <c r="AM538" s="36" t="s">
        <v>3537</v>
      </c>
      <c r="AN538" s="60">
        <v>240</v>
      </c>
      <c r="AO538" s="60" t="s">
        <v>266</v>
      </c>
      <c r="AP538" s="60">
        <v>14</v>
      </c>
    </row>
    <row r="539" spans="1:43" x14ac:dyDescent="0.2">
      <c r="A539" s="36" t="s">
        <v>34</v>
      </c>
      <c r="B539" s="36" t="s">
        <v>3801</v>
      </c>
      <c r="T539" s="36" t="s">
        <v>66</v>
      </c>
      <c r="U539" s="36">
        <v>3008</v>
      </c>
      <c r="V539" s="36" t="s">
        <v>1973</v>
      </c>
      <c r="W539" s="59" t="s">
        <v>1974</v>
      </c>
      <c r="X539" s="36">
        <v>10</v>
      </c>
      <c r="Y539" s="36" t="s">
        <v>181</v>
      </c>
      <c r="Z539" s="36" t="s">
        <v>1511</v>
      </c>
      <c r="AA539" s="36" t="s">
        <v>1975</v>
      </c>
      <c r="AB539" s="60">
        <v>40</v>
      </c>
      <c r="AC539" s="60">
        <v>5</v>
      </c>
      <c r="AD539" s="60">
        <v>5</v>
      </c>
      <c r="AE539" s="36" t="s">
        <v>1976</v>
      </c>
      <c r="AF539" s="60">
        <v>140</v>
      </c>
      <c r="AG539" s="60">
        <v>15</v>
      </c>
      <c r="AH539" s="60">
        <v>8</v>
      </c>
      <c r="AI539" s="36" t="s">
        <v>1977</v>
      </c>
      <c r="AJ539" s="60">
        <v>240</v>
      </c>
      <c r="AK539" s="60">
        <v>25</v>
      </c>
      <c r="AL539" s="60">
        <v>10</v>
      </c>
      <c r="AM539" s="36" t="s">
        <v>1978</v>
      </c>
      <c r="AN539" s="60">
        <v>350</v>
      </c>
      <c r="AO539" s="60">
        <v>35</v>
      </c>
      <c r="AP539" s="60">
        <v>12</v>
      </c>
    </row>
    <row r="540" spans="1:43" x14ac:dyDescent="0.2">
      <c r="A540" s="36" t="s">
        <v>34</v>
      </c>
      <c r="B540" s="36" t="s">
        <v>3855</v>
      </c>
      <c r="T540" s="36" t="s">
        <v>71</v>
      </c>
      <c r="U540" s="36">
        <v>17006</v>
      </c>
      <c r="V540" s="36" t="s">
        <v>3695</v>
      </c>
      <c r="W540" s="59" t="s">
        <v>3696</v>
      </c>
      <c r="X540" s="36">
        <v>56</v>
      </c>
      <c r="Y540" s="36" t="s">
        <v>1561</v>
      </c>
      <c r="Z540" s="36" t="s">
        <v>1623</v>
      </c>
      <c r="AA540" s="36" t="s">
        <v>1735</v>
      </c>
      <c r="AB540" s="60">
        <v>120</v>
      </c>
      <c r="AC540" s="60" t="s">
        <v>266</v>
      </c>
      <c r="AD540" s="60">
        <v>7</v>
      </c>
      <c r="AE540" s="36" t="s">
        <v>3697</v>
      </c>
      <c r="AF540" s="60">
        <v>180</v>
      </c>
      <c r="AG540" s="60" t="s">
        <v>266</v>
      </c>
      <c r="AH540" s="60">
        <v>10</v>
      </c>
      <c r="AI540" s="36" t="s">
        <v>1737</v>
      </c>
      <c r="AJ540" s="60">
        <v>240</v>
      </c>
      <c r="AK540" s="60" t="s">
        <v>266</v>
      </c>
      <c r="AL540" s="60">
        <v>13</v>
      </c>
      <c r="AM540" s="36" t="s">
        <v>1738</v>
      </c>
      <c r="AN540" s="60">
        <v>320</v>
      </c>
      <c r="AO540" s="60" t="s">
        <v>266</v>
      </c>
      <c r="AP540" s="60">
        <v>16</v>
      </c>
    </row>
    <row r="541" spans="1:43" x14ac:dyDescent="0.2">
      <c r="A541" s="36" t="s">
        <v>34</v>
      </c>
      <c r="B541" s="36" t="s">
        <v>3901</v>
      </c>
      <c r="T541" s="36" t="s">
        <v>71</v>
      </c>
      <c r="U541" s="36">
        <v>23006</v>
      </c>
      <c r="V541" s="36" t="s">
        <v>3964</v>
      </c>
      <c r="W541" s="59" t="s">
        <v>3965</v>
      </c>
      <c r="X541" s="36">
        <v>76</v>
      </c>
      <c r="Y541" s="36" t="s">
        <v>1561</v>
      </c>
      <c r="Z541" s="36" t="s">
        <v>1511</v>
      </c>
      <c r="AA541" s="36" t="s">
        <v>3966</v>
      </c>
      <c r="AB541" s="60">
        <v>200</v>
      </c>
      <c r="AC541" s="60">
        <v>20</v>
      </c>
      <c r="AD541" s="60">
        <v>10</v>
      </c>
      <c r="AE541" s="36" t="s">
        <v>3967</v>
      </c>
      <c r="AF541" s="60">
        <v>280</v>
      </c>
      <c r="AG541" s="60">
        <v>30</v>
      </c>
      <c r="AH541" s="60">
        <v>12</v>
      </c>
      <c r="AI541" s="36" t="s">
        <v>3968</v>
      </c>
      <c r="AJ541" s="60">
        <v>320</v>
      </c>
      <c r="AK541" s="60">
        <v>35</v>
      </c>
      <c r="AL541" s="60">
        <v>14</v>
      </c>
      <c r="AM541" s="36" t="s">
        <v>3969</v>
      </c>
      <c r="AN541" s="60">
        <v>400</v>
      </c>
      <c r="AO541" s="60">
        <v>40</v>
      </c>
      <c r="AP541" s="60">
        <v>16</v>
      </c>
    </row>
    <row r="542" spans="1:43" x14ac:dyDescent="0.2">
      <c r="A542" s="36" t="s">
        <v>34</v>
      </c>
      <c r="B542" s="36" t="s">
        <v>3946</v>
      </c>
      <c r="T542" s="36" t="s">
        <v>54</v>
      </c>
      <c r="U542" s="36">
        <v>4003</v>
      </c>
      <c r="V542" s="36" t="s">
        <v>111</v>
      </c>
      <c r="W542" s="59" t="s">
        <v>2122</v>
      </c>
      <c r="X542" s="36">
        <v>10</v>
      </c>
      <c r="Y542" s="36" t="s">
        <v>181</v>
      </c>
      <c r="Z542" s="36" t="s">
        <v>1511</v>
      </c>
      <c r="AA542" s="36" t="s">
        <v>2123</v>
      </c>
      <c r="AB542" s="60">
        <v>60</v>
      </c>
      <c r="AC542" s="60">
        <v>10</v>
      </c>
      <c r="AD542" s="60">
        <v>6</v>
      </c>
      <c r="AE542" s="36" t="s">
        <v>2124</v>
      </c>
      <c r="AF542" s="60">
        <v>100</v>
      </c>
      <c r="AG542" s="60">
        <v>10</v>
      </c>
      <c r="AH542" s="60">
        <v>8</v>
      </c>
      <c r="AI542" s="36" t="s">
        <v>2125</v>
      </c>
      <c r="AJ542" s="60">
        <v>150</v>
      </c>
      <c r="AK542" s="60">
        <v>15</v>
      </c>
      <c r="AL542" s="60">
        <v>10</v>
      </c>
      <c r="AM542" s="36" t="s">
        <v>2126</v>
      </c>
      <c r="AN542" s="60">
        <v>250</v>
      </c>
      <c r="AO542" s="60">
        <v>25</v>
      </c>
      <c r="AP542" s="60">
        <v>12</v>
      </c>
    </row>
    <row r="543" spans="1:43" x14ac:dyDescent="0.2">
      <c r="A543" s="36" t="s">
        <v>34</v>
      </c>
      <c r="B543" s="36" t="s">
        <v>3991</v>
      </c>
      <c r="T543" s="36" t="s">
        <v>112</v>
      </c>
      <c r="U543" s="36">
        <v>39011</v>
      </c>
      <c r="V543" s="36" t="s">
        <v>4490</v>
      </c>
      <c r="W543" s="59" t="s">
        <v>4491</v>
      </c>
      <c r="X543" s="36">
        <v>98</v>
      </c>
      <c r="Y543" s="36" t="s">
        <v>181</v>
      </c>
      <c r="Z543" s="36" t="s">
        <v>1511</v>
      </c>
      <c r="AA543" s="36" t="s">
        <v>4492</v>
      </c>
      <c r="AB543" s="60">
        <v>400</v>
      </c>
      <c r="AC543" s="60" t="s">
        <v>266</v>
      </c>
      <c r="AD543" s="60">
        <v>16</v>
      </c>
      <c r="AE543" s="36" t="s">
        <v>4493</v>
      </c>
      <c r="AF543" s="60">
        <v>800</v>
      </c>
      <c r="AG543" s="60" t="s">
        <v>266</v>
      </c>
      <c r="AH543" s="60">
        <v>17</v>
      </c>
      <c r="AI543" s="36" t="s">
        <v>4494</v>
      </c>
      <c r="AJ543" s="60">
        <v>1600</v>
      </c>
      <c r="AK543" s="60" t="s">
        <v>266</v>
      </c>
      <c r="AL543" s="60">
        <v>18</v>
      </c>
      <c r="AM543" s="36" t="s">
        <v>4495</v>
      </c>
      <c r="AN543" s="60">
        <v>3200</v>
      </c>
      <c r="AO543" s="60" t="s">
        <v>266</v>
      </c>
      <c r="AP543" s="60">
        <v>19</v>
      </c>
    </row>
    <row r="544" spans="1:43" x14ac:dyDescent="0.2">
      <c r="A544" s="36" t="s">
        <v>34</v>
      </c>
      <c r="B544" s="36" t="s">
        <v>4038</v>
      </c>
      <c r="T544" s="36" t="s">
        <v>44</v>
      </c>
      <c r="U544" s="36">
        <v>35002</v>
      </c>
      <c r="V544" s="36" t="s">
        <v>4387</v>
      </c>
      <c r="W544" s="59" t="s">
        <v>4388</v>
      </c>
      <c r="X544" s="36">
        <v>88</v>
      </c>
      <c r="Y544" s="36" t="s">
        <v>1561</v>
      </c>
      <c r="Z544" s="36" t="s">
        <v>1511</v>
      </c>
      <c r="AA544" s="36" t="s">
        <v>4389</v>
      </c>
      <c r="AB544" s="60">
        <v>200</v>
      </c>
      <c r="AC544" s="60">
        <v>10</v>
      </c>
      <c r="AD544" s="60">
        <v>10</v>
      </c>
      <c r="AE544" s="36" t="s">
        <v>4390</v>
      </c>
      <c r="AF544" s="60">
        <v>360</v>
      </c>
      <c r="AG544" s="60">
        <v>20</v>
      </c>
      <c r="AH544" s="60">
        <v>12</v>
      </c>
      <c r="AI544" s="36" t="s">
        <v>1541</v>
      </c>
      <c r="AJ544" s="60">
        <v>420</v>
      </c>
      <c r="AK544" s="60">
        <v>25</v>
      </c>
      <c r="AL544" s="60">
        <v>14</v>
      </c>
      <c r="AM544" s="36" t="s">
        <v>4391</v>
      </c>
      <c r="AN544" s="60">
        <v>480</v>
      </c>
      <c r="AO544" s="60">
        <v>25</v>
      </c>
      <c r="AP544" s="60">
        <v>16</v>
      </c>
    </row>
    <row r="545" spans="1:43" x14ac:dyDescent="0.2">
      <c r="A545" s="36" t="s">
        <v>34</v>
      </c>
      <c r="B545" s="36" t="s">
        <v>4068</v>
      </c>
      <c r="T545" s="36" t="s">
        <v>1620</v>
      </c>
      <c r="U545" s="36">
        <v>5022</v>
      </c>
      <c r="V545" s="36" t="s">
        <v>2360</v>
      </c>
      <c r="W545" s="59" t="s">
        <v>2361</v>
      </c>
      <c r="X545" s="36">
        <v>44</v>
      </c>
      <c r="Y545" s="36" t="s">
        <v>1561</v>
      </c>
      <c r="Z545" s="36" t="s">
        <v>1511</v>
      </c>
      <c r="AA545" s="36" t="s">
        <v>2194</v>
      </c>
      <c r="AB545" s="60">
        <v>160</v>
      </c>
      <c r="AC545" s="60">
        <v>20</v>
      </c>
      <c r="AD545" s="60">
        <v>8</v>
      </c>
      <c r="AE545" s="36" t="s">
        <v>2195</v>
      </c>
      <c r="AF545" s="60">
        <v>220</v>
      </c>
      <c r="AG545" s="60">
        <v>25</v>
      </c>
      <c r="AH545" s="60">
        <v>10</v>
      </c>
      <c r="AI545" s="36" t="s">
        <v>2196</v>
      </c>
      <c r="AJ545" s="60">
        <v>280</v>
      </c>
      <c r="AK545" s="60">
        <v>30</v>
      </c>
      <c r="AL545" s="60">
        <v>12</v>
      </c>
      <c r="AM545" s="36" t="s">
        <v>2197</v>
      </c>
      <c r="AN545" s="60">
        <v>300</v>
      </c>
      <c r="AO545" s="60">
        <v>30</v>
      </c>
      <c r="AP545" s="60">
        <v>14</v>
      </c>
      <c r="AQ545" s="36" t="s">
        <v>1628</v>
      </c>
    </row>
    <row r="546" spans="1:43" x14ac:dyDescent="0.2">
      <c r="A546" s="36" t="s">
        <v>34</v>
      </c>
      <c r="B546" s="36" t="s">
        <v>4122</v>
      </c>
      <c r="T546" s="36" t="s">
        <v>66</v>
      </c>
      <c r="U546" s="36">
        <v>15008</v>
      </c>
      <c r="V546" s="36" t="s">
        <v>3608</v>
      </c>
      <c r="W546" s="59" t="s">
        <v>3609</v>
      </c>
      <c r="X546" s="36">
        <v>50</v>
      </c>
      <c r="Y546" s="36" t="s">
        <v>1561</v>
      </c>
      <c r="Z546" s="36" t="s">
        <v>1511</v>
      </c>
      <c r="AA546" s="36" t="s">
        <v>3402</v>
      </c>
      <c r="AB546" s="60">
        <v>140</v>
      </c>
      <c r="AC546" s="60">
        <v>30</v>
      </c>
      <c r="AD546" s="60">
        <v>7</v>
      </c>
      <c r="AE546" s="36" t="s">
        <v>3610</v>
      </c>
      <c r="AF546" s="60">
        <v>180</v>
      </c>
      <c r="AG546" s="60">
        <v>40</v>
      </c>
      <c r="AH546" s="60">
        <v>9</v>
      </c>
      <c r="AI546" s="36" t="s">
        <v>3403</v>
      </c>
      <c r="AJ546" s="60">
        <v>240</v>
      </c>
      <c r="AK546" s="60">
        <v>50</v>
      </c>
      <c r="AL546" s="60">
        <v>12</v>
      </c>
      <c r="AM546" s="36">
        <v>25</v>
      </c>
      <c r="AN546" s="60">
        <v>300</v>
      </c>
      <c r="AO546" s="60">
        <v>60</v>
      </c>
      <c r="AP546" s="60">
        <v>15</v>
      </c>
    </row>
    <row r="547" spans="1:43" x14ac:dyDescent="0.2">
      <c r="A547" s="36" t="s">
        <v>34</v>
      </c>
      <c r="B547" s="36" t="s">
        <v>4166</v>
      </c>
      <c r="T547" s="36" t="s">
        <v>1685</v>
      </c>
      <c r="U547" s="36">
        <v>8115</v>
      </c>
      <c r="V547" s="36" t="s">
        <v>2906</v>
      </c>
      <c r="W547" s="59" t="s">
        <v>2907</v>
      </c>
      <c r="X547" s="36" t="s">
        <v>1688</v>
      </c>
      <c r="Y547" s="36" t="s">
        <v>181</v>
      </c>
      <c r="Z547" s="36" t="s">
        <v>1511</v>
      </c>
      <c r="AA547" s="36" t="s">
        <v>1918</v>
      </c>
      <c r="AB547" s="60">
        <v>60</v>
      </c>
      <c r="AC547" s="60" t="s">
        <v>266</v>
      </c>
      <c r="AD547" s="60">
        <v>6</v>
      </c>
      <c r="AE547" s="36" t="s">
        <v>2908</v>
      </c>
      <c r="AF547" s="60">
        <v>90</v>
      </c>
      <c r="AG547" s="60" t="s">
        <v>266</v>
      </c>
      <c r="AH547" s="60">
        <v>9</v>
      </c>
      <c r="AI547" s="36" t="s">
        <v>2909</v>
      </c>
      <c r="AJ547" s="60">
        <v>120</v>
      </c>
      <c r="AK547" s="60" t="s">
        <v>266</v>
      </c>
      <c r="AL547" s="60">
        <v>12</v>
      </c>
      <c r="AM547" s="36" t="s">
        <v>2067</v>
      </c>
      <c r="AN547" s="60">
        <v>150</v>
      </c>
      <c r="AO547" s="60" t="s">
        <v>266</v>
      </c>
      <c r="AP547" s="60">
        <v>15</v>
      </c>
      <c r="AQ547" s="36" t="s">
        <v>2677</v>
      </c>
    </row>
    <row r="548" spans="1:43" x14ac:dyDescent="0.2">
      <c r="A548" s="36" t="s">
        <v>34</v>
      </c>
      <c r="B548" s="36" t="s">
        <v>4221</v>
      </c>
      <c r="T548" s="36" t="s">
        <v>40</v>
      </c>
      <c r="U548" s="36">
        <v>17007</v>
      </c>
      <c r="V548" s="36" t="s">
        <v>3698</v>
      </c>
      <c r="W548" s="59" t="s">
        <v>3699</v>
      </c>
      <c r="X548" s="36">
        <v>56</v>
      </c>
      <c r="Y548" s="36" t="s">
        <v>181</v>
      </c>
      <c r="Z548" s="36" t="s">
        <v>1511</v>
      </c>
      <c r="AA548" s="36" t="s">
        <v>2625</v>
      </c>
      <c r="AB548" s="60">
        <v>100</v>
      </c>
      <c r="AC548" s="60">
        <v>10</v>
      </c>
      <c r="AD548" s="60">
        <v>8</v>
      </c>
      <c r="AE548" s="36" t="s">
        <v>2977</v>
      </c>
      <c r="AF548" s="60">
        <v>180</v>
      </c>
      <c r="AG548" s="60">
        <v>20</v>
      </c>
      <c r="AH548" s="60">
        <v>10</v>
      </c>
      <c r="AI548" s="36" t="s">
        <v>2656</v>
      </c>
      <c r="AJ548" s="60">
        <v>240</v>
      </c>
      <c r="AK548" s="60">
        <v>25</v>
      </c>
      <c r="AL548" s="60">
        <v>13</v>
      </c>
      <c r="AM548" s="36" t="s">
        <v>2119</v>
      </c>
      <c r="AN548" s="60">
        <v>300</v>
      </c>
      <c r="AO548" s="60">
        <v>30</v>
      </c>
      <c r="AP548" s="60">
        <v>15</v>
      </c>
    </row>
    <row r="549" spans="1:43" x14ac:dyDescent="0.2">
      <c r="A549" s="36" t="s">
        <v>34</v>
      </c>
      <c r="B549" s="36" t="s">
        <v>4254</v>
      </c>
      <c r="T549" s="36" t="s">
        <v>1600</v>
      </c>
      <c r="U549" s="36">
        <v>2019</v>
      </c>
      <c r="V549" s="36" t="s">
        <v>1835</v>
      </c>
      <c r="W549" s="59" t="s">
        <v>1836</v>
      </c>
      <c r="X549" s="36">
        <v>14</v>
      </c>
      <c r="Y549" s="36" t="s">
        <v>181</v>
      </c>
      <c r="Z549" s="36" t="s">
        <v>1511</v>
      </c>
      <c r="AA549" s="36" t="s">
        <v>1837</v>
      </c>
      <c r="AB549" s="60">
        <v>60</v>
      </c>
      <c r="AC549" s="60">
        <v>10</v>
      </c>
      <c r="AD549" s="60">
        <v>6</v>
      </c>
      <c r="AE549" s="36">
        <v>40</v>
      </c>
      <c r="AF549" s="60">
        <v>90</v>
      </c>
      <c r="AG549" s="60">
        <v>10</v>
      </c>
      <c r="AH549" s="60">
        <v>9</v>
      </c>
      <c r="AI549" s="36">
        <v>60</v>
      </c>
      <c r="AJ549" s="60">
        <v>120</v>
      </c>
      <c r="AK549" s="60">
        <v>15</v>
      </c>
      <c r="AL549" s="60">
        <v>12</v>
      </c>
      <c r="AM549" s="36">
        <v>80</v>
      </c>
      <c r="AN549" s="60">
        <v>140</v>
      </c>
      <c r="AO549" s="60">
        <v>15</v>
      </c>
      <c r="AP549" s="60">
        <v>14</v>
      </c>
      <c r="AQ549" s="36" t="s">
        <v>1607</v>
      </c>
    </row>
    <row r="550" spans="1:43" x14ac:dyDescent="0.2">
      <c r="A550" s="36" t="s">
        <v>34</v>
      </c>
      <c r="B550" s="36" t="s">
        <v>4302</v>
      </c>
      <c r="T550" s="36" t="s">
        <v>104</v>
      </c>
      <c r="U550" s="36">
        <v>13010</v>
      </c>
      <c r="V550" s="36" t="s">
        <v>3511</v>
      </c>
      <c r="W550" s="59" t="s">
        <v>3512</v>
      </c>
      <c r="X550" s="36">
        <v>42</v>
      </c>
      <c r="Y550" s="36" t="s">
        <v>181</v>
      </c>
      <c r="Z550" s="36" t="s">
        <v>1511</v>
      </c>
      <c r="AA550" s="36" t="s">
        <v>3513</v>
      </c>
      <c r="AB550" s="60">
        <v>80</v>
      </c>
      <c r="AC550" s="60">
        <v>10</v>
      </c>
      <c r="AD550" s="60">
        <v>7</v>
      </c>
      <c r="AE550" s="36" t="s">
        <v>3514</v>
      </c>
      <c r="AF550" s="60">
        <v>100</v>
      </c>
      <c r="AG550" s="60">
        <v>10</v>
      </c>
      <c r="AH550" s="60">
        <v>10</v>
      </c>
      <c r="AI550" s="36" t="s">
        <v>3515</v>
      </c>
      <c r="AJ550" s="60">
        <v>120</v>
      </c>
      <c r="AK550" s="60">
        <v>15</v>
      </c>
      <c r="AL550" s="60">
        <v>12</v>
      </c>
      <c r="AM550" s="36" t="s">
        <v>3516</v>
      </c>
      <c r="AN550" s="60">
        <v>140</v>
      </c>
      <c r="AO550" s="60">
        <v>15</v>
      </c>
      <c r="AP550" s="60">
        <v>14</v>
      </c>
    </row>
    <row r="551" spans="1:43" x14ac:dyDescent="0.2">
      <c r="A551" s="36" t="s">
        <v>34</v>
      </c>
      <c r="B551" s="36" t="s">
        <v>4321</v>
      </c>
      <c r="T551" s="36" t="s">
        <v>1698</v>
      </c>
      <c r="U551" s="36">
        <v>7315</v>
      </c>
      <c r="V551" s="36" t="s">
        <v>2755</v>
      </c>
      <c r="W551" s="59" t="s">
        <v>2756</v>
      </c>
      <c r="X551" s="36" t="s">
        <v>1701</v>
      </c>
      <c r="Y551" s="36" t="s">
        <v>181</v>
      </c>
      <c r="Z551" s="36" t="s">
        <v>1511</v>
      </c>
      <c r="AA551" s="36" t="s">
        <v>2757</v>
      </c>
      <c r="AB551" s="60">
        <v>60</v>
      </c>
      <c r="AC551" s="60">
        <v>10</v>
      </c>
      <c r="AD551" s="60">
        <v>6</v>
      </c>
      <c r="AE551" s="36" t="s">
        <v>2758</v>
      </c>
      <c r="AF551" s="60">
        <v>90</v>
      </c>
      <c r="AG551" s="60">
        <v>10</v>
      </c>
      <c r="AH551" s="60">
        <v>9</v>
      </c>
      <c r="AI551" s="36" t="s">
        <v>2759</v>
      </c>
      <c r="AJ551" s="60">
        <v>120</v>
      </c>
      <c r="AK551" s="60">
        <v>15</v>
      </c>
      <c r="AL551" s="60">
        <v>11</v>
      </c>
      <c r="AM551" s="36" t="s">
        <v>2760</v>
      </c>
      <c r="AN551" s="60">
        <v>150</v>
      </c>
      <c r="AO551" s="60">
        <v>15</v>
      </c>
      <c r="AP551" s="60">
        <v>14</v>
      </c>
      <c r="AQ551" s="36" t="s">
        <v>100</v>
      </c>
    </row>
    <row r="552" spans="1:43" x14ac:dyDescent="0.2">
      <c r="A552" s="36" t="s">
        <v>34</v>
      </c>
      <c r="B552" s="36" t="s">
        <v>4346</v>
      </c>
      <c r="T552" s="36" t="s">
        <v>1723</v>
      </c>
      <c r="U552" s="36">
        <v>9615</v>
      </c>
      <c r="V552" s="36" t="s">
        <v>3090</v>
      </c>
      <c r="W552" s="59" t="s">
        <v>3091</v>
      </c>
      <c r="X552" s="36" t="s">
        <v>1726</v>
      </c>
      <c r="Y552" s="36" t="s">
        <v>181</v>
      </c>
      <c r="Z552" s="36" t="s">
        <v>1623</v>
      </c>
      <c r="AA552" s="36" t="s">
        <v>3092</v>
      </c>
      <c r="AB552" s="60">
        <v>80</v>
      </c>
      <c r="AC552" s="60">
        <v>20</v>
      </c>
      <c r="AD552" s="60">
        <v>8</v>
      </c>
      <c r="AE552" s="36" t="s">
        <v>3093</v>
      </c>
      <c r="AF552" s="60">
        <v>100</v>
      </c>
      <c r="AG552" s="60">
        <v>20</v>
      </c>
      <c r="AH552" s="60">
        <v>11</v>
      </c>
      <c r="AI552" s="36" t="s">
        <v>3094</v>
      </c>
      <c r="AJ552" s="60">
        <v>120</v>
      </c>
      <c r="AK552" s="60">
        <v>25</v>
      </c>
      <c r="AL552" s="60">
        <v>13</v>
      </c>
      <c r="AM552" s="36" t="s">
        <v>3095</v>
      </c>
      <c r="AN552" s="60">
        <v>140</v>
      </c>
      <c r="AO552" s="60">
        <v>30</v>
      </c>
      <c r="AP552" s="60">
        <v>16</v>
      </c>
      <c r="AQ552" s="36" t="s">
        <v>67</v>
      </c>
    </row>
    <row r="553" spans="1:43" x14ac:dyDescent="0.2">
      <c r="A553" s="36" t="s">
        <v>34</v>
      </c>
      <c r="B553" s="36" t="s">
        <v>4361</v>
      </c>
      <c r="T553" s="36" t="s">
        <v>1685</v>
      </c>
      <c r="U553" s="36">
        <v>4115</v>
      </c>
      <c r="V553" s="36" t="s">
        <v>2231</v>
      </c>
      <c r="W553" s="59" t="s">
        <v>2232</v>
      </c>
      <c r="X553" s="36" t="s">
        <v>1688</v>
      </c>
      <c r="Y553" s="36" t="s">
        <v>181</v>
      </c>
      <c r="Z553" s="36" t="s">
        <v>1511</v>
      </c>
      <c r="AA553" s="36" t="s">
        <v>1768</v>
      </c>
      <c r="AB553" s="60">
        <v>40</v>
      </c>
      <c r="AC553" s="60">
        <v>5</v>
      </c>
      <c r="AD553" s="60">
        <v>6</v>
      </c>
      <c r="AE553" s="36" t="s">
        <v>2233</v>
      </c>
      <c r="AF553" s="60">
        <v>80</v>
      </c>
      <c r="AG553" s="60">
        <v>10</v>
      </c>
      <c r="AH553" s="60">
        <v>9</v>
      </c>
      <c r="AI553" s="36" t="s">
        <v>2234</v>
      </c>
      <c r="AJ553" s="60">
        <v>110</v>
      </c>
      <c r="AK553" s="60">
        <v>10</v>
      </c>
      <c r="AL553" s="60">
        <v>11</v>
      </c>
      <c r="AM553" s="36" t="s">
        <v>2235</v>
      </c>
      <c r="AN553" s="60">
        <v>130</v>
      </c>
      <c r="AO553" s="60">
        <v>15</v>
      </c>
      <c r="AP553" s="60">
        <v>13</v>
      </c>
      <c r="AQ553" s="36" t="s">
        <v>2236</v>
      </c>
    </row>
    <row r="554" spans="1:43" x14ac:dyDescent="0.2">
      <c r="A554" s="36" t="s">
        <v>34</v>
      </c>
      <c r="B554" s="36" t="s">
        <v>4381</v>
      </c>
      <c r="T554" s="36" t="s">
        <v>34</v>
      </c>
      <c r="U554" s="36">
        <v>27001</v>
      </c>
      <c r="V554" s="36" t="s">
        <v>4122</v>
      </c>
      <c r="W554" s="59" t="s">
        <v>4123</v>
      </c>
      <c r="X554" s="36">
        <v>68</v>
      </c>
      <c r="Y554" s="36" t="s">
        <v>181</v>
      </c>
      <c r="Z554" s="36" t="s">
        <v>1511</v>
      </c>
      <c r="AA554" s="36" t="s">
        <v>4124</v>
      </c>
      <c r="AB554" s="60">
        <v>150</v>
      </c>
      <c r="AC554" s="60" t="s">
        <v>266</v>
      </c>
      <c r="AD554" s="60">
        <v>8</v>
      </c>
      <c r="AE554" s="36" t="s">
        <v>4125</v>
      </c>
      <c r="AF554" s="60">
        <v>200</v>
      </c>
      <c r="AG554" s="60" t="s">
        <v>266</v>
      </c>
      <c r="AH554" s="60">
        <v>10</v>
      </c>
      <c r="AI554" s="36" t="s">
        <v>4126</v>
      </c>
      <c r="AJ554" s="60">
        <v>250</v>
      </c>
      <c r="AK554" s="60" t="s">
        <v>266</v>
      </c>
      <c r="AL554" s="60">
        <v>12</v>
      </c>
      <c r="AM554" s="36" t="s">
        <v>4127</v>
      </c>
      <c r="AN554" s="60">
        <v>300</v>
      </c>
      <c r="AO554" s="60" t="s">
        <v>266</v>
      </c>
      <c r="AP554" s="60">
        <v>15</v>
      </c>
    </row>
    <row r="555" spans="1:43" x14ac:dyDescent="0.2">
      <c r="A555" s="36" t="s">
        <v>34</v>
      </c>
      <c r="B555" s="36" t="s">
        <v>4402</v>
      </c>
      <c r="T555" s="36" t="s">
        <v>100</v>
      </c>
      <c r="U555" s="36">
        <v>29009</v>
      </c>
      <c r="V555" s="36" t="s">
        <v>4238</v>
      </c>
      <c r="W555" s="59" t="s">
        <v>4239</v>
      </c>
      <c r="X555" s="36">
        <v>96</v>
      </c>
      <c r="Y555" s="36" t="s">
        <v>181</v>
      </c>
      <c r="Z555" s="36" t="s">
        <v>1511</v>
      </c>
      <c r="AA555" s="36" t="s">
        <v>4240</v>
      </c>
      <c r="AB555" s="60">
        <v>400</v>
      </c>
      <c r="AC555" s="60" t="s">
        <v>266</v>
      </c>
      <c r="AD555" s="60">
        <v>10</v>
      </c>
      <c r="AE555" s="36" t="s">
        <v>4241</v>
      </c>
      <c r="AF555" s="60">
        <v>500</v>
      </c>
      <c r="AG555" s="60" t="s">
        <v>266</v>
      </c>
      <c r="AH555" s="60">
        <v>13</v>
      </c>
      <c r="AI555" s="36" t="s">
        <v>4242</v>
      </c>
      <c r="AJ555" s="60">
        <v>600</v>
      </c>
      <c r="AK555" s="60" t="s">
        <v>266</v>
      </c>
      <c r="AL555" s="60">
        <v>15</v>
      </c>
      <c r="AM555" s="36" t="s">
        <v>4243</v>
      </c>
      <c r="AN555" s="60">
        <v>700</v>
      </c>
      <c r="AO555" s="60" t="s">
        <v>266</v>
      </c>
      <c r="AP555" s="60">
        <v>18</v>
      </c>
    </row>
    <row r="556" spans="1:43" x14ac:dyDescent="0.2">
      <c r="A556" s="36" t="s">
        <v>34</v>
      </c>
      <c r="B556" s="36" t="s">
        <v>4430</v>
      </c>
      <c r="T556" s="36" t="s">
        <v>1662</v>
      </c>
      <c r="U556" s="36">
        <v>6027</v>
      </c>
      <c r="V556" s="36" t="s">
        <v>2552</v>
      </c>
      <c r="W556" s="59" t="s">
        <v>2553</v>
      </c>
      <c r="X556" s="36">
        <v>54</v>
      </c>
      <c r="Y556" s="36" t="s">
        <v>1648</v>
      </c>
      <c r="Z556" s="36" t="s">
        <v>1511</v>
      </c>
      <c r="AA556" s="36" t="s">
        <v>2554</v>
      </c>
      <c r="AB556" s="60">
        <v>250</v>
      </c>
      <c r="AC556" s="60" t="s">
        <v>790</v>
      </c>
      <c r="AD556" s="60">
        <v>10</v>
      </c>
      <c r="AE556" s="36" t="s">
        <v>2555</v>
      </c>
      <c r="AF556" s="60">
        <v>350</v>
      </c>
      <c r="AG556" s="60" t="s">
        <v>790</v>
      </c>
      <c r="AH556" s="60">
        <v>13</v>
      </c>
      <c r="AI556" s="36" t="s">
        <v>2556</v>
      </c>
      <c r="AJ556" s="60">
        <v>450</v>
      </c>
      <c r="AK556" s="60" t="s">
        <v>790</v>
      </c>
      <c r="AL556" s="60">
        <v>15</v>
      </c>
      <c r="AM556" s="36" t="s">
        <v>2557</v>
      </c>
      <c r="AN556" s="60">
        <v>600</v>
      </c>
      <c r="AO556" s="60" t="s">
        <v>790</v>
      </c>
      <c r="AP556" s="60">
        <v>17</v>
      </c>
      <c r="AQ556" s="36" t="s">
        <v>1669</v>
      </c>
    </row>
    <row r="557" spans="1:43" x14ac:dyDescent="0.2">
      <c r="A557" s="36" t="s">
        <v>34</v>
      </c>
      <c r="B557" s="36" t="s">
        <v>4452</v>
      </c>
      <c r="T557" s="36" t="s">
        <v>100</v>
      </c>
      <c r="U557" s="36">
        <v>12009</v>
      </c>
      <c r="V557" s="36" t="s">
        <v>3404</v>
      </c>
      <c r="W557" s="59" t="s">
        <v>3405</v>
      </c>
      <c r="X557" s="36">
        <v>40</v>
      </c>
      <c r="Y557" s="36" t="s">
        <v>1561</v>
      </c>
      <c r="Z557" s="36" t="s">
        <v>1511</v>
      </c>
      <c r="AA557" s="36" t="s">
        <v>1546</v>
      </c>
      <c r="AB557" s="60">
        <v>100</v>
      </c>
      <c r="AC557" s="60">
        <v>10</v>
      </c>
      <c r="AD557" s="60">
        <v>7</v>
      </c>
      <c r="AE557" s="36" t="s">
        <v>3243</v>
      </c>
      <c r="AF557" s="60">
        <v>180</v>
      </c>
      <c r="AG557" s="60">
        <v>20</v>
      </c>
      <c r="AH557" s="60">
        <v>9</v>
      </c>
      <c r="AI557" s="36" t="s">
        <v>1540</v>
      </c>
      <c r="AJ557" s="60">
        <v>240</v>
      </c>
      <c r="AK557" s="60">
        <v>25</v>
      </c>
      <c r="AL557" s="60">
        <v>12</v>
      </c>
      <c r="AM557" s="36" t="s">
        <v>1541</v>
      </c>
      <c r="AN557" s="60">
        <v>300</v>
      </c>
      <c r="AO557" s="60">
        <v>30</v>
      </c>
      <c r="AP557" s="60">
        <v>15</v>
      </c>
    </row>
    <row r="558" spans="1:43" x14ac:dyDescent="0.2">
      <c r="A558" s="36" t="s">
        <v>34</v>
      </c>
      <c r="B558" s="36" t="s">
        <v>4472</v>
      </c>
      <c r="T558" s="36" t="s">
        <v>44</v>
      </c>
      <c r="U558" s="36">
        <v>32002</v>
      </c>
      <c r="V558" s="36" t="s">
        <v>4326</v>
      </c>
      <c r="W558" s="59" t="s">
        <v>4327</v>
      </c>
      <c r="X558" s="36">
        <v>80</v>
      </c>
      <c r="Y558" s="36" t="s">
        <v>1773</v>
      </c>
      <c r="Z558" s="36" t="s">
        <v>1511</v>
      </c>
      <c r="AA558" s="36" t="s">
        <v>1736</v>
      </c>
      <c r="AB558" s="60">
        <v>300</v>
      </c>
      <c r="AC558" s="60">
        <v>60</v>
      </c>
      <c r="AD558" s="60">
        <v>12</v>
      </c>
      <c r="AE558" s="36" t="s">
        <v>4323</v>
      </c>
      <c r="AF558" s="60">
        <v>400</v>
      </c>
      <c r="AG558" s="60">
        <v>65</v>
      </c>
      <c r="AH558" s="60">
        <v>14</v>
      </c>
      <c r="AI558" s="36" t="s">
        <v>4324</v>
      </c>
      <c r="AJ558" s="60">
        <v>500</v>
      </c>
      <c r="AK558" s="60">
        <v>70</v>
      </c>
      <c r="AL558" s="60">
        <v>16</v>
      </c>
      <c r="AM558" s="36" t="s">
        <v>4325</v>
      </c>
      <c r="AN558" s="60">
        <v>750</v>
      </c>
      <c r="AO558" s="60">
        <v>80</v>
      </c>
      <c r="AP558" s="60">
        <v>18</v>
      </c>
    </row>
    <row r="559" spans="1:43" x14ac:dyDescent="0.2">
      <c r="A559" s="36" t="s">
        <v>34</v>
      </c>
      <c r="B559" s="36" t="s">
        <v>4496</v>
      </c>
      <c r="T559" s="36" t="s">
        <v>1739</v>
      </c>
      <c r="U559" s="36">
        <v>5815</v>
      </c>
      <c r="V559" s="36" t="s">
        <v>2433</v>
      </c>
      <c r="W559" s="59" t="s">
        <v>2434</v>
      </c>
      <c r="X559" s="36" t="s">
        <v>1742</v>
      </c>
      <c r="Y559" s="36" t="s">
        <v>1561</v>
      </c>
      <c r="Z559" s="36" t="s">
        <v>1511</v>
      </c>
      <c r="AA559" s="36" t="s">
        <v>2435</v>
      </c>
      <c r="AB559" s="60">
        <v>200</v>
      </c>
      <c r="AC559" s="60" t="s">
        <v>266</v>
      </c>
      <c r="AD559" s="60">
        <v>10</v>
      </c>
      <c r="AE559" s="36" t="s">
        <v>2436</v>
      </c>
      <c r="AF559" s="60">
        <v>280</v>
      </c>
      <c r="AG559" s="60" t="s">
        <v>266</v>
      </c>
      <c r="AH559" s="60">
        <v>12</v>
      </c>
      <c r="AI559" s="36" t="s">
        <v>2437</v>
      </c>
      <c r="AJ559" s="60">
        <v>340</v>
      </c>
      <c r="AK559" s="60" t="s">
        <v>266</v>
      </c>
      <c r="AL559" s="60">
        <v>14</v>
      </c>
      <c r="AM559" s="36" t="s">
        <v>2438</v>
      </c>
      <c r="AN559" s="60">
        <v>400</v>
      </c>
      <c r="AO559" s="60" t="s">
        <v>266</v>
      </c>
      <c r="AP559" s="60">
        <v>16</v>
      </c>
      <c r="AQ559" s="36" t="s">
        <v>730</v>
      </c>
    </row>
    <row r="560" spans="1:43" x14ac:dyDescent="0.2">
      <c r="A560" s="36" t="s">
        <v>1600</v>
      </c>
      <c r="B560" s="36" t="s">
        <v>1601</v>
      </c>
      <c r="T560" s="36" t="s">
        <v>146</v>
      </c>
      <c r="U560" s="36">
        <v>1021</v>
      </c>
      <c r="V560" s="36" t="s">
        <v>1613</v>
      </c>
      <c r="W560" s="59" t="s">
        <v>1614</v>
      </c>
      <c r="X560" s="36">
        <v>4</v>
      </c>
      <c r="Y560" s="36" t="s">
        <v>181</v>
      </c>
      <c r="Z560" s="36" t="s">
        <v>1511</v>
      </c>
      <c r="AA560" s="36" t="s">
        <v>1615</v>
      </c>
      <c r="AB560" s="60">
        <v>30</v>
      </c>
      <c r="AC560" s="60">
        <v>5</v>
      </c>
      <c r="AD560" s="60">
        <v>5</v>
      </c>
      <c r="AE560" s="36" t="s">
        <v>1616</v>
      </c>
      <c r="AF560" s="60">
        <v>50</v>
      </c>
      <c r="AG560" s="60">
        <v>5</v>
      </c>
      <c r="AH560" s="60">
        <v>8</v>
      </c>
      <c r="AI560" s="36" t="s">
        <v>1617</v>
      </c>
      <c r="AJ560" s="60">
        <v>80</v>
      </c>
      <c r="AK560" s="60">
        <v>5</v>
      </c>
      <c r="AL560" s="60">
        <v>10</v>
      </c>
      <c r="AM560" s="36" t="s">
        <v>1618</v>
      </c>
      <c r="AN560" s="60">
        <v>120</v>
      </c>
      <c r="AO560" s="60">
        <v>10</v>
      </c>
      <c r="AP560" s="60">
        <v>12</v>
      </c>
      <c r="AQ560" s="36" t="s">
        <v>1619</v>
      </c>
    </row>
    <row r="561" spans="1:43" x14ac:dyDescent="0.2">
      <c r="A561" s="36" t="s">
        <v>1600</v>
      </c>
      <c r="B561" s="36" t="s">
        <v>1835</v>
      </c>
      <c r="T561" s="36" t="s">
        <v>40</v>
      </c>
      <c r="U561" s="36">
        <v>12007</v>
      </c>
      <c r="V561" s="36" t="s">
        <v>312</v>
      </c>
      <c r="W561" s="59" t="s">
        <v>3395</v>
      </c>
      <c r="X561" s="36">
        <v>40</v>
      </c>
      <c r="Y561" s="36" t="s">
        <v>181</v>
      </c>
      <c r="Z561" s="36" t="s">
        <v>1511</v>
      </c>
      <c r="AA561" s="36" t="s">
        <v>3396</v>
      </c>
      <c r="AB561" s="60">
        <v>60</v>
      </c>
      <c r="AC561" s="60">
        <v>10</v>
      </c>
      <c r="AD561" s="60">
        <v>6</v>
      </c>
      <c r="AE561" s="36" t="s">
        <v>3397</v>
      </c>
      <c r="AF561" s="60">
        <v>90</v>
      </c>
      <c r="AG561" s="60">
        <v>10</v>
      </c>
      <c r="AH561" s="60">
        <v>9</v>
      </c>
      <c r="AI561" s="36" t="s">
        <v>3398</v>
      </c>
      <c r="AJ561" s="60">
        <v>120</v>
      </c>
      <c r="AK561" s="60">
        <v>15</v>
      </c>
      <c r="AL561" s="60">
        <v>12</v>
      </c>
      <c r="AM561" s="36" t="s">
        <v>3399</v>
      </c>
      <c r="AN561" s="60">
        <v>150</v>
      </c>
      <c r="AO561" s="60">
        <v>15</v>
      </c>
      <c r="AP561" s="60">
        <v>15</v>
      </c>
    </row>
    <row r="562" spans="1:43" x14ac:dyDescent="0.2">
      <c r="A562" s="36" t="s">
        <v>1600</v>
      </c>
      <c r="B562" s="36" t="s">
        <v>2014</v>
      </c>
      <c r="T562" s="36" t="s">
        <v>1637</v>
      </c>
      <c r="U562" s="36">
        <v>3024</v>
      </c>
      <c r="V562" s="36" t="s">
        <v>2039</v>
      </c>
      <c r="W562" s="59" t="s">
        <v>2040</v>
      </c>
      <c r="X562" s="36">
        <v>24</v>
      </c>
      <c r="Y562" s="36" t="s">
        <v>1544</v>
      </c>
      <c r="Z562" s="36" t="s">
        <v>1511</v>
      </c>
      <c r="AA562" s="36" t="s">
        <v>1651</v>
      </c>
      <c r="AB562" s="60">
        <v>60</v>
      </c>
      <c r="AC562" s="60" t="s">
        <v>790</v>
      </c>
      <c r="AD562" s="60">
        <v>7</v>
      </c>
      <c r="AE562" s="36" t="s">
        <v>2041</v>
      </c>
      <c r="AF562" s="60">
        <v>100</v>
      </c>
      <c r="AG562" s="60" t="s">
        <v>790</v>
      </c>
      <c r="AH562" s="60">
        <v>9</v>
      </c>
      <c r="AI562" s="36" t="s">
        <v>2042</v>
      </c>
      <c r="AJ562" s="60">
        <v>140</v>
      </c>
      <c r="AK562" s="60" t="s">
        <v>790</v>
      </c>
      <c r="AL562" s="60">
        <v>11</v>
      </c>
      <c r="AM562" s="36" t="s">
        <v>2043</v>
      </c>
      <c r="AN562" s="60">
        <v>180</v>
      </c>
      <c r="AO562" s="60" t="s">
        <v>790</v>
      </c>
      <c r="AP562" s="60">
        <v>13</v>
      </c>
      <c r="AQ562" s="36" t="s">
        <v>1644</v>
      </c>
    </row>
    <row r="563" spans="1:43" x14ac:dyDescent="0.2">
      <c r="A563" s="36" t="s">
        <v>1600</v>
      </c>
      <c r="B563" s="36" t="s">
        <v>2181</v>
      </c>
      <c r="T563" s="36" t="s">
        <v>1637</v>
      </c>
      <c r="U563" s="36">
        <v>4024</v>
      </c>
      <c r="V563" s="36" t="s">
        <v>2201</v>
      </c>
      <c r="W563" s="59" t="s">
        <v>2202</v>
      </c>
      <c r="X563" s="36">
        <v>34</v>
      </c>
      <c r="Y563" s="36" t="s">
        <v>1544</v>
      </c>
      <c r="Z563" s="36" t="s">
        <v>1511</v>
      </c>
      <c r="AA563" s="36" t="s">
        <v>1649</v>
      </c>
      <c r="AB563" s="60">
        <v>80</v>
      </c>
      <c r="AC563" s="60">
        <v>10</v>
      </c>
      <c r="AD563" s="60">
        <v>7</v>
      </c>
      <c r="AE563" s="36" t="s">
        <v>1650</v>
      </c>
      <c r="AF563" s="60">
        <v>120</v>
      </c>
      <c r="AG563" s="60">
        <v>15</v>
      </c>
      <c r="AH563" s="60">
        <v>9</v>
      </c>
      <c r="AI563" s="36" t="s">
        <v>1651</v>
      </c>
      <c r="AJ563" s="60">
        <v>160</v>
      </c>
      <c r="AK563" s="60">
        <v>20</v>
      </c>
      <c r="AL563" s="60">
        <v>11</v>
      </c>
      <c r="AM563" s="36" t="s">
        <v>1736</v>
      </c>
      <c r="AN563" s="60">
        <v>200</v>
      </c>
      <c r="AO563" s="60">
        <v>20</v>
      </c>
      <c r="AP563" s="60">
        <v>13</v>
      </c>
      <c r="AQ563" s="36" t="s">
        <v>1644</v>
      </c>
    </row>
    <row r="564" spans="1:43" x14ac:dyDescent="0.2">
      <c r="A564" s="36" t="s">
        <v>1600</v>
      </c>
      <c r="B564" s="36" t="s">
        <v>2345</v>
      </c>
      <c r="T564" s="36" t="s">
        <v>76</v>
      </c>
      <c r="U564" s="36">
        <v>28005</v>
      </c>
      <c r="V564" s="36" t="s">
        <v>4186</v>
      </c>
      <c r="W564" s="59" t="s">
        <v>4187</v>
      </c>
      <c r="X564" s="36">
        <v>92</v>
      </c>
      <c r="Y564" s="36" t="s">
        <v>1773</v>
      </c>
      <c r="Z564" s="36" t="s">
        <v>1511</v>
      </c>
      <c r="AA564" s="36" t="s">
        <v>3508</v>
      </c>
      <c r="AB564" s="60">
        <v>250</v>
      </c>
      <c r="AC564" s="60">
        <v>50</v>
      </c>
      <c r="AD564" s="60">
        <v>13</v>
      </c>
      <c r="AE564" s="36" t="s">
        <v>3509</v>
      </c>
      <c r="AF564" s="60">
        <v>350</v>
      </c>
      <c r="AG564" s="60">
        <v>70</v>
      </c>
      <c r="AH564" s="60">
        <v>15</v>
      </c>
      <c r="AI564" s="36" t="s">
        <v>4188</v>
      </c>
      <c r="AJ564" s="60">
        <v>500</v>
      </c>
      <c r="AK564" s="60">
        <v>100</v>
      </c>
      <c r="AL564" s="60">
        <v>17</v>
      </c>
      <c r="AM564" s="36" t="s">
        <v>4189</v>
      </c>
      <c r="AN564" s="60">
        <v>750</v>
      </c>
      <c r="AO564" s="60">
        <v>150</v>
      </c>
      <c r="AP564" s="60">
        <v>19</v>
      </c>
    </row>
    <row r="565" spans="1:43" x14ac:dyDescent="0.2">
      <c r="A565" s="36" t="s">
        <v>1600</v>
      </c>
      <c r="B565" s="36" t="s">
        <v>1566</v>
      </c>
      <c r="T565" s="36" t="s">
        <v>76</v>
      </c>
      <c r="U565" s="36">
        <v>20005</v>
      </c>
      <c r="V565" s="36" t="s">
        <v>3821</v>
      </c>
      <c r="W565" s="59" t="s">
        <v>3822</v>
      </c>
      <c r="X565" s="36">
        <v>66</v>
      </c>
      <c r="Y565" s="36" t="s">
        <v>181</v>
      </c>
      <c r="Z565" s="36" t="s">
        <v>1511</v>
      </c>
      <c r="AA565" s="36" t="s">
        <v>3823</v>
      </c>
      <c r="AB565" s="60">
        <v>120</v>
      </c>
      <c r="AC565" s="60">
        <v>10</v>
      </c>
      <c r="AD565" s="60">
        <v>7</v>
      </c>
      <c r="AE565" s="36" t="s">
        <v>3824</v>
      </c>
      <c r="AF565" s="60">
        <v>180</v>
      </c>
      <c r="AG565" s="60">
        <v>10</v>
      </c>
      <c r="AH565" s="60">
        <v>10</v>
      </c>
      <c r="AI565" s="36" t="s">
        <v>3825</v>
      </c>
      <c r="AJ565" s="60">
        <v>240</v>
      </c>
      <c r="AK565" s="60">
        <v>15</v>
      </c>
      <c r="AL565" s="60">
        <v>13</v>
      </c>
      <c r="AM565" s="36" t="s">
        <v>3826</v>
      </c>
      <c r="AN565" s="60">
        <v>300</v>
      </c>
      <c r="AO565" s="60">
        <v>15</v>
      </c>
      <c r="AP565" s="60">
        <v>15</v>
      </c>
    </row>
    <row r="566" spans="1:43" x14ac:dyDescent="0.2">
      <c r="A566" s="36" t="s">
        <v>1600</v>
      </c>
      <c r="B566" s="36" t="s">
        <v>2692</v>
      </c>
      <c r="T566" s="36" t="s">
        <v>76</v>
      </c>
      <c r="U566" s="36">
        <v>17005</v>
      </c>
      <c r="V566" s="36" t="s">
        <v>3689</v>
      </c>
      <c r="W566" s="59" t="s">
        <v>3690</v>
      </c>
      <c r="X566" s="36">
        <v>56</v>
      </c>
      <c r="Y566" s="36" t="s">
        <v>181</v>
      </c>
      <c r="Z566" s="36" t="s">
        <v>1511</v>
      </c>
      <c r="AA566" s="36" t="s">
        <v>3691</v>
      </c>
      <c r="AB566" s="60">
        <v>120</v>
      </c>
      <c r="AC566" s="60">
        <v>10</v>
      </c>
      <c r="AD566" s="60">
        <v>6</v>
      </c>
      <c r="AE566" s="36" t="s">
        <v>3692</v>
      </c>
      <c r="AF566" s="60">
        <v>180</v>
      </c>
      <c r="AG566" s="60">
        <v>10</v>
      </c>
      <c r="AH566" s="60">
        <v>9</v>
      </c>
      <c r="AI566" s="36" t="s">
        <v>3693</v>
      </c>
      <c r="AJ566" s="60">
        <v>240</v>
      </c>
      <c r="AK566" s="60">
        <v>15</v>
      </c>
      <c r="AL566" s="60">
        <v>12</v>
      </c>
      <c r="AM566" s="36" t="s">
        <v>3694</v>
      </c>
      <c r="AN566" s="60">
        <v>300</v>
      </c>
      <c r="AO566" s="60">
        <v>15</v>
      </c>
      <c r="AP566" s="60">
        <v>15</v>
      </c>
    </row>
    <row r="567" spans="1:43" x14ac:dyDescent="0.2">
      <c r="A567" s="36" t="s">
        <v>1600</v>
      </c>
      <c r="B567" s="36" t="s">
        <v>2856</v>
      </c>
      <c r="T567" s="36" t="s">
        <v>1572</v>
      </c>
      <c r="U567" s="36">
        <v>5015</v>
      </c>
      <c r="V567" s="36" t="s">
        <v>585</v>
      </c>
      <c r="W567" s="59" t="s">
        <v>2325</v>
      </c>
      <c r="X567" s="36" t="s">
        <v>1575</v>
      </c>
      <c r="Y567" s="36" t="s">
        <v>181</v>
      </c>
      <c r="Z567" s="36" t="s">
        <v>1511</v>
      </c>
      <c r="AA567" s="36" t="s">
        <v>2326</v>
      </c>
      <c r="AB567" s="60">
        <v>50</v>
      </c>
      <c r="AC567" s="60">
        <v>5</v>
      </c>
      <c r="AD567" s="60">
        <v>5</v>
      </c>
      <c r="AE567" s="36" t="s">
        <v>2327</v>
      </c>
      <c r="AF567" s="60">
        <v>80</v>
      </c>
      <c r="AG567" s="60">
        <v>10</v>
      </c>
      <c r="AH567" s="60">
        <v>8</v>
      </c>
      <c r="AI567" s="36" t="s">
        <v>2328</v>
      </c>
      <c r="AJ567" s="60">
        <v>100</v>
      </c>
      <c r="AK567" s="60">
        <v>10</v>
      </c>
      <c r="AL567" s="60">
        <v>10</v>
      </c>
      <c r="AM567" s="36" t="s">
        <v>2329</v>
      </c>
      <c r="AN567" s="60">
        <v>140</v>
      </c>
      <c r="AO567" s="60">
        <v>15</v>
      </c>
      <c r="AP567" s="60">
        <v>12</v>
      </c>
      <c r="AQ567" s="36" t="s">
        <v>40</v>
      </c>
    </row>
    <row r="568" spans="1:43" x14ac:dyDescent="0.2">
      <c r="A568" s="36" t="s">
        <v>1600</v>
      </c>
      <c r="B568" s="36" t="s">
        <v>3013</v>
      </c>
      <c r="T568" s="36" t="s">
        <v>1662</v>
      </c>
      <c r="U568" s="36">
        <v>8027</v>
      </c>
      <c r="V568" s="36" t="s">
        <v>2888</v>
      </c>
      <c r="W568" s="59" t="s">
        <v>2889</v>
      </c>
      <c r="X568" s="36">
        <v>74</v>
      </c>
      <c r="Y568" s="36" t="s">
        <v>1648</v>
      </c>
      <c r="Z568" s="36" t="s">
        <v>1511</v>
      </c>
      <c r="AA568" s="36" t="s">
        <v>2890</v>
      </c>
      <c r="AB568" s="60">
        <v>250</v>
      </c>
      <c r="AC568" s="60" t="s">
        <v>790</v>
      </c>
      <c r="AD568" s="60">
        <v>11</v>
      </c>
      <c r="AE568" s="36" t="s">
        <v>2891</v>
      </c>
      <c r="AF568" s="60">
        <v>350</v>
      </c>
      <c r="AG568" s="60" t="s">
        <v>790</v>
      </c>
      <c r="AH568" s="60">
        <v>14</v>
      </c>
      <c r="AI568" s="36" t="s">
        <v>2892</v>
      </c>
      <c r="AJ568" s="60">
        <v>450</v>
      </c>
      <c r="AK568" s="60" t="s">
        <v>790</v>
      </c>
      <c r="AL568" s="60">
        <v>16</v>
      </c>
      <c r="AM568" s="36" t="s">
        <v>2893</v>
      </c>
      <c r="AN568" s="60">
        <v>600</v>
      </c>
      <c r="AO568" s="60" t="s">
        <v>790</v>
      </c>
      <c r="AP568" s="60">
        <v>18</v>
      </c>
      <c r="AQ568" s="36" t="s">
        <v>1669</v>
      </c>
    </row>
    <row r="569" spans="1:43" x14ac:dyDescent="0.2">
      <c r="A569" s="36" t="s">
        <v>1600</v>
      </c>
      <c r="B569" s="36" t="s">
        <v>3176</v>
      </c>
      <c r="T569" s="36" t="s">
        <v>100</v>
      </c>
      <c r="U569" s="36">
        <v>5009</v>
      </c>
      <c r="V569" s="36" t="s">
        <v>2314</v>
      </c>
      <c r="W569" s="59" t="s">
        <v>2315</v>
      </c>
      <c r="X569" s="36">
        <v>16</v>
      </c>
      <c r="Y569" s="36" t="s">
        <v>181</v>
      </c>
      <c r="Z569" s="36" t="s">
        <v>1511</v>
      </c>
      <c r="AA569" s="61">
        <v>0.2</v>
      </c>
      <c r="AB569" s="60">
        <v>80</v>
      </c>
      <c r="AC569" s="60" t="s">
        <v>266</v>
      </c>
      <c r="AD569" s="60">
        <v>8</v>
      </c>
      <c r="AE569" s="61">
        <v>0.4</v>
      </c>
      <c r="AF569" s="60">
        <v>100</v>
      </c>
      <c r="AG569" s="60" t="s">
        <v>266</v>
      </c>
      <c r="AH569" s="60">
        <v>10</v>
      </c>
      <c r="AI569" s="61">
        <v>0.60000000000000009</v>
      </c>
      <c r="AJ569" s="60">
        <v>120</v>
      </c>
      <c r="AK569" s="60" t="s">
        <v>266</v>
      </c>
      <c r="AL569" s="60">
        <v>13</v>
      </c>
      <c r="AM569" s="61">
        <v>0.8</v>
      </c>
      <c r="AN569" s="60">
        <v>150</v>
      </c>
      <c r="AO569" s="60" t="s">
        <v>266</v>
      </c>
      <c r="AP569" s="60">
        <v>15</v>
      </c>
    </row>
    <row r="570" spans="1:43" x14ac:dyDescent="0.2">
      <c r="A570" s="36" t="s">
        <v>1608</v>
      </c>
      <c r="B570" s="36" t="s">
        <v>1609</v>
      </c>
      <c r="T570" s="36" t="s">
        <v>1645</v>
      </c>
      <c r="U570" s="36">
        <v>3025</v>
      </c>
      <c r="V570" s="36" t="s">
        <v>2044</v>
      </c>
      <c r="W570" s="59" t="s">
        <v>2045</v>
      </c>
      <c r="X570" s="36">
        <v>24</v>
      </c>
      <c r="Y570" s="36" t="s">
        <v>181</v>
      </c>
      <c r="Z570" s="36" t="s">
        <v>1511</v>
      </c>
      <c r="AA570" s="36" t="s">
        <v>2046</v>
      </c>
      <c r="AB570" s="60">
        <v>50</v>
      </c>
      <c r="AC570" s="60">
        <v>5</v>
      </c>
      <c r="AD570" s="60">
        <v>6</v>
      </c>
      <c r="AE570" s="36">
        <v>100</v>
      </c>
      <c r="AF570" s="60">
        <v>90</v>
      </c>
      <c r="AG570" s="60">
        <v>20</v>
      </c>
      <c r="AH570" s="60">
        <v>9</v>
      </c>
      <c r="AI570" s="36">
        <v>180</v>
      </c>
      <c r="AJ570" s="60">
        <v>120</v>
      </c>
      <c r="AK570" s="60">
        <v>25</v>
      </c>
      <c r="AL570" s="60">
        <v>12</v>
      </c>
      <c r="AM570" s="36">
        <v>300</v>
      </c>
      <c r="AN570" s="60">
        <v>150</v>
      </c>
      <c r="AO570" s="60">
        <v>30</v>
      </c>
      <c r="AP570" s="60">
        <v>15</v>
      </c>
      <c r="AQ570" s="36" t="s">
        <v>1653</v>
      </c>
    </row>
    <row r="571" spans="1:43" x14ac:dyDescent="0.2">
      <c r="A571" s="36" t="s">
        <v>1608</v>
      </c>
      <c r="B571" s="36" t="s">
        <v>1838</v>
      </c>
      <c r="T571" s="36" t="s">
        <v>76</v>
      </c>
      <c r="U571" s="36">
        <v>14005</v>
      </c>
      <c r="V571" s="36" t="s">
        <v>3544</v>
      </c>
      <c r="W571" s="59" t="s">
        <v>3545</v>
      </c>
      <c r="X571" s="36">
        <v>46</v>
      </c>
      <c r="Y571" s="36" t="s">
        <v>1773</v>
      </c>
      <c r="Z571" s="36" t="s">
        <v>1511</v>
      </c>
      <c r="AA571" s="36" t="s">
        <v>3546</v>
      </c>
      <c r="AB571" s="60">
        <v>80</v>
      </c>
      <c r="AC571" s="60" t="s">
        <v>266</v>
      </c>
      <c r="AD571" s="60">
        <v>8</v>
      </c>
      <c r="AE571" s="36" t="s">
        <v>3547</v>
      </c>
      <c r="AF571" s="60">
        <v>120</v>
      </c>
      <c r="AG571" s="60" t="s">
        <v>266</v>
      </c>
      <c r="AH571" s="60">
        <v>10</v>
      </c>
      <c r="AI571" s="36" t="s">
        <v>3548</v>
      </c>
      <c r="AJ571" s="60">
        <v>180</v>
      </c>
      <c r="AK571" s="60" t="s">
        <v>266</v>
      </c>
      <c r="AL571" s="60">
        <v>12</v>
      </c>
      <c r="AM571" s="36" t="s">
        <v>3549</v>
      </c>
      <c r="AN571" s="60">
        <v>240</v>
      </c>
      <c r="AO571" s="60" t="s">
        <v>266</v>
      </c>
      <c r="AP571" s="60">
        <v>14</v>
      </c>
    </row>
    <row r="572" spans="1:43" x14ac:dyDescent="0.2">
      <c r="A572" s="36" t="s">
        <v>1608</v>
      </c>
      <c r="B572" s="36" t="s">
        <v>2021</v>
      </c>
      <c r="T572" s="36" t="s">
        <v>1595</v>
      </c>
      <c r="U572" s="36">
        <v>9018</v>
      </c>
      <c r="V572" s="36" t="s">
        <v>3011</v>
      </c>
      <c r="W572" s="59" t="s">
        <v>3012</v>
      </c>
      <c r="X572" s="36">
        <v>84</v>
      </c>
      <c r="Y572" s="36" t="s">
        <v>181</v>
      </c>
      <c r="Z572" s="36" t="s">
        <v>1511</v>
      </c>
      <c r="AA572" s="36" t="s">
        <v>2509</v>
      </c>
      <c r="AB572" s="60">
        <v>400</v>
      </c>
      <c r="AC572" s="60">
        <v>40</v>
      </c>
      <c r="AD572" s="60">
        <v>10</v>
      </c>
      <c r="AE572" s="36">
        <v>5</v>
      </c>
      <c r="AF572" s="60">
        <v>600</v>
      </c>
      <c r="AG572" s="60">
        <v>60</v>
      </c>
      <c r="AH572" s="60">
        <v>12</v>
      </c>
      <c r="AI572" s="36">
        <v>7</v>
      </c>
      <c r="AJ572" s="60">
        <v>800</v>
      </c>
      <c r="AK572" s="60">
        <v>80</v>
      </c>
      <c r="AL572" s="60">
        <v>14</v>
      </c>
      <c r="AM572" s="36">
        <v>10</v>
      </c>
      <c r="AN572" s="60">
        <v>1200</v>
      </c>
      <c r="AO572" s="60">
        <v>120</v>
      </c>
      <c r="AP572" s="60">
        <v>17</v>
      </c>
      <c r="AQ572" s="36" t="s">
        <v>1599</v>
      </c>
    </row>
    <row r="573" spans="1:43" x14ac:dyDescent="0.2">
      <c r="A573" s="36" t="s">
        <v>1608</v>
      </c>
      <c r="B573" s="36" t="s">
        <v>2184</v>
      </c>
      <c r="T573" s="36" t="s">
        <v>1747</v>
      </c>
      <c r="U573" s="36">
        <v>2915</v>
      </c>
      <c r="V573" s="36" t="s">
        <v>1934</v>
      </c>
      <c r="W573" s="59" t="s">
        <v>1935</v>
      </c>
      <c r="X573" s="36" t="s">
        <v>1750</v>
      </c>
      <c r="Y573" s="36" t="s">
        <v>181</v>
      </c>
      <c r="Z573" s="36" t="s">
        <v>1511</v>
      </c>
      <c r="AA573" s="36" t="s">
        <v>1936</v>
      </c>
      <c r="AB573" s="60">
        <v>200</v>
      </c>
      <c r="AC573" s="60" t="s">
        <v>266</v>
      </c>
      <c r="AD573" s="60">
        <v>11</v>
      </c>
      <c r="AE573" s="36" t="s">
        <v>1937</v>
      </c>
      <c r="AF573" s="60">
        <v>360</v>
      </c>
      <c r="AG573" s="60" t="s">
        <v>266</v>
      </c>
      <c r="AH573" s="60">
        <v>13</v>
      </c>
      <c r="AI573" s="36" t="s">
        <v>1938</v>
      </c>
      <c r="AJ573" s="60">
        <v>420</v>
      </c>
      <c r="AK573" s="60" t="s">
        <v>266</v>
      </c>
      <c r="AL573" s="60">
        <v>15</v>
      </c>
      <c r="AM573" s="36" t="s">
        <v>1939</v>
      </c>
      <c r="AN573" s="60">
        <v>480</v>
      </c>
      <c r="AO573" s="60" t="s">
        <v>266</v>
      </c>
      <c r="AP573" s="60">
        <v>17</v>
      </c>
      <c r="AQ573" s="36" t="s">
        <v>730</v>
      </c>
    </row>
    <row r="574" spans="1:43" x14ac:dyDescent="0.2">
      <c r="A574" s="36" t="s">
        <v>1608</v>
      </c>
      <c r="B574" s="36" t="s">
        <v>2351</v>
      </c>
      <c r="T574" s="36" t="s">
        <v>286</v>
      </c>
      <c r="U574" s="36">
        <v>4028</v>
      </c>
      <c r="V574" s="36" t="s">
        <v>2219</v>
      </c>
      <c r="W574" s="59" t="s">
        <v>2220</v>
      </c>
      <c r="X574" s="36">
        <v>34</v>
      </c>
      <c r="Y574" s="36" t="s">
        <v>1648</v>
      </c>
      <c r="Z574" s="36" t="s">
        <v>1511</v>
      </c>
      <c r="AA574" s="36" t="s">
        <v>2221</v>
      </c>
      <c r="AB574" s="60">
        <v>80</v>
      </c>
      <c r="AC574" s="60">
        <v>5</v>
      </c>
      <c r="AD574" s="60">
        <v>7</v>
      </c>
      <c r="AE574" s="36" t="s">
        <v>2222</v>
      </c>
      <c r="AF574" s="60">
        <v>100</v>
      </c>
      <c r="AG574" s="60">
        <v>10</v>
      </c>
      <c r="AH574" s="60">
        <v>10</v>
      </c>
      <c r="AI574" s="36" t="s">
        <v>2223</v>
      </c>
      <c r="AJ574" s="60">
        <v>120</v>
      </c>
      <c r="AK574" s="60">
        <v>15</v>
      </c>
      <c r="AL574" s="60">
        <v>13</v>
      </c>
      <c r="AM574" s="36" t="s">
        <v>2224</v>
      </c>
      <c r="AN574" s="60">
        <v>140</v>
      </c>
      <c r="AO574" s="60">
        <v>20</v>
      </c>
      <c r="AP574" s="60">
        <v>15</v>
      </c>
      <c r="AQ574" s="36" t="s">
        <v>1676</v>
      </c>
    </row>
    <row r="575" spans="1:43" x14ac:dyDescent="0.2">
      <c r="A575" s="36" t="s">
        <v>1608</v>
      </c>
      <c r="B575" s="36" t="s">
        <v>2526</v>
      </c>
      <c r="T575" s="36" t="s">
        <v>76</v>
      </c>
      <c r="U575" s="36">
        <v>4005</v>
      </c>
      <c r="V575" s="36" t="s">
        <v>2129</v>
      </c>
      <c r="W575" s="59" t="s">
        <v>2130</v>
      </c>
      <c r="X575" s="36">
        <v>12</v>
      </c>
      <c r="Y575" s="36" t="s">
        <v>1544</v>
      </c>
      <c r="Z575" s="36" t="s">
        <v>1511</v>
      </c>
      <c r="AA575" s="36" t="s">
        <v>1719</v>
      </c>
      <c r="AB575" s="60">
        <v>60</v>
      </c>
      <c r="AC575" s="60">
        <v>10</v>
      </c>
      <c r="AD575" s="60">
        <v>6</v>
      </c>
      <c r="AE575" s="36" t="s">
        <v>2131</v>
      </c>
      <c r="AF575" s="60">
        <v>100</v>
      </c>
      <c r="AG575" s="60">
        <v>10</v>
      </c>
      <c r="AH575" s="60">
        <v>9</v>
      </c>
      <c r="AI575" s="36" t="s">
        <v>2089</v>
      </c>
      <c r="AJ575" s="60">
        <v>140</v>
      </c>
      <c r="AK575" s="60">
        <v>15</v>
      </c>
      <c r="AL575" s="60">
        <v>12</v>
      </c>
      <c r="AM575" s="36" t="s">
        <v>2132</v>
      </c>
      <c r="AN575" s="60">
        <v>200</v>
      </c>
      <c r="AO575" s="60">
        <v>15</v>
      </c>
      <c r="AP575" s="60">
        <v>15</v>
      </c>
    </row>
    <row r="576" spans="1:43" x14ac:dyDescent="0.2">
      <c r="A576" s="36" t="s">
        <v>1608</v>
      </c>
      <c r="B576" s="36" t="s">
        <v>2698</v>
      </c>
      <c r="T576" s="36" t="s">
        <v>1579</v>
      </c>
      <c r="U576" s="36">
        <v>1016</v>
      </c>
      <c r="V576" s="36" t="s">
        <v>1580</v>
      </c>
      <c r="W576" s="59" t="s">
        <v>1581</v>
      </c>
      <c r="X576" s="36">
        <v>4</v>
      </c>
      <c r="Y576" s="36" t="s">
        <v>1582</v>
      </c>
      <c r="Z576" s="36" t="s">
        <v>1511</v>
      </c>
      <c r="AA576" s="36" t="s">
        <v>1583</v>
      </c>
      <c r="AB576" s="60">
        <v>50</v>
      </c>
      <c r="AC576" s="60">
        <v>5</v>
      </c>
      <c r="AD576" s="60">
        <v>5</v>
      </c>
      <c r="AE576" s="36" t="s">
        <v>1584</v>
      </c>
      <c r="AF576" s="60">
        <v>80</v>
      </c>
      <c r="AG576" s="60">
        <v>10</v>
      </c>
      <c r="AH576" s="60">
        <v>8</v>
      </c>
      <c r="AI576" s="36" t="s">
        <v>1539</v>
      </c>
      <c r="AJ576" s="60">
        <v>100</v>
      </c>
      <c r="AK576" s="60">
        <v>10</v>
      </c>
      <c r="AL576" s="60">
        <v>10</v>
      </c>
      <c r="AM576" s="36" t="s">
        <v>1585</v>
      </c>
      <c r="AN576" s="60">
        <v>120</v>
      </c>
      <c r="AO576" s="60">
        <v>15</v>
      </c>
      <c r="AP576" s="60">
        <v>12</v>
      </c>
      <c r="AQ576" s="36" t="s">
        <v>1586</v>
      </c>
    </row>
    <row r="577" spans="1:43" x14ac:dyDescent="0.2">
      <c r="A577" s="36" t="s">
        <v>1608</v>
      </c>
      <c r="B577" s="36" t="s">
        <v>2858</v>
      </c>
      <c r="T577" s="36" t="s">
        <v>112</v>
      </c>
      <c r="U577" s="36">
        <v>1011</v>
      </c>
      <c r="V577" s="36" t="s">
        <v>1566</v>
      </c>
      <c r="W577" s="59" t="s">
        <v>1567</v>
      </c>
      <c r="X577" s="36">
        <v>2</v>
      </c>
      <c r="Y577" s="36" t="s">
        <v>1544</v>
      </c>
      <c r="Z577" s="36" t="s">
        <v>1511</v>
      </c>
      <c r="AA577" s="36" t="s">
        <v>1568</v>
      </c>
      <c r="AB577" s="60">
        <v>30</v>
      </c>
      <c r="AC577" s="60">
        <v>5</v>
      </c>
      <c r="AD577" s="60">
        <v>6</v>
      </c>
      <c r="AE577" s="36" t="s">
        <v>1569</v>
      </c>
      <c r="AF577" s="60">
        <v>60</v>
      </c>
      <c r="AG577" s="60">
        <v>10</v>
      </c>
      <c r="AH577" s="60">
        <v>8</v>
      </c>
      <c r="AI577" s="36" t="s">
        <v>1570</v>
      </c>
      <c r="AJ577" s="60">
        <v>90</v>
      </c>
      <c r="AK577" s="60">
        <v>10</v>
      </c>
      <c r="AL577" s="60">
        <v>10</v>
      </c>
      <c r="AM577" s="36" t="s">
        <v>1571</v>
      </c>
      <c r="AN577" s="60">
        <v>120</v>
      </c>
      <c r="AO577" s="60">
        <v>15</v>
      </c>
      <c r="AP577" s="60">
        <v>12</v>
      </c>
    </row>
    <row r="578" spans="1:43" x14ac:dyDescent="0.2">
      <c r="A578" s="36" t="s">
        <v>1608</v>
      </c>
      <c r="B578" s="36" t="s">
        <v>3019</v>
      </c>
      <c r="T578" s="36" t="s">
        <v>1600</v>
      </c>
      <c r="U578" s="36">
        <v>6019</v>
      </c>
      <c r="V578" s="36" t="s">
        <v>1566</v>
      </c>
      <c r="W578" s="59" t="s">
        <v>2521</v>
      </c>
      <c r="X578" s="36">
        <v>54</v>
      </c>
      <c r="Y578" s="36" t="s">
        <v>181</v>
      </c>
      <c r="Z578" s="36" t="s">
        <v>1511</v>
      </c>
      <c r="AA578" s="36" t="s">
        <v>2522</v>
      </c>
      <c r="AB578" s="60">
        <v>80</v>
      </c>
      <c r="AC578" s="60">
        <v>10</v>
      </c>
      <c r="AD578" s="60">
        <v>7</v>
      </c>
      <c r="AE578" s="36" t="s">
        <v>2523</v>
      </c>
      <c r="AF578" s="60">
        <v>100</v>
      </c>
      <c r="AG578" s="60">
        <v>10</v>
      </c>
      <c r="AH578" s="60">
        <v>10</v>
      </c>
      <c r="AI578" s="36" t="s">
        <v>2524</v>
      </c>
      <c r="AJ578" s="60">
        <v>120</v>
      </c>
      <c r="AK578" s="60">
        <v>15</v>
      </c>
      <c r="AL578" s="60">
        <v>13</v>
      </c>
      <c r="AM578" s="36" t="s">
        <v>2525</v>
      </c>
      <c r="AN578" s="60">
        <v>150</v>
      </c>
      <c r="AO578" s="60">
        <v>15</v>
      </c>
      <c r="AP578" s="60">
        <v>15</v>
      </c>
      <c r="AQ578" s="36" t="s">
        <v>1607</v>
      </c>
    </row>
    <row r="579" spans="1:43" x14ac:dyDescent="0.2">
      <c r="A579" s="36" t="s">
        <v>1608</v>
      </c>
      <c r="B579" s="36" t="s">
        <v>3182</v>
      </c>
      <c r="T579" s="36" t="s">
        <v>1654</v>
      </c>
      <c r="U579" s="36">
        <v>1026</v>
      </c>
      <c r="V579" s="36" t="s">
        <v>1655</v>
      </c>
      <c r="W579" s="59" t="s">
        <v>1656</v>
      </c>
      <c r="X579" s="36">
        <v>4</v>
      </c>
      <c r="Y579" s="36" t="s">
        <v>1544</v>
      </c>
      <c r="Z579" s="36" t="s">
        <v>1511</v>
      </c>
      <c r="AA579" s="36" t="s">
        <v>1657</v>
      </c>
      <c r="AB579" s="60">
        <v>40</v>
      </c>
      <c r="AC579" s="60" t="s">
        <v>790</v>
      </c>
      <c r="AD579" s="60">
        <v>5</v>
      </c>
      <c r="AE579" s="36" t="s">
        <v>1658</v>
      </c>
      <c r="AF579" s="60">
        <v>60</v>
      </c>
      <c r="AG579" s="60" t="s">
        <v>790</v>
      </c>
      <c r="AH579" s="60">
        <v>8</v>
      </c>
      <c r="AI579" s="36" t="s">
        <v>1659</v>
      </c>
      <c r="AJ579" s="60">
        <v>80</v>
      </c>
      <c r="AK579" s="60" t="s">
        <v>790</v>
      </c>
      <c r="AL579" s="60">
        <v>10</v>
      </c>
      <c r="AM579" s="36" t="s">
        <v>1660</v>
      </c>
      <c r="AN579" s="60">
        <v>100</v>
      </c>
      <c r="AO579" s="60" t="s">
        <v>790</v>
      </c>
      <c r="AP579" s="60">
        <v>12</v>
      </c>
      <c r="AQ579" s="36" t="s">
        <v>1661</v>
      </c>
    </row>
    <row r="580" spans="1:43" x14ac:dyDescent="0.2">
      <c r="A580" s="36" t="s">
        <v>4515</v>
      </c>
      <c r="B580" s="36" t="s">
        <v>96</v>
      </c>
      <c r="T580" s="36" t="s">
        <v>1629</v>
      </c>
      <c r="U580" s="36">
        <v>1023</v>
      </c>
      <c r="V580" s="36" t="s">
        <v>1630</v>
      </c>
      <c r="W580" s="59" t="s">
        <v>1631</v>
      </c>
      <c r="X580" s="36">
        <v>4</v>
      </c>
      <c r="Y580" s="36" t="s">
        <v>1544</v>
      </c>
      <c r="Z580" s="36" t="s">
        <v>1511</v>
      </c>
      <c r="AA580" s="36" t="s">
        <v>1632</v>
      </c>
      <c r="AB580" s="60">
        <v>40</v>
      </c>
      <c r="AC580" s="60" t="s">
        <v>790</v>
      </c>
      <c r="AD580" s="60">
        <v>6</v>
      </c>
      <c r="AE580" s="36" t="s">
        <v>1633</v>
      </c>
      <c r="AF580" s="60">
        <v>60</v>
      </c>
      <c r="AG580" s="60" t="s">
        <v>790</v>
      </c>
      <c r="AH580" s="60">
        <v>8</v>
      </c>
      <c r="AI580" s="36" t="s">
        <v>1634</v>
      </c>
      <c r="AJ580" s="60">
        <v>90</v>
      </c>
      <c r="AK580" s="60" t="s">
        <v>790</v>
      </c>
      <c r="AL580" s="60">
        <v>10</v>
      </c>
      <c r="AM580" s="36" t="s">
        <v>1635</v>
      </c>
      <c r="AN580" s="60">
        <v>120</v>
      </c>
      <c r="AO580" s="60" t="s">
        <v>790</v>
      </c>
      <c r="AP580" s="60">
        <v>12</v>
      </c>
      <c r="AQ580" s="36" t="s">
        <v>1636</v>
      </c>
    </row>
    <row r="581" spans="1:43" x14ac:dyDescent="0.2">
      <c r="A581" s="36" t="s">
        <v>112</v>
      </c>
      <c r="B581" s="36" t="s">
        <v>1566</v>
      </c>
      <c r="T581" s="36" t="s">
        <v>71</v>
      </c>
      <c r="U581" s="36">
        <v>29006</v>
      </c>
      <c r="V581" s="36" t="s">
        <v>4233</v>
      </c>
      <c r="W581" s="59" t="s">
        <v>4191</v>
      </c>
      <c r="X581" s="36">
        <v>96</v>
      </c>
      <c r="Y581" s="36" t="s">
        <v>1561</v>
      </c>
      <c r="Z581" s="36" t="s">
        <v>1511</v>
      </c>
      <c r="AA581" s="36" t="s">
        <v>3256</v>
      </c>
      <c r="AB581" s="60">
        <v>300</v>
      </c>
      <c r="AC581" s="60">
        <v>30</v>
      </c>
      <c r="AD581" s="60">
        <v>10</v>
      </c>
      <c r="AE581" s="36" t="s">
        <v>4192</v>
      </c>
      <c r="AF581" s="60">
        <v>450</v>
      </c>
      <c r="AG581" s="60">
        <v>45</v>
      </c>
      <c r="AH581" s="60">
        <v>12</v>
      </c>
      <c r="AI581" s="36" t="s">
        <v>4193</v>
      </c>
      <c r="AJ581" s="60">
        <v>600</v>
      </c>
      <c r="AK581" s="60">
        <v>60</v>
      </c>
      <c r="AL581" s="60">
        <v>15</v>
      </c>
      <c r="AM581" s="36" t="s">
        <v>4234</v>
      </c>
      <c r="AN581" s="60">
        <v>1000</v>
      </c>
      <c r="AO581" s="60">
        <v>100</v>
      </c>
      <c r="AP581" s="60">
        <v>18</v>
      </c>
    </row>
    <row r="582" spans="1:43" x14ac:dyDescent="0.2">
      <c r="A582" s="36" t="s">
        <v>112</v>
      </c>
      <c r="B582" s="36" t="s">
        <v>1807</v>
      </c>
      <c r="T582" s="36" t="s">
        <v>100</v>
      </c>
      <c r="U582" s="36">
        <v>30009</v>
      </c>
      <c r="V582" s="36" t="s">
        <v>4292</v>
      </c>
      <c r="W582" s="59" t="s">
        <v>4293</v>
      </c>
      <c r="X582" s="36">
        <v>100</v>
      </c>
      <c r="Y582" s="36" t="s">
        <v>1561</v>
      </c>
      <c r="Z582" s="36" t="s">
        <v>1511</v>
      </c>
      <c r="AA582" s="36" t="s">
        <v>4294</v>
      </c>
      <c r="AB582" s="60">
        <v>600</v>
      </c>
      <c r="AC582" s="60">
        <v>120</v>
      </c>
      <c r="AD582" s="60">
        <v>12</v>
      </c>
      <c r="AE582" s="36" t="s">
        <v>4295</v>
      </c>
      <c r="AF582" s="60">
        <v>800</v>
      </c>
      <c r="AG582" s="60">
        <v>160</v>
      </c>
      <c r="AH582" s="60">
        <v>14</v>
      </c>
      <c r="AI582" s="36" t="s">
        <v>4296</v>
      </c>
      <c r="AJ582" s="60">
        <v>1200</v>
      </c>
      <c r="AK582" s="60">
        <v>240</v>
      </c>
      <c r="AL582" s="60">
        <v>16</v>
      </c>
      <c r="AM582" s="36" t="s">
        <v>4297</v>
      </c>
      <c r="AN582" s="60">
        <v>1500</v>
      </c>
      <c r="AO582" s="60">
        <v>300</v>
      </c>
      <c r="AP582" s="60">
        <v>18</v>
      </c>
    </row>
    <row r="583" spans="1:43" x14ac:dyDescent="0.2">
      <c r="A583" s="36" t="s">
        <v>112</v>
      </c>
      <c r="B583" s="36" t="s">
        <v>1987</v>
      </c>
      <c r="T583" s="36" t="s">
        <v>71</v>
      </c>
      <c r="U583" s="36">
        <v>28006</v>
      </c>
      <c r="V583" s="36" t="s">
        <v>4190</v>
      </c>
      <c r="W583" s="59" t="s">
        <v>4191</v>
      </c>
      <c r="X583" s="36">
        <v>92</v>
      </c>
      <c r="Y583" s="36" t="s">
        <v>1561</v>
      </c>
      <c r="Z583" s="36" t="s">
        <v>1511</v>
      </c>
      <c r="AA583" s="36" t="s">
        <v>3256</v>
      </c>
      <c r="AB583" s="60">
        <v>300</v>
      </c>
      <c r="AC583" s="60">
        <v>30</v>
      </c>
      <c r="AD583" s="60">
        <v>10</v>
      </c>
      <c r="AE583" s="36" t="s">
        <v>4192</v>
      </c>
      <c r="AF583" s="60">
        <v>450</v>
      </c>
      <c r="AG583" s="60">
        <v>45</v>
      </c>
      <c r="AH583" s="60">
        <v>12</v>
      </c>
      <c r="AI583" s="36" t="s">
        <v>4193</v>
      </c>
      <c r="AJ583" s="60">
        <v>600</v>
      </c>
      <c r="AK583" s="60">
        <v>60</v>
      </c>
      <c r="AL583" s="60">
        <v>14</v>
      </c>
      <c r="AM583" s="36" t="s">
        <v>4194</v>
      </c>
      <c r="AN583" s="60">
        <v>1000</v>
      </c>
      <c r="AO583" s="60">
        <v>100</v>
      </c>
      <c r="AP583" s="60">
        <v>16</v>
      </c>
    </row>
    <row r="584" spans="1:43" x14ac:dyDescent="0.2">
      <c r="A584" s="36" t="s">
        <v>112</v>
      </c>
      <c r="B584" s="36" t="s">
        <v>2158</v>
      </c>
      <c r="T584" s="36" t="s">
        <v>286</v>
      </c>
      <c r="U584" s="36">
        <v>8028</v>
      </c>
      <c r="V584" s="36" t="s">
        <v>2894</v>
      </c>
      <c r="W584" s="59" t="s">
        <v>2895</v>
      </c>
      <c r="X584" s="36">
        <v>74</v>
      </c>
      <c r="Y584" s="36" t="s">
        <v>2179</v>
      </c>
      <c r="Z584" s="36" t="s">
        <v>1511</v>
      </c>
      <c r="AA584" s="36" t="s">
        <v>2896</v>
      </c>
      <c r="AB584" s="60">
        <v>200</v>
      </c>
      <c r="AC584" s="60" t="s">
        <v>790</v>
      </c>
      <c r="AD584" s="60">
        <v>10</v>
      </c>
      <c r="AE584" s="36" t="s">
        <v>2897</v>
      </c>
      <c r="AF584" s="60">
        <v>300</v>
      </c>
      <c r="AG584" s="60" t="s">
        <v>790</v>
      </c>
      <c r="AH584" s="60">
        <v>12</v>
      </c>
      <c r="AI584" s="36" t="s">
        <v>2898</v>
      </c>
      <c r="AJ584" s="60">
        <v>400</v>
      </c>
      <c r="AK584" s="60" t="s">
        <v>790</v>
      </c>
      <c r="AL584" s="60">
        <v>14</v>
      </c>
      <c r="AM584" s="36" t="s">
        <v>2899</v>
      </c>
      <c r="AN584" s="60">
        <v>500</v>
      </c>
      <c r="AO584" s="60" t="s">
        <v>790</v>
      </c>
      <c r="AP584" s="60">
        <v>16</v>
      </c>
      <c r="AQ584" s="36" t="s">
        <v>1676</v>
      </c>
    </row>
    <row r="585" spans="1:43" x14ac:dyDescent="0.2">
      <c r="A585" s="36" t="s">
        <v>112</v>
      </c>
      <c r="B585" s="36" t="s">
        <v>2322</v>
      </c>
      <c r="T585" s="36" t="s">
        <v>112</v>
      </c>
      <c r="U585" s="36">
        <v>38011</v>
      </c>
      <c r="V585" s="36" t="s">
        <v>4469</v>
      </c>
      <c r="W585" s="59" t="s">
        <v>4470</v>
      </c>
      <c r="X585" s="36">
        <v>96</v>
      </c>
      <c r="Y585" s="36" t="s">
        <v>1561</v>
      </c>
      <c r="Z585" s="36" t="s">
        <v>1511</v>
      </c>
      <c r="AA585" s="36" t="s">
        <v>3256</v>
      </c>
      <c r="AB585" s="60">
        <v>300</v>
      </c>
      <c r="AC585" s="60">
        <v>30</v>
      </c>
      <c r="AD585" s="60">
        <v>12</v>
      </c>
      <c r="AE585" s="36" t="s">
        <v>3257</v>
      </c>
      <c r="AF585" s="60">
        <v>600</v>
      </c>
      <c r="AG585" s="60">
        <v>60</v>
      </c>
      <c r="AH585" s="60">
        <v>14</v>
      </c>
      <c r="AI585" s="36" t="s">
        <v>3258</v>
      </c>
      <c r="AJ585" s="60">
        <v>1000</v>
      </c>
      <c r="AK585" s="60">
        <v>100</v>
      </c>
      <c r="AL585" s="60">
        <v>16</v>
      </c>
      <c r="AM585" s="36" t="s">
        <v>4471</v>
      </c>
      <c r="AN585" s="60">
        <v>2000</v>
      </c>
      <c r="AO585" s="60">
        <v>200</v>
      </c>
      <c r="AP585" s="60">
        <v>18</v>
      </c>
    </row>
    <row r="586" spans="1:43" x14ac:dyDescent="0.2">
      <c r="A586" s="36" t="s">
        <v>112</v>
      </c>
      <c r="B586" s="36" t="s">
        <v>2495</v>
      </c>
      <c r="T586" s="36" t="s">
        <v>34</v>
      </c>
      <c r="U586" s="36">
        <v>32001</v>
      </c>
      <c r="V586" s="36" t="s">
        <v>4321</v>
      </c>
      <c r="W586" s="59" t="s">
        <v>4322</v>
      </c>
      <c r="X586" s="36">
        <v>80</v>
      </c>
      <c r="Y586" s="36" t="s">
        <v>1773</v>
      </c>
      <c r="Z586" s="36" t="s">
        <v>1511</v>
      </c>
      <c r="AA586" s="36" t="s">
        <v>1736</v>
      </c>
      <c r="AB586" s="60">
        <v>300</v>
      </c>
      <c r="AC586" s="60">
        <v>60</v>
      </c>
      <c r="AD586" s="60">
        <v>12</v>
      </c>
      <c r="AE586" s="36" t="s">
        <v>4323</v>
      </c>
      <c r="AF586" s="60">
        <v>400</v>
      </c>
      <c r="AG586" s="60">
        <v>65</v>
      </c>
      <c r="AH586" s="60">
        <v>14</v>
      </c>
      <c r="AI586" s="36" t="s">
        <v>4324</v>
      </c>
      <c r="AJ586" s="60">
        <v>500</v>
      </c>
      <c r="AK586" s="60">
        <v>70</v>
      </c>
      <c r="AL586" s="60">
        <v>16</v>
      </c>
      <c r="AM586" s="36" t="s">
        <v>4325</v>
      </c>
      <c r="AN586" s="60">
        <v>750</v>
      </c>
      <c r="AO586" s="60">
        <v>80</v>
      </c>
      <c r="AP586" s="60">
        <v>18</v>
      </c>
    </row>
    <row r="587" spans="1:43" x14ac:dyDescent="0.2">
      <c r="A587" s="36" t="s">
        <v>112</v>
      </c>
      <c r="B587" s="36" t="s">
        <v>2666</v>
      </c>
      <c r="T587" s="36" t="s">
        <v>66</v>
      </c>
      <c r="U587" s="36">
        <v>29008</v>
      </c>
      <c r="V587" s="36" t="s">
        <v>4237</v>
      </c>
      <c r="W587" s="59" t="s">
        <v>4191</v>
      </c>
      <c r="X587" s="36">
        <v>96</v>
      </c>
      <c r="Y587" s="36" t="s">
        <v>1561</v>
      </c>
      <c r="Z587" s="36" t="s">
        <v>1511</v>
      </c>
      <c r="AA587" s="36" t="s">
        <v>3256</v>
      </c>
      <c r="AB587" s="60">
        <v>300</v>
      </c>
      <c r="AC587" s="60">
        <v>30</v>
      </c>
      <c r="AD587" s="60">
        <v>10</v>
      </c>
      <c r="AE587" s="36" t="s">
        <v>4192</v>
      </c>
      <c r="AF587" s="60">
        <v>450</v>
      </c>
      <c r="AG587" s="60">
        <v>45</v>
      </c>
      <c r="AH587" s="60">
        <v>12</v>
      </c>
      <c r="AI587" s="36" t="s">
        <v>4193</v>
      </c>
      <c r="AJ587" s="60">
        <v>600</v>
      </c>
      <c r="AK587" s="60">
        <v>60</v>
      </c>
      <c r="AL587" s="60">
        <v>14</v>
      </c>
      <c r="AM587" s="36" t="s">
        <v>4194</v>
      </c>
      <c r="AN587" s="60">
        <v>1000</v>
      </c>
      <c r="AO587" s="60">
        <v>100</v>
      </c>
      <c r="AP587" s="60">
        <v>16</v>
      </c>
    </row>
    <row r="588" spans="1:43" x14ac:dyDescent="0.2">
      <c r="A588" s="36" t="s">
        <v>112</v>
      </c>
      <c r="B588" s="36" t="s">
        <v>2835</v>
      </c>
      <c r="T588" s="36" t="s">
        <v>76</v>
      </c>
      <c r="U588" s="36">
        <v>29005</v>
      </c>
      <c r="V588" s="36" t="s">
        <v>4231</v>
      </c>
      <c r="W588" s="59" t="s">
        <v>4191</v>
      </c>
      <c r="X588" s="36">
        <v>96</v>
      </c>
      <c r="Y588" s="36" t="s">
        <v>1561</v>
      </c>
      <c r="Z588" s="36" t="s">
        <v>1511</v>
      </c>
      <c r="AA588" s="36" t="s">
        <v>3256</v>
      </c>
      <c r="AB588" s="60">
        <v>300</v>
      </c>
      <c r="AC588" s="60">
        <v>30</v>
      </c>
      <c r="AD588" s="60">
        <v>10</v>
      </c>
      <c r="AE588" s="36" t="s">
        <v>4192</v>
      </c>
      <c r="AF588" s="60">
        <v>450</v>
      </c>
      <c r="AG588" s="60">
        <v>45</v>
      </c>
      <c r="AH588" s="60">
        <v>12</v>
      </c>
      <c r="AI588" s="36" t="s">
        <v>4193</v>
      </c>
      <c r="AJ588" s="60">
        <v>600</v>
      </c>
      <c r="AK588" s="60">
        <v>60</v>
      </c>
      <c r="AL588" s="60">
        <v>15</v>
      </c>
      <c r="AM588" s="36" t="s">
        <v>4232</v>
      </c>
      <c r="AN588" s="60">
        <v>1000</v>
      </c>
      <c r="AO588" s="60">
        <v>100</v>
      </c>
      <c r="AP588" s="60">
        <v>18</v>
      </c>
    </row>
    <row r="589" spans="1:43" x14ac:dyDescent="0.2">
      <c r="A589" s="36" t="s">
        <v>112</v>
      </c>
      <c r="B589" s="36" t="s">
        <v>2992</v>
      </c>
      <c r="T589" s="36" t="s">
        <v>104</v>
      </c>
      <c r="U589" s="36">
        <v>19010</v>
      </c>
      <c r="V589" s="36" t="s">
        <v>3797</v>
      </c>
      <c r="W589" s="59" t="s">
        <v>3798</v>
      </c>
      <c r="X589" s="36">
        <v>62</v>
      </c>
      <c r="Y589" s="36" t="s">
        <v>1561</v>
      </c>
      <c r="Z589" s="36" t="s">
        <v>1511</v>
      </c>
      <c r="AA589" s="36" t="s">
        <v>3408</v>
      </c>
      <c r="AB589" s="60">
        <v>100</v>
      </c>
      <c r="AC589" s="60">
        <v>10</v>
      </c>
      <c r="AD589" s="60">
        <v>8</v>
      </c>
      <c r="AE589" s="36" t="s">
        <v>3409</v>
      </c>
      <c r="AF589" s="60">
        <v>120</v>
      </c>
      <c r="AG589" s="60">
        <v>15</v>
      </c>
      <c r="AH589" s="60">
        <v>11</v>
      </c>
      <c r="AI589" s="36" t="s">
        <v>3410</v>
      </c>
      <c r="AJ589" s="60">
        <v>150</v>
      </c>
      <c r="AK589" s="60">
        <v>15</v>
      </c>
      <c r="AL589" s="60">
        <v>13</v>
      </c>
      <c r="AM589" s="36" t="s">
        <v>3411</v>
      </c>
      <c r="AN589" s="60">
        <v>200</v>
      </c>
      <c r="AO589" s="60">
        <v>20</v>
      </c>
      <c r="AP589" s="60">
        <v>16</v>
      </c>
    </row>
    <row r="590" spans="1:43" x14ac:dyDescent="0.2">
      <c r="A590" s="36" t="s">
        <v>112</v>
      </c>
      <c r="B590" s="36" t="s">
        <v>3156</v>
      </c>
      <c r="T590" s="36" t="s">
        <v>1693</v>
      </c>
      <c r="U590" s="36">
        <v>6215</v>
      </c>
      <c r="V590" s="36" t="s">
        <v>2572</v>
      </c>
      <c r="W590" s="59" t="s">
        <v>2573</v>
      </c>
      <c r="X590" s="36" t="s">
        <v>1696</v>
      </c>
      <c r="Y590" s="36" t="s">
        <v>1648</v>
      </c>
      <c r="Z590" s="36" t="s">
        <v>1511</v>
      </c>
      <c r="AA590" s="36" t="s">
        <v>1735</v>
      </c>
      <c r="AB590" s="60">
        <v>50</v>
      </c>
      <c r="AC590" s="60">
        <v>5</v>
      </c>
      <c r="AD590" s="60">
        <v>6</v>
      </c>
      <c r="AE590" s="36" t="s">
        <v>1736</v>
      </c>
      <c r="AF590" s="60">
        <v>70</v>
      </c>
      <c r="AG590" s="60">
        <v>10</v>
      </c>
      <c r="AH590" s="60">
        <v>9</v>
      </c>
      <c r="AI590" s="36" t="s">
        <v>1652</v>
      </c>
      <c r="AJ590" s="60">
        <v>100</v>
      </c>
      <c r="AK590" s="60">
        <v>10</v>
      </c>
      <c r="AL590" s="60">
        <v>11</v>
      </c>
      <c r="AM590" s="36" t="s">
        <v>1737</v>
      </c>
      <c r="AN590" s="60">
        <v>130</v>
      </c>
      <c r="AO590" s="60">
        <v>15</v>
      </c>
      <c r="AP590" s="60">
        <v>13</v>
      </c>
      <c r="AQ590" s="36" t="s">
        <v>2574</v>
      </c>
    </row>
    <row r="591" spans="1:43" x14ac:dyDescent="0.2">
      <c r="A591" s="36" t="s">
        <v>112</v>
      </c>
      <c r="B591" s="36" t="s">
        <v>3310</v>
      </c>
      <c r="T591" s="36" t="s">
        <v>67</v>
      </c>
      <c r="U591" s="36">
        <v>32004</v>
      </c>
      <c r="V591" s="36" t="s">
        <v>4334</v>
      </c>
      <c r="W591" s="59" t="s">
        <v>4335</v>
      </c>
      <c r="X591" s="36">
        <v>80</v>
      </c>
      <c r="Y591" s="36" t="s">
        <v>1648</v>
      </c>
      <c r="Z591" s="36" t="s">
        <v>1511</v>
      </c>
      <c r="AA591" s="36" t="s">
        <v>4336</v>
      </c>
      <c r="AB591" s="60">
        <v>350</v>
      </c>
      <c r="AC591" s="60" t="s">
        <v>266</v>
      </c>
      <c r="AD591" s="60">
        <v>12</v>
      </c>
      <c r="AE591" s="36" t="s">
        <v>4337</v>
      </c>
      <c r="AF591" s="60">
        <v>500</v>
      </c>
      <c r="AG591" s="60" t="s">
        <v>266</v>
      </c>
      <c r="AH591" s="60">
        <v>14</v>
      </c>
      <c r="AI591" s="36" t="s">
        <v>4338</v>
      </c>
      <c r="AJ591" s="60">
        <v>600</v>
      </c>
      <c r="AK591" s="60" t="s">
        <v>266</v>
      </c>
      <c r="AL591" s="60">
        <v>16</v>
      </c>
      <c r="AM591" s="36" t="s">
        <v>4339</v>
      </c>
      <c r="AN591" s="60">
        <v>800</v>
      </c>
      <c r="AO591" s="60" t="s">
        <v>266</v>
      </c>
      <c r="AP591" s="60">
        <v>18</v>
      </c>
    </row>
    <row r="592" spans="1:43" x14ac:dyDescent="0.2">
      <c r="A592" s="36" t="s">
        <v>112</v>
      </c>
      <c r="B592" s="36" t="s">
        <v>3412</v>
      </c>
      <c r="T592" s="36" t="s">
        <v>1620</v>
      </c>
      <c r="U592" s="36">
        <v>6022</v>
      </c>
      <c r="V592" s="36" t="s">
        <v>2534</v>
      </c>
      <c r="W592" s="59" t="s">
        <v>2535</v>
      </c>
      <c r="X592" s="36">
        <v>54</v>
      </c>
      <c r="Y592" s="36" t="s">
        <v>1561</v>
      </c>
      <c r="Z592" s="36" t="s">
        <v>1623</v>
      </c>
      <c r="AA592" s="36" t="s">
        <v>1735</v>
      </c>
      <c r="AB592" s="60">
        <v>100</v>
      </c>
      <c r="AC592" s="60" t="s">
        <v>790</v>
      </c>
      <c r="AD592" s="60">
        <v>8</v>
      </c>
      <c r="AE592" s="36" t="s">
        <v>1652</v>
      </c>
      <c r="AF592" s="60">
        <v>180</v>
      </c>
      <c r="AG592" s="60" t="s">
        <v>790</v>
      </c>
      <c r="AH592" s="60">
        <v>10</v>
      </c>
      <c r="AI592" s="36" t="s">
        <v>2200</v>
      </c>
      <c r="AJ592" s="60">
        <v>260</v>
      </c>
      <c r="AK592" s="60" t="s">
        <v>790</v>
      </c>
      <c r="AL592" s="60">
        <v>12</v>
      </c>
      <c r="AM592" s="36" t="s">
        <v>2324</v>
      </c>
      <c r="AN592" s="60">
        <v>340</v>
      </c>
      <c r="AO592" s="60" t="s">
        <v>790</v>
      </c>
      <c r="AP592" s="60">
        <v>14</v>
      </c>
      <c r="AQ592" s="36" t="s">
        <v>1628</v>
      </c>
    </row>
    <row r="593" spans="1:43" x14ac:dyDescent="0.2">
      <c r="A593" s="36" t="s">
        <v>112</v>
      </c>
      <c r="B593" s="36" t="s">
        <v>3517</v>
      </c>
      <c r="T593" s="36" t="s">
        <v>1629</v>
      </c>
      <c r="U593" s="36">
        <v>7023</v>
      </c>
      <c r="V593" s="36" t="s">
        <v>2709</v>
      </c>
      <c r="W593" s="59" t="s">
        <v>2710</v>
      </c>
      <c r="X593" s="36">
        <v>64</v>
      </c>
      <c r="Y593" s="36" t="s">
        <v>1648</v>
      </c>
      <c r="Z593" s="36" t="s">
        <v>1511</v>
      </c>
      <c r="AA593" s="36" t="s">
        <v>2711</v>
      </c>
      <c r="AB593" s="60">
        <v>80</v>
      </c>
      <c r="AC593" s="60">
        <v>5</v>
      </c>
      <c r="AD593" s="60">
        <v>7</v>
      </c>
      <c r="AE593" s="36" t="s">
        <v>2712</v>
      </c>
      <c r="AF593" s="60">
        <v>100</v>
      </c>
      <c r="AG593" s="60">
        <v>5</v>
      </c>
      <c r="AH593" s="60">
        <v>9</v>
      </c>
      <c r="AI593" s="36" t="s">
        <v>2713</v>
      </c>
      <c r="AJ593" s="60">
        <v>120</v>
      </c>
      <c r="AK593" s="60">
        <v>10</v>
      </c>
      <c r="AL593" s="60">
        <v>11</v>
      </c>
      <c r="AM593" s="36" t="s">
        <v>2714</v>
      </c>
      <c r="AN593" s="60">
        <v>150</v>
      </c>
      <c r="AO593" s="60">
        <v>10</v>
      </c>
      <c r="AP593" s="60">
        <v>13</v>
      </c>
      <c r="AQ593" s="36" t="s">
        <v>1636</v>
      </c>
    </row>
    <row r="594" spans="1:43" x14ac:dyDescent="0.2">
      <c r="A594" s="36" t="s">
        <v>112</v>
      </c>
      <c r="B594" s="36" t="s">
        <v>3576</v>
      </c>
      <c r="T594" s="36" t="s">
        <v>1662</v>
      </c>
      <c r="U594" s="36">
        <v>10027</v>
      </c>
      <c r="V594" s="36" t="s">
        <v>3214</v>
      </c>
      <c r="W594" s="59" t="s">
        <v>3215</v>
      </c>
      <c r="X594" s="36">
        <v>94</v>
      </c>
      <c r="Y594" s="36" t="s">
        <v>181</v>
      </c>
      <c r="Z594" s="36" t="s">
        <v>1511</v>
      </c>
      <c r="AA594" s="36" t="s">
        <v>3216</v>
      </c>
      <c r="AB594" s="60">
        <v>500</v>
      </c>
      <c r="AC594" s="60" t="s">
        <v>790</v>
      </c>
      <c r="AD594" s="60">
        <v>12</v>
      </c>
      <c r="AE594" s="36" t="s">
        <v>3217</v>
      </c>
      <c r="AF594" s="60">
        <v>800</v>
      </c>
      <c r="AG594" s="60" t="s">
        <v>790</v>
      </c>
      <c r="AH594" s="60">
        <v>15</v>
      </c>
      <c r="AI594" s="36" t="s">
        <v>3218</v>
      </c>
      <c r="AJ594" s="60">
        <v>1250</v>
      </c>
      <c r="AK594" s="60" t="s">
        <v>790</v>
      </c>
      <c r="AL594" s="60">
        <v>17</v>
      </c>
      <c r="AM594" s="36" t="s">
        <v>3219</v>
      </c>
      <c r="AN594" s="60">
        <v>2500</v>
      </c>
      <c r="AO594" s="60" t="s">
        <v>790</v>
      </c>
      <c r="AP594" s="60">
        <v>19</v>
      </c>
      <c r="AQ594" s="36" t="s">
        <v>1669</v>
      </c>
    </row>
    <row r="595" spans="1:43" x14ac:dyDescent="0.2">
      <c r="A595" s="36" t="s">
        <v>112</v>
      </c>
      <c r="B595" s="36" t="s">
        <v>3623</v>
      </c>
      <c r="T595" s="36" t="s">
        <v>44</v>
      </c>
      <c r="U595" s="36">
        <v>5002</v>
      </c>
      <c r="V595" s="36" t="s">
        <v>569</v>
      </c>
      <c r="W595" s="59" t="s">
        <v>2282</v>
      </c>
      <c r="X595" s="36">
        <v>12</v>
      </c>
      <c r="Y595" s="36" t="s">
        <v>181</v>
      </c>
      <c r="Z595" s="36" t="s">
        <v>1623</v>
      </c>
      <c r="AA595" s="36" t="s">
        <v>2278</v>
      </c>
      <c r="AB595" s="60">
        <v>50</v>
      </c>
      <c r="AC595" s="60">
        <v>5</v>
      </c>
      <c r="AD595" s="60">
        <v>5</v>
      </c>
      <c r="AE595" s="36" t="s">
        <v>2279</v>
      </c>
      <c r="AF595" s="60">
        <v>150</v>
      </c>
      <c r="AG595" s="60">
        <v>15</v>
      </c>
      <c r="AH595" s="60">
        <v>9</v>
      </c>
      <c r="AI595" s="36" t="s">
        <v>2280</v>
      </c>
      <c r="AJ595" s="60">
        <v>200</v>
      </c>
      <c r="AK595" s="60">
        <v>20</v>
      </c>
      <c r="AL595" s="60">
        <v>12</v>
      </c>
      <c r="AM595" s="36" t="s">
        <v>2281</v>
      </c>
      <c r="AN595" s="60">
        <v>240</v>
      </c>
      <c r="AO595" s="60">
        <v>25</v>
      </c>
      <c r="AP595" s="60">
        <v>14</v>
      </c>
    </row>
    <row r="596" spans="1:43" x14ac:dyDescent="0.2">
      <c r="A596" s="36" t="s">
        <v>112</v>
      </c>
      <c r="B596" s="36" t="s">
        <v>3668</v>
      </c>
      <c r="T596" s="36" t="s">
        <v>1677</v>
      </c>
      <c r="U596" s="36">
        <v>1029</v>
      </c>
      <c r="V596" s="36" t="s">
        <v>1678</v>
      </c>
      <c r="W596" s="59" t="s">
        <v>1679</v>
      </c>
      <c r="X596" s="36">
        <v>4</v>
      </c>
      <c r="Y596" s="36" t="s">
        <v>1648</v>
      </c>
      <c r="Z596" s="36" t="s">
        <v>1511</v>
      </c>
      <c r="AA596" s="36" t="s">
        <v>1680</v>
      </c>
      <c r="AB596" s="60">
        <v>30</v>
      </c>
      <c r="AC596" s="60" t="s">
        <v>790</v>
      </c>
      <c r="AD596" s="60">
        <v>5</v>
      </c>
      <c r="AE596" s="36" t="s">
        <v>1681</v>
      </c>
      <c r="AF596" s="60">
        <v>60</v>
      </c>
      <c r="AG596" s="60" t="s">
        <v>790</v>
      </c>
      <c r="AH596" s="60">
        <v>8</v>
      </c>
      <c r="AI596" s="36" t="s">
        <v>1682</v>
      </c>
      <c r="AJ596" s="60">
        <v>90</v>
      </c>
      <c r="AK596" s="60" t="s">
        <v>790</v>
      </c>
      <c r="AL596" s="60">
        <v>11</v>
      </c>
      <c r="AM596" s="36" t="s">
        <v>1683</v>
      </c>
      <c r="AN596" s="60">
        <v>120</v>
      </c>
      <c r="AO596" s="60" t="s">
        <v>790</v>
      </c>
      <c r="AP596" s="60">
        <v>14</v>
      </c>
      <c r="AQ596" s="36" t="s">
        <v>1684</v>
      </c>
    </row>
    <row r="597" spans="1:43" x14ac:dyDescent="0.2">
      <c r="A597" s="36" t="s">
        <v>112</v>
      </c>
      <c r="B597" s="36" t="s">
        <v>3708</v>
      </c>
      <c r="T597" s="36" t="s">
        <v>286</v>
      </c>
      <c r="U597" s="36">
        <v>2028</v>
      </c>
      <c r="V597" s="36" t="s">
        <v>1882</v>
      </c>
      <c r="W597" s="59" t="s">
        <v>1883</v>
      </c>
      <c r="X597" s="36">
        <v>14</v>
      </c>
      <c r="Y597" s="36" t="s">
        <v>181</v>
      </c>
      <c r="Z597" s="36" t="s">
        <v>1511</v>
      </c>
      <c r="AA597" s="36" t="s">
        <v>1884</v>
      </c>
      <c r="AB597" s="60">
        <v>40</v>
      </c>
      <c r="AC597" s="60" t="s">
        <v>790</v>
      </c>
      <c r="AD597" s="60">
        <v>6</v>
      </c>
      <c r="AE597" s="36" t="s">
        <v>1539</v>
      </c>
      <c r="AF597" s="60">
        <v>70</v>
      </c>
      <c r="AG597" s="60" t="s">
        <v>790</v>
      </c>
      <c r="AH597" s="60">
        <v>9</v>
      </c>
      <c r="AI597" s="36" t="s">
        <v>1540</v>
      </c>
      <c r="AJ597" s="60">
        <v>100</v>
      </c>
      <c r="AK597" s="60" t="s">
        <v>790</v>
      </c>
      <c r="AL597" s="60">
        <v>12</v>
      </c>
      <c r="AM597" s="36" t="s">
        <v>1541</v>
      </c>
      <c r="AN597" s="60">
        <v>130</v>
      </c>
      <c r="AO597" s="60" t="s">
        <v>790</v>
      </c>
      <c r="AP597" s="60">
        <v>15</v>
      </c>
      <c r="AQ597" s="36" t="s">
        <v>1676</v>
      </c>
    </row>
    <row r="598" spans="1:43" x14ac:dyDescent="0.2">
      <c r="A598" s="36" t="s">
        <v>112</v>
      </c>
      <c r="B598" s="36" t="s">
        <v>3750</v>
      </c>
      <c r="T598" s="36" t="s">
        <v>1714</v>
      </c>
      <c r="U598" s="36">
        <v>3515</v>
      </c>
      <c r="V598" s="36" t="s">
        <v>2086</v>
      </c>
      <c r="W598" s="59" t="s">
        <v>2087</v>
      </c>
      <c r="X598" s="36" t="s">
        <v>1717</v>
      </c>
      <c r="Y598" s="36" t="s">
        <v>1648</v>
      </c>
      <c r="Z598" s="36" t="s">
        <v>1511</v>
      </c>
      <c r="AA598" s="36" t="s">
        <v>2088</v>
      </c>
      <c r="AB598" s="60">
        <v>80</v>
      </c>
      <c r="AC598" s="60">
        <v>5</v>
      </c>
      <c r="AD598" s="60">
        <v>8</v>
      </c>
      <c r="AE598" s="36" t="s">
        <v>1897</v>
      </c>
      <c r="AF598" s="60">
        <v>100</v>
      </c>
      <c r="AG598" s="60">
        <v>5</v>
      </c>
      <c r="AH598" s="60">
        <v>10</v>
      </c>
      <c r="AI598" s="36" t="s">
        <v>1898</v>
      </c>
      <c r="AJ598" s="60">
        <v>120</v>
      </c>
      <c r="AK598" s="60">
        <v>10</v>
      </c>
      <c r="AL598" s="60">
        <v>13</v>
      </c>
      <c r="AM598" s="36" t="s">
        <v>2089</v>
      </c>
      <c r="AN598" s="60">
        <v>140</v>
      </c>
      <c r="AO598" s="60">
        <v>10</v>
      </c>
      <c r="AP598" s="60">
        <v>15</v>
      </c>
      <c r="AQ598" s="36" t="s">
        <v>54</v>
      </c>
    </row>
    <row r="599" spans="1:43" x14ac:dyDescent="0.2">
      <c r="A599" s="36" t="s">
        <v>112</v>
      </c>
      <c r="B599" s="36" t="s">
        <v>3799</v>
      </c>
      <c r="T599" s="36" t="s">
        <v>112</v>
      </c>
      <c r="U599" s="36">
        <v>36011</v>
      </c>
      <c r="V599" s="36" t="s">
        <v>4426</v>
      </c>
      <c r="W599" s="59" t="s">
        <v>4427</v>
      </c>
      <c r="X599" s="36">
        <v>90</v>
      </c>
      <c r="Y599" s="36" t="s">
        <v>181</v>
      </c>
      <c r="Z599" s="36" t="s">
        <v>1511</v>
      </c>
      <c r="AA599" s="36" t="s">
        <v>1768</v>
      </c>
      <c r="AB599" s="60">
        <v>200</v>
      </c>
      <c r="AC599" s="60" t="s">
        <v>266</v>
      </c>
      <c r="AD599" s="60">
        <v>10</v>
      </c>
      <c r="AE599" s="36" t="s">
        <v>2068</v>
      </c>
      <c r="AF599" s="60">
        <v>300</v>
      </c>
      <c r="AG599" s="60" t="s">
        <v>266</v>
      </c>
      <c r="AH599" s="60">
        <v>13</v>
      </c>
      <c r="AI599" s="36" t="s">
        <v>4428</v>
      </c>
      <c r="AJ599" s="60">
        <v>400</v>
      </c>
      <c r="AK599" s="60" t="s">
        <v>266</v>
      </c>
      <c r="AL599" s="60">
        <v>16</v>
      </c>
      <c r="AM599" s="36" t="s">
        <v>4429</v>
      </c>
      <c r="AN599" s="60">
        <v>500</v>
      </c>
      <c r="AO599" s="60" t="s">
        <v>266</v>
      </c>
      <c r="AP599" s="60">
        <v>18</v>
      </c>
    </row>
    <row r="600" spans="1:43" x14ac:dyDescent="0.2">
      <c r="A600" s="36" t="s">
        <v>112</v>
      </c>
      <c r="B600" s="36" t="s">
        <v>3853</v>
      </c>
      <c r="T600" s="36" t="s">
        <v>1654</v>
      </c>
      <c r="U600" s="36">
        <v>6026</v>
      </c>
      <c r="V600" s="36" t="s">
        <v>2550</v>
      </c>
      <c r="W600" s="59" t="s">
        <v>2551</v>
      </c>
      <c r="X600" s="36">
        <v>54</v>
      </c>
      <c r="Y600" s="36" t="s">
        <v>1648</v>
      </c>
      <c r="Z600" s="36" t="s">
        <v>1511</v>
      </c>
      <c r="AA600" s="36" t="s">
        <v>1649</v>
      </c>
      <c r="AB600" s="60">
        <v>100</v>
      </c>
      <c r="AC600" s="60">
        <v>10</v>
      </c>
      <c r="AD600" s="60">
        <v>7</v>
      </c>
      <c r="AE600" s="36" t="s">
        <v>1650</v>
      </c>
      <c r="AF600" s="60">
        <v>140</v>
      </c>
      <c r="AG600" s="60">
        <v>20</v>
      </c>
      <c r="AH600" s="60">
        <v>9</v>
      </c>
      <c r="AI600" s="36" t="s">
        <v>1651</v>
      </c>
      <c r="AJ600" s="60">
        <v>180</v>
      </c>
      <c r="AK600" s="60">
        <v>20</v>
      </c>
      <c r="AL600" s="60">
        <v>11</v>
      </c>
      <c r="AM600" s="36" t="s">
        <v>2041</v>
      </c>
      <c r="AN600" s="60">
        <v>240</v>
      </c>
      <c r="AO600" s="60">
        <v>25</v>
      </c>
      <c r="AP600" s="60">
        <v>13</v>
      </c>
      <c r="AQ600" s="36" t="s">
        <v>1661</v>
      </c>
    </row>
    <row r="601" spans="1:43" x14ac:dyDescent="0.2">
      <c r="A601" s="36" t="s">
        <v>112</v>
      </c>
      <c r="B601" s="36" t="s">
        <v>3895</v>
      </c>
      <c r="T601" s="36" t="s">
        <v>1654</v>
      </c>
      <c r="U601" s="36">
        <v>2026</v>
      </c>
      <c r="V601" s="36" t="s">
        <v>1870</v>
      </c>
      <c r="W601" s="59" t="s">
        <v>1871</v>
      </c>
      <c r="X601" s="36">
        <v>14</v>
      </c>
      <c r="Y601" s="36" t="s">
        <v>181</v>
      </c>
      <c r="Z601" s="36" t="s">
        <v>1511</v>
      </c>
      <c r="AA601" s="36" t="s">
        <v>1872</v>
      </c>
      <c r="AB601" s="60">
        <v>60</v>
      </c>
      <c r="AC601" s="60">
        <v>5</v>
      </c>
      <c r="AD601" s="60">
        <v>5</v>
      </c>
      <c r="AE601" s="36" t="s">
        <v>1873</v>
      </c>
      <c r="AF601" s="60">
        <v>80</v>
      </c>
      <c r="AG601" s="60">
        <v>5</v>
      </c>
      <c r="AH601" s="60">
        <v>8</v>
      </c>
      <c r="AI601" s="36" t="s">
        <v>1874</v>
      </c>
      <c r="AJ601" s="60">
        <v>100</v>
      </c>
      <c r="AK601" s="60">
        <v>5</v>
      </c>
      <c r="AL601" s="60">
        <v>10</v>
      </c>
      <c r="AM601" s="36" t="s">
        <v>1875</v>
      </c>
      <c r="AN601" s="60">
        <v>120</v>
      </c>
      <c r="AO601" s="60">
        <v>10</v>
      </c>
      <c r="AP601" s="60">
        <v>12</v>
      </c>
      <c r="AQ601" s="36" t="s">
        <v>1661</v>
      </c>
    </row>
    <row r="602" spans="1:43" x14ac:dyDescent="0.2">
      <c r="A602" s="36" t="s">
        <v>112</v>
      </c>
      <c r="B602" s="36" t="s">
        <v>3943</v>
      </c>
      <c r="T602" s="36" t="s">
        <v>112</v>
      </c>
      <c r="U602" s="36">
        <v>32011</v>
      </c>
      <c r="V602" s="36" t="s">
        <v>4340</v>
      </c>
      <c r="W602" s="59" t="s">
        <v>4341</v>
      </c>
      <c r="X602" s="36">
        <v>80</v>
      </c>
      <c r="Y602" s="36" t="s">
        <v>181</v>
      </c>
      <c r="Z602" s="36" t="s">
        <v>1511</v>
      </c>
      <c r="AA602" s="36" t="s">
        <v>4342</v>
      </c>
      <c r="AB602" s="60">
        <v>250</v>
      </c>
      <c r="AC602" s="60" t="s">
        <v>266</v>
      </c>
      <c r="AD602" s="60">
        <v>10</v>
      </c>
      <c r="AE602" s="36" t="s">
        <v>4343</v>
      </c>
      <c r="AF602" s="60">
        <v>500</v>
      </c>
      <c r="AG602" s="60" t="s">
        <v>266</v>
      </c>
      <c r="AH602" s="60">
        <v>13</v>
      </c>
      <c r="AI602" s="36" t="s">
        <v>4344</v>
      </c>
      <c r="AJ602" s="60">
        <v>1000</v>
      </c>
      <c r="AK602" s="60" t="s">
        <v>266</v>
      </c>
      <c r="AL602" s="60">
        <v>15</v>
      </c>
      <c r="AM602" s="36" t="s">
        <v>4345</v>
      </c>
      <c r="AN602" s="60">
        <v>2500</v>
      </c>
      <c r="AO602" s="60" t="s">
        <v>266</v>
      </c>
      <c r="AP602" s="60">
        <v>17</v>
      </c>
    </row>
    <row r="603" spans="1:43" x14ac:dyDescent="0.2">
      <c r="A603" s="36" t="s">
        <v>112</v>
      </c>
      <c r="B603" s="36" t="s">
        <v>3985</v>
      </c>
      <c r="T603" s="36" t="s">
        <v>286</v>
      </c>
      <c r="U603" s="36">
        <v>3028</v>
      </c>
      <c r="V603" s="36" t="s">
        <v>2056</v>
      </c>
      <c r="W603" s="59" t="s">
        <v>2057</v>
      </c>
      <c r="X603" s="36">
        <v>24</v>
      </c>
      <c r="Y603" s="36" t="s">
        <v>1561</v>
      </c>
      <c r="Z603" s="36" t="s">
        <v>1511</v>
      </c>
      <c r="AA603" s="36" t="s">
        <v>1757</v>
      </c>
      <c r="AB603" s="60">
        <v>60</v>
      </c>
      <c r="AC603" s="60">
        <v>5</v>
      </c>
      <c r="AD603" s="60">
        <v>6</v>
      </c>
      <c r="AE603" s="36" t="s">
        <v>1758</v>
      </c>
      <c r="AF603" s="60">
        <v>100</v>
      </c>
      <c r="AG603" s="60">
        <v>5</v>
      </c>
      <c r="AH603" s="60">
        <v>9</v>
      </c>
      <c r="AI603" s="36" t="s">
        <v>1759</v>
      </c>
      <c r="AJ603" s="60">
        <v>160</v>
      </c>
      <c r="AK603" s="60">
        <v>10</v>
      </c>
      <c r="AL603" s="60">
        <v>12</v>
      </c>
      <c r="AM603" s="36" t="s">
        <v>1765</v>
      </c>
      <c r="AN603" s="60">
        <v>200</v>
      </c>
      <c r="AO603" s="60">
        <v>10</v>
      </c>
      <c r="AP603" s="60">
        <v>15</v>
      </c>
      <c r="AQ603" s="36" t="s">
        <v>1676</v>
      </c>
    </row>
    <row r="604" spans="1:43" x14ac:dyDescent="0.2">
      <c r="A604" s="36" t="s">
        <v>112</v>
      </c>
      <c r="B604" s="36" t="s">
        <v>4032</v>
      </c>
      <c r="T604" s="36" t="s">
        <v>66</v>
      </c>
      <c r="U604" s="36">
        <v>12008</v>
      </c>
      <c r="V604" s="36" t="s">
        <v>3400</v>
      </c>
      <c r="W604" s="59" t="s">
        <v>3401</v>
      </c>
      <c r="X604" s="36">
        <v>40</v>
      </c>
      <c r="Y604" s="36" t="s">
        <v>128</v>
      </c>
      <c r="Z604" s="36" t="s">
        <v>1511</v>
      </c>
      <c r="AA604" s="36" t="s">
        <v>3402</v>
      </c>
      <c r="AB604" s="60">
        <v>60</v>
      </c>
      <c r="AC604" s="60" t="s">
        <v>266</v>
      </c>
      <c r="AD604" s="60">
        <v>6</v>
      </c>
      <c r="AE604" s="36" t="s">
        <v>3403</v>
      </c>
      <c r="AF604" s="60">
        <v>150</v>
      </c>
      <c r="AG604" s="60" t="s">
        <v>266</v>
      </c>
      <c r="AH604" s="60">
        <v>9</v>
      </c>
      <c r="AI604" s="36" t="s">
        <v>2218</v>
      </c>
      <c r="AJ604" s="60">
        <v>240</v>
      </c>
      <c r="AK604" s="60" t="s">
        <v>266</v>
      </c>
      <c r="AL604" s="60">
        <v>12</v>
      </c>
      <c r="AM604" s="36" t="s">
        <v>1546</v>
      </c>
      <c r="AN604" s="60">
        <v>350</v>
      </c>
      <c r="AO604" s="60" t="s">
        <v>266</v>
      </c>
      <c r="AP604" s="60">
        <v>15</v>
      </c>
    </row>
    <row r="605" spans="1:43" x14ac:dyDescent="0.2">
      <c r="A605" s="36" t="s">
        <v>112</v>
      </c>
      <c r="B605" s="36" t="s">
        <v>4065</v>
      </c>
      <c r="T605" s="36" t="s">
        <v>1595</v>
      </c>
      <c r="U605" s="36">
        <v>6018</v>
      </c>
      <c r="V605" s="36" t="s">
        <v>2515</v>
      </c>
      <c r="W605" s="59" t="s">
        <v>2516</v>
      </c>
      <c r="X605" s="36">
        <v>54</v>
      </c>
      <c r="Y605" s="36" t="s">
        <v>2179</v>
      </c>
      <c r="Z605" s="36" t="s">
        <v>1511</v>
      </c>
      <c r="AA605" s="36" t="s">
        <v>2517</v>
      </c>
      <c r="AB605" s="60">
        <v>240</v>
      </c>
      <c r="AC605" s="60">
        <v>15</v>
      </c>
      <c r="AD605" s="60">
        <v>6</v>
      </c>
      <c r="AE605" s="36" t="s">
        <v>2518</v>
      </c>
      <c r="AF605" s="60">
        <v>360</v>
      </c>
      <c r="AG605" s="60">
        <v>20</v>
      </c>
      <c r="AH605" s="60">
        <v>9</v>
      </c>
      <c r="AI605" s="36" t="s">
        <v>2519</v>
      </c>
      <c r="AJ605" s="60">
        <v>480</v>
      </c>
      <c r="AK605" s="60">
        <v>25</v>
      </c>
      <c r="AL605" s="60">
        <v>12</v>
      </c>
      <c r="AM605" s="36" t="s">
        <v>2520</v>
      </c>
      <c r="AN605" s="60">
        <v>600</v>
      </c>
      <c r="AO605" s="60">
        <v>30</v>
      </c>
      <c r="AP605" s="60">
        <v>15</v>
      </c>
      <c r="AQ605" s="36" t="s">
        <v>1599</v>
      </c>
    </row>
    <row r="606" spans="1:43" x14ac:dyDescent="0.2">
      <c r="A606" s="36" t="s">
        <v>112</v>
      </c>
      <c r="B606" s="36" t="s">
        <v>4116</v>
      </c>
      <c r="T606" s="36" t="s">
        <v>40</v>
      </c>
      <c r="U606" s="36">
        <v>13007</v>
      </c>
      <c r="V606" s="36" t="s">
        <v>3496</v>
      </c>
      <c r="W606" s="59" t="s">
        <v>3497</v>
      </c>
      <c r="X606" s="36">
        <v>42</v>
      </c>
      <c r="Y606" s="36" t="s">
        <v>181</v>
      </c>
      <c r="Z606" s="36" t="s">
        <v>1511</v>
      </c>
      <c r="AA606" s="36" t="s">
        <v>3498</v>
      </c>
      <c r="AB606" s="60">
        <v>120</v>
      </c>
      <c r="AC606" s="60" t="s">
        <v>266</v>
      </c>
      <c r="AD606" s="60">
        <v>6</v>
      </c>
      <c r="AE606" s="36" t="s">
        <v>3499</v>
      </c>
      <c r="AF606" s="60">
        <v>180</v>
      </c>
      <c r="AG606" s="60" t="s">
        <v>266</v>
      </c>
      <c r="AH606" s="60">
        <v>9</v>
      </c>
      <c r="AI606" s="36" t="s">
        <v>3500</v>
      </c>
      <c r="AJ606" s="60">
        <v>240</v>
      </c>
      <c r="AK606" s="60" t="s">
        <v>266</v>
      </c>
      <c r="AL606" s="60">
        <v>12</v>
      </c>
      <c r="AM606" s="36" t="s">
        <v>3501</v>
      </c>
      <c r="AN606" s="60">
        <v>300</v>
      </c>
      <c r="AO606" s="60" t="s">
        <v>266</v>
      </c>
      <c r="AP606" s="60">
        <v>15</v>
      </c>
    </row>
    <row r="607" spans="1:43" x14ac:dyDescent="0.2">
      <c r="A607" s="36" t="s">
        <v>112</v>
      </c>
      <c r="B607" s="36" t="s">
        <v>4162</v>
      </c>
      <c r="T607" s="36" t="s">
        <v>66</v>
      </c>
      <c r="U607" s="36">
        <v>26008</v>
      </c>
      <c r="V607" s="36" t="s">
        <v>4099</v>
      </c>
      <c r="W607" s="59" t="s">
        <v>4100</v>
      </c>
      <c r="X607" s="36">
        <v>86</v>
      </c>
      <c r="Y607" s="36" t="s">
        <v>181</v>
      </c>
      <c r="Z607" s="36" t="s">
        <v>1511</v>
      </c>
      <c r="AA607" s="36" t="s">
        <v>4101</v>
      </c>
      <c r="AB607" s="60">
        <v>160</v>
      </c>
      <c r="AC607" s="60">
        <v>35</v>
      </c>
      <c r="AD607" s="60">
        <v>10</v>
      </c>
      <c r="AE607" s="36" t="s">
        <v>4102</v>
      </c>
      <c r="AF607" s="60">
        <v>280</v>
      </c>
      <c r="AG607" s="60">
        <v>40</v>
      </c>
      <c r="AH607" s="60">
        <v>12</v>
      </c>
      <c r="AI607" s="36" t="s">
        <v>4103</v>
      </c>
      <c r="AJ607" s="60">
        <v>400</v>
      </c>
      <c r="AK607" s="60">
        <v>50</v>
      </c>
      <c r="AL607" s="60">
        <v>14</v>
      </c>
      <c r="AM607" s="36" t="s">
        <v>4104</v>
      </c>
      <c r="AN607" s="60">
        <v>550</v>
      </c>
      <c r="AO607" s="60">
        <v>60</v>
      </c>
      <c r="AP607" s="60">
        <v>16</v>
      </c>
    </row>
    <row r="608" spans="1:43" x14ac:dyDescent="0.2">
      <c r="A608" s="36" t="s">
        <v>112</v>
      </c>
      <c r="B608" s="36" t="s">
        <v>4218</v>
      </c>
      <c r="T608" s="36" t="s">
        <v>66</v>
      </c>
      <c r="U608" s="36">
        <v>20008</v>
      </c>
      <c r="V608" s="36" t="s">
        <v>3839</v>
      </c>
      <c r="W608" s="59" t="s">
        <v>3840</v>
      </c>
      <c r="X608" s="36">
        <v>66</v>
      </c>
      <c r="Y608" s="36" t="s">
        <v>181</v>
      </c>
      <c r="Z608" s="36" t="s">
        <v>1511</v>
      </c>
      <c r="AA608" s="36" t="s">
        <v>3841</v>
      </c>
      <c r="AB608" s="60">
        <v>180</v>
      </c>
      <c r="AC608" s="60" t="s">
        <v>266</v>
      </c>
      <c r="AD608" s="60">
        <v>8</v>
      </c>
      <c r="AE608" s="36" t="s">
        <v>3842</v>
      </c>
      <c r="AF608" s="60">
        <v>300</v>
      </c>
      <c r="AG608" s="60" t="s">
        <v>266</v>
      </c>
      <c r="AH608" s="60">
        <v>11</v>
      </c>
      <c r="AI608" s="36" t="s">
        <v>3843</v>
      </c>
      <c r="AJ608" s="60">
        <v>450</v>
      </c>
      <c r="AK608" s="60" t="s">
        <v>266</v>
      </c>
      <c r="AL608" s="60">
        <v>13</v>
      </c>
      <c r="AM608" s="36" t="s">
        <v>3844</v>
      </c>
      <c r="AN608" s="60">
        <v>600</v>
      </c>
      <c r="AO608" s="60" t="s">
        <v>266</v>
      </c>
      <c r="AP608" s="60">
        <v>16</v>
      </c>
    </row>
    <row r="609" spans="1:43" x14ac:dyDescent="0.2">
      <c r="A609" s="36" t="s">
        <v>112</v>
      </c>
      <c r="B609" s="36" t="s">
        <v>4250</v>
      </c>
      <c r="T609" s="36" t="s">
        <v>1739</v>
      </c>
      <c r="U609" s="36">
        <v>12815</v>
      </c>
      <c r="V609" s="36" t="s">
        <v>3457</v>
      </c>
      <c r="W609" s="59" t="s">
        <v>3458</v>
      </c>
      <c r="X609" s="36" t="s">
        <v>1742</v>
      </c>
      <c r="Y609" s="36" t="s">
        <v>181</v>
      </c>
      <c r="Z609" s="36" t="s">
        <v>1511</v>
      </c>
      <c r="AA609" s="36" t="s">
        <v>3459</v>
      </c>
      <c r="AB609" s="60">
        <v>300</v>
      </c>
      <c r="AC609" s="60" t="s">
        <v>266</v>
      </c>
      <c r="AD609" s="60">
        <v>10</v>
      </c>
      <c r="AE609" s="36" t="s">
        <v>3460</v>
      </c>
      <c r="AF609" s="60">
        <v>480</v>
      </c>
      <c r="AG609" s="60" t="s">
        <v>266</v>
      </c>
      <c r="AH609" s="60">
        <v>12</v>
      </c>
      <c r="AI609" s="36" t="s">
        <v>3461</v>
      </c>
      <c r="AJ609" s="60">
        <v>560</v>
      </c>
      <c r="AK609" s="60" t="s">
        <v>266</v>
      </c>
      <c r="AL609" s="60">
        <v>14</v>
      </c>
      <c r="AM609" s="36" t="s">
        <v>3462</v>
      </c>
      <c r="AN609" s="60">
        <v>640</v>
      </c>
      <c r="AO609" s="60" t="s">
        <v>266</v>
      </c>
      <c r="AP609" s="60">
        <v>16</v>
      </c>
      <c r="AQ609" s="36" t="s">
        <v>40</v>
      </c>
    </row>
    <row r="610" spans="1:43" x14ac:dyDescent="0.2">
      <c r="A610" s="36" t="s">
        <v>112</v>
      </c>
      <c r="B610" s="36" t="s">
        <v>4300</v>
      </c>
      <c r="T610" s="36" t="s">
        <v>1608</v>
      </c>
      <c r="U610" s="36">
        <v>1020</v>
      </c>
      <c r="V610" s="36" t="s">
        <v>1609</v>
      </c>
      <c r="W610" s="59" t="s">
        <v>1610</v>
      </c>
      <c r="X610" s="36">
        <v>4</v>
      </c>
      <c r="Y610" s="36" t="s">
        <v>181</v>
      </c>
      <c r="Z610" s="36" t="s">
        <v>1511</v>
      </c>
      <c r="AA610" s="36" t="s">
        <v>1611</v>
      </c>
      <c r="AB610" s="60">
        <v>30</v>
      </c>
      <c r="AC610" s="60" t="s">
        <v>790</v>
      </c>
      <c r="AD610" s="60">
        <v>5</v>
      </c>
      <c r="AE610" s="36">
        <v>60</v>
      </c>
      <c r="AF610" s="60">
        <v>50</v>
      </c>
      <c r="AG610" s="60" t="s">
        <v>790</v>
      </c>
      <c r="AH610" s="60">
        <v>8</v>
      </c>
      <c r="AI610" s="36">
        <v>80</v>
      </c>
      <c r="AJ610" s="60">
        <v>70</v>
      </c>
      <c r="AK610" s="60" t="s">
        <v>790</v>
      </c>
      <c r="AL610" s="60">
        <v>10</v>
      </c>
      <c r="AM610" s="36">
        <v>100</v>
      </c>
      <c r="AN610" s="60">
        <v>100</v>
      </c>
      <c r="AO610" s="60" t="s">
        <v>790</v>
      </c>
      <c r="AP610" s="60">
        <v>12</v>
      </c>
      <c r="AQ610" s="36" t="s">
        <v>1612</v>
      </c>
    </row>
    <row r="611" spans="1:43" x14ac:dyDescent="0.2">
      <c r="A611" s="36" t="s">
        <v>112</v>
      </c>
      <c r="B611" s="36" t="s">
        <v>4319</v>
      </c>
      <c r="T611" s="36" t="s">
        <v>40</v>
      </c>
      <c r="U611" s="36">
        <v>23007</v>
      </c>
      <c r="V611" s="36" t="s">
        <v>3970</v>
      </c>
      <c r="W611" s="59" t="s">
        <v>3971</v>
      </c>
      <c r="X611" s="36">
        <v>76</v>
      </c>
      <c r="Y611" s="36" t="s">
        <v>181</v>
      </c>
      <c r="Z611" s="36" t="s">
        <v>1511</v>
      </c>
      <c r="AA611" s="36" t="s">
        <v>1540</v>
      </c>
      <c r="AB611" s="60">
        <v>150</v>
      </c>
      <c r="AC611" s="60">
        <v>15</v>
      </c>
      <c r="AD611" s="60">
        <v>8</v>
      </c>
      <c r="AE611" s="36" t="s">
        <v>3781</v>
      </c>
      <c r="AF611" s="60">
        <v>200</v>
      </c>
      <c r="AG611" s="60">
        <v>20</v>
      </c>
      <c r="AH611" s="60">
        <v>10</v>
      </c>
      <c r="AI611" s="36" t="s">
        <v>1831</v>
      </c>
      <c r="AJ611" s="60">
        <v>300</v>
      </c>
      <c r="AK611" s="60">
        <v>25</v>
      </c>
      <c r="AL611" s="60">
        <v>12</v>
      </c>
      <c r="AM611" s="36" t="s">
        <v>3931</v>
      </c>
      <c r="AN611" s="60">
        <v>400</v>
      </c>
      <c r="AO611" s="60">
        <v>30</v>
      </c>
      <c r="AP611" s="60">
        <v>14</v>
      </c>
    </row>
    <row r="612" spans="1:43" x14ac:dyDescent="0.2">
      <c r="A612" s="36" t="s">
        <v>112</v>
      </c>
      <c r="B612" s="36" t="s">
        <v>4340</v>
      </c>
      <c r="T612" s="36" t="s">
        <v>286</v>
      </c>
      <c r="U612" s="36">
        <v>7028</v>
      </c>
      <c r="V612" s="36" t="s">
        <v>2733</v>
      </c>
      <c r="W612" s="59" t="s">
        <v>2734</v>
      </c>
      <c r="X612" s="36">
        <v>64</v>
      </c>
      <c r="Y612" s="36" t="s">
        <v>1648</v>
      </c>
      <c r="Z612" s="36" t="s">
        <v>1511</v>
      </c>
      <c r="AA612" s="36" t="s">
        <v>2735</v>
      </c>
      <c r="AB612" s="60">
        <v>80</v>
      </c>
      <c r="AC612" s="60">
        <v>10</v>
      </c>
      <c r="AD612" s="60">
        <v>8</v>
      </c>
      <c r="AE612" s="36" t="s">
        <v>2736</v>
      </c>
      <c r="AF612" s="60">
        <v>140</v>
      </c>
      <c r="AG612" s="60">
        <v>15</v>
      </c>
      <c r="AH612" s="60">
        <v>10</v>
      </c>
      <c r="AI612" s="36" t="s">
        <v>2737</v>
      </c>
      <c r="AJ612" s="60">
        <v>200</v>
      </c>
      <c r="AK612" s="60">
        <v>20</v>
      </c>
      <c r="AL612" s="60">
        <v>12</v>
      </c>
      <c r="AM612" s="36" t="s">
        <v>2738</v>
      </c>
      <c r="AN612" s="60">
        <v>240</v>
      </c>
      <c r="AO612" s="60">
        <v>25</v>
      </c>
      <c r="AP612" s="60">
        <v>15</v>
      </c>
      <c r="AQ612" s="36" t="s">
        <v>1676</v>
      </c>
    </row>
    <row r="613" spans="1:43" x14ac:dyDescent="0.2">
      <c r="A613" s="36" t="s">
        <v>112</v>
      </c>
      <c r="B613" s="36" t="s">
        <v>4359</v>
      </c>
      <c r="T613" s="36" t="s">
        <v>112</v>
      </c>
      <c r="U613" s="36">
        <v>35011</v>
      </c>
      <c r="V613" s="36" t="s">
        <v>4400</v>
      </c>
      <c r="W613" s="59" t="s">
        <v>4401</v>
      </c>
      <c r="X613" s="36">
        <v>88</v>
      </c>
      <c r="Y613" s="36" t="s">
        <v>181</v>
      </c>
      <c r="Z613" s="36" t="s">
        <v>1511</v>
      </c>
      <c r="AA613" s="36" t="s">
        <v>1541</v>
      </c>
      <c r="AB613" s="60">
        <v>350</v>
      </c>
      <c r="AC613" s="60">
        <v>35</v>
      </c>
      <c r="AD613" s="60">
        <v>9</v>
      </c>
      <c r="AE613" s="36" t="s">
        <v>1831</v>
      </c>
      <c r="AF613" s="60">
        <v>600</v>
      </c>
      <c r="AG613" s="60">
        <v>60</v>
      </c>
      <c r="AH613" s="60">
        <v>12</v>
      </c>
      <c r="AI613" s="36" t="s">
        <v>1832</v>
      </c>
      <c r="AJ613" s="60">
        <v>900</v>
      </c>
      <c r="AK613" s="60">
        <v>90</v>
      </c>
      <c r="AL613" s="60">
        <v>14</v>
      </c>
      <c r="AM613" s="36" t="s">
        <v>1915</v>
      </c>
      <c r="AN613" s="60">
        <v>1500</v>
      </c>
      <c r="AO613" s="60">
        <v>150</v>
      </c>
      <c r="AP613" s="60">
        <v>16</v>
      </c>
    </row>
    <row r="614" spans="1:43" x14ac:dyDescent="0.2">
      <c r="A614" s="36" t="s">
        <v>112</v>
      </c>
      <c r="B614" s="36" t="s">
        <v>4379</v>
      </c>
      <c r="T614" s="36" t="s">
        <v>76</v>
      </c>
      <c r="U614" s="36">
        <v>23005</v>
      </c>
      <c r="V614" s="36" t="s">
        <v>3958</v>
      </c>
      <c r="W614" s="59" t="s">
        <v>3959</v>
      </c>
      <c r="X614" s="36">
        <v>76</v>
      </c>
      <c r="Y614" s="36" t="s">
        <v>1561</v>
      </c>
      <c r="Z614" s="36" t="s">
        <v>1511</v>
      </c>
      <c r="AA614" s="36" t="s">
        <v>3960</v>
      </c>
      <c r="AB614" s="60">
        <v>150</v>
      </c>
      <c r="AC614" s="60">
        <v>15</v>
      </c>
      <c r="AD614" s="60">
        <v>8</v>
      </c>
      <c r="AE614" s="36" t="s">
        <v>3961</v>
      </c>
      <c r="AF614" s="60">
        <v>200</v>
      </c>
      <c r="AG614" s="60">
        <v>20</v>
      </c>
      <c r="AH614" s="60">
        <v>10</v>
      </c>
      <c r="AI614" s="36" t="s">
        <v>3962</v>
      </c>
      <c r="AJ614" s="60">
        <v>240</v>
      </c>
      <c r="AK614" s="60">
        <v>25</v>
      </c>
      <c r="AL614" s="60">
        <v>12</v>
      </c>
      <c r="AM614" s="36" t="s">
        <v>3963</v>
      </c>
      <c r="AN614" s="60">
        <v>280</v>
      </c>
      <c r="AO614" s="60">
        <v>30</v>
      </c>
      <c r="AP614" s="60">
        <v>15</v>
      </c>
    </row>
    <row r="615" spans="1:43" x14ac:dyDescent="0.2">
      <c r="A615" s="36" t="s">
        <v>112</v>
      </c>
      <c r="B615" s="36" t="s">
        <v>4400</v>
      </c>
      <c r="T615" s="36" t="s">
        <v>71</v>
      </c>
      <c r="U615" s="36">
        <v>18006</v>
      </c>
      <c r="V615" s="36" t="s">
        <v>3731</v>
      </c>
      <c r="W615" s="59" t="s">
        <v>3732</v>
      </c>
      <c r="X615" s="36">
        <v>60</v>
      </c>
      <c r="Y615" s="36" t="s">
        <v>1561</v>
      </c>
      <c r="Z615" s="36" t="s">
        <v>1511</v>
      </c>
      <c r="AA615" s="36" t="s">
        <v>1546</v>
      </c>
      <c r="AB615" s="60">
        <v>120</v>
      </c>
      <c r="AC615" s="60">
        <v>10</v>
      </c>
      <c r="AD615" s="60">
        <v>7</v>
      </c>
      <c r="AE615" s="36" t="s">
        <v>1989</v>
      </c>
      <c r="AF615" s="60">
        <v>180</v>
      </c>
      <c r="AG615" s="60">
        <v>10</v>
      </c>
      <c r="AH615" s="60">
        <v>10</v>
      </c>
      <c r="AI615" s="36" t="s">
        <v>3733</v>
      </c>
      <c r="AJ615" s="60">
        <v>240</v>
      </c>
      <c r="AK615" s="60">
        <v>15</v>
      </c>
      <c r="AL615" s="60">
        <v>12</v>
      </c>
      <c r="AM615" s="36" t="s">
        <v>3734</v>
      </c>
      <c r="AN615" s="60">
        <v>320</v>
      </c>
      <c r="AO615" s="60">
        <v>15</v>
      </c>
      <c r="AP615" s="60">
        <v>15</v>
      </c>
    </row>
    <row r="616" spans="1:43" x14ac:dyDescent="0.2">
      <c r="A616" s="36" t="s">
        <v>112</v>
      </c>
      <c r="B616" s="36" t="s">
        <v>4426</v>
      </c>
      <c r="T616" s="36" t="s">
        <v>1595</v>
      </c>
      <c r="U616" s="36">
        <v>10018</v>
      </c>
      <c r="V616" s="36" t="s">
        <v>3173</v>
      </c>
      <c r="W616" s="59" t="s">
        <v>3174</v>
      </c>
      <c r="X616" s="36">
        <v>94</v>
      </c>
      <c r="Y616" s="36" t="s">
        <v>2179</v>
      </c>
      <c r="Z616" s="36" t="s">
        <v>1511</v>
      </c>
      <c r="AA616" s="36" t="s">
        <v>3175</v>
      </c>
      <c r="AB616" s="60">
        <v>500</v>
      </c>
      <c r="AC616" s="60" t="s">
        <v>790</v>
      </c>
      <c r="AD616" s="60">
        <v>12</v>
      </c>
      <c r="AE616" s="36">
        <v>140</v>
      </c>
      <c r="AF616" s="60">
        <v>900</v>
      </c>
      <c r="AG616" s="60" t="s">
        <v>790</v>
      </c>
      <c r="AH616" s="60">
        <v>15</v>
      </c>
      <c r="AI616" s="36">
        <v>160</v>
      </c>
      <c r="AJ616" s="60">
        <v>1400</v>
      </c>
      <c r="AK616" s="60" t="s">
        <v>790</v>
      </c>
      <c r="AL616" s="60">
        <v>17</v>
      </c>
      <c r="AM616" s="36">
        <v>180</v>
      </c>
      <c r="AN616" s="60">
        <v>2500</v>
      </c>
      <c r="AO616" s="60" t="s">
        <v>790</v>
      </c>
      <c r="AP616" s="60">
        <v>19</v>
      </c>
      <c r="AQ616" s="36" t="s">
        <v>1599</v>
      </c>
    </row>
    <row r="617" spans="1:43" x14ac:dyDescent="0.2">
      <c r="A617" s="36" t="s">
        <v>112</v>
      </c>
      <c r="B617" s="36" t="s">
        <v>4446</v>
      </c>
      <c r="T617" s="36" t="s">
        <v>40</v>
      </c>
      <c r="U617" s="36">
        <v>4007</v>
      </c>
      <c r="V617" s="36" t="s">
        <v>2135</v>
      </c>
      <c r="W617" s="59" t="s">
        <v>2136</v>
      </c>
      <c r="X617" s="36">
        <v>12</v>
      </c>
      <c r="Y617" s="36" t="s">
        <v>181</v>
      </c>
      <c r="Z617" s="36" t="s">
        <v>1623</v>
      </c>
      <c r="AA617" s="36" t="s">
        <v>2137</v>
      </c>
      <c r="AB617" s="60">
        <v>40</v>
      </c>
      <c r="AC617" s="60">
        <v>5</v>
      </c>
      <c r="AD617" s="60">
        <v>6</v>
      </c>
      <c r="AE617" s="36" t="s">
        <v>2138</v>
      </c>
      <c r="AF617" s="60">
        <v>80</v>
      </c>
      <c r="AG617" s="60">
        <v>5</v>
      </c>
      <c r="AH617" s="60">
        <v>8</v>
      </c>
      <c r="AI617" s="36" t="s">
        <v>2139</v>
      </c>
      <c r="AJ617" s="60">
        <v>120</v>
      </c>
      <c r="AK617" s="60">
        <v>5</v>
      </c>
      <c r="AL617" s="60">
        <v>11</v>
      </c>
      <c r="AM617" s="36" t="s">
        <v>2140</v>
      </c>
      <c r="AN617" s="60">
        <v>160</v>
      </c>
      <c r="AO617" s="60">
        <v>10</v>
      </c>
      <c r="AP617" s="60">
        <v>13</v>
      </c>
    </row>
    <row r="618" spans="1:43" x14ac:dyDescent="0.2">
      <c r="A618" s="36" t="s">
        <v>112</v>
      </c>
      <c r="B618" s="36" t="s">
        <v>4469</v>
      </c>
      <c r="T618" s="36" t="s">
        <v>1645</v>
      </c>
      <c r="U618" s="36">
        <v>5025</v>
      </c>
      <c r="V618" s="36" t="s">
        <v>2372</v>
      </c>
      <c r="W618" s="59" t="s">
        <v>2373</v>
      </c>
      <c r="X618" s="36">
        <v>44</v>
      </c>
      <c r="Y618" s="36" t="s">
        <v>181</v>
      </c>
      <c r="Z618" s="36" t="s">
        <v>1511</v>
      </c>
      <c r="AA618" s="36" t="s">
        <v>2374</v>
      </c>
      <c r="AB618" s="60">
        <v>40</v>
      </c>
      <c r="AC618" s="60" t="s">
        <v>790</v>
      </c>
      <c r="AD618" s="60">
        <v>6</v>
      </c>
      <c r="AE618" s="36" t="s">
        <v>2375</v>
      </c>
      <c r="AF618" s="60">
        <v>60</v>
      </c>
      <c r="AG618" s="60" t="s">
        <v>790</v>
      </c>
      <c r="AH618" s="60">
        <v>8</v>
      </c>
      <c r="AI618" s="36" t="s">
        <v>2376</v>
      </c>
      <c r="AJ618" s="60">
        <v>80</v>
      </c>
      <c r="AK618" s="60" t="s">
        <v>790</v>
      </c>
      <c r="AL618" s="60">
        <v>10</v>
      </c>
      <c r="AM618" s="36" t="s">
        <v>2377</v>
      </c>
      <c r="AN618" s="60">
        <v>100</v>
      </c>
      <c r="AO618" s="60" t="s">
        <v>790</v>
      </c>
      <c r="AP618" s="60">
        <v>12</v>
      </c>
      <c r="AQ618" s="36" t="s">
        <v>1653</v>
      </c>
    </row>
    <row r="619" spans="1:43" x14ac:dyDescent="0.2">
      <c r="A619" s="36" t="s">
        <v>112</v>
      </c>
      <c r="B619" s="36" t="s">
        <v>4490</v>
      </c>
      <c r="T619" s="36" t="s">
        <v>100</v>
      </c>
      <c r="U619" s="36">
        <v>23009</v>
      </c>
      <c r="V619" s="36" t="s">
        <v>3977</v>
      </c>
      <c r="W619" s="59" t="s">
        <v>3978</v>
      </c>
      <c r="X619" s="36">
        <v>76</v>
      </c>
      <c r="Y619" s="36" t="s">
        <v>1648</v>
      </c>
      <c r="Z619" s="36" t="s">
        <v>1511</v>
      </c>
      <c r="AA619" s="36" t="s">
        <v>3979</v>
      </c>
      <c r="AB619" s="60">
        <v>180</v>
      </c>
      <c r="AC619" s="60" t="s">
        <v>266</v>
      </c>
      <c r="AD619" s="60">
        <v>9</v>
      </c>
      <c r="AE619" s="36" t="s">
        <v>3980</v>
      </c>
      <c r="AF619" s="60">
        <v>240</v>
      </c>
      <c r="AG619" s="60" t="s">
        <v>266</v>
      </c>
      <c r="AH619" s="60">
        <v>12</v>
      </c>
      <c r="AI619" s="36" t="s">
        <v>3981</v>
      </c>
      <c r="AJ619" s="60">
        <v>300</v>
      </c>
      <c r="AK619" s="60" t="s">
        <v>266</v>
      </c>
      <c r="AL619" s="60">
        <v>15</v>
      </c>
      <c r="AM619" s="36" t="s">
        <v>3982</v>
      </c>
      <c r="AN619" s="60">
        <v>540</v>
      </c>
      <c r="AO619" s="60" t="s">
        <v>266</v>
      </c>
      <c r="AP619" s="60">
        <v>18</v>
      </c>
    </row>
    <row r="620" spans="1:43" x14ac:dyDescent="0.2">
      <c r="A620" s="36" t="s">
        <v>112</v>
      </c>
      <c r="B620" s="36" t="s">
        <v>4512</v>
      </c>
      <c r="T620" s="36" t="s">
        <v>44</v>
      </c>
      <c r="U620" s="36">
        <v>31002</v>
      </c>
      <c r="V620" s="36" t="s">
        <v>4308</v>
      </c>
      <c r="W620" s="59" t="s">
        <v>4309</v>
      </c>
      <c r="X620" s="36">
        <v>78</v>
      </c>
      <c r="Y620" s="36" t="s">
        <v>1773</v>
      </c>
      <c r="Z620" s="36" t="s">
        <v>1511</v>
      </c>
      <c r="AA620" s="36" t="s">
        <v>4304</v>
      </c>
      <c r="AB620" s="60">
        <v>250</v>
      </c>
      <c r="AC620" s="60" t="s">
        <v>266</v>
      </c>
      <c r="AD620" s="60">
        <v>10</v>
      </c>
      <c r="AE620" s="36" t="s">
        <v>4305</v>
      </c>
      <c r="AF620" s="60">
        <v>360</v>
      </c>
      <c r="AG620" s="60" t="s">
        <v>266</v>
      </c>
      <c r="AH620" s="60">
        <v>12</v>
      </c>
      <c r="AI620" s="36" t="s">
        <v>4306</v>
      </c>
      <c r="AJ620" s="60">
        <v>450</v>
      </c>
      <c r="AK620" s="60" t="s">
        <v>266</v>
      </c>
      <c r="AL620" s="60">
        <v>14</v>
      </c>
      <c r="AM620" s="36" t="s">
        <v>4307</v>
      </c>
      <c r="AN620" s="60">
        <v>600</v>
      </c>
      <c r="AO620" s="60" t="s">
        <v>266</v>
      </c>
      <c r="AP620" s="60">
        <v>16</v>
      </c>
    </row>
    <row r="621" spans="1:43" x14ac:dyDescent="0.2">
      <c r="A621" s="36" t="s">
        <v>146</v>
      </c>
      <c r="B621" s="36" t="s">
        <v>1613</v>
      </c>
      <c r="T621" s="36" t="s">
        <v>34</v>
      </c>
      <c r="U621" s="36">
        <v>31001</v>
      </c>
      <c r="V621" s="36" t="s">
        <v>4302</v>
      </c>
      <c r="W621" s="59" t="s">
        <v>4303</v>
      </c>
      <c r="X621" s="36">
        <v>78</v>
      </c>
      <c r="Y621" s="36" t="s">
        <v>1773</v>
      </c>
      <c r="Z621" s="36" t="s">
        <v>1511</v>
      </c>
      <c r="AA621" s="36" t="s">
        <v>4304</v>
      </c>
      <c r="AB621" s="60">
        <v>250</v>
      </c>
      <c r="AC621" s="60" t="s">
        <v>266</v>
      </c>
      <c r="AD621" s="60">
        <v>10</v>
      </c>
      <c r="AE621" s="36" t="s">
        <v>4305</v>
      </c>
      <c r="AF621" s="60">
        <v>360</v>
      </c>
      <c r="AG621" s="60" t="s">
        <v>266</v>
      </c>
      <c r="AH621" s="60">
        <v>12</v>
      </c>
      <c r="AI621" s="36" t="s">
        <v>4306</v>
      </c>
      <c r="AJ621" s="60">
        <v>450</v>
      </c>
      <c r="AK621" s="60" t="s">
        <v>266</v>
      </c>
      <c r="AL621" s="60">
        <v>14</v>
      </c>
      <c r="AM621" s="36" t="s">
        <v>4307</v>
      </c>
      <c r="AN621" s="60">
        <v>600</v>
      </c>
      <c r="AO621" s="60" t="s">
        <v>266</v>
      </c>
      <c r="AP621" s="60">
        <v>16</v>
      </c>
    </row>
    <row r="622" spans="1:43" x14ac:dyDescent="0.2">
      <c r="A622" s="36" t="s">
        <v>146</v>
      </c>
      <c r="B622" s="36" t="s">
        <v>1841</v>
      </c>
      <c r="T622" s="36" t="s">
        <v>54</v>
      </c>
      <c r="U622" s="36">
        <v>28003</v>
      </c>
      <c r="V622" s="36" t="s">
        <v>4174</v>
      </c>
      <c r="W622" s="59" t="s">
        <v>4175</v>
      </c>
      <c r="X622" s="36">
        <v>70</v>
      </c>
      <c r="Y622" s="36" t="s">
        <v>1648</v>
      </c>
      <c r="Z622" s="36" t="s">
        <v>1511</v>
      </c>
      <c r="AA622" s="36" t="s">
        <v>4176</v>
      </c>
      <c r="AB622" s="60">
        <v>250</v>
      </c>
      <c r="AC622" s="60" t="s">
        <v>266</v>
      </c>
      <c r="AD622" s="60">
        <v>9</v>
      </c>
      <c r="AE622" s="36" t="s">
        <v>4177</v>
      </c>
      <c r="AF622" s="60">
        <v>350</v>
      </c>
      <c r="AG622" s="60" t="s">
        <v>266</v>
      </c>
      <c r="AH622" s="60">
        <v>12</v>
      </c>
      <c r="AI622" s="36" t="s">
        <v>4178</v>
      </c>
      <c r="AJ622" s="60">
        <v>500</v>
      </c>
      <c r="AK622" s="60" t="s">
        <v>266</v>
      </c>
      <c r="AL622" s="60">
        <v>15</v>
      </c>
      <c r="AM622" s="36" t="s">
        <v>4179</v>
      </c>
      <c r="AN622" s="60">
        <v>800</v>
      </c>
      <c r="AO622" s="60" t="s">
        <v>266</v>
      </c>
      <c r="AP622" s="60">
        <v>18</v>
      </c>
    </row>
    <row r="623" spans="1:43" x14ac:dyDescent="0.2">
      <c r="A623" s="36" t="s">
        <v>146</v>
      </c>
      <c r="B623" s="36" t="s">
        <v>2024</v>
      </c>
      <c r="T623" s="36" t="s">
        <v>66</v>
      </c>
      <c r="U623" s="36">
        <v>8008</v>
      </c>
      <c r="V623" s="36" t="s">
        <v>2821</v>
      </c>
      <c r="W623" s="59" t="s">
        <v>2822</v>
      </c>
      <c r="X623" s="36">
        <v>26</v>
      </c>
      <c r="Y623" s="36" t="s">
        <v>181</v>
      </c>
      <c r="Z623" s="36" t="s">
        <v>1623</v>
      </c>
      <c r="AA623" s="36" t="s">
        <v>2823</v>
      </c>
      <c r="AB623" s="60">
        <v>50</v>
      </c>
      <c r="AC623" s="60" t="s">
        <v>266</v>
      </c>
      <c r="AD623" s="60">
        <v>6</v>
      </c>
      <c r="AE623" s="36" t="s">
        <v>2824</v>
      </c>
      <c r="AF623" s="60">
        <v>80</v>
      </c>
      <c r="AG623" s="60" t="s">
        <v>266</v>
      </c>
      <c r="AH623" s="60">
        <v>8</v>
      </c>
      <c r="AI623" s="36" t="s">
        <v>2825</v>
      </c>
      <c r="AJ623" s="60">
        <v>120</v>
      </c>
      <c r="AK623" s="60" t="s">
        <v>266</v>
      </c>
      <c r="AL623" s="60">
        <v>10</v>
      </c>
      <c r="AM623" s="36" t="s">
        <v>2826</v>
      </c>
      <c r="AN623" s="60">
        <v>150</v>
      </c>
      <c r="AO623" s="60" t="s">
        <v>266</v>
      </c>
      <c r="AP623" s="60">
        <v>12</v>
      </c>
    </row>
    <row r="624" spans="1:43" x14ac:dyDescent="0.2">
      <c r="A624" s="36" t="s">
        <v>146</v>
      </c>
      <c r="B624" s="36" t="s">
        <v>2187</v>
      </c>
      <c r="T624" s="36" t="s">
        <v>1706</v>
      </c>
      <c r="U624" s="36">
        <v>10415</v>
      </c>
      <c r="V624" s="36" t="s">
        <v>3241</v>
      </c>
      <c r="W624" s="59" t="s">
        <v>3242</v>
      </c>
      <c r="X624" s="36" t="s">
        <v>1709</v>
      </c>
      <c r="Y624" s="36" t="s">
        <v>181</v>
      </c>
      <c r="Z624" s="36" t="s">
        <v>1511</v>
      </c>
      <c r="AA624" s="36" t="s">
        <v>2218</v>
      </c>
      <c r="AB624" s="60">
        <v>60</v>
      </c>
      <c r="AC624" s="60" t="s">
        <v>266</v>
      </c>
      <c r="AD624" s="60">
        <v>6</v>
      </c>
      <c r="AE624" s="36" t="s">
        <v>1538</v>
      </c>
      <c r="AF624" s="60">
        <v>90</v>
      </c>
      <c r="AG624" s="60" t="s">
        <v>266</v>
      </c>
      <c r="AH624" s="60">
        <v>9</v>
      </c>
      <c r="AI624" s="36" t="s">
        <v>3243</v>
      </c>
      <c r="AJ624" s="60">
        <v>120</v>
      </c>
      <c r="AK624" s="60" t="s">
        <v>266</v>
      </c>
      <c r="AL624" s="60">
        <v>12</v>
      </c>
      <c r="AM624" s="36" t="s">
        <v>3244</v>
      </c>
      <c r="AN624" s="60">
        <v>150</v>
      </c>
      <c r="AO624" s="60" t="s">
        <v>266</v>
      </c>
      <c r="AP624" s="60">
        <v>15</v>
      </c>
      <c r="AQ624" s="36" t="s">
        <v>40</v>
      </c>
    </row>
    <row r="625" spans="1:43" x14ac:dyDescent="0.2">
      <c r="A625" s="36" t="s">
        <v>146</v>
      </c>
      <c r="B625" s="36" t="s">
        <v>2357</v>
      </c>
      <c r="T625" s="36" t="s">
        <v>1685</v>
      </c>
      <c r="U625" s="36">
        <v>5115</v>
      </c>
      <c r="V625" s="36" t="s">
        <v>589</v>
      </c>
      <c r="W625" s="59" t="s">
        <v>2396</v>
      </c>
      <c r="X625" s="36" t="s">
        <v>1688</v>
      </c>
      <c r="Y625" s="36" t="s">
        <v>181</v>
      </c>
      <c r="Z625" s="36" t="s">
        <v>1511</v>
      </c>
      <c r="AA625" s="36" t="s">
        <v>2397</v>
      </c>
      <c r="AB625" s="60">
        <v>50</v>
      </c>
      <c r="AC625" s="60">
        <v>5</v>
      </c>
      <c r="AD625" s="60">
        <v>6</v>
      </c>
      <c r="AE625" s="36" t="s">
        <v>2398</v>
      </c>
      <c r="AF625" s="60">
        <v>80</v>
      </c>
      <c r="AG625" s="60">
        <v>10</v>
      </c>
      <c r="AH625" s="60">
        <v>9</v>
      </c>
      <c r="AI625" s="36" t="s">
        <v>2399</v>
      </c>
      <c r="AJ625" s="60">
        <v>120</v>
      </c>
      <c r="AK625" s="60">
        <v>15</v>
      </c>
      <c r="AL625" s="60">
        <v>11</v>
      </c>
      <c r="AM625" s="36" t="s">
        <v>2400</v>
      </c>
      <c r="AN625" s="60">
        <v>160</v>
      </c>
      <c r="AO625" s="60">
        <v>20</v>
      </c>
      <c r="AP625" s="60">
        <v>13</v>
      </c>
      <c r="AQ625" s="36" t="s">
        <v>66</v>
      </c>
    </row>
    <row r="626" spans="1:43" x14ac:dyDescent="0.2">
      <c r="A626" s="36" t="s">
        <v>146</v>
      </c>
      <c r="B626" s="36" t="s">
        <v>2532</v>
      </c>
      <c r="T626" s="36" t="s">
        <v>71</v>
      </c>
      <c r="U626" s="36">
        <v>22006</v>
      </c>
      <c r="V626" s="36" t="s">
        <v>3925</v>
      </c>
      <c r="W626" s="59" t="s">
        <v>3926</v>
      </c>
      <c r="X626" s="36">
        <v>72</v>
      </c>
      <c r="Y626" s="36" t="s">
        <v>181</v>
      </c>
      <c r="Z626" s="36" t="s">
        <v>1511</v>
      </c>
      <c r="AA626" s="36" t="s">
        <v>1840</v>
      </c>
      <c r="AB626" s="60">
        <v>250</v>
      </c>
      <c r="AC626" s="60" t="s">
        <v>266</v>
      </c>
      <c r="AD626" s="60">
        <v>10</v>
      </c>
      <c r="AE626" s="36" t="s">
        <v>1831</v>
      </c>
      <c r="AF626" s="60">
        <v>350</v>
      </c>
      <c r="AG626" s="60" t="s">
        <v>266</v>
      </c>
      <c r="AH626" s="60">
        <v>12</v>
      </c>
      <c r="AI626" s="36" t="s">
        <v>3927</v>
      </c>
      <c r="AJ626" s="60">
        <v>450</v>
      </c>
      <c r="AK626" s="60" t="s">
        <v>266</v>
      </c>
      <c r="AL626" s="60">
        <v>15</v>
      </c>
      <c r="AM626" s="36" t="s">
        <v>3928</v>
      </c>
      <c r="AN626" s="60">
        <v>550</v>
      </c>
      <c r="AO626" s="60" t="s">
        <v>266</v>
      </c>
      <c r="AP626" s="60">
        <v>17</v>
      </c>
    </row>
    <row r="627" spans="1:43" x14ac:dyDescent="0.2">
      <c r="A627" s="36" t="s">
        <v>146</v>
      </c>
      <c r="B627" s="36" t="s">
        <v>2704</v>
      </c>
      <c r="T627" s="36" t="s">
        <v>66</v>
      </c>
      <c r="U627" s="36">
        <v>27008</v>
      </c>
      <c r="V627" s="36" t="s">
        <v>4149</v>
      </c>
      <c r="W627" s="59" t="s">
        <v>4150</v>
      </c>
      <c r="X627" s="36">
        <v>90</v>
      </c>
      <c r="Y627" s="36" t="s">
        <v>181</v>
      </c>
      <c r="Z627" s="36" t="s">
        <v>1511</v>
      </c>
      <c r="AA627" s="36" t="s">
        <v>4151</v>
      </c>
      <c r="AB627" s="60">
        <v>180</v>
      </c>
      <c r="AC627" s="60">
        <v>20</v>
      </c>
      <c r="AD627" s="60">
        <v>9</v>
      </c>
      <c r="AE627" s="36" t="s">
        <v>4152</v>
      </c>
      <c r="AF627" s="60">
        <v>270</v>
      </c>
      <c r="AG627" s="60">
        <v>30</v>
      </c>
      <c r="AH627" s="60">
        <v>11</v>
      </c>
      <c r="AI627" s="36" t="s">
        <v>4153</v>
      </c>
      <c r="AJ627" s="60">
        <v>360</v>
      </c>
      <c r="AK627" s="60">
        <v>40</v>
      </c>
      <c r="AL627" s="60">
        <v>13</v>
      </c>
      <c r="AM627" s="36" t="s">
        <v>4154</v>
      </c>
      <c r="AN627" s="60">
        <v>450</v>
      </c>
      <c r="AO627" s="60">
        <v>45</v>
      </c>
      <c r="AP627" s="60">
        <v>16</v>
      </c>
    </row>
    <row r="628" spans="1:43" x14ac:dyDescent="0.2">
      <c r="A628" s="36" t="s">
        <v>146</v>
      </c>
      <c r="B628" s="36" t="s">
        <v>2861</v>
      </c>
      <c r="T628" s="36" t="s">
        <v>66</v>
      </c>
      <c r="U628" s="36">
        <v>30008</v>
      </c>
      <c r="V628" s="36" t="s">
        <v>4286</v>
      </c>
      <c r="W628" s="59" t="s">
        <v>4287</v>
      </c>
      <c r="X628" s="36">
        <v>100</v>
      </c>
      <c r="Y628" s="36" t="s">
        <v>1561</v>
      </c>
      <c r="Z628" s="36" t="s">
        <v>1511</v>
      </c>
      <c r="AA628" s="36" t="s">
        <v>4288</v>
      </c>
      <c r="AB628" s="60">
        <v>450</v>
      </c>
      <c r="AC628" s="60">
        <v>45</v>
      </c>
      <c r="AD628" s="60">
        <v>12</v>
      </c>
      <c r="AE628" s="36" t="s">
        <v>4289</v>
      </c>
      <c r="AF628" s="60">
        <v>800</v>
      </c>
      <c r="AG628" s="60">
        <v>80</v>
      </c>
      <c r="AH628" s="60">
        <v>14</v>
      </c>
      <c r="AI628" s="36" t="s">
        <v>4290</v>
      </c>
      <c r="AJ628" s="60">
        <v>1200</v>
      </c>
      <c r="AK628" s="60">
        <v>120</v>
      </c>
      <c r="AL628" s="60">
        <v>14</v>
      </c>
      <c r="AM628" s="36" t="s">
        <v>4291</v>
      </c>
      <c r="AN628" s="60">
        <v>1600</v>
      </c>
      <c r="AO628" s="60">
        <v>200</v>
      </c>
      <c r="AP628" s="60">
        <v>18</v>
      </c>
    </row>
    <row r="629" spans="1:43" x14ac:dyDescent="0.2">
      <c r="A629" s="36" t="s">
        <v>146</v>
      </c>
      <c r="B629" s="36" t="s">
        <v>3025</v>
      </c>
      <c r="T629" s="36" t="s">
        <v>1645</v>
      </c>
      <c r="U629" s="36">
        <v>10025</v>
      </c>
      <c r="V629" s="36" t="s">
        <v>3202</v>
      </c>
      <c r="W629" s="59" t="s">
        <v>3203</v>
      </c>
      <c r="X629" s="36">
        <v>94</v>
      </c>
      <c r="Y629" s="36" t="s">
        <v>1648</v>
      </c>
      <c r="Z629" s="36" t="s">
        <v>1511</v>
      </c>
      <c r="AA629" s="36" t="s">
        <v>3204</v>
      </c>
      <c r="AB629" s="60">
        <v>280</v>
      </c>
      <c r="AC629" s="60" t="s">
        <v>790</v>
      </c>
      <c r="AD629" s="60">
        <v>10</v>
      </c>
      <c r="AE629" s="36" t="s">
        <v>3205</v>
      </c>
      <c r="AF629" s="60">
        <v>320</v>
      </c>
      <c r="AG629" s="60" t="s">
        <v>790</v>
      </c>
      <c r="AH629" s="60">
        <v>13</v>
      </c>
      <c r="AI629" s="36" t="s">
        <v>3206</v>
      </c>
      <c r="AJ629" s="60">
        <v>360</v>
      </c>
      <c r="AK629" s="60" t="s">
        <v>790</v>
      </c>
      <c r="AL629" s="60">
        <v>15</v>
      </c>
      <c r="AM629" s="36" t="s">
        <v>3207</v>
      </c>
      <c r="AN629" s="60">
        <v>400</v>
      </c>
      <c r="AO629" s="60" t="s">
        <v>790</v>
      </c>
      <c r="AP629" s="60">
        <v>17</v>
      </c>
      <c r="AQ629" s="36" t="s">
        <v>1653</v>
      </c>
    </row>
    <row r="630" spans="1:43" x14ac:dyDescent="0.2">
      <c r="A630" s="36" t="s">
        <v>146</v>
      </c>
      <c r="B630" s="36" t="s">
        <v>3185</v>
      </c>
      <c r="T630" s="36" t="s">
        <v>71</v>
      </c>
      <c r="U630" s="36">
        <v>30006</v>
      </c>
      <c r="V630" s="36" t="s">
        <v>4278</v>
      </c>
      <c r="W630" s="59" t="s">
        <v>4279</v>
      </c>
      <c r="X630" s="36">
        <v>100</v>
      </c>
      <c r="Y630" s="36" t="s">
        <v>1561</v>
      </c>
      <c r="Z630" s="36" t="s">
        <v>1511</v>
      </c>
      <c r="AA630" s="36" t="s">
        <v>1735</v>
      </c>
      <c r="AB630" s="60">
        <v>450</v>
      </c>
      <c r="AC630" s="60">
        <v>90</v>
      </c>
      <c r="AD630" s="60">
        <v>12</v>
      </c>
      <c r="AE630" s="36" t="s">
        <v>1737</v>
      </c>
      <c r="AF630" s="60">
        <v>800</v>
      </c>
      <c r="AG630" s="60">
        <v>115</v>
      </c>
      <c r="AH630" s="60">
        <v>15</v>
      </c>
      <c r="AI630" s="36" t="s">
        <v>1738</v>
      </c>
      <c r="AJ630" s="60">
        <v>1200</v>
      </c>
      <c r="AK630" s="60">
        <v>130</v>
      </c>
      <c r="AL630" s="60">
        <v>17</v>
      </c>
      <c r="AM630" s="36" t="s">
        <v>3519</v>
      </c>
      <c r="AN630" s="60">
        <v>1600</v>
      </c>
      <c r="AO630" s="60">
        <v>145</v>
      </c>
      <c r="AP630" s="60">
        <v>20</v>
      </c>
    </row>
    <row r="631" spans="1:43" x14ac:dyDescent="0.2">
      <c r="A631" s="36" t="s">
        <v>44</v>
      </c>
      <c r="B631" s="36" t="s">
        <v>1516</v>
      </c>
      <c r="T631" s="36" t="s">
        <v>40</v>
      </c>
      <c r="U631" s="36">
        <v>29007</v>
      </c>
      <c r="V631" s="36" t="s">
        <v>4235</v>
      </c>
      <c r="W631" s="59" t="s">
        <v>4191</v>
      </c>
      <c r="X631" s="36">
        <v>96</v>
      </c>
      <c r="Y631" s="36" t="s">
        <v>1561</v>
      </c>
      <c r="Z631" s="36" t="s">
        <v>1511</v>
      </c>
      <c r="AA631" s="36" t="s">
        <v>3256</v>
      </c>
      <c r="AB631" s="60">
        <v>300</v>
      </c>
      <c r="AC631" s="60">
        <v>30</v>
      </c>
      <c r="AD631" s="60">
        <v>10</v>
      </c>
      <c r="AE631" s="36" t="s">
        <v>4192</v>
      </c>
      <c r="AF631" s="60">
        <v>450</v>
      </c>
      <c r="AG631" s="60">
        <v>45</v>
      </c>
      <c r="AH631" s="60">
        <v>12</v>
      </c>
      <c r="AI631" s="36" t="s">
        <v>4193</v>
      </c>
      <c r="AJ631" s="60">
        <v>600</v>
      </c>
      <c r="AK631" s="60">
        <v>60</v>
      </c>
      <c r="AL631" s="60">
        <v>15</v>
      </c>
      <c r="AM631" s="36" t="s">
        <v>4236</v>
      </c>
      <c r="AN631" s="60">
        <v>1000</v>
      </c>
      <c r="AO631" s="60">
        <v>100</v>
      </c>
      <c r="AP631" s="60">
        <v>18</v>
      </c>
    </row>
    <row r="632" spans="1:43" x14ac:dyDescent="0.2">
      <c r="A632" s="36" t="s">
        <v>44</v>
      </c>
      <c r="B632" s="36" t="s">
        <v>1761</v>
      </c>
      <c r="T632" s="36" t="s">
        <v>67</v>
      </c>
      <c r="U632" s="36">
        <v>36004</v>
      </c>
      <c r="V632" s="36" t="s">
        <v>4420</v>
      </c>
      <c r="W632" s="59" t="s">
        <v>4421</v>
      </c>
      <c r="X632" s="36">
        <v>90</v>
      </c>
      <c r="Y632" s="36" t="s">
        <v>181</v>
      </c>
      <c r="Z632" s="36" t="s">
        <v>1511</v>
      </c>
      <c r="AA632" s="36" t="s">
        <v>4422</v>
      </c>
      <c r="AB632" s="60">
        <v>250</v>
      </c>
      <c r="AC632" s="60">
        <v>25</v>
      </c>
      <c r="AD632" s="60">
        <v>12</v>
      </c>
      <c r="AE632" s="36" t="s">
        <v>4423</v>
      </c>
      <c r="AF632" s="60">
        <v>350</v>
      </c>
      <c r="AG632" s="60">
        <v>40</v>
      </c>
      <c r="AH632" s="60">
        <v>14</v>
      </c>
      <c r="AI632" s="36" t="s">
        <v>4424</v>
      </c>
      <c r="AJ632" s="60">
        <v>500</v>
      </c>
      <c r="AK632" s="60">
        <v>45</v>
      </c>
      <c r="AL632" s="60">
        <v>16</v>
      </c>
      <c r="AM632" s="36" t="s">
        <v>4425</v>
      </c>
      <c r="AN632" s="60">
        <v>800</v>
      </c>
      <c r="AO632" s="60">
        <v>55</v>
      </c>
      <c r="AP632" s="60">
        <v>18</v>
      </c>
    </row>
    <row r="633" spans="1:43" x14ac:dyDescent="0.2">
      <c r="A633" s="36" t="s">
        <v>44</v>
      </c>
      <c r="B633" s="36" t="s">
        <v>1946</v>
      </c>
      <c r="T633" s="36" t="s">
        <v>1645</v>
      </c>
      <c r="U633" s="36">
        <v>7025</v>
      </c>
      <c r="V633" s="36" t="s">
        <v>2718</v>
      </c>
      <c r="W633" s="59" t="s">
        <v>2719</v>
      </c>
      <c r="X633" s="36">
        <v>64</v>
      </c>
      <c r="Y633" s="36" t="s">
        <v>181</v>
      </c>
      <c r="Z633" s="36" t="s">
        <v>1511</v>
      </c>
      <c r="AA633" s="36" t="s">
        <v>2720</v>
      </c>
      <c r="AB633" s="60">
        <v>150</v>
      </c>
      <c r="AC633" s="60">
        <v>10</v>
      </c>
      <c r="AD633" s="60">
        <v>8</v>
      </c>
      <c r="AE633" s="61">
        <v>0.2</v>
      </c>
      <c r="AF633" s="60">
        <v>200</v>
      </c>
      <c r="AG633" s="60">
        <v>10</v>
      </c>
      <c r="AH633" s="60">
        <v>10</v>
      </c>
      <c r="AI633" s="61">
        <v>0.30000000000000004</v>
      </c>
      <c r="AJ633" s="60">
        <v>250</v>
      </c>
      <c r="AK633" s="60">
        <v>15</v>
      </c>
      <c r="AL633" s="60">
        <v>12</v>
      </c>
      <c r="AM633" s="61">
        <v>0.4</v>
      </c>
      <c r="AN633" s="60">
        <v>300</v>
      </c>
      <c r="AO633" s="60">
        <v>15</v>
      </c>
      <c r="AP633" s="60">
        <v>15</v>
      </c>
      <c r="AQ633" s="36" t="s">
        <v>1653</v>
      </c>
    </row>
    <row r="634" spans="1:43" x14ac:dyDescent="0.2">
      <c r="A634" s="36" t="s">
        <v>44</v>
      </c>
      <c r="B634" s="36" t="s">
        <v>2120</v>
      </c>
      <c r="T634" s="36" t="s">
        <v>112</v>
      </c>
      <c r="U634" s="36">
        <v>30011</v>
      </c>
      <c r="V634" s="36" t="s">
        <v>4300</v>
      </c>
      <c r="W634" s="59" t="s">
        <v>4301</v>
      </c>
      <c r="X634" s="36">
        <v>76</v>
      </c>
      <c r="Y634" s="36" t="s">
        <v>1648</v>
      </c>
      <c r="Z634" s="36" t="s">
        <v>1511</v>
      </c>
      <c r="AA634" s="36" t="s">
        <v>4119</v>
      </c>
      <c r="AB634" s="60">
        <v>250</v>
      </c>
      <c r="AC634" s="60" t="s">
        <v>266</v>
      </c>
      <c r="AD634" s="60">
        <v>10</v>
      </c>
      <c r="AE634" s="36" t="s">
        <v>4121</v>
      </c>
      <c r="AF634" s="60">
        <v>360</v>
      </c>
      <c r="AG634" s="60" t="s">
        <v>266</v>
      </c>
      <c r="AH634" s="60">
        <v>13</v>
      </c>
      <c r="AI634" s="36" t="s">
        <v>4252</v>
      </c>
      <c r="AJ634" s="60">
        <v>450</v>
      </c>
      <c r="AK634" s="60" t="s">
        <v>266</v>
      </c>
      <c r="AL634" s="60">
        <v>15</v>
      </c>
      <c r="AM634" s="36" t="s">
        <v>4253</v>
      </c>
      <c r="AN634" s="60">
        <v>540</v>
      </c>
      <c r="AO634" s="60" t="s">
        <v>266</v>
      </c>
      <c r="AP634" s="60">
        <v>18</v>
      </c>
    </row>
    <row r="635" spans="1:43" x14ac:dyDescent="0.2">
      <c r="A635" s="36" t="s">
        <v>44</v>
      </c>
      <c r="B635" s="36" t="s">
        <v>569</v>
      </c>
      <c r="T635" s="36" t="s">
        <v>66</v>
      </c>
      <c r="U635" s="36">
        <v>13008</v>
      </c>
      <c r="V635" s="36" t="s">
        <v>3502</v>
      </c>
      <c r="W635" s="59" t="s">
        <v>3503</v>
      </c>
      <c r="X635" s="36">
        <v>42</v>
      </c>
      <c r="Y635" s="36" t="s">
        <v>181</v>
      </c>
      <c r="Z635" s="36" t="s">
        <v>1511</v>
      </c>
      <c r="AA635" s="36" t="s">
        <v>3504</v>
      </c>
      <c r="AB635" s="60">
        <v>80</v>
      </c>
      <c r="AC635" s="60">
        <v>10</v>
      </c>
      <c r="AD635" s="60">
        <v>8</v>
      </c>
      <c r="AE635" s="36" t="s">
        <v>2143</v>
      </c>
      <c r="AF635" s="60">
        <v>100</v>
      </c>
      <c r="AG635" s="60">
        <v>10</v>
      </c>
      <c r="AH635" s="60">
        <v>10</v>
      </c>
      <c r="AI635" s="36" t="s">
        <v>2311</v>
      </c>
      <c r="AJ635" s="60">
        <v>120</v>
      </c>
      <c r="AK635" s="60">
        <v>15</v>
      </c>
      <c r="AL635" s="60">
        <v>12</v>
      </c>
      <c r="AM635" s="36" t="s">
        <v>2312</v>
      </c>
      <c r="AN635" s="60">
        <v>140</v>
      </c>
      <c r="AO635" s="60">
        <v>15</v>
      </c>
      <c r="AP635" s="60">
        <v>14</v>
      </c>
    </row>
    <row r="636" spans="1:43" x14ac:dyDescent="0.2">
      <c r="A636" s="36" t="s">
        <v>44</v>
      </c>
      <c r="B636" s="36" t="s">
        <v>2451</v>
      </c>
      <c r="T636" s="36" t="s">
        <v>1587</v>
      </c>
      <c r="U636" s="36">
        <v>3017</v>
      </c>
      <c r="V636" s="36" t="s">
        <v>2003</v>
      </c>
      <c r="W636" s="59" t="s">
        <v>2004</v>
      </c>
      <c r="X636" s="36">
        <v>24</v>
      </c>
      <c r="Y636" s="36" t="s">
        <v>181</v>
      </c>
      <c r="Z636" s="36" t="s">
        <v>1511</v>
      </c>
      <c r="AA636" s="36" t="s">
        <v>2005</v>
      </c>
      <c r="AB636" s="60">
        <v>50</v>
      </c>
      <c r="AC636" s="60">
        <v>5</v>
      </c>
      <c r="AD636" s="60">
        <v>6</v>
      </c>
      <c r="AE636" s="36" t="s">
        <v>2006</v>
      </c>
      <c r="AF636" s="60">
        <v>90</v>
      </c>
      <c r="AG636" s="60">
        <v>10</v>
      </c>
      <c r="AH636" s="60">
        <v>9</v>
      </c>
      <c r="AI636" s="36" t="s">
        <v>2007</v>
      </c>
      <c r="AJ636" s="60">
        <v>120</v>
      </c>
      <c r="AK636" s="60">
        <v>15</v>
      </c>
      <c r="AL636" s="60">
        <v>12</v>
      </c>
      <c r="AM636" s="36" t="s">
        <v>2008</v>
      </c>
      <c r="AN636" s="60">
        <v>150</v>
      </c>
      <c r="AO636" s="60">
        <v>15</v>
      </c>
      <c r="AP636" s="60">
        <v>15</v>
      </c>
      <c r="AQ636" s="36" t="s">
        <v>1594</v>
      </c>
    </row>
    <row r="637" spans="1:43" x14ac:dyDescent="0.2">
      <c r="A637" s="36" t="s">
        <v>44</v>
      </c>
      <c r="B637" s="36" t="s">
        <v>2621</v>
      </c>
      <c r="T637" s="36" t="s">
        <v>100</v>
      </c>
      <c r="U637" s="36">
        <v>9009</v>
      </c>
      <c r="V637" s="36" t="s">
        <v>2982</v>
      </c>
      <c r="W637" s="59" t="s">
        <v>2983</v>
      </c>
      <c r="X637" s="36">
        <v>30</v>
      </c>
      <c r="Y637" s="36" t="s">
        <v>1648</v>
      </c>
      <c r="Z637" s="36" t="s">
        <v>1511</v>
      </c>
      <c r="AA637" s="36" t="s">
        <v>2984</v>
      </c>
      <c r="AB637" s="60">
        <v>60</v>
      </c>
      <c r="AC637" s="60" t="s">
        <v>266</v>
      </c>
      <c r="AD637" s="60">
        <v>6</v>
      </c>
      <c r="AE637" s="36" t="s">
        <v>1902</v>
      </c>
      <c r="AF637" s="60">
        <v>90</v>
      </c>
      <c r="AG637" s="60" t="s">
        <v>266</v>
      </c>
      <c r="AH637" s="60">
        <v>9</v>
      </c>
      <c r="AI637" s="36" t="s">
        <v>2985</v>
      </c>
      <c r="AJ637" s="60">
        <v>120</v>
      </c>
      <c r="AK637" s="60" t="s">
        <v>266</v>
      </c>
      <c r="AL637" s="60">
        <v>12</v>
      </c>
      <c r="AM637" s="36" t="s">
        <v>1903</v>
      </c>
      <c r="AN637" s="60">
        <v>150</v>
      </c>
      <c r="AO637" s="60" t="s">
        <v>266</v>
      </c>
      <c r="AP637" s="60">
        <v>15</v>
      </c>
    </row>
    <row r="638" spans="1:43" x14ac:dyDescent="0.2">
      <c r="A638" s="36" t="s">
        <v>44</v>
      </c>
      <c r="B638" s="36" t="s">
        <v>2792</v>
      </c>
      <c r="T638" s="36" t="s">
        <v>44</v>
      </c>
      <c r="U638" s="36">
        <v>3002</v>
      </c>
      <c r="V638" s="36" t="s">
        <v>1946</v>
      </c>
      <c r="W638" s="59" t="s">
        <v>1947</v>
      </c>
      <c r="X638" s="36">
        <v>8</v>
      </c>
      <c r="Y638" s="36" t="s">
        <v>181</v>
      </c>
      <c r="Z638" s="36" t="s">
        <v>1511</v>
      </c>
      <c r="AA638" s="36" t="s">
        <v>1743</v>
      </c>
      <c r="AB638" s="60">
        <v>40</v>
      </c>
      <c r="AC638" s="60">
        <v>5</v>
      </c>
      <c r="AD638" s="60">
        <v>5</v>
      </c>
      <c r="AE638" s="36" t="s">
        <v>1744</v>
      </c>
      <c r="AF638" s="60">
        <v>80</v>
      </c>
      <c r="AG638" s="60">
        <v>10</v>
      </c>
      <c r="AH638" s="60">
        <v>8</v>
      </c>
      <c r="AI638" s="36" t="s">
        <v>1745</v>
      </c>
      <c r="AJ638" s="60">
        <v>100</v>
      </c>
      <c r="AK638" s="60">
        <v>10</v>
      </c>
      <c r="AL638" s="60">
        <v>10</v>
      </c>
      <c r="AM638" s="36" t="s">
        <v>1948</v>
      </c>
      <c r="AN638" s="60">
        <v>120</v>
      </c>
      <c r="AO638" s="60">
        <v>15</v>
      </c>
      <c r="AP638" s="60">
        <v>12</v>
      </c>
    </row>
    <row r="639" spans="1:43" x14ac:dyDescent="0.2">
      <c r="A639" s="36" t="s">
        <v>44</v>
      </c>
      <c r="B639" s="36" t="s">
        <v>2954</v>
      </c>
      <c r="T639" s="36" t="s">
        <v>76</v>
      </c>
      <c r="U639" s="36">
        <v>10005</v>
      </c>
      <c r="V639" s="36" t="s">
        <v>3129</v>
      </c>
      <c r="W639" s="59" t="s">
        <v>3130</v>
      </c>
      <c r="X639" s="36">
        <v>32</v>
      </c>
      <c r="Y639" s="36" t="s">
        <v>181</v>
      </c>
      <c r="Z639" s="36" t="s">
        <v>1511</v>
      </c>
      <c r="AA639" s="36" t="s">
        <v>3131</v>
      </c>
      <c r="AB639" s="60">
        <v>60</v>
      </c>
      <c r="AC639" s="60" t="s">
        <v>266</v>
      </c>
      <c r="AD639" s="60">
        <v>6</v>
      </c>
      <c r="AE639" s="36" t="s">
        <v>3132</v>
      </c>
      <c r="AF639" s="60">
        <v>140</v>
      </c>
      <c r="AG639" s="60" t="s">
        <v>266</v>
      </c>
      <c r="AH639" s="60">
        <v>10</v>
      </c>
      <c r="AI639" s="36" t="s">
        <v>3133</v>
      </c>
      <c r="AJ639" s="60">
        <v>220</v>
      </c>
      <c r="AK639" s="60" t="s">
        <v>266</v>
      </c>
      <c r="AL639" s="60">
        <v>13</v>
      </c>
      <c r="AM639" s="36" t="s">
        <v>3134</v>
      </c>
      <c r="AN639" s="60">
        <v>340</v>
      </c>
      <c r="AO639" s="60" t="s">
        <v>266</v>
      </c>
      <c r="AP639" s="60">
        <v>15</v>
      </c>
    </row>
    <row r="640" spans="1:43" x14ac:dyDescent="0.2">
      <c r="A640" s="36" t="s">
        <v>44</v>
      </c>
      <c r="B640" s="36" t="s">
        <v>3112</v>
      </c>
      <c r="T640" s="36" t="s">
        <v>34</v>
      </c>
      <c r="U640" s="36">
        <v>24001</v>
      </c>
      <c r="V640" s="36" t="s">
        <v>3991</v>
      </c>
      <c r="W640" s="59" t="s">
        <v>3992</v>
      </c>
      <c r="X640" s="36">
        <v>60</v>
      </c>
      <c r="Y640" s="36" t="s">
        <v>181</v>
      </c>
      <c r="Z640" s="36" t="s">
        <v>1511</v>
      </c>
      <c r="AA640" s="36" t="s">
        <v>3993</v>
      </c>
      <c r="AB640" s="60">
        <v>100</v>
      </c>
      <c r="AC640" s="60">
        <v>10</v>
      </c>
      <c r="AD640" s="60">
        <v>8</v>
      </c>
      <c r="AE640" s="36" t="s">
        <v>3994</v>
      </c>
      <c r="AF640" s="60">
        <v>120</v>
      </c>
      <c r="AG640" s="60">
        <v>15</v>
      </c>
      <c r="AH640" s="60">
        <v>12</v>
      </c>
      <c r="AI640" s="36" t="s">
        <v>3995</v>
      </c>
      <c r="AJ640" s="60">
        <v>180</v>
      </c>
      <c r="AK640" s="60">
        <v>15</v>
      </c>
      <c r="AL640" s="60">
        <v>14</v>
      </c>
      <c r="AM640" s="36" t="s">
        <v>3996</v>
      </c>
      <c r="AN640" s="60">
        <v>250</v>
      </c>
      <c r="AO640" s="60">
        <v>25</v>
      </c>
      <c r="AP640" s="60">
        <v>16</v>
      </c>
    </row>
    <row r="641" spans="1:43" x14ac:dyDescent="0.2">
      <c r="A641" s="36" t="s">
        <v>44</v>
      </c>
      <c r="B641" s="36" t="s">
        <v>3270</v>
      </c>
      <c r="T641" s="36" t="s">
        <v>100</v>
      </c>
      <c r="U641" s="36">
        <v>27009</v>
      </c>
      <c r="V641" s="36" t="s">
        <v>4155</v>
      </c>
      <c r="W641" s="59" t="s">
        <v>4156</v>
      </c>
      <c r="X641" s="36">
        <v>90</v>
      </c>
      <c r="Y641" s="36" t="s">
        <v>181</v>
      </c>
      <c r="Z641" s="36" t="s">
        <v>1511</v>
      </c>
      <c r="AA641" s="36" t="s">
        <v>1831</v>
      </c>
      <c r="AB641" s="60">
        <v>250</v>
      </c>
      <c r="AC641" s="60" t="s">
        <v>266</v>
      </c>
      <c r="AD641" s="60">
        <v>10</v>
      </c>
      <c r="AE641" s="36" t="s">
        <v>4157</v>
      </c>
      <c r="AF641" s="60">
        <v>450</v>
      </c>
      <c r="AG641" s="60" t="s">
        <v>266</v>
      </c>
      <c r="AH641" s="60">
        <v>12</v>
      </c>
      <c r="AI641" s="36" t="s">
        <v>4158</v>
      </c>
      <c r="AJ641" s="60">
        <v>600</v>
      </c>
      <c r="AK641" s="60" t="s">
        <v>266</v>
      </c>
      <c r="AL641" s="60">
        <v>13</v>
      </c>
      <c r="AM641" s="36" t="s">
        <v>4159</v>
      </c>
      <c r="AN641" s="60">
        <v>750</v>
      </c>
      <c r="AO641" s="60" t="s">
        <v>266</v>
      </c>
      <c r="AP641" s="60">
        <v>16</v>
      </c>
    </row>
    <row r="642" spans="1:43" x14ac:dyDescent="0.2">
      <c r="A642" s="36" t="s">
        <v>44</v>
      </c>
      <c r="B642" s="36" t="s">
        <v>3372</v>
      </c>
      <c r="T642" s="36" t="s">
        <v>1637</v>
      </c>
      <c r="U642" s="36">
        <v>10024</v>
      </c>
      <c r="V642" s="36" t="s">
        <v>3199</v>
      </c>
      <c r="W642" s="59" t="s">
        <v>3200</v>
      </c>
      <c r="X642" s="36">
        <v>94</v>
      </c>
      <c r="Y642" s="36" t="s">
        <v>181</v>
      </c>
      <c r="Z642" s="36" t="s">
        <v>1511</v>
      </c>
      <c r="AA642" s="36" t="s">
        <v>3201</v>
      </c>
      <c r="AB642" s="60">
        <v>400</v>
      </c>
      <c r="AC642" s="60">
        <v>40</v>
      </c>
      <c r="AD642" s="60">
        <v>10</v>
      </c>
      <c r="AE642" s="36">
        <v>2</v>
      </c>
      <c r="AF642" s="60">
        <v>600</v>
      </c>
      <c r="AG642" s="60">
        <v>60</v>
      </c>
      <c r="AH642" s="60">
        <v>12</v>
      </c>
      <c r="AI642" s="36">
        <v>3</v>
      </c>
      <c r="AJ642" s="60">
        <v>800</v>
      </c>
      <c r="AK642" s="60">
        <v>80</v>
      </c>
      <c r="AL642" s="60">
        <v>14</v>
      </c>
      <c r="AM642" s="36">
        <v>4</v>
      </c>
      <c r="AN642" s="60">
        <v>1000</v>
      </c>
      <c r="AO642" s="60">
        <v>100</v>
      </c>
      <c r="AP642" s="60">
        <v>16</v>
      </c>
      <c r="AQ642" s="36" t="s">
        <v>1644</v>
      </c>
    </row>
    <row r="643" spans="1:43" x14ac:dyDescent="0.2">
      <c r="A643" s="36" t="s">
        <v>44</v>
      </c>
      <c r="B643" s="36" t="s">
        <v>3471</v>
      </c>
      <c r="T643" s="36" t="s">
        <v>104</v>
      </c>
      <c r="U643" s="36">
        <v>23010</v>
      </c>
      <c r="V643" s="36" t="s">
        <v>3983</v>
      </c>
      <c r="W643" s="59" t="s">
        <v>3984</v>
      </c>
      <c r="X643" s="36">
        <v>76</v>
      </c>
      <c r="Y643" s="36" t="s">
        <v>1648</v>
      </c>
      <c r="Z643" s="36" t="s">
        <v>1511</v>
      </c>
      <c r="AA643" s="36" t="s">
        <v>2222</v>
      </c>
      <c r="AB643" s="60">
        <v>140</v>
      </c>
      <c r="AC643" s="60">
        <v>15</v>
      </c>
      <c r="AD643" s="60">
        <v>8</v>
      </c>
      <c r="AE643" s="36" t="s">
        <v>2223</v>
      </c>
      <c r="AF643" s="60">
        <v>200</v>
      </c>
      <c r="AG643" s="60">
        <v>20</v>
      </c>
      <c r="AH643" s="60">
        <v>10</v>
      </c>
      <c r="AI643" s="36" t="s">
        <v>2224</v>
      </c>
      <c r="AJ643" s="60">
        <v>260</v>
      </c>
      <c r="AK643" s="60">
        <v>30</v>
      </c>
      <c r="AL643" s="60">
        <v>13</v>
      </c>
      <c r="AM643" s="36" t="s">
        <v>2391</v>
      </c>
      <c r="AN643" s="60">
        <v>320</v>
      </c>
      <c r="AO643" s="60">
        <v>35</v>
      </c>
      <c r="AP643" s="60">
        <v>16</v>
      </c>
    </row>
    <row r="644" spans="1:43" x14ac:dyDescent="0.2">
      <c r="A644" s="36" t="s">
        <v>44</v>
      </c>
      <c r="B644" s="36" t="s">
        <v>3526</v>
      </c>
      <c r="T644" s="36" t="s">
        <v>1747</v>
      </c>
      <c r="U644" s="36">
        <v>10915</v>
      </c>
      <c r="V644" s="36" t="s">
        <v>3262</v>
      </c>
      <c r="W644" s="59" t="s">
        <v>3263</v>
      </c>
      <c r="X644" s="36" t="s">
        <v>1750</v>
      </c>
      <c r="Y644" s="36" t="s">
        <v>181</v>
      </c>
      <c r="Z644" s="36" t="s">
        <v>1511</v>
      </c>
      <c r="AA644" s="36" t="s">
        <v>1735</v>
      </c>
      <c r="AB644" s="60">
        <v>100</v>
      </c>
      <c r="AC644" s="60" t="s">
        <v>266</v>
      </c>
      <c r="AD644" s="60">
        <v>10</v>
      </c>
      <c r="AE644" s="36" t="s">
        <v>1736</v>
      </c>
      <c r="AF644" s="60">
        <v>150</v>
      </c>
      <c r="AG644" s="60" t="s">
        <v>266</v>
      </c>
      <c r="AH644" s="60">
        <v>12</v>
      </c>
      <c r="AI644" s="36" t="s">
        <v>1652</v>
      </c>
      <c r="AJ644" s="60">
        <v>200</v>
      </c>
      <c r="AK644" s="60" t="s">
        <v>266</v>
      </c>
      <c r="AL644" s="60">
        <v>14</v>
      </c>
      <c r="AM644" s="36" t="s">
        <v>1737</v>
      </c>
      <c r="AN644" s="60">
        <v>250</v>
      </c>
      <c r="AO644" s="60" t="s">
        <v>266</v>
      </c>
      <c r="AP644" s="60">
        <v>16</v>
      </c>
      <c r="AQ644" s="36" t="s">
        <v>730</v>
      </c>
    </row>
    <row r="645" spans="1:43" x14ac:dyDescent="0.2">
      <c r="A645" s="36" t="s">
        <v>44</v>
      </c>
      <c r="B645" s="36" t="s">
        <v>3584</v>
      </c>
      <c r="T645" s="36" t="s">
        <v>1714</v>
      </c>
      <c r="U645" s="36">
        <v>2515</v>
      </c>
      <c r="V645" s="36" t="s">
        <v>1911</v>
      </c>
      <c r="W645" s="59" t="s">
        <v>1912</v>
      </c>
      <c r="X645" s="36" t="s">
        <v>1717</v>
      </c>
      <c r="Y645" s="36" t="s">
        <v>181</v>
      </c>
      <c r="Z645" s="36" t="s">
        <v>1511</v>
      </c>
      <c r="AA645" s="36" t="s">
        <v>1913</v>
      </c>
      <c r="AB645" s="60">
        <v>60</v>
      </c>
      <c r="AC645" s="60" t="s">
        <v>266</v>
      </c>
      <c r="AD645" s="60">
        <v>8</v>
      </c>
      <c r="AE645" s="36" t="s">
        <v>1832</v>
      </c>
      <c r="AF645" s="60">
        <v>90</v>
      </c>
      <c r="AG645" s="60" t="s">
        <v>266</v>
      </c>
      <c r="AH645" s="60">
        <v>10</v>
      </c>
      <c r="AI645" s="36" t="s">
        <v>1914</v>
      </c>
      <c r="AJ645" s="60">
        <v>120</v>
      </c>
      <c r="AK645" s="60" t="s">
        <v>266</v>
      </c>
      <c r="AL645" s="60">
        <v>13</v>
      </c>
      <c r="AM645" s="36" t="s">
        <v>1915</v>
      </c>
      <c r="AN645" s="60">
        <v>150</v>
      </c>
      <c r="AO645" s="60" t="s">
        <v>266</v>
      </c>
      <c r="AP645" s="60">
        <v>15</v>
      </c>
      <c r="AQ645" s="36" t="s">
        <v>44</v>
      </c>
    </row>
    <row r="646" spans="1:43" x14ac:dyDescent="0.2">
      <c r="A646" s="36" t="s">
        <v>44</v>
      </c>
      <c r="B646" s="36" t="s">
        <v>3631</v>
      </c>
      <c r="T646" s="36" t="s">
        <v>54</v>
      </c>
      <c r="U646" s="36">
        <v>25003</v>
      </c>
      <c r="V646" s="36" t="s">
        <v>4044</v>
      </c>
      <c r="W646" s="59" t="s">
        <v>4045</v>
      </c>
      <c r="X646" s="36">
        <v>62</v>
      </c>
      <c r="Y646" s="36" t="s">
        <v>181</v>
      </c>
      <c r="Z646" s="36" t="s">
        <v>1511</v>
      </c>
      <c r="AA646" s="36" t="s">
        <v>2278</v>
      </c>
      <c r="AB646" s="60">
        <v>150</v>
      </c>
      <c r="AC646" s="60">
        <v>15</v>
      </c>
      <c r="AD646" s="60">
        <v>8</v>
      </c>
      <c r="AE646" s="36" t="s">
        <v>4046</v>
      </c>
      <c r="AF646" s="60">
        <v>200</v>
      </c>
      <c r="AG646" s="60">
        <v>20</v>
      </c>
      <c r="AH646" s="60">
        <v>10</v>
      </c>
      <c r="AI646" s="36" t="s">
        <v>4047</v>
      </c>
      <c r="AJ646" s="60">
        <v>250</v>
      </c>
      <c r="AK646" s="60">
        <v>25</v>
      </c>
      <c r="AL646" s="60">
        <v>13</v>
      </c>
      <c r="AM646" s="36" t="s">
        <v>2279</v>
      </c>
      <c r="AN646" s="60">
        <v>350</v>
      </c>
      <c r="AO646" s="60">
        <v>35</v>
      </c>
      <c r="AP646" s="60">
        <v>16</v>
      </c>
    </row>
    <row r="647" spans="1:43" x14ac:dyDescent="0.2">
      <c r="A647" s="36" t="s">
        <v>44</v>
      </c>
      <c r="B647" s="36" t="s">
        <v>3674</v>
      </c>
      <c r="T647" s="36" t="s">
        <v>1677</v>
      </c>
      <c r="U647" s="36">
        <v>4029</v>
      </c>
      <c r="V647" s="36" t="s">
        <v>2225</v>
      </c>
      <c r="W647" s="59" t="s">
        <v>2226</v>
      </c>
      <c r="X647" s="36">
        <v>34</v>
      </c>
      <c r="Y647" s="36" t="s">
        <v>1561</v>
      </c>
      <c r="Z647" s="36" t="s">
        <v>1511</v>
      </c>
      <c r="AA647" s="36" t="s">
        <v>2227</v>
      </c>
      <c r="AB647" s="60">
        <v>80</v>
      </c>
      <c r="AC647" s="60">
        <v>5</v>
      </c>
      <c r="AD647" s="60">
        <v>7</v>
      </c>
      <c r="AE647" s="36" t="s">
        <v>2228</v>
      </c>
      <c r="AF647" s="60">
        <v>120</v>
      </c>
      <c r="AG647" s="60">
        <v>10</v>
      </c>
      <c r="AH647" s="60">
        <v>10</v>
      </c>
      <c r="AI647" s="36" t="s">
        <v>2229</v>
      </c>
      <c r="AJ647" s="60">
        <v>180</v>
      </c>
      <c r="AK647" s="60">
        <v>15</v>
      </c>
      <c r="AL647" s="60">
        <v>13</v>
      </c>
      <c r="AM647" s="36" t="s">
        <v>2230</v>
      </c>
      <c r="AN647" s="60">
        <v>240</v>
      </c>
      <c r="AO647" s="60">
        <v>25</v>
      </c>
      <c r="AP647" s="60">
        <v>15</v>
      </c>
      <c r="AQ647" s="36" t="s">
        <v>1684</v>
      </c>
    </row>
    <row r="648" spans="1:43" x14ac:dyDescent="0.2">
      <c r="A648" s="36" t="s">
        <v>44</v>
      </c>
      <c r="B648" s="36" t="s">
        <v>3717</v>
      </c>
      <c r="T648" s="36" t="s">
        <v>1731</v>
      </c>
      <c r="U648" s="36">
        <v>3715</v>
      </c>
      <c r="V648" s="36" t="s">
        <v>2096</v>
      </c>
      <c r="W648" s="59" t="s">
        <v>2097</v>
      </c>
      <c r="X648" s="36" t="s">
        <v>1734</v>
      </c>
      <c r="Y648" s="36" t="s">
        <v>181</v>
      </c>
      <c r="Z648" s="36" t="s">
        <v>1511</v>
      </c>
      <c r="AA648" s="36" t="s">
        <v>2098</v>
      </c>
      <c r="AB648" s="60">
        <v>100</v>
      </c>
      <c r="AC648" s="60">
        <v>5</v>
      </c>
      <c r="AD648" s="60">
        <v>8</v>
      </c>
      <c r="AE648" s="36" t="s">
        <v>2099</v>
      </c>
      <c r="AF648" s="60">
        <v>120</v>
      </c>
      <c r="AG648" s="60">
        <v>10</v>
      </c>
      <c r="AH648" s="60">
        <v>11</v>
      </c>
      <c r="AI648" s="36" t="s">
        <v>2100</v>
      </c>
      <c r="AJ648" s="60">
        <v>140</v>
      </c>
      <c r="AK648" s="60">
        <v>10</v>
      </c>
      <c r="AL648" s="60">
        <v>13</v>
      </c>
      <c r="AM648" s="36" t="s">
        <v>2101</v>
      </c>
      <c r="AN648" s="60">
        <v>160</v>
      </c>
      <c r="AO648" s="60">
        <v>10</v>
      </c>
      <c r="AP648" s="60">
        <v>16</v>
      </c>
      <c r="AQ648" s="36" t="s">
        <v>40</v>
      </c>
    </row>
    <row r="649" spans="1:43" x14ac:dyDescent="0.2">
      <c r="A649" s="36" t="s">
        <v>44</v>
      </c>
      <c r="B649" s="36" t="s">
        <v>3759</v>
      </c>
      <c r="T649" s="36" t="s">
        <v>66</v>
      </c>
      <c r="U649" s="36">
        <v>9008</v>
      </c>
      <c r="V649" s="36" t="s">
        <v>2096</v>
      </c>
      <c r="W649" s="59" t="s">
        <v>2097</v>
      </c>
      <c r="X649" s="36">
        <v>30</v>
      </c>
      <c r="Y649" s="36" t="s">
        <v>181</v>
      </c>
      <c r="Z649" s="36" t="s">
        <v>1511</v>
      </c>
      <c r="AA649" s="36" t="s">
        <v>2978</v>
      </c>
      <c r="AB649" s="60">
        <v>60</v>
      </c>
      <c r="AC649" s="60">
        <v>15</v>
      </c>
      <c r="AD649" s="60">
        <v>6</v>
      </c>
      <c r="AE649" s="36" t="s">
        <v>2979</v>
      </c>
      <c r="AF649" s="60">
        <v>100</v>
      </c>
      <c r="AG649" s="60">
        <v>20</v>
      </c>
      <c r="AH649" s="60">
        <v>9</v>
      </c>
      <c r="AI649" s="36" t="s">
        <v>2980</v>
      </c>
      <c r="AJ649" s="60">
        <v>150</v>
      </c>
      <c r="AK649" s="60">
        <v>25</v>
      </c>
      <c r="AL649" s="60">
        <v>12</v>
      </c>
      <c r="AM649" s="36" t="s">
        <v>2981</v>
      </c>
      <c r="AN649" s="60">
        <v>240</v>
      </c>
      <c r="AO649" s="60">
        <v>30</v>
      </c>
      <c r="AP649" s="60">
        <v>15</v>
      </c>
    </row>
    <row r="650" spans="1:43" x14ac:dyDescent="0.2">
      <c r="A650" s="36" t="s">
        <v>44</v>
      </c>
      <c r="B650" s="36" t="s">
        <v>3807</v>
      </c>
      <c r="T650" s="36" t="s">
        <v>67</v>
      </c>
      <c r="U650" s="36">
        <v>27004</v>
      </c>
      <c r="V650" s="36" t="s">
        <v>4134</v>
      </c>
      <c r="W650" s="59" t="s">
        <v>4135</v>
      </c>
      <c r="X650" s="36">
        <v>68</v>
      </c>
      <c r="Y650" s="36" t="s">
        <v>1561</v>
      </c>
      <c r="Z650" s="36" t="s">
        <v>1511</v>
      </c>
      <c r="AA650" s="36" t="s">
        <v>1897</v>
      </c>
      <c r="AB650" s="60">
        <v>200</v>
      </c>
      <c r="AC650" s="60">
        <v>20</v>
      </c>
      <c r="AD650" s="60">
        <v>9</v>
      </c>
      <c r="AE650" s="36" t="s">
        <v>1721</v>
      </c>
      <c r="AF650" s="60">
        <v>300</v>
      </c>
      <c r="AG650" s="60">
        <v>30</v>
      </c>
      <c r="AH650" s="60">
        <v>12</v>
      </c>
      <c r="AI650" s="36" t="s">
        <v>4136</v>
      </c>
      <c r="AJ650" s="60">
        <v>400</v>
      </c>
      <c r="AK650" s="60">
        <v>40</v>
      </c>
      <c r="AL650" s="60">
        <v>14</v>
      </c>
      <c r="AM650" s="36" t="s">
        <v>4137</v>
      </c>
      <c r="AN650" s="60">
        <v>500</v>
      </c>
      <c r="AO650" s="60">
        <v>50</v>
      </c>
      <c r="AP650" s="60">
        <v>16</v>
      </c>
    </row>
    <row r="651" spans="1:43" x14ac:dyDescent="0.2">
      <c r="A651" s="36" t="s">
        <v>44</v>
      </c>
      <c r="B651" s="36" t="s">
        <v>3861</v>
      </c>
      <c r="T651" s="36" t="s">
        <v>34</v>
      </c>
      <c r="U651" s="36">
        <v>19001</v>
      </c>
      <c r="V651" s="36" t="s">
        <v>3753</v>
      </c>
      <c r="W651" s="59" t="s">
        <v>3754</v>
      </c>
      <c r="X651" s="36">
        <v>48</v>
      </c>
      <c r="Y651" s="36" t="s">
        <v>1544</v>
      </c>
      <c r="Z651" s="36" t="s">
        <v>1511</v>
      </c>
      <c r="AA651" s="36" t="s">
        <v>3755</v>
      </c>
      <c r="AB651" s="60">
        <v>140</v>
      </c>
      <c r="AC651" s="60">
        <v>10</v>
      </c>
      <c r="AD651" s="60">
        <v>7</v>
      </c>
      <c r="AE651" s="36" t="s">
        <v>3756</v>
      </c>
      <c r="AF651" s="60">
        <v>200</v>
      </c>
      <c r="AG651" s="60">
        <v>10</v>
      </c>
      <c r="AH651" s="60">
        <v>10</v>
      </c>
      <c r="AI651" s="36" t="s">
        <v>3757</v>
      </c>
      <c r="AJ651" s="60">
        <v>280</v>
      </c>
      <c r="AK651" s="60">
        <v>15</v>
      </c>
      <c r="AL651" s="60">
        <v>12</v>
      </c>
      <c r="AM651" s="36" t="s">
        <v>3758</v>
      </c>
      <c r="AN651" s="60">
        <v>360</v>
      </c>
      <c r="AO651" s="60">
        <v>15</v>
      </c>
      <c r="AP651" s="60">
        <v>15</v>
      </c>
    </row>
    <row r="652" spans="1:43" x14ac:dyDescent="0.2">
      <c r="A652" s="36" t="s">
        <v>44</v>
      </c>
      <c r="B652" s="36" t="s">
        <v>3907</v>
      </c>
      <c r="T652" s="36" t="s">
        <v>44</v>
      </c>
      <c r="U652" s="36">
        <v>19002</v>
      </c>
      <c r="V652" s="36" t="s">
        <v>3759</v>
      </c>
      <c r="W652" s="59" t="s">
        <v>3760</v>
      </c>
      <c r="X652" s="36">
        <v>48</v>
      </c>
      <c r="Y652" s="36" t="s">
        <v>1544</v>
      </c>
      <c r="Z652" s="36" t="s">
        <v>1511</v>
      </c>
      <c r="AA652" s="36" t="s">
        <v>3761</v>
      </c>
      <c r="AB652" s="60">
        <v>140</v>
      </c>
      <c r="AC652" s="60">
        <v>10</v>
      </c>
      <c r="AD652" s="60">
        <v>7</v>
      </c>
      <c r="AE652" s="36" t="s">
        <v>3762</v>
      </c>
      <c r="AF652" s="60">
        <v>180</v>
      </c>
      <c r="AG652" s="60">
        <v>10</v>
      </c>
      <c r="AH652" s="60">
        <v>9</v>
      </c>
      <c r="AI652" s="36" t="s">
        <v>3763</v>
      </c>
      <c r="AJ652" s="60">
        <v>240</v>
      </c>
      <c r="AK652" s="60">
        <v>15</v>
      </c>
      <c r="AL652" s="60">
        <v>12</v>
      </c>
      <c r="AM652" s="36" t="s">
        <v>3764</v>
      </c>
      <c r="AN652" s="60">
        <v>300</v>
      </c>
      <c r="AO652" s="60">
        <v>15</v>
      </c>
      <c r="AP652" s="60">
        <v>15</v>
      </c>
    </row>
    <row r="653" spans="1:43" x14ac:dyDescent="0.2">
      <c r="A653" s="36" t="s">
        <v>44</v>
      </c>
      <c r="B653" s="36" t="s">
        <v>3952</v>
      </c>
      <c r="T653" s="36" t="s">
        <v>54</v>
      </c>
      <c r="U653" s="36">
        <v>33003</v>
      </c>
      <c r="V653" s="36" t="s">
        <v>4349</v>
      </c>
      <c r="W653" s="59" t="s">
        <v>4350</v>
      </c>
      <c r="X653" s="36">
        <v>82</v>
      </c>
      <c r="Y653" s="36" t="s">
        <v>1561</v>
      </c>
      <c r="Z653" s="36" t="s">
        <v>1511</v>
      </c>
      <c r="AA653" s="36" t="s">
        <v>1564</v>
      </c>
      <c r="AB653" s="60">
        <v>350</v>
      </c>
      <c r="AC653" s="60">
        <v>35</v>
      </c>
      <c r="AD653" s="60">
        <v>12</v>
      </c>
      <c r="AE653" s="36" t="s">
        <v>4041</v>
      </c>
      <c r="AF653" s="60">
        <v>500</v>
      </c>
      <c r="AG653" s="60">
        <v>50</v>
      </c>
      <c r="AH653" s="60">
        <v>15</v>
      </c>
      <c r="AI653" s="36" t="s">
        <v>4351</v>
      </c>
      <c r="AJ653" s="60">
        <v>800</v>
      </c>
      <c r="AK653" s="60">
        <v>80</v>
      </c>
      <c r="AL653" s="60">
        <v>17</v>
      </c>
      <c r="AM653" s="36" t="s">
        <v>4352</v>
      </c>
      <c r="AN653" s="60">
        <v>1500</v>
      </c>
      <c r="AO653" s="60">
        <v>150</v>
      </c>
      <c r="AP653" s="60">
        <v>18</v>
      </c>
    </row>
    <row r="654" spans="1:43" x14ac:dyDescent="0.2">
      <c r="A654" s="36" t="s">
        <v>44</v>
      </c>
      <c r="B654" s="36" t="s">
        <v>3997</v>
      </c>
      <c r="T654" s="36" t="s">
        <v>67</v>
      </c>
      <c r="U654" s="36">
        <v>30004</v>
      </c>
      <c r="V654" s="36" t="s">
        <v>4266</v>
      </c>
      <c r="W654" s="59" t="s">
        <v>4267</v>
      </c>
      <c r="X654" s="36">
        <v>76</v>
      </c>
      <c r="Y654" s="36" t="s">
        <v>1561</v>
      </c>
      <c r="Z654" s="36" t="s">
        <v>1511</v>
      </c>
      <c r="AA654" s="36" t="s">
        <v>4268</v>
      </c>
      <c r="AB654" s="60">
        <v>250</v>
      </c>
      <c r="AC654" s="60">
        <v>25</v>
      </c>
      <c r="AD654" s="60">
        <v>9</v>
      </c>
      <c r="AE654" s="36" t="s">
        <v>4269</v>
      </c>
      <c r="AF654" s="60">
        <v>360</v>
      </c>
      <c r="AG654" s="60">
        <v>40</v>
      </c>
      <c r="AH654" s="60">
        <v>12</v>
      </c>
      <c r="AI654" s="36" t="s">
        <v>4270</v>
      </c>
      <c r="AJ654" s="60">
        <v>450</v>
      </c>
      <c r="AK654" s="60">
        <v>45</v>
      </c>
      <c r="AL654" s="60">
        <v>15</v>
      </c>
      <c r="AM654" s="36" t="s">
        <v>4271</v>
      </c>
      <c r="AN654" s="60">
        <v>600</v>
      </c>
      <c r="AO654" s="60">
        <v>55</v>
      </c>
      <c r="AP654" s="60">
        <v>17</v>
      </c>
    </row>
    <row r="655" spans="1:43" x14ac:dyDescent="0.2">
      <c r="A655" s="36" t="s">
        <v>44</v>
      </c>
      <c r="B655" s="36" t="s">
        <v>4042</v>
      </c>
      <c r="T655" s="36" t="s">
        <v>1685</v>
      </c>
      <c r="U655" s="36">
        <v>7115</v>
      </c>
      <c r="V655" s="36" t="s">
        <v>2745</v>
      </c>
      <c r="W655" s="59" t="s">
        <v>2746</v>
      </c>
      <c r="X655" s="36" t="s">
        <v>1688</v>
      </c>
      <c r="Y655" s="36" t="s">
        <v>181</v>
      </c>
      <c r="Z655" s="36" t="s">
        <v>1511</v>
      </c>
      <c r="AA655" s="36" t="s">
        <v>1173</v>
      </c>
      <c r="AB655" s="60">
        <v>50</v>
      </c>
      <c r="AC655" s="60">
        <v>5</v>
      </c>
      <c r="AD655" s="60">
        <v>6</v>
      </c>
      <c r="AE655" s="36" t="s">
        <v>2218</v>
      </c>
      <c r="AF655" s="60">
        <v>100</v>
      </c>
      <c r="AG655" s="60">
        <v>10</v>
      </c>
      <c r="AH655" s="60">
        <v>9</v>
      </c>
      <c r="AI655" s="36" t="s">
        <v>1546</v>
      </c>
      <c r="AJ655" s="60">
        <v>160</v>
      </c>
      <c r="AK655" s="60">
        <v>10</v>
      </c>
      <c r="AL655" s="60">
        <v>11</v>
      </c>
      <c r="AM655" s="36" t="s">
        <v>2747</v>
      </c>
      <c r="AN655" s="60">
        <v>240</v>
      </c>
      <c r="AO655" s="60">
        <v>15</v>
      </c>
      <c r="AP655" s="60">
        <v>13</v>
      </c>
      <c r="AQ655" s="36" t="s">
        <v>76</v>
      </c>
    </row>
    <row r="656" spans="1:43" x14ac:dyDescent="0.2">
      <c r="A656" s="36" t="s">
        <v>44</v>
      </c>
      <c r="B656" s="36" t="s">
        <v>4070</v>
      </c>
    </row>
    <row r="657" spans="1:2" x14ac:dyDescent="0.2">
      <c r="A657" s="36" t="s">
        <v>44</v>
      </c>
      <c r="B657" s="36" t="s">
        <v>4128</v>
      </c>
    </row>
    <row r="658" spans="1:2" x14ac:dyDescent="0.2">
      <c r="A658" s="36" t="s">
        <v>44</v>
      </c>
      <c r="B658" s="36" t="s">
        <v>4172</v>
      </c>
    </row>
    <row r="659" spans="1:2" x14ac:dyDescent="0.2">
      <c r="A659" s="36" t="s">
        <v>44</v>
      </c>
      <c r="B659" s="36" t="s">
        <v>4226</v>
      </c>
    </row>
    <row r="660" spans="1:2" x14ac:dyDescent="0.2">
      <c r="A660" s="36" t="s">
        <v>44</v>
      </c>
      <c r="B660" s="36" t="s">
        <v>4260</v>
      </c>
    </row>
    <row r="661" spans="1:2" x14ac:dyDescent="0.2">
      <c r="A661" s="36" t="s">
        <v>44</v>
      </c>
      <c r="B661" s="36" t="s">
        <v>4308</v>
      </c>
    </row>
    <row r="662" spans="1:2" x14ac:dyDescent="0.2">
      <c r="A662" s="36" t="s">
        <v>44</v>
      </c>
      <c r="B662" s="36" t="s">
        <v>4326</v>
      </c>
    </row>
    <row r="663" spans="1:2" x14ac:dyDescent="0.2">
      <c r="A663" s="36" t="s">
        <v>44</v>
      </c>
      <c r="B663" s="36" t="s">
        <v>4348</v>
      </c>
    </row>
    <row r="664" spans="1:2" x14ac:dyDescent="0.2">
      <c r="A664" s="36" t="s">
        <v>44</v>
      </c>
      <c r="B664" s="36" t="s">
        <v>4367</v>
      </c>
    </row>
    <row r="665" spans="1:2" x14ac:dyDescent="0.2">
      <c r="A665" s="36" t="s">
        <v>44</v>
      </c>
      <c r="B665" s="36" t="s">
        <v>4387</v>
      </c>
    </row>
    <row r="666" spans="1:2" x14ac:dyDescent="0.2">
      <c r="A666" s="36" t="s">
        <v>44</v>
      </c>
      <c r="B666" s="36" t="s">
        <v>4408</v>
      </c>
    </row>
    <row r="667" spans="1:2" x14ac:dyDescent="0.2">
      <c r="A667" s="36" t="s">
        <v>44</v>
      </c>
      <c r="B667" s="36" t="s">
        <v>4436</v>
      </c>
    </row>
    <row r="668" spans="1:2" x14ac:dyDescent="0.2">
      <c r="A668" s="36" t="s">
        <v>44</v>
      </c>
      <c r="B668" s="36" t="s">
        <v>4458</v>
      </c>
    </row>
    <row r="669" spans="1:2" x14ac:dyDescent="0.2">
      <c r="A669" s="36" t="s">
        <v>44</v>
      </c>
      <c r="B669" s="36" t="s">
        <v>4478</v>
      </c>
    </row>
    <row r="670" spans="1:2" x14ac:dyDescent="0.2">
      <c r="A670" s="36" t="s">
        <v>44</v>
      </c>
      <c r="B670" s="36" t="s">
        <v>4502</v>
      </c>
    </row>
    <row r="671" spans="1:2" x14ac:dyDescent="0.2">
      <c r="A671" s="36" t="s">
        <v>1620</v>
      </c>
      <c r="B671" s="36" t="s">
        <v>1621</v>
      </c>
    </row>
    <row r="672" spans="1:2" x14ac:dyDescent="0.2">
      <c r="A672" s="36" t="s">
        <v>1620</v>
      </c>
      <c r="B672" s="36" t="s">
        <v>1848</v>
      </c>
    </row>
    <row r="673" spans="1:2" x14ac:dyDescent="0.2">
      <c r="A673" s="36" t="s">
        <v>1620</v>
      </c>
      <c r="B673" s="36" t="s">
        <v>2027</v>
      </c>
    </row>
    <row r="674" spans="1:2" x14ac:dyDescent="0.2">
      <c r="A674" s="36" t="s">
        <v>1620</v>
      </c>
      <c r="B674" s="36" t="s">
        <v>2192</v>
      </c>
    </row>
    <row r="675" spans="1:2" x14ac:dyDescent="0.2">
      <c r="A675" s="36" t="s">
        <v>1620</v>
      </c>
      <c r="B675" s="36" t="s">
        <v>2360</v>
      </c>
    </row>
    <row r="676" spans="1:2" x14ac:dyDescent="0.2">
      <c r="A676" s="36" t="s">
        <v>1620</v>
      </c>
      <c r="B676" s="36" t="s">
        <v>2534</v>
      </c>
    </row>
    <row r="677" spans="1:2" x14ac:dyDescent="0.2">
      <c r="A677" s="36" t="s">
        <v>1620</v>
      </c>
      <c r="B677" s="36" t="s">
        <v>2707</v>
      </c>
    </row>
    <row r="678" spans="1:2" x14ac:dyDescent="0.2">
      <c r="A678" s="36" t="s">
        <v>1620</v>
      </c>
      <c r="B678" s="36" t="s">
        <v>2866</v>
      </c>
    </row>
    <row r="679" spans="1:2" x14ac:dyDescent="0.2">
      <c r="A679" s="36" t="s">
        <v>1620</v>
      </c>
      <c r="B679" s="36" t="s">
        <v>3031</v>
      </c>
    </row>
    <row r="680" spans="1:2" x14ac:dyDescent="0.2">
      <c r="A680" s="36" t="s">
        <v>1620</v>
      </c>
      <c r="B680" s="36" t="s">
        <v>3191</v>
      </c>
    </row>
    <row r="681" spans="1:2" x14ac:dyDescent="0.2">
      <c r="A681" s="36" t="s">
        <v>1629</v>
      </c>
      <c r="B681" s="36" t="s">
        <v>1630</v>
      </c>
    </row>
    <row r="682" spans="1:2" x14ac:dyDescent="0.2">
      <c r="A682" s="36" t="s">
        <v>1629</v>
      </c>
      <c r="B682" s="36" t="s">
        <v>1854</v>
      </c>
    </row>
    <row r="683" spans="1:2" x14ac:dyDescent="0.2">
      <c r="A683" s="36" t="s">
        <v>1629</v>
      </c>
      <c r="B683" s="36" t="s">
        <v>2033</v>
      </c>
    </row>
    <row r="684" spans="1:2" x14ac:dyDescent="0.2">
      <c r="A684" s="36" t="s">
        <v>1629</v>
      </c>
      <c r="B684" s="36" t="s">
        <v>2198</v>
      </c>
    </row>
    <row r="685" spans="1:2" x14ac:dyDescent="0.2">
      <c r="A685" s="36" t="s">
        <v>1629</v>
      </c>
      <c r="B685" s="36" t="s">
        <v>273</v>
      </c>
    </row>
    <row r="686" spans="1:2" x14ac:dyDescent="0.2">
      <c r="A686" s="36" t="s">
        <v>1629</v>
      </c>
      <c r="B686" s="36" t="s">
        <v>2536</v>
      </c>
    </row>
    <row r="687" spans="1:2" x14ac:dyDescent="0.2">
      <c r="A687" s="36" t="s">
        <v>1629</v>
      </c>
      <c r="B687" s="36" t="s">
        <v>2709</v>
      </c>
    </row>
    <row r="688" spans="1:2" x14ac:dyDescent="0.2">
      <c r="A688" s="36" t="s">
        <v>1629</v>
      </c>
      <c r="B688" s="36" t="s">
        <v>2872</v>
      </c>
    </row>
    <row r="689" spans="1:2" x14ac:dyDescent="0.2">
      <c r="A689" s="36" t="s">
        <v>1629</v>
      </c>
      <c r="B689" s="36" t="s">
        <v>3033</v>
      </c>
    </row>
    <row r="690" spans="1:2" x14ac:dyDescent="0.2">
      <c r="A690" s="36" t="s">
        <v>1629</v>
      </c>
      <c r="B690" s="36" t="s">
        <v>3197</v>
      </c>
    </row>
    <row r="691" spans="1:2" x14ac:dyDescent="0.2">
      <c r="A691" s="36" t="s">
        <v>1645</v>
      </c>
      <c r="B691" s="36" t="s">
        <v>1646</v>
      </c>
    </row>
    <row r="692" spans="1:2" x14ac:dyDescent="0.2">
      <c r="A692" s="36" t="s">
        <v>1645</v>
      </c>
      <c r="B692" s="36" t="s">
        <v>1866</v>
      </c>
    </row>
    <row r="693" spans="1:2" x14ac:dyDescent="0.2">
      <c r="A693" s="36" t="s">
        <v>1645</v>
      </c>
      <c r="B693" s="36" t="s">
        <v>2044</v>
      </c>
    </row>
    <row r="694" spans="1:2" x14ac:dyDescent="0.2">
      <c r="A694" s="36" t="s">
        <v>1645</v>
      </c>
      <c r="B694" s="36" t="s">
        <v>2203</v>
      </c>
    </row>
    <row r="695" spans="1:2" x14ac:dyDescent="0.2">
      <c r="A695" s="36" t="s">
        <v>1645</v>
      </c>
      <c r="B695" s="36" t="s">
        <v>2372</v>
      </c>
    </row>
    <row r="696" spans="1:2" x14ac:dyDescent="0.2">
      <c r="A696" s="36" t="s">
        <v>1645</v>
      </c>
      <c r="B696" s="36" t="s">
        <v>2544</v>
      </c>
    </row>
    <row r="697" spans="1:2" x14ac:dyDescent="0.2">
      <c r="A697" s="36" t="s">
        <v>1645</v>
      </c>
      <c r="B697" s="36" t="s">
        <v>2718</v>
      </c>
    </row>
    <row r="698" spans="1:2" x14ac:dyDescent="0.2">
      <c r="A698" s="36" t="s">
        <v>1645</v>
      </c>
      <c r="B698" s="36" t="s">
        <v>2880</v>
      </c>
    </row>
    <row r="699" spans="1:2" x14ac:dyDescent="0.2">
      <c r="A699" s="36" t="s">
        <v>1645</v>
      </c>
      <c r="B699" s="36" t="s">
        <v>3041</v>
      </c>
    </row>
    <row r="700" spans="1:2" x14ac:dyDescent="0.2">
      <c r="A700" s="36" t="s">
        <v>1645</v>
      </c>
      <c r="B700" s="36" t="s">
        <v>3202</v>
      </c>
    </row>
    <row r="701" spans="1:2" x14ac:dyDescent="0.2">
      <c r="A701" s="36" t="s">
        <v>1654</v>
      </c>
      <c r="B701" s="36" t="s">
        <v>1655</v>
      </c>
    </row>
    <row r="702" spans="1:2" x14ac:dyDescent="0.2">
      <c r="A702" s="36" t="s">
        <v>1654</v>
      </c>
      <c r="B702" s="36" t="s">
        <v>1870</v>
      </c>
    </row>
    <row r="703" spans="1:2" x14ac:dyDescent="0.2">
      <c r="A703" s="36" t="s">
        <v>1654</v>
      </c>
      <c r="B703" s="36" t="s">
        <v>2047</v>
      </c>
    </row>
    <row r="704" spans="1:2" x14ac:dyDescent="0.2">
      <c r="A704" s="36" t="s">
        <v>1654</v>
      </c>
      <c r="B704" s="36" t="s">
        <v>2209</v>
      </c>
    </row>
    <row r="705" spans="1:2" x14ac:dyDescent="0.2">
      <c r="A705" s="36" t="s">
        <v>1654</v>
      </c>
      <c r="B705" s="36" t="s">
        <v>2378</v>
      </c>
    </row>
    <row r="706" spans="1:2" x14ac:dyDescent="0.2">
      <c r="A706" s="36" t="s">
        <v>1654</v>
      </c>
      <c r="B706" s="36" t="s">
        <v>2550</v>
      </c>
    </row>
    <row r="707" spans="1:2" x14ac:dyDescent="0.2">
      <c r="A707" s="36" t="s">
        <v>1654</v>
      </c>
      <c r="B707" s="36" t="s">
        <v>2721</v>
      </c>
    </row>
    <row r="708" spans="1:2" x14ac:dyDescent="0.2">
      <c r="A708" s="36" t="s">
        <v>1654</v>
      </c>
      <c r="B708" s="36" t="s">
        <v>2886</v>
      </c>
    </row>
    <row r="709" spans="1:2" x14ac:dyDescent="0.2">
      <c r="A709" s="36" t="s">
        <v>1654</v>
      </c>
      <c r="B709" s="36" t="s">
        <v>3047</v>
      </c>
    </row>
    <row r="710" spans="1:2" x14ac:dyDescent="0.2">
      <c r="A710" s="36" t="s">
        <v>1654</v>
      </c>
      <c r="B710" s="36" t="s">
        <v>3208</v>
      </c>
    </row>
    <row r="711" spans="1:2" x14ac:dyDescent="0.2">
      <c r="A711" s="36" t="s">
        <v>1662</v>
      </c>
      <c r="B711" s="36" t="s">
        <v>1663</v>
      </c>
    </row>
    <row r="712" spans="1:2" x14ac:dyDescent="0.2">
      <c r="A712" s="36" t="s">
        <v>1662</v>
      </c>
      <c r="B712" s="36" t="s">
        <v>1876</v>
      </c>
    </row>
    <row r="713" spans="1:2" x14ac:dyDescent="0.2">
      <c r="A713" s="36" t="s">
        <v>1662</v>
      </c>
      <c r="B713" s="36" t="s">
        <v>2050</v>
      </c>
    </row>
    <row r="714" spans="1:2" x14ac:dyDescent="0.2">
      <c r="A714" s="36" t="s">
        <v>1662</v>
      </c>
      <c r="B714" s="36" t="s">
        <v>2215</v>
      </c>
    </row>
    <row r="715" spans="1:2" x14ac:dyDescent="0.2">
      <c r="A715" s="36" t="s">
        <v>1662</v>
      </c>
      <c r="B715" s="36" t="s">
        <v>2383</v>
      </c>
    </row>
    <row r="716" spans="1:2" x14ac:dyDescent="0.2">
      <c r="A716" s="36" t="s">
        <v>1662</v>
      </c>
      <c r="B716" s="36" t="s">
        <v>2552</v>
      </c>
    </row>
    <row r="717" spans="1:2" x14ac:dyDescent="0.2">
      <c r="A717" s="36" t="s">
        <v>1662</v>
      </c>
      <c r="B717" s="36" t="s">
        <v>2727</v>
      </c>
    </row>
    <row r="718" spans="1:2" x14ac:dyDescent="0.2">
      <c r="A718" s="36" t="s">
        <v>1662</v>
      </c>
      <c r="B718" s="36" t="s">
        <v>2888</v>
      </c>
    </row>
    <row r="719" spans="1:2" x14ac:dyDescent="0.2">
      <c r="A719" s="36" t="s">
        <v>1662</v>
      </c>
      <c r="B719" s="36" t="s">
        <v>3053</v>
      </c>
    </row>
    <row r="720" spans="1:2" x14ac:dyDescent="0.2">
      <c r="A720" s="36" t="s">
        <v>1662</v>
      </c>
      <c r="B720" s="36" t="s">
        <v>3214</v>
      </c>
    </row>
    <row r="721" spans="1:2" x14ac:dyDescent="0.2">
      <c r="A721" s="36" t="s">
        <v>40</v>
      </c>
      <c r="B721" s="36" t="s">
        <v>1542</v>
      </c>
    </row>
    <row r="722" spans="1:2" x14ac:dyDescent="0.2">
      <c r="A722" s="36" t="s">
        <v>40</v>
      </c>
      <c r="B722" s="36" t="s">
        <v>1785</v>
      </c>
    </row>
    <row r="723" spans="1:2" x14ac:dyDescent="0.2">
      <c r="A723" s="36" t="s">
        <v>40</v>
      </c>
      <c r="B723" s="36" t="s">
        <v>1967</v>
      </c>
    </row>
    <row r="724" spans="1:2" x14ac:dyDescent="0.2">
      <c r="A724" s="36" t="s">
        <v>40</v>
      </c>
      <c r="B724" s="36" t="s">
        <v>2135</v>
      </c>
    </row>
    <row r="725" spans="1:2" x14ac:dyDescent="0.2">
      <c r="A725" s="36" t="s">
        <v>40</v>
      </c>
      <c r="B725" s="36" t="s">
        <v>2303</v>
      </c>
    </row>
    <row r="726" spans="1:2" x14ac:dyDescent="0.2">
      <c r="A726" s="36" t="s">
        <v>40</v>
      </c>
      <c r="B726" s="36" t="s">
        <v>2472</v>
      </c>
    </row>
    <row r="727" spans="1:2" x14ac:dyDescent="0.2">
      <c r="A727" s="36" t="s">
        <v>40</v>
      </c>
      <c r="B727" s="36" t="s">
        <v>2647</v>
      </c>
    </row>
    <row r="728" spans="1:2" x14ac:dyDescent="0.2">
      <c r="A728" s="36" t="s">
        <v>40</v>
      </c>
      <c r="B728" s="36" t="s">
        <v>2819</v>
      </c>
    </row>
    <row r="729" spans="1:2" x14ac:dyDescent="0.2">
      <c r="A729" s="36" t="s">
        <v>40</v>
      </c>
      <c r="B729" s="36" t="s">
        <v>2973</v>
      </c>
    </row>
    <row r="730" spans="1:2" x14ac:dyDescent="0.2">
      <c r="A730" s="36" t="s">
        <v>40</v>
      </c>
      <c r="B730" s="36" t="s">
        <v>3141</v>
      </c>
    </row>
    <row r="731" spans="1:2" x14ac:dyDescent="0.2">
      <c r="A731" s="36" t="s">
        <v>40</v>
      </c>
      <c r="B731" s="36" t="s">
        <v>3290</v>
      </c>
    </row>
    <row r="732" spans="1:2" x14ac:dyDescent="0.2">
      <c r="A732" s="36" t="s">
        <v>40</v>
      </c>
      <c r="B732" s="36" t="s">
        <v>312</v>
      </c>
    </row>
    <row r="733" spans="1:2" x14ac:dyDescent="0.2">
      <c r="A733" s="36" t="s">
        <v>40</v>
      </c>
      <c r="B733" s="36" t="s">
        <v>3496</v>
      </c>
    </row>
    <row r="734" spans="1:2" x14ac:dyDescent="0.2">
      <c r="A734" s="36" t="s">
        <v>40</v>
      </c>
      <c r="B734" s="36" t="s">
        <v>3556</v>
      </c>
    </row>
    <row r="735" spans="1:2" x14ac:dyDescent="0.2">
      <c r="A735" s="36" t="s">
        <v>40</v>
      </c>
      <c r="B735" s="36" t="s">
        <v>672</v>
      </c>
    </row>
    <row r="736" spans="1:2" x14ac:dyDescent="0.2">
      <c r="A736" s="36" t="s">
        <v>40</v>
      </c>
      <c r="B736" s="36" t="s">
        <v>3647</v>
      </c>
    </row>
    <row r="737" spans="1:2" x14ac:dyDescent="0.2">
      <c r="A737" s="36" t="s">
        <v>40</v>
      </c>
      <c r="B737" s="36" t="s">
        <v>3698</v>
      </c>
    </row>
    <row r="738" spans="1:2" x14ac:dyDescent="0.2">
      <c r="A738" s="36" t="s">
        <v>40</v>
      </c>
      <c r="B738" s="36" t="s">
        <v>3735</v>
      </c>
    </row>
    <row r="739" spans="1:2" x14ac:dyDescent="0.2">
      <c r="A739" s="36" t="s">
        <v>40</v>
      </c>
      <c r="B739" s="36" t="s">
        <v>3783</v>
      </c>
    </row>
    <row r="740" spans="1:2" x14ac:dyDescent="0.2">
      <c r="A740" s="36" t="s">
        <v>40</v>
      </c>
      <c r="B740" s="36" t="s">
        <v>3833</v>
      </c>
    </row>
    <row r="741" spans="1:2" x14ac:dyDescent="0.2">
      <c r="A741" s="36" t="s">
        <v>40</v>
      </c>
      <c r="B741" s="36" t="s">
        <v>3877</v>
      </c>
    </row>
    <row r="742" spans="1:2" x14ac:dyDescent="0.2">
      <c r="A742" s="36" t="s">
        <v>40</v>
      </c>
      <c r="B742" s="36" t="s">
        <v>3929</v>
      </c>
    </row>
    <row r="743" spans="1:2" x14ac:dyDescent="0.2">
      <c r="A743" s="36" t="s">
        <v>40</v>
      </c>
      <c r="B743" s="36" t="s">
        <v>3970</v>
      </c>
    </row>
    <row r="744" spans="1:2" x14ac:dyDescent="0.2">
      <c r="A744" s="36" t="s">
        <v>40</v>
      </c>
      <c r="B744" s="36" t="s">
        <v>4017</v>
      </c>
    </row>
    <row r="745" spans="1:2" x14ac:dyDescent="0.2">
      <c r="A745" s="36" t="s">
        <v>40</v>
      </c>
      <c r="B745" s="36" t="s">
        <v>4058</v>
      </c>
    </row>
    <row r="746" spans="1:2" x14ac:dyDescent="0.2">
      <c r="A746" s="36" t="s">
        <v>40</v>
      </c>
      <c r="B746" s="36" t="s">
        <v>4093</v>
      </c>
    </row>
    <row r="747" spans="1:2" x14ac:dyDescent="0.2">
      <c r="A747" s="36" t="s">
        <v>40</v>
      </c>
      <c r="B747" s="36" t="s">
        <v>4143</v>
      </c>
    </row>
    <row r="748" spans="1:2" x14ac:dyDescent="0.2">
      <c r="A748" s="36" t="s">
        <v>40</v>
      </c>
      <c r="B748" s="36" t="s">
        <v>4195</v>
      </c>
    </row>
    <row r="749" spans="1:2" x14ac:dyDescent="0.2">
      <c r="A749" s="36" t="s">
        <v>40</v>
      </c>
      <c r="B749" s="36" t="s">
        <v>4235</v>
      </c>
    </row>
    <row r="750" spans="1:2" x14ac:dyDescent="0.2">
      <c r="A750" s="36" t="s">
        <v>40</v>
      </c>
      <c r="B750" s="36" t="s">
        <v>4280</v>
      </c>
    </row>
    <row r="751" spans="1:2" x14ac:dyDescent="0.2">
      <c r="A751" s="36" t="s">
        <v>286</v>
      </c>
      <c r="B751" s="36" t="s">
        <v>1670</v>
      </c>
    </row>
    <row r="752" spans="1:2" x14ac:dyDescent="0.2">
      <c r="A752" s="36" t="s">
        <v>286</v>
      </c>
      <c r="B752" s="36" t="s">
        <v>1882</v>
      </c>
    </row>
    <row r="753" spans="1:2" x14ac:dyDescent="0.2">
      <c r="A753" s="36" t="s">
        <v>286</v>
      </c>
      <c r="B753" s="36" t="s">
        <v>2056</v>
      </c>
    </row>
    <row r="754" spans="1:2" x14ac:dyDescent="0.2">
      <c r="A754" s="36" t="s">
        <v>286</v>
      </c>
      <c r="B754" s="36" t="s">
        <v>2219</v>
      </c>
    </row>
    <row r="755" spans="1:2" x14ac:dyDescent="0.2">
      <c r="A755" s="36" t="s">
        <v>286</v>
      </c>
      <c r="B755" s="36" t="s">
        <v>2389</v>
      </c>
    </row>
    <row r="756" spans="1:2" x14ac:dyDescent="0.2">
      <c r="A756" s="36" t="s">
        <v>286</v>
      </c>
      <c r="B756" s="36" t="s">
        <v>2558</v>
      </c>
    </row>
    <row r="757" spans="1:2" x14ac:dyDescent="0.2">
      <c r="A757" s="36" t="s">
        <v>286</v>
      </c>
      <c r="B757" s="36" t="s">
        <v>2733</v>
      </c>
    </row>
    <row r="758" spans="1:2" x14ac:dyDescent="0.2">
      <c r="A758" s="36" t="s">
        <v>286</v>
      </c>
      <c r="B758" s="36" t="s">
        <v>2894</v>
      </c>
    </row>
    <row r="759" spans="1:2" x14ac:dyDescent="0.2">
      <c r="A759" s="36" t="s">
        <v>286</v>
      </c>
      <c r="B759" s="36" t="s">
        <v>3059</v>
      </c>
    </row>
    <row r="760" spans="1:2" x14ac:dyDescent="0.2">
      <c r="A760" s="36" t="s">
        <v>286</v>
      </c>
      <c r="B760" s="36" t="s">
        <v>3220</v>
      </c>
    </row>
    <row r="761" spans="1:2" x14ac:dyDescent="0.2">
      <c r="A761" s="36" t="s">
        <v>1677</v>
      </c>
      <c r="B761" s="36" t="s">
        <v>1678</v>
      </c>
    </row>
    <row r="762" spans="1:2" x14ac:dyDescent="0.2">
      <c r="A762" s="36" t="s">
        <v>1677</v>
      </c>
      <c r="B762" s="36" t="s">
        <v>1885</v>
      </c>
    </row>
    <row r="763" spans="1:2" x14ac:dyDescent="0.2">
      <c r="A763" s="36" t="s">
        <v>1677</v>
      </c>
      <c r="B763" s="36" t="s">
        <v>2058</v>
      </c>
    </row>
    <row r="764" spans="1:2" x14ac:dyDescent="0.2">
      <c r="A764" s="36" t="s">
        <v>1677</v>
      </c>
      <c r="B764" s="36" t="s">
        <v>2225</v>
      </c>
    </row>
    <row r="765" spans="1:2" x14ac:dyDescent="0.2">
      <c r="A765" s="36" t="s">
        <v>1677</v>
      </c>
      <c r="B765" s="36" t="s">
        <v>2393</v>
      </c>
    </row>
    <row r="766" spans="1:2" x14ac:dyDescent="0.2">
      <c r="A766" s="36" t="s">
        <v>1677</v>
      </c>
      <c r="B766" s="36" t="s">
        <v>2564</v>
      </c>
    </row>
    <row r="767" spans="1:2" x14ac:dyDescent="0.2">
      <c r="A767" s="36" t="s">
        <v>1677</v>
      </c>
      <c r="B767" s="36" t="s">
        <v>2739</v>
      </c>
    </row>
    <row r="768" spans="1:2" x14ac:dyDescent="0.2">
      <c r="A768" s="36" t="s">
        <v>1677</v>
      </c>
      <c r="B768" s="36" t="s">
        <v>2900</v>
      </c>
    </row>
    <row r="769" spans="1:2" x14ac:dyDescent="0.2">
      <c r="A769" s="36" t="s">
        <v>1677</v>
      </c>
      <c r="B769" s="36" t="s">
        <v>3065</v>
      </c>
    </row>
    <row r="770" spans="1:2" x14ac:dyDescent="0.2">
      <c r="A770" s="36" t="s">
        <v>1677</v>
      </c>
      <c r="B770" s="36" t="s">
        <v>3222</v>
      </c>
    </row>
  </sheetData>
  <sheetProtection selectLockedCells="1" selectUnlockedCells="1"/>
  <sortState ref="T15:AP655">
    <sortCondition ref="U15:U655"/>
  </sortState>
  <dataValidations disablePrompts="1" count="1">
    <dataValidation type="list" allowBlank="1" showInputMessage="1" showErrorMessage="1" sqref="E89">
      <formula1>vias</formula1>
    </dataValidation>
  </dataValidations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8"/>
  <sheetViews>
    <sheetView topLeftCell="E16" workbookViewId="0">
      <selection activeCell="J22" sqref="J22"/>
    </sheetView>
  </sheetViews>
  <sheetFormatPr baseColWidth="10" defaultColWidth="10.7109375" defaultRowHeight="12.75" x14ac:dyDescent="0.2"/>
  <cols>
    <col min="9" max="9" width="17.5703125" customWidth="1"/>
    <col min="12" max="12" width="15.28515625" customWidth="1"/>
    <col min="13" max="13" width="64.42578125" customWidth="1"/>
  </cols>
  <sheetData>
    <row r="1" spans="1:24" x14ac:dyDescent="0.2">
      <c r="A1">
        <v>0</v>
      </c>
      <c r="B1">
        <v>0</v>
      </c>
      <c r="D1">
        <v>0</v>
      </c>
      <c r="E1">
        <v>0</v>
      </c>
      <c r="H1">
        <v>1</v>
      </c>
      <c r="I1" t="s">
        <v>4518</v>
      </c>
      <c r="J1">
        <v>101</v>
      </c>
      <c r="K1">
        <v>102</v>
      </c>
      <c r="L1">
        <v>103</v>
      </c>
      <c r="M1">
        <v>104</v>
      </c>
      <c r="N1">
        <v>105</v>
      </c>
      <c r="O1">
        <v>106</v>
      </c>
      <c r="P1">
        <v>107</v>
      </c>
      <c r="Q1">
        <v>108</v>
      </c>
      <c r="R1">
        <v>109</v>
      </c>
      <c r="S1">
        <v>110</v>
      </c>
      <c r="T1">
        <v>111</v>
      </c>
      <c r="U1">
        <v>112</v>
      </c>
      <c r="V1">
        <v>113</v>
      </c>
      <c r="W1">
        <v>114</v>
      </c>
      <c r="X1">
        <v>115</v>
      </c>
    </row>
    <row r="2" spans="1:24" x14ac:dyDescent="0.2">
      <c r="A2">
        <v>1</v>
      </c>
      <c r="B2">
        <v>0</v>
      </c>
      <c r="D2">
        <v>1</v>
      </c>
      <c r="E2">
        <v>10</v>
      </c>
      <c r="H2">
        <v>2</v>
      </c>
      <c r="I2" t="s">
        <v>4519</v>
      </c>
      <c r="J2">
        <v>201</v>
      </c>
      <c r="K2">
        <v>202</v>
      </c>
      <c r="L2">
        <v>203</v>
      </c>
      <c r="M2">
        <v>204</v>
      </c>
      <c r="N2">
        <v>205</v>
      </c>
      <c r="O2">
        <v>206</v>
      </c>
      <c r="P2">
        <v>207</v>
      </c>
      <c r="Q2">
        <v>208</v>
      </c>
      <c r="R2">
        <v>209</v>
      </c>
      <c r="S2">
        <v>210</v>
      </c>
      <c r="T2">
        <v>211</v>
      </c>
      <c r="U2">
        <v>212</v>
      </c>
      <c r="V2">
        <v>213</v>
      </c>
      <c r="W2">
        <v>214</v>
      </c>
      <c r="X2">
        <v>0</v>
      </c>
    </row>
    <row r="3" spans="1:24" x14ac:dyDescent="0.2">
      <c r="A3">
        <v>2</v>
      </c>
      <c r="B3">
        <v>1</v>
      </c>
      <c r="D3">
        <v>2</v>
      </c>
      <c r="E3">
        <v>10</v>
      </c>
      <c r="H3">
        <v>3</v>
      </c>
      <c r="I3" t="s">
        <v>4520</v>
      </c>
      <c r="J3">
        <v>301</v>
      </c>
      <c r="K3">
        <v>302</v>
      </c>
      <c r="L3">
        <v>303</v>
      </c>
      <c r="M3">
        <v>304</v>
      </c>
      <c r="N3">
        <v>305</v>
      </c>
      <c r="O3">
        <v>306</v>
      </c>
      <c r="P3">
        <v>307</v>
      </c>
      <c r="Q3">
        <v>308</v>
      </c>
      <c r="R3">
        <v>309</v>
      </c>
      <c r="S3">
        <v>310</v>
      </c>
      <c r="T3">
        <v>311</v>
      </c>
      <c r="U3">
        <v>0</v>
      </c>
      <c r="V3">
        <v>0</v>
      </c>
      <c r="W3">
        <v>0</v>
      </c>
      <c r="X3">
        <v>0</v>
      </c>
    </row>
    <row r="4" spans="1:24" x14ac:dyDescent="0.2">
      <c r="A4">
        <v>3</v>
      </c>
      <c r="B4">
        <v>1</v>
      </c>
      <c r="D4">
        <v>3</v>
      </c>
      <c r="E4">
        <v>20</v>
      </c>
      <c r="H4">
        <v>4</v>
      </c>
      <c r="I4" t="s">
        <v>4521</v>
      </c>
      <c r="J4">
        <v>401</v>
      </c>
      <c r="K4">
        <v>402</v>
      </c>
      <c r="L4">
        <v>403</v>
      </c>
      <c r="M4">
        <v>404</v>
      </c>
      <c r="N4">
        <v>405</v>
      </c>
      <c r="O4">
        <v>406</v>
      </c>
      <c r="P4">
        <v>407</v>
      </c>
      <c r="Q4">
        <v>408</v>
      </c>
      <c r="R4">
        <v>409</v>
      </c>
      <c r="S4">
        <v>410</v>
      </c>
      <c r="T4">
        <v>411</v>
      </c>
      <c r="U4">
        <v>412</v>
      </c>
      <c r="V4">
        <v>0</v>
      </c>
      <c r="W4">
        <v>0</v>
      </c>
      <c r="X4">
        <v>0</v>
      </c>
    </row>
    <row r="5" spans="1:24" x14ac:dyDescent="0.2">
      <c r="A5">
        <v>4</v>
      </c>
      <c r="B5">
        <v>2</v>
      </c>
      <c r="D5">
        <v>4</v>
      </c>
      <c r="E5">
        <v>20</v>
      </c>
      <c r="H5">
        <v>5</v>
      </c>
      <c r="I5" t="s">
        <v>4522</v>
      </c>
      <c r="J5">
        <v>501</v>
      </c>
      <c r="K5">
        <v>502</v>
      </c>
      <c r="L5">
        <v>503</v>
      </c>
      <c r="M5">
        <v>504</v>
      </c>
      <c r="N5">
        <v>505</v>
      </c>
      <c r="O5">
        <v>506</v>
      </c>
      <c r="P5">
        <v>507</v>
      </c>
      <c r="Q5">
        <v>508</v>
      </c>
      <c r="R5">
        <v>509</v>
      </c>
      <c r="S5">
        <v>510</v>
      </c>
      <c r="T5">
        <v>511</v>
      </c>
      <c r="U5">
        <v>512</v>
      </c>
      <c r="V5">
        <v>513</v>
      </c>
      <c r="W5">
        <v>0</v>
      </c>
      <c r="X5">
        <v>0</v>
      </c>
    </row>
    <row r="6" spans="1:24" x14ac:dyDescent="0.2">
      <c r="A6">
        <v>5</v>
      </c>
      <c r="B6">
        <v>2</v>
      </c>
      <c r="D6">
        <v>5</v>
      </c>
      <c r="E6">
        <v>20</v>
      </c>
      <c r="H6">
        <v>6</v>
      </c>
      <c r="I6" t="s">
        <v>4523</v>
      </c>
      <c r="J6">
        <v>601</v>
      </c>
      <c r="K6">
        <v>602</v>
      </c>
      <c r="L6">
        <v>603</v>
      </c>
      <c r="M6">
        <v>604</v>
      </c>
      <c r="N6">
        <v>605</v>
      </c>
      <c r="O6">
        <v>606</v>
      </c>
      <c r="P6">
        <v>607</v>
      </c>
      <c r="Q6">
        <v>608</v>
      </c>
      <c r="R6">
        <v>609</v>
      </c>
      <c r="S6">
        <v>610</v>
      </c>
      <c r="T6">
        <v>611</v>
      </c>
      <c r="U6">
        <v>0</v>
      </c>
      <c r="V6">
        <v>0</v>
      </c>
      <c r="W6">
        <v>0</v>
      </c>
      <c r="X6">
        <v>0</v>
      </c>
    </row>
    <row r="7" spans="1:24" x14ac:dyDescent="0.2">
      <c r="A7">
        <v>6</v>
      </c>
      <c r="B7">
        <v>3</v>
      </c>
      <c r="D7">
        <v>6</v>
      </c>
      <c r="E7">
        <v>30</v>
      </c>
      <c r="H7">
        <v>7</v>
      </c>
      <c r="I7" t="s">
        <v>3496</v>
      </c>
      <c r="J7">
        <v>701</v>
      </c>
      <c r="K7">
        <v>702</v>
      </c>
      <c r="L7">
        <v>703</v>
      </c>
      <c r="M7">
        <v>704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2">
      <c r="A8">
        <v>7</v>
      </c>
      <c r="B8">
        <v>3</v>
      </c>
      <c r="D8">
        <v>7</v>
      </c>
      <c r="E8">
        <v>30</v>
      </c>
      <c r="H8">
        <v>8</v>
      </c>
      <c r="I8" t="s">
        <v>4524</v>
      </c>
      <c r="J8">
        <v>801</v>
      </c>
      <c r="K8">
        <v>802</v>
      </c>
      <c r="L8">
        <v>803</v>
      </c>
      <c r="M8">
        <v>804</v>
      </c>
      <c r="N8">
        <v>805</v>
      </c>
      <c r="O8">
        <v>806</v>
      </c>
      <c r="P8">
        <v>807</v>
      </c>
      <c r="Q8">
        <v>808</v>
      </c>
      <c r="R8">
        <v>809</v>
      </c>
      <c r="S8">
        <v>810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 x14ac:dyDescent="0.2">
      <c r="A9">
        <v>8</v>
      </c>
      <c r="B9">
        <v>4</v>
      </c>
      <c r="D9">
        <v>8</v>
      </c>
      <c r="E9">
        <v>30</v>
      </c>
      <c r="H9">
        <v>9</v>
      </c>
      <c r="I9" t="s">
        <v>4525</v>
      </c>
      <c r="J9">
        <v>901</v>
      </c>
      <c r="K9">
        <v>902</v>
      </c>
      <c r="L9">
        <v>903</v>
      </c>
      <c r="M9">
        <v>904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2">
      <c r="A10">
        <v>9</v>
      </c>
      <c r="B10">
        <v>4</v>
      </c>
      <c r="D10">
        <v>9</v>
      </c>
      <c r="E10">
        <v>30</v>
      </c>
      <c r="H10">
        <v>10</v>
      </c>
      <c r="I10" t="s">
        <v>4526</v>
      </c>
      <c r="J10">
        <v>1001</v>
      </c>
      <c r="K10">
        <v>1002</v>
      </c>
      <c r="L10">
        <v>1003</v>
      </c>
      <c r="M10">
        <v>1004</v>
      </c>
      <c r="N10">
        <v>1005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x14ac:dyDescent="0.2">
      <c r="A11">
        <v>10</v>
      </c>
      <c r="B11">
        <v>5</v>
      </c>
      <c r="D11">
        <v>10</v>
      </c>
      <c r="E11">
        <v>40</v>
      </c>
      <c r="H11">
        <v>11</v>
      </c>
      <c r="I11" t="s">
        <v>4527</v>
      </c>
      <c r="J11">
        <v>1101</v>
      </c>
      <c r="K11">
        <v>1102</v>
      </c>
      <c r="L11">
        <v>1103</v>
      </c>
      <c r="M11">
        <v>1104</v>
      </c>
      <c r="N11">
        <v>1105</v>
      </c>
      <c r="O11">
        <v>1106</v>
      </c>
      <c r="P11">
        <v>1107</v>
      </c>
      <c r="Q11">
        <v>1108</v>
      </c>
      <c r="R11">
        <v>1109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2">
      <c r="A12">
        <v>11</v>
      </c>
      <c r="B12">
        <v>5</v>
      </c>
      <c r="D12">
        <v>11</v>
      </c>
      <c r="E12">
        <v>40</v>
      </c>
      <c r="H12">
        <v>12</v>
      </c>
      <c r="I12" t="s">
        <v>3457</v>
      </c>
      <c r="J12">
        <v>1201</v>
      </c>
      <c r="K12">
        <v>1202</v>
      </c>
      <c r="L12">
        <v>1203</v>
      </c>
      <c r="M12">
        <v>1204</v>
      </c>
      <c r="N12">
        <v>1205</v>
      </c>
      <c r="O12">
        <v>1206</v>
      </c>
      <c r="P12">
        <v>1207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2">
      <c r="A13">
        <v>12</v>
      </c>
      <c r="B13">
        <v>6</v>
      </c>
      <c r="D13">
        <v>12</v>
      </c>
      <c r="E13">
        <v>40</v>
      </c>
      <c r="H13">
        <v>13</v>
      </c>
      <c r="I13" t="s">
        <v>34</v>
      </c>
      <c r="J13">
        <v>1301</v>
      </c>
      <c r="K13">
        <v>1302</v>
      </c>
      <c r="L13">
        <v>1303</v>
      </c>
      <c r="M13">
        <v>1304</v>
      </c>
      <c r="N13">
        <v>1305</v>
      </c>
      <c r="O13">
        <v>1306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2">
      <c r="A14">
        <v>13</v>
      </c>
      <c r="B14">
        <v>6</v>
      </c>
      <c r="D14">
        <v>13</v>
      </c>
      <c r="E14">
        <v>40</v>
      </c>
      <c r="H14">
        <v>14</v>
      </c>
      <c r="I14" t="s">
        <v>4528</v>
      </c>
      <c r="J14">
        <v>1401</v>
      </c>
      <c r="K14">
        <v>1402</v>
      </c>
      <c r="L14">
        <v>1403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x14ac:dyDescent="0.2">
      <c r="A15">
        <v>14</v>
      </c>
      <c r="B15">
        <v>7</v>
      </c>
      <c r="D15">
        <v>14</v>
      </c>
      <c r="E15">
        <v>40</v>
      </c>
    </row>
    <row r="16" spans="1:24" x14ac:dyDescent="0.2">
      <c r="A16">
        <v>15</v>
      </c>
      <c r="B16">
        <v>7</v>
      </c>
      <c r="D16">
        <v>15</v>
      </c>
      <c r="E16">
        <v>50</v>
      </c>
      <c r="H16" t="s">
        <v>186</v>
      </c>
      <c r="I16" t="s">
        <v>0</v>
      </c>
      <c r="J16" t="s">
        <v>17</v>
      </c>
      <c r="K16" t="s">
        <v>192</v>
      </c>
      <c r="L16" t="s">
        <v>194</v>
      </c>
      <c r="M16" t="s">
        <v>153</v>
      </c>
      <c r="N16" t="s">
        <v>482</v>
      </c>
      <c r="O16" t="s">
        <v>5478</v>
      </c>
      <c r="P16" t="s">
        <v>5479</v>
      </c>
      <c r="Q16" t="s">
        <v>5480</v>
      </c>
      <c r="R16" t="s">
        <v>5481</v>
      </c>
      <c r="S16" t="s">
        <v>5482</v>
      </c>
      <c r="T16" t="s">
        <v>5483</v>
      </c>
      <c r="U16" t="s">
        <v>5484</v>
      </c>
      <c r="V16" t="s">
        <v>5485</v>
      </c>
      <c r="W16" t="s">
        <v>5486</v>
      </c>
    </row>
    <row r="17" spans="1:23" x14ac:dyDescent="0.2">
      <c r="A17">
        <v>16</v>
      </c>
      <c r="B17">
        <v>8</v>
      </c>
      <c r="D17">
        <v>16</v>
      </c>
      <c r="E17">
        <v>50</v>
      </c>
      <c r="H17">
        <v>0</v>
      </c>
      <c r="I17">
        <v>0</v>
      </c>
      <c r="J17" t="s">
        <v>454</v>
      </c>
      <c r="K17" t="s">
        <v>454</v>
      </c>
      <c r="L17" t="s">
        <v>266</v>
      </c>
      <c r="M17" t="s">
        <v>454</v>
      </c>
      <c r="N17" t="s">
        <v>454</v>
      </c>
      <c r="O17" t="s">
        <v>454</v>
      </c>
      <c r="P17" t="s">
        <v>454</v>
      </c>
      <c r="Q17" t="s">
        <v>454</v>
      </c>
      <c r="R17" t="s">
        <v>454</v>
      </c>
      <c r="S17" t="s">
        <v>454</v>
      </c>
      <c r="T17" t="s">
        <v>454</v>
      </c>
      <c r="U17" t="s">
        <v>454</v>
      </c>
      <c r="V17" t="s">
        <v>454</v>
      </c>
      <c r="W17" t="s">
        <v>454</v>
      </c>
    </row>
    <row r="18" spans="1:23" x14ac:dyDescent="0.2">
      <c r="A18">
        <v>17</v>
      </c>
      <c r="B18">
        <v>8</v>
      </c>
      <c r="D18">
        <v>17</v>
      </c>
      <c r="E18">
        <v>50</v>
      </c>
      <c r="H18">
        <v>1205</v>
      </c>
      <c r="I18" t="s">
        <v>5229</v>
      </c>
      <c r="J18">
        <v>3</v>
      </c>
      <c r="K18" t="s">
        <v>1511</v>
      </c>
      <c r="L18" t="s">
        <v>4530</v>
      </c>
      <c r="M18" t="s">
        <v>5230</v>
      </c>
      <c r="N18" t="s">
        <v>4605</v>
      </c>
      <c r="O18" t="s">
        <v>4602</v>
      </c>
      <c r="P18" t="s">
        <v>4581</v>
      </c>
      <c r="Q18" t="s">
        <v>4576</v>
      </c>
      <c r="R18" t="s">
        <v>4573</v>
      </c>
      <c r="S18" t="s">
        <v>5231</v>
      </c>
      <c r="T18" t="s">
        <v>5232</v>
      </c>
      <c r="U18" t="s">
        <v>5233</v>
      </c>
      <c r="V18" t="s">
        <v>5234</v>
      </c>
      <c r="W18" t="s">
        <v>5235</v>
      </c>
    </row>
    <row r="19" spans="1:23" x14ac:dyDescent="0.2">
      <c r="A19">
        <v>18</v>
      </c>
      <c r="B19">
        <v>9</v>
      </c>
      <c r="D19">
        <v>18</v>
      </c>
      <c r="E19">
        <v>50</v>
      </c>
      <c r="H19">
        <v>1003</v>
      </c>
      <c r="I19" t="s">
        <v>5142</v>
      </c>
      <c r="J19">
        <v>2</v>
      </c>
      <c r="K19" t="s">
        <v>1511</v>
      </c>
      <c r="L19" t="s">
        <v>266</v>
      </c>
      <c r="M19" t="s">
        <v>5143</v>
      </c>
      <c r="N19" t="s">
        <v>4576</v>
      </c>
      <c r="O19" t="s">
        <v>4573</v>
      </c>
      <c r="P19" t="s">
        <v>4532</v>
      </c>
      <c r="Q19" t="s">
        <v>4533</v>
      </c>
      <c r="R19" t="s">
        <v>5144</v>
      </c>
      <c r="S19" t="s">
        <v>5145</v>
      </c>
      <c r="T19" t="s">
        <v>5146</v>
      </c>
      <c r="U19" t="s">
        <v>5147</v>
      </c>
      <c r="V19" t="s">
        <v>5148</v>
      </c>
      <c r="W19" t="s">
        <v>5149</v>
      </c>
    </row>
    <row r="20" spans="1:23" x14ac:dyDescent="0.2">
      <c r="A20">
        <v>19</v>
      </c>
      <c r="B20">
        <v>9</v>
      </c>
      <c r="D20">
        <v>19</v>
      </c>
      <c r="E20">
        <v>50</v>
      </c>
      <c r="H20">
        <v>107</v>
      </c>
      <c r="I20" t="s">
        <v>4574</v>
      </c>
      <c r="J20">
        <v>2</v>
      </c>
      <c r="K20" t="s">
        <v>1511</v>
      </c>
      <c r="L20" t="s">
        <v>4530</v>
      </c>
      <c r="M20" t="s">
        <v>4575</v>
      </c>
      <c r="N20" t="s">
        <v>4576</v>
      </c>
      <c r="O20" t="s">
        <v>4573</v>
      </c>
      <c r="P20" t="s">
        <v>4532</v>
      </c>
      <c r="Q20" t="s">
        <v>4544</v>
      </c>
      <c r="R20" t="s">
        <v>4545</v>
      </c>
      <c r="S20" t="s">
        <v>4546</v>
      </c>
      <c r="T20" t="s">
        <v>4547</v>
      </c>
      <c r="U20" t="s">
        <v>4548</v>
      </c>
      <c r="V20" t="s">
        <v>4549</v>
      </c>
      <c r="W20" t="s">
        <v>4550</v>
      </c>
    </row>
    <row r="21" spans="1:23" x14ac:dyDescent="0.2">
      <c r="A21">
        <v>20</v>
      </c>
      <c r="B21">
        <v>10</v>
      </c>
      <c r="D21">
        <v>20</v>
      </c>
      <c r="E21">
        <v>50</v>
      </c>
      <c r="H21">
        <v>1107</v>
      </c>
      <c r="I21" t="s">
        <v>5188</v>
      </c>
      <c r="J21">
        <v>2</v>
      </c>
      <c r="K21" t="s">
        <v>1511</v>
      </c>
      <c r="L21" t="s">
        <v>266</v>
      </c>
      <c r="M21" t="s">
        <v>5189</v>
      </c>
      <c r="N21" t="s">
        <v>4573</v>
      </c>
      <c r="O21" t="s">
        <v>4532</v>
      </c>
      <c r="P21" t="s">
        <v>4533</v>
      </c>
      <c r="Q21" t="s">
        <v>5190</v>
      </c>
      <c r="R21" t="s">
        <v>2395</v>
      </c>
      <c r="S21" t="s">
        <v>4817</v>
      </c>
      <c r="T21" t="s">
        <v>5191</v>
      </c>
      <c r="U21" t="s">
        <v>5192</v>
      </c>
      <c r="V21" t="s">
        <v>5193</v>
      </c>
      <c r="W21" t="s">
        <v>3542</v>
      </c>
    </row>
    <row r="22" spans="1:23" x14ac:dyDescent="0.2">
      <c r="A22">
        <v>21</v>
      </c>
      <c r="B22">
        <v>10</v>
      </c>
      <c r="D22">
        <v>21</v>
      </c>
      <c r="E22">
        <v>60</v>
      </c>
      <c r="H22">
        <v>115</v>
      </c>
      <c r="I22" t="s">
        <v>309</v>
      </c>
      <c r="J22">
        <v>3</v>
      </c>
      <c r="K22" t="s">
        <v>1511</v>
      </c>
      <c r="L22" t="s">
        <v>4530</v>
      </c>
      <c r="M22" t="s">
        <v>4606</v>
      </c>
      <c r="N22" t="s">
        <v>4605</v>
      </c>
      <c r="O22" t="s">
        <v>4602</v>
      </c>
      <c r="P22" t="s">
        <v>4581</v>
      </c>
      <c r="Q22" t="s">
        <v>4573</v>
      </c>
      <c r="R22" t="s">
        <v>4607</v>
      </c>
      <c r="S22" t="s">
        <v>4608</v>
      </c>
      <c r="T22" t="s">
        <v>4609</v>
      </c>
      <c r="U22" t="s">
        <v>4584</v>
      </c>
      <c r="V22" t="s">
        <v>4585</v>
      </c>
      <c r="W22" t="s">
        <v>4586</v>
      </c>
    </row>
    <row r="23" spans="1:23" x14ac:dyDescent="0.2">
      <c r="A23">
        <v>22</v>
      </c>
      <c r="B23">
        <v>11</v>
      </c>
      <c r="D23">
        <v>22</v>
      </c>
      <c r="E23">
        <v>60</v>
      </c>
      <c r="H23">
        <v>809</v>
      </c>
      <c r="I23" t="s">
        <v>309</v>
      </c>
      <c r="J23">
        <v>3</v>
      </c>
      <c r="K23" t="s">
        <v>1511</v>
      </c>
      <c r="L23" t="s">
        <v>4530</v>
      </c>
      <c r="M23" t="s">
        <v>5093</v>
      </c>
      <c r="N23" t="s">
        <v>4605</v>
      </c>
      <c r="O23" t="s">
        <v>4602</v>
      </c>
      <c r="P23" t="s">
        <v>4581</v>
      </c>
      <c r="Q23" t="s">
        <v>4573</v>
      </c>
      <c r="R23" t="s">
        <v>1545</v>
      </c>
      <c r="S23" t="s">
        <v>1538</v>
      </c>
      <c r="T23" t="s">
        <v>1541</v>
      </c>
      <c r="U23" t="s">
        <v>1831</v>
      </c>
      <c r="V23" t="s">
        <v>1832</v>
      </c>
      <c r="W23" t="s">
        <v>5091</v>
      </c>
    </row>
    <row r="24" spans="1:23" x14ac:dyDescent="0.2">
      <c r="A24">
        <v>23</v>
      </c>
      <c r="B24">
        <v>11</v>
      </c>
      <c r="D24">
        <v>23</v>
      </c>
      <c r="E24">
        <v>60</v>
      </c>
      <c r="H24">
        <v>204</v>
      </c>
      <c r="I24" t="s">
        <v>4637</v>
      </c>
      <c r="J24">
        <v>1</v>
      </c>
      <c r="K24" t="s">
        <v>1623</v>
      </c>
      <c r="L24" t="s">
        <v>4530</v>
      </c>
      <c r="M24" t="s">
        <v>4638</v>
      </c>
      <c r="N24" t="s">
        <v>4532</v>
      </c>
      <c r="O24" t="s">
        <v>4533</v>
      </c>
      <c r="P24" t="s">
        <v>4639</v>
      </c>
      <c r="Q24" t="s">
        <v>2071</v>
      </c>
      <c r="R24" t="s">
        <v>2072</v>
      </c>
      <c r="S24" t="s">
        <v>2073</v>
      </c>
      <c r="T24" t="s">
        <v>2074</v>
      </c>
      <c r="U24" t="s">
        <v>4640</v>
      </c>
      <c r="V24" t="s">
        <v>4641</v>
      </c>
      <c r="W24" t="s">
        <v>4642</v>
      </c>
    </row>
    <row r="25" spans="1:23" x14ac:dyDescent="0.2">
      <c r="A25">
        <v>24</v>
      </c>
      <c r="B25">
        <v>12</v>
      </c>
      <c r="D25">
        <v>24</v>
      </c>
      <c r="E25">
        <v>60</v>
      </c>
      <c r="H25">
        <v>111</v>
      </c>
      <c r="I25" t="s">
        <v>4589</v>
      </c>
      <c r="J25">
        <v>2</v>
      </c>
      <c r="K25" t="s">
        <v>1511</v>
      </c>
      <c r="L25" t="s">
        <v>266</v>
      </c>
      <c r="M25" t="s">
        <v>4590</v>
      </c>
      <c r="N25" t="s">
        <v>4581</v>
      </c>
      <c r="O25" t="s">
        <v>4573</v>
      </c>
      <c r="P25" t="s">
        <v>4532</v>
      </c>
      <c r="Q25" t="s">
        <v>4545</v>
      </c>
      <c r="R25" t="s">
        <v>4546</v>
      </c>
      <c r="S25" t="s">
        <v>4547</v>
      </c>
      <c r="T25" t="s">
        <v>4548</v>
      </c>
      <c r="U25" t="s">
        <v>4549</v>
      </c>
      <c r="V25" t="s">
        <v>4550</v>
      </c>
      <c r="W25" t="s">
        <v>4591</v>
      </c>
    </row>
    <row r="26" spans="1:23" x14ac:dyDescent="0.2">
      <c r="A26">
        <v>25</v>
      </c>
      <c r="B26">
        <v>12</v>
      </c>
      <c r="D26">
        <v>25</v>
      </c>
      <c r="E26">
        <v>60</v>
      </c>
      <c r="H26">
        <v>1108</v>
      </c>
      <c r="I26" t="s">
        <v>5194</v>
      </c>
      <c r="J26">
        <v>3</v>
      </c>
      <c r="K26" t="s">
        <v>1511</v>
      </c>
      <c r="L26" t="s">
        <v>266</v>
      </c>
      <c r="M26" t="s">
        <v>5195</v>
      </c>
      <c r="N26" t="s">
        <v>4602</v>
      </c>
      <c r="O26" t="s">
        <v>5196</v>
      </c>
      <c r="P26" t="s">
        <v>4581</v>
      </c>
      <c r="Q26" t="s">
        <v>4576</v>
      </c>
      <c r="R26" t="s">
        <v>4573</v>
      </c>
      <c r="S26" t="s">
        <v>4532</v>
      </c>
      <c r="T26" t="s">
        <v>5197</v>
      </c>
      <c r="U26" t="s">
        <v>5198</v>
      </c>
      <c r="V26" t="s">
        <v>5199</v>
      </c>
      <c r="W26" t="s">
        <v>5200</v>
      </c>
    </row>
    <row r="27" spans="1:23" x14ac:dyDescent="0.2">
      <c r="A27">
        <v>26</v>
      </c>
      <c r="B27">
        <v>13</v>
      </c>
      <c r="D27">
        <v>26</v>
      </c>
      <c r="E27">
        <v>60</v>
      </c>
      <c r="H27">
        <v>308</v>
      </c>
      <c r="I27" t="s">
        <v>4776</v>
      </c>
      <c r="J27">
        <v>2</v>
      </c>
      <c r="K27" t="s">
        <v>1511</v>
      </c>
      <c r="L27" t="s">
        <v>4530</v>
      </c>
      <c r="M27" t="s">
        <v>4777</v>
      </c>
      <c r="N27" t="s">
        <v>4576</v>
      </c>
      <c r="O27" t="s">
        <v>4573</v>
      </c>
      <c r="P27" t="s">
        <v>4532</v>
      </c>
      <c r="Q27" t="s">
        <v>4533</v>
      </c>
      <c r="R27" t="s">
        <v>4778</v>
      </c>
      <c r="S27" t="s">
        <v>4779</v>
      </c>
      <c r="T27" t="s">
        <v>4780</v>
      </c>
      <c r="U27" t="s">
        <v>4781</v>
      </c>
      <c r="V27" t="s">
        <v>4782</v>
      </c>
      <c r="W27" t="s">
        <v>4783</v>
      </c>
    </row>
    <row r="28" spans="1:23" x14ac:dyDescent="0.2">
      <c r="A28">
        <v>27</v>
      </c>
      <c r="B28">
        <v>13</v>
      </c>
      <c r="D28">
        <v>27</v>
      </c>
      <c r="E28">
        <v>60</v>
      </c>
      <c r="H28">
        <v>1202</v>
      </c>
      <c r="I28" t="s">
        <v>5217</v>
      </c>
      <c r="J28">
        <v>1</v>
      </c>
      <c r="K28" t="s">
        <v>1511</v>
      </c>
      <c r="L28" t="s">
        <v>266</v>
      </c>
      <c r="M28" t="s">
        <v>5218</v>
      </c>
      <c r="N28" t="s">
        <v>4576</v>
      </c>
      <c r="O28" t="s">
        <v>4573</v>
      </c>
      <c r="P28" t="s">
        <v>4532</v>
      </c>
      <c r="Q28" t="s">
        <v>1155</v>
      </c>
      <c r="R28" t="s">
        <v>1173</v>
      </c>
      <c r="S28" t="s">
        <v>1545</v>
      </c>
      <c r="T28" t="s">
        <v>2218</v>
      </c>
      <c r="U28" t="s">
        <v>1546</v>
      </c>
      <c r="V28" t="s">
        <v>1538</v>
      </c>
      <c r="W28" t="s">
        <v>1539</v>
      </c>
    </row>
    <row r="29" spans="1:23" x14ac:dyDescent="0.2">
      <c r="A29">
        <v>28</v>
      </c>
      <c r="B29">
        <v>14</v>
      </c>
      <c r="D29">
        <v>28</v>
      </c>
      <c r="E29">
        <v>70</v>
      </c>
      <c r="H29">
        <v>1204</v>
      </c>
      <c r="I29" t="s">
        <v>5228</v>
      </c>
      <c r="J29">
        <v>2</v>
      </c>
      <c r="K29" t="s">
        <v>1511</v>
      </c>
      <c r="L29" t="s">
        <v>266</v>
      </c>
      <c r="M29" t="s">
        <v>5218</v>
      </c>
      <c r="N29" t="s">
        <v>4602</v>
      </c>
      <c r="O29" t="s">
        <v>4581</v>
      </c>
      <c r="P29" t="s">
        <v>4576</v>
      </c>
      <c r="Q29" t="s">
        <v>4573</v>
      </c>
      <c r="R29" t="s">
        <v>4532</v>
      </c>
      <c r="S29" t="s">
        <v>1541</v>
      </c>
      <c r="T29" t="s">
        <v>1831</v>
      </c>
      <c r="U29" t="s">
        <v>1832</v>
      </c>
      <c r="V29" t="s">
        <v>1833</v>
      </c>
      <c r="W29" t="s">
        <v>1834</v>
      </c>
    </row>
    <row r="30" spans="1:23" x14ac:dyDescent="0.2">
      <c r="A30">
        <v>29</v>
      </c>
      <c r="B30">
        <v>14</v>
      </c>
      <c r="D30">
        <v>29</v>
      </c>
      <c r="E30">
        <v>70</v>
      </c>
      <c r="H30">
        <v>206</v>
      </c>
      <c r="I30" t="s">
        <v>4651</v>
      </c>
      <c r="J30">
        <v>2</v>
      </c>
      <c r="K30" t="s">
        <v>1511</v>
      </c>
      <c r="L30" t="s">
        <v>266</v>
      </c>
      <c r="M30" t="s">
        <v>4652</v>
      </c>
      <c r="N30" t="s">
        <v>4573</v>
      </c>
      <c r="O30" t="s">
        <v>4532</v>
      </c>
      <c r="P30" t="s">
        <v>4533</v>
      </c>
      <c r="Q30" t="s">
        <v>4653</v>
      </c>
      <c r="R30" t="s">
        <v>4654</v>
      </c>
      <c r="S30" t="s">
        <v>4655</v>
      </c>
      <c r="T30" t="s">
        <v>4656</v>
      </c>
      <c r="U30" t="s">
        <v>4657</v>
      </c>
      <c r="V30" t="s">
        <v>4658</v>
      </c>
      <c r="W30" t="s">
        <v>4659</v>
      </c>
    </row>
    <row r="31" spans="1:23" x14ac:dyDescent="0.2">
      <c r="A31">
        <v>30</v>
      </c>
      <c r="B31">
        <v>15</v>
      </c>
      <c r="D31">
        <v>30</v>
      </c>
      <c r="E31">
        <v>70</v>
      </c>
      <c r="H31">
        <v>307</v>
      </c>
      <c r="I31" t="s">
        <v>4769</v>
      </c>
      <c r="J31">
        <v>2</v>
      </c>
      <c r="K31" t="s">
        <v>1511</v>
      </c>
      <c r="L31" t="s">
        <v>4530</v>
      </c>
      <c r="M31" t="s">
        <v>4770</v>
      </c>
      <c r="N31" t="s">
        <v>4576</v>
      </c>
      <c r="O31" t="s">
        <v>4573</v>
      </c>
      <c r="P31" t="s">
        <v>4532</v>
      </c>
      <c r="Q31" t="s">
        <v>4533</v>
      </c>
      <c r="R31" t="s">
        <v>4771</v>
      </c>
      <c r="S31" t="s">
        <v>4755</v>
      </c>
      <c r="T31" t="s">
        <v>4772</v>
      </c>
      <c r="U31" t="s">
        <v>4773</v>
      </c>
      <c r="V31" t="s">
        <v>4774</v>
      </c>
      <c r="W31" t="s">
        <v>4775</v>
      </c>
    </row>
    <row r="32" spans="1:23" x14ac:dyDescent="0.2">
      <c r="D32">
        <v>31</v>
      </c>
      <c r="E32">
        <v>70</v>
      </c>
      <c r="H32">
        <v>807</v>
      </c>
      <c r="I32" t="s">
        <v>5081</v>
      </c>
      <c r="J32">
        <v>2</v>
      </c>
      <c r="K32" t="s">
        <v>1511</v>
      </c>
      <c r="L32" t="s">
        <v>4530</v>
      </c>
      <c r="M32" t="s">
        <v>5082</v>
      </c>
      <c r="N32" t="s">
        <v>4581</v>
      </c>
      <c r="O32" t="s">
        <v>4576</v>
      </c>
      <c r="P32" t="s">
        <v>4573</v>
      </c>
      <c r="Q32" t="s">
        <v>4532</v>
      </c>
      <c r="R32" t="s">
        <v>5083</v>
      </c>
      <c r="S32" t="s">
        <v>5084</v>
      </c>
      <c r="T32" t="s">
        <v>5085</v>
      </c>
      <c r="U32" t="s">
        <v>5086</v>
      </c>
      <c r="V32" t="s">
        <v>5087</v>
      </c>
      <c r="W32" t="s">
        <v>5088</v>
      </c>
    </row>
    <row r="33" spans="4:23" x14ac:dyDescent="0.2">
      <c r="D33">
        <v>32</v>
      </c>
      <c r="E33">
        <v>70</v>
      </c>
      <c r="H33">
        <v>411</v>
      </c>
      <c r="I33" t="s">
        <v>4845</v>
      </c>
      <c r="J33">
        <v>3</v>
      </c>
      <c r="K33" t="s">
        <v>1511</v>
      </c>
      <c r="L33" t="s">
        <v>4530</v>
      </c>
      <c r="M33" t="s">
        <v>4846</v>
      </c>
      <c r="N33" t="s">
        <v>4605</v>
      </c>
      <c r="O33" t="s">
        <v>4602</v>
      </c>
      <c r="P33" t="s">
        <v>4581</v>
      </c>
      <c r="Q33" t="s">
        <v>4576</v>
      </c>
      <c r="R33" t="s">
        <v>4573</v>
      </c>
      <c r="S33" t="s">
        <v>1173</v>
      </c>
      <c r="T33" t="s">
        <v>1545</v>
      </c>
      <c r="U33" t="s">
        <v>1195</v>
      </c>
      <c r="V33" t="s">
        <v>1546</v>
      </c>
      <c r="W33" t="s">
        <v>1538</v>
      </c>
    </row>
    <row r="34" spans="4:23" x14ac:dyDescent="0.2">
      <c r="D34">
        <v>33</v>
      </c>
      <c r="E34">
        <v>70</v>
      </c>
      <c r="H34">
        <v>105</v>
      </c>
      <c r="I34" t="s">
        <v>4565</v>
      </c>
      <c r="J34">
        <v>1</v>
      </c>
      <c r="K34" t="s">
        <v>1511</v>
      </c>
      <c r="L34" t="s">
        <v>4530</v>
      </c>
      <c r="M34" t="s">
        <v>4566</v>
      </c>
      <c r="N34" t="s">
        <v>4532</v>
      </c>
      <c r="O34" t="s">
        <v>4533</v>
      </c>
      <c r="P34" t="s">
        <v>1538</v>
      </c>
      <c r="Q34" t="s">
        <v>1540</v>
      </c>
      <c r="R34" t="s">
        <v>1840</v>
      </c>
      <c r="S34" t="s">
        <v>4567</v>
      </c>
      <c r="T34" t="s">
        <v>4568</v>
      </c>
      <c r="U34" t="s">
        <v>4569</v>
      </c>
      <c r="V34" t="s">
        <v>4570</v>
      </c>
      <c r="W34" t="s">
        <v>4127</v>
      </c>
    </row>
    <row r="35" spans="4:23" x14ac:dyDescent="0.2">
      <c r="D35">
        <v>34</v>
      </c>
      <c r="E35">
        <v>70</v>
      </c>
      <c r="H35">
        <v>904</v>
      </c>
      <c r="I35" t="s">
        <v>5124</v>
      </c>
      <c r="J35" t="s">
        <v>454</v>
      </c>
      <c r="K35" t="s">
        <v>1511</v>
      </c>
      <c r="L35" t="s">
        <v>4530</v>
      </c>
      <c r="M35" t="s">
        <v>5125</v>
      </c>
      <c r="N35" t="s">
        <v>4576</v>
      </c>
      <c r="O35" t="s">
        <v>4573</v>
      </c>
      <c r="P35" t="s">
        <v>4532</v>
      </c>
      <c r="Q35" t="s">
        <v>5126</v>
      </c>
      <c r="R35" t="s">
        <v>5127</v>
      </c>
      <c r="S35" t="s">
        <v>5128</v>
      </c>
      <c r="T35" t="s">
        <v>5129</v>
      </c>
      <c r="U35" t="s">
        <v>5130</v>
      </c>
      <c r="V35" t="s">
        <v>5131</v>
      </c>
      <c r="W35" t="s">
        <v>5132</v>
      </c>
    </row>
    <row r="36" spans="4:23" x14ac:dyDescent="0.2">
      <c r="D36">
        <v>35</v>
      </c>
      <c r="E36">
        <v>70</v>
      </c>
      <c r="H36">
        <v>803</v>
      </c>
      <c r="I36" t="s">
        <v>5065</v>
      </c>
      <c r="J36">
        <v>1</v>
      </c>
      <c r="K36" t="s">
        <v>1511</v>
      </c>
      <c r="L36" t="s">
        <v>4530</v>
      </c>
      <c r="M36" t="s">
        <v>5066</v>
      </c>
      <c r="N36" t="s">
        <v>4532</v>
      </c>
      <c r="O36" t="s">
        <v>4533</v>
      </c>
      <c r="P36" t="s">
        <v>5067</v>
      </c>
      <c r="Q36" t="s">
        <v>5068</v>
      </c>
      <c r="R36" t="s">
        <v>5069</v>
      </c>
      <c r="S36" t="s">
        <v>5070</v>
      </c>
      <c r="T36" t="s">
        <v>5071</v>
      </c>
      <c r="U36" t="s">
        <v>5072</v>
      </c>
      <c r="V36" t="s">
        <v>5073</v>
      </c>
      <c r="W36" t="s">
        <v>5074</v>
      </c>
    </row>
    <row r="37" spans="4:23" x14ac:dyDescent="0.2">
      <c r="D37">
        <v>36</v>
      </c>
      <c r="E37">
        <v>80</v>
      </c>
      <c r="H37">
        <v>108</v>
      </c>
      <c r="I37" t="s">
        <v>4577</v>
      </c>
      <c r="J37">
        <v>2</v>
      </c>
      <c r="K37" t="s">
        <v>1511</v>
      </c>
      <c r="L37" t="s">
        <v>4530</v>
      </c>
      <c r="M37" t="s">
        <v>4578</v>
      </c>
      <c r="N37" t="s">
        <v>4576</v>
      </c>
      <c r="O37" t="s">
        <v>4573</v>
      </c>
      <c r="P37" t="s">
        <v>4532</v>
      </c>
      <c r="Q37" t="s">
        <v>1538</v>
      </c>
      <c r="R37" t="s">
        <v>1540</v>
      </c>
      <c r="S37" t="s">
        <v>1840</v>
      </c>
      <c r="T37" t="s">
        <v>4567</v>
      </c>
      <c r="U37" t="s">
        <v>4568</v>
      </c>
      <c r="V37" t="s">
        <v>4569</v>
      </c>
      <c r="W37" t="s">
        <v>4127</v>
      </c>
    </row>
    <row r="38" spans="4:23" x14ac:dyDescent="0.2">
      <c r="D38">
        <v>37</v>
      </c>
      <c r="E38">
        <v>80</v>
      </c>
      <c r="H38">
        <v>402</v>
      </c>
      <c r="I38" t="s">
        <v>3135</v>
      </c>
      <c r="J38">
        <v>1</v>
      </c>
      <c r="K38" t="s">
        <v>1511</v>
      </c>
      <c r="L38" t="s">
        <v>4530</v>
      </c>
      <c r="M38" t="s">
        <v>4802</v>
      </c>
      <c r="N38" t="s">
        <v>4581</v>
      </c>
      <c r="O38" t="s">
        <v>4576</v>
      </c>
      <c r="P38" t="s">
        <v>4573</v>
      </c>
      <c r="Q38" t="s">
        <v>4803</v>
      </c>
      <c r="R38" t="s">
        <v>4804</v>
      </c>
      <c r="S38" t="s">
        <v>4805</v>
      </c>
      <c r="T38" t="s">
        <v>4806</v>
      </c>
      <c r="U38" t="s">
        <v>4807</v>
      </c>
      <c r="V38" t="s">
        <v>4808</v>
      </c>
      <c r="W38" t="s">
        <v>4809</v>
      </c>
    </row>
    <row r="39" spans="4:23" x14ac:dyDescent="0.2">
      <c r="D39">
        <v>38</v>
      </c>
      <c r="E39">
        <v>80</v>
      </c>
      <c r="H39">
        <v>309</v>
      </c>
      <c r="I39" t="s">
        <v>4784</v>
      </c>
      <c r="J39">
        <v>3</v>
      </c>
      <c r="K39" t="s">
        <v>1511</v>
      </c>
      <c r="L39" t="s">
        <v>266</v>
      </c>
      <c r="M39" t="s">
        <v>4785</v>
      </c>
      <c r="N39" t="s">
        <v>4605</v>
      </c>
      <c r="O39" t="s">
        <v>4602</v>
      </c>
      <c r="P39" t="s">
        <v>4581</v>
      </c>
      <c r="Q39" t="s">
        <v>4576</v>
      </c>
      <c r="R39" t="s">
        <v>4573</v>
      </c>
      <c r="S39" t="s">
        <v>4786</v>
      </c>
      <c r="T39" t="s">
        <v>4787</v>
      </c>
      <c r="U39" t="s">
        <v>4788</v>
      </c>
      <c r="V39" t="s">
        <v>4789</v>
      </c>
      <c r="W39" t="s">
        <v>4790</v>
      </c>
    </row>
    <row r="40" spans="4:23" x14ac:dyDescent="0.2">
      <c r="D40">
        <v>39</v>
      </c>
      <c r="E40">
        <v>80</v>
      </c>
      <c r="H40">
        <v>213</v>
      </c>
      <c r="I40" t="s">
        <v>4710</v>
      </c>
      <c r="J40">
        <v>3</v>
      </c>
      <c r="K40" t="s">
        <v>1511</v>
      </c>
      <c r="L40" t="s">
        <v>4530</v>
      </c>
      <c r="M40" t="s">
        <v>4711</v>
      </c>
      <c r="N40" t="s">
        <v>4605</v>
      </c>
      <c r="O40" t="s">
        <v>4602</v>
      </c>
      <c r="P40" t="s">
        <v>4581</v>
      </c>
      <c r="Q40" t="s">
        <v>4576</v>
      </c>
      <c r="R40" t="s">
        <v>4573</v>
      </c>
      <c r="S40" t="s">
        <v>4712</v>
      </c>
      <c r="T40" t="s">
        <v>4713</v>
      </c>
      <c r="U40" t="s">
        <v>4714</v>
      </c>
      <c r="V40" t="s">
        <v>4715</v>
      </c>
      <c r="W40" t="s">
        <v>4716</v>
      </c>
    </row>
    <row r="41" spans="4:23" x14ac:dyDescent="0.2">
      <c r="D41">
        <v>40</v>
      </c>
      <c r="E41">
        <v>80</v>
      </c>
      <c r="H41">
        <v>113</v>
      </c>
      <c r="I41" t="s">
        <v>4600</v>
      </c>
      <c r="J41">
        <v>3</v>
      </c>
      <c r="K41" t="s">
        <v>1511</v>
      </c>
      <c r="L41" t="s">
        <v>4530</v>
      </c>
      <c r="M41" t="s">
        <v>4601</v>
      </c>
      <c r="N41" t="s">
        <v>4602</v>
      </c>
      <c r="O41" t="s">
        <v>4581</v>
      </c>
      <c r="P41" t="s">
        <v>4576</v>
      </c>
      <c r="Q41" t="s">
        <v>4573</v>
      </c>
      <c r="R41" t="s">
        <v>4544</v>
      </c>
      <c r="S41" t="s">
        <v>4545</v>
      </c>
      <c r="T41" t="s">
        <v>4546</v>
      </c>
      <c r="U41" t="s">
        <v>4547</v>
      </c>
      <c r="V41" t="s">
        <v>4548</v>
      </c>
      <c r="W41" t="s">
        <v>4550</v>
      </c>
    </row>
    <row r="42" spans="4:23" x14ac:dyDescent="0.2">
      <c r="D42">
        <v>41</v>
      </c>
      <c r="E42">
        <v>80</v>
      </c>
      <c r="H42">
        <v>405</v>
      </c>
      <c r="I42" t="s">
        <v>4814</v>
      </c>
      <c r="J42">
        <v>1</v>
      </c>
      <c r="K42" t="s">
        <v>1511</v>
      </c>
      <c r="L42" t="s">
        <v>4530</v>
      </c>
      <c r="M42" t="s">
        <v>4743</v>
      </c>
      <c r="N42" t="s">
        <v>4532</v>
      </c>
      <c r="O42" t="s">
        <v>4533</v>
      </c>
      <c r="P42" t="s">
        <v>4744</v>
      </c>
      <c r="Q42" t="s">
        <v>4745</v>
      </c>
      <c r="R42" t="s">
        <v>4746</v>
      </c>
      <c r="S42" t="s">
        <v>4747</v>
      </c>
      <c r="T42" t="s">
        <v>4748</v>
      </c>
      <c r="U42" t="s">
        <v>4749</v>
      </c>
      <c r="V42" t="s">
        <v>4750</v>
      </c>
      <c r="W42" t="s">
        <v>4751</v>
      </c>
    </row>
    <row r="43" spans="4:23" x14ac:dyDescent="0.2">
      <c r="D43">
        <v>42</v>
      </c>
      <c r="E43">
        <v>80</v>
      </c>
      <c r="H43">
        <v>1103</v>
      </c>
      <c r="I43" t="s">
        <v>5168</v>
      </c>
      <c r="J43">
        <v>1</v>
      </c>
      <c r="K43" t="s">
        <v>1511</v>
      </c>
      <c r="L43" t="s">
        <v>4530</v>
      </c>
      <c r="M43" t="s">
        <v>5169</v>
      </c>
      <c r="N43" t="s">
        <v>4532</v>
      </c>
      <c r="O43" t="s">
        <v>4533</v>
      </c>
      <c r="P43" t="s">
        <v>4744</v>
      </c>
      <c r="Q43" t="s">
        <v>4745</v>
      </c>
      <c r="R43" t="s">
        <v>4746</v>
      </c>
      <c r="S43" t="s">
        <v>4747</v>
      </c>
      <c r="T43" t="s">
        <v>4748</v>
      </c>
      <c r="U43" t="s">
        <v>4749</v>
      </c>
      <c r="V43" t="s">
        <v>4750</v>
      </c>
      <c r="W43" t="s">
        <v>4751</v>
      </c>
    </row>
    <row r="44" spans="4:23" x14ac:dyDescent="0.2">
      <c r="D44">
        <v>43</v>
      </c>
      <c r="E44">
        <v>80</v>
      </c>
      <c r="H44">
        <v>608</v>
      </c>
      <c r="I44" t="s">
        <v>5006</v>
      </c>
      <c r="J44">
        <v>2</v>
      </c>
      <c r="K44" t="s">
        <v>1511</v>
      </c>
      <c r="L44" t="s">
        <v>4530</v>
      </c>
      <c r="M44" t="s">
        <v>4743</v>
      </c>
      <c r="N44" t="s">
        <v>4576</v>
      </c>
      <c r="O44" t="s">
        <v>4573</v>
      </c>
      <c r="P44" t="s">
        <v>4532</v>
      </c>
      <c r="Q44" t="s">
        <v>4744</v>
      </c>
      <c r="R44" t="s">
        <v>4745</v>
      </c>
      <c r="S44" t="s">
        <v>4746</v>
      </c>
      <c r="T44" t="s">
        <v>4747</v>
      </c>
      <c r="U44" t="s">
        <v>4748</v>
      </c>
      <c r="V44" t="s">
        <v>4749</v>
      </c>
      <c r="W44" t="s">
        <v>5007</v>
      </c>
    </row>
    <row r="45" spans="4:23" x14ac:dyDescent="0.2">
      <c r="D45">
        <v>44</v>
      </c>
      <c r="E45">
        <v>80</v>
      </c>
      <c r="H45">
        <v>303</v>
      </c>
      <c r="I45" t="s">
        <v>4742</v>
      </c>
      <c r="J45">
        <v>1</v>
      </c>
      <c r="K45" t="s">
        <v>1511</v>
      </c>
      <c r="L45" t="s">
        <v>4530</v>
      </c>
      <c r="M45" t="s">
        <v>4743</v>
      </c>
      <c r="N45" t="s">
        <v>4532</v>
      </c>
      <c r="O45" t="s">
        <v>4533</v>
      </c>
      <c r="P45" t="s">
        <v>4744</v>
      </c>
      <c r="Q45" t="s">
        <v>4745</v>
      </c>
      <c r="R45" t="s">
        <v>4746</v>
      </c>
      <c r="S45" t="s">
        <v>4747</v>
      </c>
      <c r="T45" t="s">
        <v>4748</v>
      </c>
      <c r="U45" t="s">
        <v>4749</v>
      </c>
      <c r="V45" t="s">
        <v>4750</v>
      </c>
      <c r="W45" t="s">
        <v>4751</v>
      </c>
    </row>
    <row r="46" spans="4:23" x14ac:dyDescent="0.2">
      <c r="D46">
        <v>45</v>
      </c>
      <c r="E46">
        <v>90</v>
      </c>
      <c r="H46">
        <v>1109</v>
      </c>
      <c r="I46" t="s">
        <v>5201</v>
      </c>
      <c r="J46">
        <v>3</v>
      </c>
      <c r="K46" t="s">
        <v>1511</v>
      </c>
      <c r="L46" t="s">
        <v>266</v>
      </c>
      <c r="M46" t="s">
        <v>5202</v>
      </c>
      <c r="N46" t="s">
        <v>4602</v>
      </c>
      <c r="O46" t="s">
        <v>5196</v>
      </c>
      <c r="P46" t="s">
        <v>4581</v>
      </c>
      <c r="Q46" t="s">
        <v>4576</v>
      </c>
      <c r="R46" t="s">
        <v>4573</v>
      </c>
      <c r="S46" t="s">
        <v>4532</v>
      </c>
      <c r="T46" t="s">
        <v>5203</v>
      </c>
      <c r="U46" t="s">
        <v>5204</v>
      </c>
      <c r="V46" t="s">
        <v>5205</v>
      </c>
      <c r="W46" t="s">
        <v>5206</v>
      </c>
    </row>
    <row r="47" spans="4:23" x14ac:dyDescent="0.2">
      <c r="D47">
        <v>46</v>
      </c>
      <c r="E47">
        <v>90</v>
      </c>
      <c r="H47">
        <v>1005</v>
      </c>
      <c r="I47" t="s">
        <v>5155</v>
      </c>
      <c r="J47">
        <v>3</v>
      </c>
      <c r="K47" t="s">
        <v>1511</v>
      </c>
      <c r="L47" t="s">
        <v>266</v>
      </c>
      <c r="M47" t="s">
        <v>5156</v>
      </c>
      <c r="N47" t="s">
        <v>4605</v>
      </c>
      <c r="O47" t="s">
        <v>4602</v>
      </c>
      <c r="P47" t="s">
        <v>4581</v>
      </c>
      <c r="Q47" t="s">
        <v>4576</v>
      </c>
      <c r="R47" t="s">
        <v>4573</v>
      </c>
      <c r="S47" t="s">
        <v>4532</v>
      </c>
      <c r="T47" t="s">
        <v>5157</v>
      </c>
      <c r="U47" t="s">
        <v>5158</v>
      </c>
      <c r="V47" t="s">
        <v>5159</v>
      </c>
      <c r="W47" t="s">
        <v>5160</v>
      </c>
    </row>
    <row r="48" spans="4:23" x14ac:dyDescent="0.2">
      <c r="D48">
        <v>47</v>
      </c>
      <c r="E48">
        <v>90</v>
      </c>
      <c r="H48">
        <v>603</v>
      </c>
      <c r="I48" t="s">
        <v>4981</v>
      </c>
      <c r="J48">
        <v>1</v>
      </c>
      <c r="K48" t="s">
        <v>1511</v>
      </c>
      <c r="L48" t="s">
        <v>4530</v>
      </c>
      <c r="M48" t="s">
        <v>4982</v>
      </c>
      <c r="N48" t="s">
        <v>4573</v>
      </c>
      <c r="O48" t="s">
        <v>4532</v>
      </c>
      <c r="P48" t="s">
        <v>4533</v>
      </c>
      <c r="Q48" t="s">
        <v>4983</v>
      </c>
      <c r="R48" t="s">
        <v>4984</v>
      </c>
      <c r="S48" t="s">
        <v>3402</v>
      </c>
      <c r="T48" t="s">
        <v>4985</v>
      </c>
      <c r="U48" t="s">
        <v>1173</v>
      </c>
      <c r="V48" t="s">
        <v>1545</v>
      </c>
      <c r="W48" t="s">
        <v>1195</v>
      </c>
    </row>
    <row r="49" spans="1:23" x14ac:dyDescent="0.2">
      <c r="D49">
        <v>48</v>
      </c>
      <c r="E49">
        <v>90</v>
      </c>
      <c r="H49">
        <v>1001</v>
      </c>
      <c r="I49" t="s">
        <v>5133</v>
      </c>
      <c r="J49">
        <v>1</v>
      </c>
      <c r="K49" t="s">
        <v>1511</v>
      </c>
      <c r="L49" t="s">
        <v>4530</v>
      </c>
      <c r="M49" t="s">
        <v>5134</v>
      </c>
      <c r="N49" t="s">
        <v>4602</v>
      </c>
      <c r="O49" t="s">
        <v>4581</v>
      </c>
      <c r="P49" t="s">
        <v>4576</v>
      </c>
      <c r="Q49" t="s">
        <v>4573</v>
      </c>
      <c r="R49" t="s">
        <v>4532</v>
      </c>
      <c r="S49" t="s">
        <v>1546</v>
      </c>
      <c r="T49" t="s">
        <v>1540</v>
      </c>
      <c r="U49" t="s">
        <v>1541</v>
      </c>
      <c r="V49" t="s">
        <v>1990</v>
      </c>
      <c r="W49" t="s">
        <v>3782</v>
      </c>
    </row>
    <row r="50" spans="1:23" x14ac:dyDescent="0.2">
      <c r="A50" s="98" t="s">
        <v>4526</v>
      </c>
      <c r="B50" s="98">
        <v>10</v>
      </c>
      <c r="C50" s="98" t="s">
        <v>5463</v>
      </c>
      <c r="D50">
        <v>49</v>
      </c>
      <c r="E50">
        <v>90</v>
      </c>
      <c r="H50">
        <v>1102</v>
      </c>
      <c r="I50" t="s">
        <v>5166</v>
      </c>
      <c r="J50">
        <v>1</v>
      </c>
      <c r="K50" t="s">
        <v>1511</v>
      </c>
      <c r="L50" t="s">
        <v>4530</v>
      </c>
      <c r="M50" t="s">
        <v>5167</v>
      </c>
      <c r="N50" t="s">
        <v>4532</v>
      </c>
      <c r="O50" t="s">
        <v>4533</v>
      </c>
      <c r="P50" t="s">
        <v>4723</v>
      </c>
      <c r="Q50" t="s">
        <v>1576</v>
      </c>
      <c r="R50" t="s">
        <v>4724</v>
      </c>
      <c r="S50" t="s">
        <v>4725</v>
      </c>
      <c r="T50" t="s">
        <v>4726</v>
      </c>
      <c r="U50" t="s">
        <v>4727</v>
      </c>
      <c r="V50" t="s">
        <v>4728</v>
      </c>
      <c r="W50" t="s">
        <v>4729</v>
      </c>
    </row>
    <row r="51" spans="1:23" x14ac:dyDescent="0.2">
      <c r="A51" t="s">
        <v>4521</v>
      </c>
      <c r="B51">
        <v>4</v>
      </c>
      <c r="C51" t="s">
        <v>5464</v>
      </c>
      <c r="D51">
        <v>50</v>
      </c>
      <c r="E51">
        <v>90</v>
      </c>
      <c r="H51">
        <v>601</v>
      </c>
      <c r="I51" t="s">
        <v>4976</v>
      </c>
      <c r="J51">
        <v>1</v>
      </c>
      <c r="K51" t="s">
        <v>1511</v>
      </c>
      <c r="L51" t="s">
        <v>4530</v>
      </c>
      <c r="M51" t="s">
        <v>4977</v>
      </c>
      <c r="N51" t="s">
        <v>4532</v>
      </c>
      <c r="O51" t="s">
        <v>4533</v>
      </c>
      <c r="P51" t="s">
        <v>1532</v>
      </c>
      <c r="Q51" t="s">
        <v>1576</v>
      </c>
      <c r="R51" t="s">
        <v>4724</v>
      </c>
      <c r="S51" t="s">
        <v>4725</v>
      </c>
      <c r="T51" t="s">
        <v>4726</v>
      </c>
      <c r="U51" t="s">
        <v>4727</v>
      </c>
      <c r="V51" t="s">
        <v>4728</v>
      </c>
      <c r="W51" t="s">
        <v>4729</v>
      </c>
    </row>
    <row r="52" spans="1:23" x14ac:dyDescent="0.2">
      <c r="A52" s="98" t="s">
        <v>4527</v>
      </c>
      <c r="B52" s="98">
        <v>11</v>
      </c>
      <c r="C52" s="98" t="s">
        <v>5465</v>
      </c>
      <c r="D52">
        <v>51</v>
      </c>
      <c r="E52">
        <v>90</v>
      </c>
      <c r="H52">
        <v>403</v>
      </c>
      <c r="I52" t="s">
        <v>4810</v>
      </c>
      <c r="J52">
        <v>1</v>
      </c>
      <c r="K52" t="s">
        <v>1511</v>
      </c>
      <c r="L52" t="s">
        <v>4530</v>
      </c>
      <c r="M52" t="s">
        <v>4811</v>
      </c>
      <c r="N52" t="s">
        <v>4533</v>
      </c>
      <c r="O52" t="s">
        <v>1532</v>
      </c>
      <c r="P52" t="s">
        <v>1576</v>
      </c>
      <c r="Q52" t="s">
        <v>4724</v>
      </c>
      <c r="R52" t="s">
        <v>4725</v>
      </c>
      <c r="S52" t="s">
        <v>4726</v>
      </c>
      <c r="T52" t="s">
        <v>4727</v>
      </c>
      <c r="U52" t="s">
        <v>4728</v>
      </c>
      <c r="V52" t="s">
        <v>4729</v>
      </c>
      <c r="W52" t="s">
        <v>4730</v>
      </c>
    </row>
    <row r="53" spans="1:23" x14ac:dyDescent="0.2">
      <c r="A53" t="s">
        <v>4523</v>
      </c>
      <c r="B53">
        <v>6</v>
      </c>
      <c r="C53" t="s">
        <v>5466</v>
      </c>
      <c r="D53">
        <v>52</v>
      </c>
      <c r="E53">
        <v>90</v>
      </c>
      <c r="H53">
        <v>301</v>
      </c>
      <c r="I53" t="s">
        <v>4722</v>
      </c>
      <c r="J53">
        <v>1</v>
      </c>
      <c r="K53" t="s">
        <v>1511</v>
      </c>
      <c r="L53" t="s">
        <v>4530</v>
      </c>
      <c r="M53" t="s">
        <v>1574</v>
      </c>
      <c r="N53" t="s">
        <v>4533</v>
      </c>
      <c r="O53" t="s">
        <v>4723</v>
      </c>
      <c r="P53" t="s">
        <v>1576</v>
      </c>
      <c r="Q53" t="s">
        <v>4724</v>
      </c>
      <c r="R53" t="s">
        <v>4725</v>
      </c>
      <c r="S53" t="s">
        <v>4726</v>
      </c>
      <c r="T53" t="s">
        <v>4727</v>
      </c>
      <c r="U53" t="s">
        <v>4728</v>
      </c>
      <c r="V53" t="s">
        <v>4729</v>
      </c>
      <c r="W53" t="s">
        <v>4730</v>
      </c>
    </row>
    <row r="54" spans="1:23" x14ac:dyDescent="0.2">
      <c r="A54" s="98" t="s">
        <v>4528</v>
      </c>
      <c r="B54" s="98">
        <v>14</v>
      </c>
      <c r="C54" s="98" t="s">
        <v>5467</v>
      </c>
      <c r="D54">
        <v>53</v>
      </c>
      <c r="E54">
        <v>90</v>
      </c>
      <c r="H54">
        <v>1302</v>
      </c>
      <c r="I54" t="s">
        <v>5256</v>
      </c>
      <c r="J54">
        <v>1</v>
      </c>
      <c r="K54" t="s">
        <v>1511</v>
      </c>
      <c r="L54" t="s">
        <v>4530</v>
      </c>
      <c r="M54" t="s">
        <v>5257</v>
      </c>
      <c r="N54" t="s">
        <v>4532</v>
      </c>
      <c r="O54" t="s">
        <v>4533</v>
      </c>
      <c r="P54" t="s">
        <v>1155</v>
      </c>
      <c r="Q54" t="s">
        <v>1173</v>
      </c>
      <c r="R54" t="s">
        <v>1545</v>
      </c>
      <c r="S54" t="s">
        <v>2218</v>
      </c>
      <c r="T54" t="s">
        <v>1546</v>
      </c>
      <c r="U54" t="s">
        <v>1538</v>
      </c>
      <c r="V54" t="s">
        <v>1539</v>
      </c>
      <c r="W54" t="s">
        <v>1540</v>
      </c>
    </row>
    <row r="55" spans="1:23" x14ac:dyDescent="0.2">
      <c r="A55" t="s">
        <v>4522</v>
      </c>
      <c r="B55">
        <v>5</v>
      </c>
      <c r="C55" t="s">
        <v>5468</v>
      </c>
      <c r="D55">
        <v>54</v>
      </c>
      <c r="E55">
        <v>90</v>
      </c>
      <c r="H55">
        <v>1004</v>
      </c>
      <c r="I55" t="s">
        <v>5150</v>
      </c>
      <c r="J55">
        <v>3</v>
      </c>
      <c r="K55" t="s">
        <v>1511</v>
      </c>
      <c r="L55" t="s">
        <v>4530</v>
      </c>
      <c r="M55" t="s">
        <v>5151</v>
      </c>
      <c r="N55" t="s">
        <v>4602</v>
      </c>
      <c r="O55" t="s">
        <v>4581</v>
      </c>
      <c r="P55" t="s">
        <v>4576</v>
      </c>
      <c r="Q55" t="s">
        <v>4573</v>
      </c>
      <c r="R55" t="s">
        <v>4532</v>
      </c>
      <c r="S55" t="s">
        <v>1546</v>
      </c>
      <c r="T55" t="s">
        <v>1540</v>
      </c>
      <c r="U55" t="s">
        <v>5152</v>
      </c>
      <c r="V55" t="s">
        <v>5153</v>
      </c>
      <c r="W55" t="s">
        <v>5154</v>
      </c>
    </row>
    <row r="56" spans="1:23" x14ac:dyDescent="0.2">
      <c r="A56" s="98" t="s">
        <v>34</v>
      </c>
      <c r="B56" s="98">
        <v>13</v>
      </c>
      <c r="C56" s="98" t="s">
        <v>5469</v>
      </c>
      <c r="D56">
        <v>55</v>
      </c>
      <c r="E56">
        <v>100</v>
      </c>
      <c r="H56">
        <v>806</v>
      </c>
      <c r="I56" t="s">
        <v>5079</v>
      </c>
      <c r="J56">
        <v>2</v>
      </c>
      <c r="K56" t="s">
        <v>1511</v>
      </c>
      <c r="L56" t="s">
        <v>4530</v>
      </c>
      <c r="M56" t="s">
        <v>5080</v>
      </c>
      <c r="N56" t="s">
        <v>4581</v>
      </c>
      <c r="O56" t="s">
        <v>4573</v>
      </c>
      <c r="P56" t="s">
        <v>4532</v>
      </c>
      <c r="Q56" t="s">
        <v>5033</v>
      </c>
      <c r="R56" t="s">
        <v>4544</v>
      </c>
      <c r="S56" t="s">
        <v>4545</v>
      </c>
      <c r="T56" t="s">
        <v>4546</v>
      </c>
      <c r="U56" t="s">
        <v>4547</v>
      </c>
      <c r="V56" t="s">
        <v>4548</v>
      </c>
      <c r="W56" t="s">
        <v>4549</v>
      </c>
    </row>
    <row r="57" spans="1:23" x14ac:dyDescent="0.2">
      <c r="A57" t="s">
        <v>4520</v>
      </c>
      <c r="B57">
        <v>3</v>
      </c>
      <c r="C57" t="s">
        <v>5470</v>
      </c>
      <c r="D57">
        <v>56</v>
      </c>
      <c r="E57">
        <v>100</v>
      </c>
      <c r="H57">
        <v>409</v>
      </c>
      <c r="I57" t="s">
        <v>4837</v>
      </c>
      <c r="J57">
        <v>2</v>
      </c>
      <c r="K57" t="s">
        <v>1511</v>
      </c>
      <c r="L57" t="s">
        <v>4530</v>
      </c>
      <c r="M57" t="s">
        <v>4838</v>
      </c>
      <c r="N57" t="s">
        <v>4602</v>
      </c>
      <c r="O57" t="s">
        <v>4581</v>
      </c>
      <c r="P57" t="s">
        <v>4576</v>
      </c>
      <c r="Q57" t="s">
        <v>4573</v>
      </c>
      <c r="R57" t="s">
        <v>4532</v>
      </c>
      <c r="S57" t="s">
        <v>4670</v>
      </c>
      <c r="T57" t="s">
        <v>4671</v>
      </c>
      <c r="U57" t="s">
        <v>4672</v>
      </c>
      <c r="V57" t="s">
        <v>4673</v>
      </c>
      <c r="W57" t="s">
        <v>4674</v>
      </c>
    </row>
    <row r="58" spans="1:23" x14ac:dyDescent="0.2">
      <c r="A58" s="98" t="s">
        <v>4525</v>
      </c>
      <c r="B58" s="98">
        <v>9</v>
      </c>
      <c r="C58" s="98" t="s">
        <v>5471</v>
      </c>
      <c r="D58">
        <v>57</v>
      </c>
      <c r="E58">
        <v>100</v>
      </c>
      <c r="H58">
        <v>610</v>
      </c>
      <c r="I58" t="s">
        <v>5010</v>
      </c>
      <c r="J58">
        <v>3</v>
      </c>
      <c r="K58" t="s">
        <v>1511</v>
      </c>
      <c r="L58" t="s">
        <v>266</v>
      </c>
      <c r="M58" t="s">
        <v>5011</v>
      </c>
      <c r="N58" t="s">
        <v>4605</v>
      </c>
      <c r="O58" t="s">
        <v>4602</v>
      </c>
      <c r="P58" t="s">
        <v>4581</v>
      </c>
      <c r="Q58" t="s">
        <v>4576</v>
      </c>
      <c r="R58" t="s">
        <v>4573</v>
      </c>
      <c r="S58" t="s">
        <v>5012</v>
      </c>
      <c r="T58" t="s">
        <v>5013</v>
      </c>
      <c r="U58" t="s">
        <v>5014</v>
      </c>
      <c r="V58" t="s">
        <v>5015</v>
      </c>
      <c r="W58" t="s">
        <v>5016</v>
      </c>
    </row>
    <row r="59" spans="1:23" x14ac:dyDescent="0.2">
      <c r="A59" t="s">
        <v>4524</v>
      </c>
      <c r="B59">
        <v>8</v>
      </c>
      <c r="C59" t="s">
        <v>5472</v>
      </c>
      <c r="D59">
        <v>58</v>
      </c>
      <c r="E59">
        <v>100</v>
      </c>
      <c r="H59">
        <v>604</v>
      </c>
      <c r="I59" t="s">
        <v>4987</v>
      </c>
      <c r="J59">
        <v>1</v>
      </c>
      <c r="K59" t="s">
        <v>1511</v>
      </c>
      <c r="L59" t="s">
        <v>266</v>
      </c>
      <c r="M59" t="s">
        <v>4988</v>
      </c>
      <c r="N59" t="s">
        <v>4573</v>
      </c>
      <c r="O59" t="s">
        <v>4532</v>
      </c>
      <c r="P59" t="s">
        <v>4533</v>
      </c>
      <c r="Q59" t="s">
        <v>2968</v>
      </c>
      <c r="R59" t="s">
        <v>2969</v>
      </c>
      <c r="S59" t="s">
        <v>3540</v>
      </c>
      <c r="T59" t="s">
        <v>4817</v>
      </c>
      <c r="U59" t="s">
        <v>4989</v>
      </c>
      <c r="V59" t="s">
        <v>4990</v>
      </c>
      <c r="W59" t="s">
        <v>4991</v>
      </c>
    </row>
    <row r="60" spans="1:23" x14ac:dyDescent="0.2">
      <c r="A60" s="98" t="s">
        <v>3496</v>
      </c>
      <c r="B60" s="98">
        <v>7</v>
      </c>
      <c r="C60" s="98" t="s">
        <v>5473</v>
      </c>
      <c r="D60">
        <v>59</v>
      </c>
      <c r="E60">
        <v>100</v>
      </c>
      <c r="H60">
        <v>606</v>
      </c>
      <c r="I60" t="s">
        <v>4997</v>
      </c>
      <c r="J60">
        <v>2</v>
      </c>
      <c r="K60" t="s">
        <v>1511</v>
      </c>
      <c r="L60" t="s">
        <v>266</v>
      </c>
      <c r="M60" t="s">
        <v>4813</v>
      </c>
      <c r="N60" t="s">
        <v>4576</v>
      </c>
      <c r="O60" t="s">
        <v>4573</v>
      </c>
      <c r="P60" t="s">
        <v>4532</v>
      </c>
      <c r="Q60" t="s">
        <v>4998</v>
      </c>
      <c r="R60" t="s">
        <v>4999</v>
      </c>
      <c r="S60" t="s">
        <v>5000</v>
      </c>
      <c r="T60" t="s">
        <v>5001</v>
      </c>
      <c r="U60" t="s">
        <v>5002</v>
      </c>
      <c r="V60" t="s">
        <v>5003</v>
      </c>
      <c r="W60" t="s">
        <v>5004</v>
      </c>
    </row>
    <row r="61" spans="1:23" x14ac:dyDescent="0.2">
      <c r="A61" t="s">
        <v>4518</v>
      </c>
      <c r="B61">
        <v>1</v>
      </c>
      <c r="C61" t="s">
        <v>5474</v>
      </c>
      <c r="D61">
        <v>60</v>
      </c>
      <c r="E61">
        <v>100</v>
      </c>
      <c r="H61">
        <v>1402</v>
      </c>
      <c r="I61" t="s">
        <v>5291</v>
      </c>
      <c r="J61">
        <v>2</v>
      </c>
      <c r="K61" t="s">
        <v>1511</v>
      </c>
      <c r="L61" t="s">
        <v>4530</v>
      </c>
      <c r="M61" t="s">
        <v>5292</v>
      </c>
      <c r="N61" t="s">
        <v>4573</v>
      </c>
      <c r="O61" t="s">
        <v>4532</v>
      </c>
      <c r="P61" t="s">
        <v>1155</v>
      </c>
      <c r="Q61" t="s">
        <v>1173</v>
      </c>
      <c r="R61" t="s">
        <v>1545</v>
      </c>
      <c r="S61" t="s">
        <v>2218</v>
      </c>
      <c r="T61" t="s">
        <v>1546</v>
      </c>
      <c r="U61" t="s">
        <v>1538</v>
      </c>
      <c r="V61" t="s">
        <v>1539</v>
      </c>
      <c r="W61" t="s">
        <v>1540</v>
      </c>
    </row>
    <row r="62" spans="1:23" x14ac:dyDescent="0.2">
      <c r="A62" s="98" t="s">
        <v>4519</v>
      </c>
      <c r="B62" s="98">
        <v>2</v>
      </c>
      <c r="C62" s="98" t="s">
        <v>5475</v>
      </c>
      <c r="D62">
        <v>61</v>
      </c>
      <c r="E62">
        <v>100</v>
      </c>
      <c r="H62">
        <v>208</v>
      </c>
      <c r="I62" t="s">
        <v>4128</v>
      </c>
      <c r="J62">
        <v>2</v>
      </c>
      <c r="K62" t="s">
        <v>1511</v>
      </c>
      <c r="L62" t="s">
        <v>266</v>
      </c>
      <c r="M62" t="s">
        <v>4668</v>
      </c>
      <c r="N62" t="s">
        <v>4581</v>
      </c>
      <c r="O62" t="s">
        <v>4576</v>
      </c>
      <c r="P62" t="s">
        <v>4573</v>
      </c>
      <c r="Q62" t="s">
        <v>4532</v>
      </c>
      <c r="R62" t="s">
        <v>4669</v>
      </c>
      <c r="S62" t="s">
        <v>4670</v>
      </c>
      <c r="T62" t="s">
        <v>4671</v>
      </c>
      <c r="U62" t="s">
        <v>4672</v>
      </c>
      <c r="V62" t="s">
        <v>4673</v>
      </c>
      <c r="W62" t="s">
        <v>4674</v>
      </c>
    </row>
    <row r="63" spans="1:23" x14ac:dyDescent="0.2">
      <c r="A63" t="s">
        <v>3457</v>
      </c>
      <c r="B63">
        <v>12</v>
      </c>
      <c r="C63" t="s">
        <v>5476</v>
      </c>
      <c r="D63">
        <v>62</v>
      </c>
      <c r="E63">
        <v>100</v>
      </c>
      <c r="H63">
        <v>902</v>
      </c>
      <c r="I63" t="s">
        <v>5105</v>
      </c>
      <c r="J63" t="s">
        <v>454</v>
      </c>
      <c r="K63" t="s">
        <v>1511</v>
      </c>
      <c r="L63" t="s">
        <v>4530</v>
      </c>
      <c r="M63" t="s">
        <v>5106</v>
      </c>
      <c r="N63" t="s">
        <v>4576</v>
      </c>
      <c r="O63" t="s">
        <v>4573</v>
      </c>
      <c r="P63" t="s">
        <v>4532</v>
      </c>
      <c r="Q63" t="s">
        <v>5107</v>
      </c>
      <c r="R63" t="s">
        <v>5108</v>
      </c>
      <c r="S63" t="s">
        <v>5109</v>
      </c>
      <c r="T63" t="s">
        <v>5110</v>
      </c>
      <c r="U63" t="s">
        <v>5111</v>
      </c>
      <c r="V63" t="s">
        <v>5112</v>
      </c>
      <c r="W63" t="s">
        <v>5113</v>
      </c>
    </row>
    <row r="64" spans="1:23" x14ac:dyDescent="0.2">
      <c r="D64">
        <v>63</v>
      </c>
      <c r="E64">
        <v>100</v>
      </c>
      <c r="H64">
        <v>810</v>
      </c>
      <c r="I64" t="s">
        <v>5094</v>
      </c>
      <c r="J64">
        <v>3</v>
      </c>
      <c r="K64" t="s">
        <v>1511</v>
      </c>
      <c r="L64" t="s">
        <v>266</v>
      </c>
      <c r="M64" t="s">
        <v>5095</v>
      </c>
      <c r="N64" t="s">
        <v>4605</v>
      </c>
      <c r="O64" t="s">
        <v>4602</v>
      </c>
      <c r="P64" t="s">
        <v>4581</v>
      </c>
      <c r="Q64" t="s">
        <v>4576</v>
      </c>
      <c r="R64" t="s">
        <v>4573</v>
      </c>
      <c r="S64" t="s">
        <v>4545</v>
      </c>
      <c r="T64" t="s">
        <v>4546</v>
      </c>
      <c r="U64" t="s">
        <v>4547</v>
      </c>
      <c r="V64" t="s">
        <v>4548</v>
      </c>
      <c r="W64" t="s">
        <v>4549</v>
      </c>
    </row>
    <row r="65" spans="1:23" x14ac:dyDescent="0.2">
      <c r="D65">
        <v>64</v>
      </c>
      <c r="E65">
        <v>100</v>
      </c>
      <c r="H65">
        <v>209</v>
      </c>
      <c r="I65" t="s">
        <v>4675</v>
      </c>
      <c r="J65">
        <v>2</v>
      </c>
      <c r="K65" t="s">
        <v>1511</v>
      </c>
      <c r="L65" t="s">
        <v>4530</v>
      </c>
      <c r="M65" t="s">
        <v>4676</v>
      </c>
      <c r="N65" t="s">
        <v>4573</v>
      </c>
      <c r="O65" t="s">
        <v>4532</v>
      </c>
      <c r="P65" t="s">
        <v>4533</v>
      </c>
      <c r="Q65" t="s">
        <v>4677</v>
      </c>
      <c r="R65" t="s">
        <v>4678</v>
      </c>
      <c r="S65" t="s">
        <v>4679</v>
      </c>
      <c r="T65" t="s">
        <v>4680</v>
      </c>
      <c r="U65" t="s">
        <v>4681</v>
      </c>
      <c r="V65" t="s">
        <v>4682</v>
      </c>
      <c r="W65" t="s">
        <v>4683</v>
      </c>
    </row>
    <row r="66" spans="1:23" x14ac:dyDescent="0.2">
      <c r="D66">
        <v>65</v>
      </c>
      <c r="E66">
        <v>100</v>
      </c>
      <c r="H66">
        <v>802</v>
      </c>
      <c r="I66" t="s">
        <v>5055</v>
      </c>
      <c r="J66">
        <v>1</v>
      </c>
      <c r="K66" t="s">
        <v>1511</v>
      </c>
      <c r="L66" t="s">
        <v>4530</v>
      </c>
      <c r="M66" t="s">
        <v>5056</v>
      </c>
      <c r="N66" t="s">
        <v>4532</v>
      </c>
      <c r="O66" t="s">
        <v>4533</v>
      </c>
      <c r="P66" t="s">
        <v>5057</v>
      </c>
      <c r="Q66" t="s">
        <v>5058</v>
      </c>
      <c r="R66" t="s">
        <v>5059</v>
      </c>
      <c r="S66" t="s">
        <v>5060</v>
      </c>
      <c r="T66" t="s">
        <v>5061</v>
      </c>
      <c r="U66" t="s">
        <v>5062</v>
      </c>
      <c r="V66" t="s">
        <v>5063</v>
      </c>
      <c r="W66" t="s">
        <v>5064</v>
      </c>
    </row>
    <row r="67" spans="1:23" x14ac:dyDescent="0.2">
      <c r="D67">
        <v>66</v>
      </c>
      <c r="E67">
        <v>110</v>
      </c>
      <c r="H67">
        <v>407</v>
      </c>
      <c r="I67" t="s">
        <v>4820</v>
      </c>
      <c r="J67">
        <v>2</v>
      </c>
      <c r="K67" t="s">
        <v>1511</v>
      </c>
      <c r="L67" t="s">
        <v>4530</v>
      </c>
      <c r="M67" t="s">
        <v>4821</v>
      </c>
      <c r="N67" t="s">
        <v>4576</v>
      </c>
      <c r="O67" t="s">
        <v>4573</v>
      </c>
      <c r="P67" t="s">
        <v>4532</v>
      </c>
      <c r="Q67" t="s">
        <v>4533</v>
      </c>
      <c r="R67" t="s">
        <v>4822</v>
      </c>
      <c r="S67" t="s">
        <v>4823</v>
      </c>
      <c r="T67" t="s">
        <v>4824</v>
      </c>
      <c r="U67" t="s">
        <v>4825</v>
      </c>
      <c r="V67" t="s">
        <v>4826</v>
      </c>
      <c r="W67" t="s">
        <v>4827</v>
      </c>
    </row>
    <row r="68" spans="1:23" x14ac:dyDescent="0.2">
      <c r="H68">
        <v>512</v>
      </c>
      <c r="I68" t="s">
        <v>4963</v>
      </c>
      <c r="J68">
        <v>3</v>
      </c>
      <c r="K68" t="s">
        <v>1511</v>
      </c>
      <c r="L68" t="s">
        <v>266</v>
      </c>
      <c r="M68" t="s">
        <v>4964</v>
      </c>
      <c r="N68" t="s">
        <v>4605</v>
      </c>
      <c r="O68" t="s">
        <v>4602</v>
      </c>
      <c r="P68" t="s">
        <v>4581</v>
      </c>
      <c r="Q68" t="s">
        <v>4576</v>
      </c>
      <c r="R68" t="s">
        <v>4573</v>
      </c>
      <c r="S68" t="s">
        <v>4965</v>
      </c>
      <c r="T68" t="s">
        <v>4966</v>
      </c>
      <c r="U68" t="s">
        <v>4967</v>
      </c>
      <c r="V68" t="s">
        <v>4968</v>
      </c>
      <c r="W68" t="s">
        <v>768</v>
      </c>
    </row>
    <row r="69" spans="1:23" x14ac:dyDescent="0.2">
      <c r="H69">
        <v>404</v>
      </c>
      <c r="I69" t="s">
        <v>4812</v>
      </c>
      <c r="J69">
        <v>1</v>
      </c>
      <c r="K69" t="s">
        <v>1511</v>
      </c>
      <c r="L69" t="s">
        <v>266</v>
      </c>
      <c r="M69" t="s">
        <v>4813</v>
      </c>
      <c r="N69" t="s">
        <v>4533</v>
      </c>
      <c r="O69" t="s">
        <v>4733</v>
      </c>
      <c r="P69" t="s">
        <v>4734</v>
      </c>
      <c r="Q69" t="s">
        <v>4735</v>
      </c>
      <c r="R69" t="s">
        <v>4736</v>
      </c>
      <c r="S69" t="s">
        <v>4737</v>
      </c>
      <c r="T69" t="s">
        <v>4738</v>
      </c>
      <c r="U69" t="s">
        <v>4739</v>
      </c>
      <c r="V69" t="s">
        <v>4740</v>
      </c>
      <c r="W69" t="s">
        <v>4741</v>
      </c>
    </row>
    <row r="70" spans="1:23" x14ac:dyDescent="0.2">
      <c r="H70">
        <v>1002</v>
      </c>
      <c r="I70" t="s">
        <v>5135</v>
      </c>
      <c r="J70">
        <v>2</v>
      </c>
      <c r="K70" t="s">
        <v>1511</v>
      </c>
      <c r="L70" t="s">
        <v>4530</v>
      </c>
      <c r="M70" t="s">
        <v>5136</v>
      </c>
      <c r="N70" t="s">
        <v>4602</v>
      </c>
      <c r="O70" t="s">
        <v>4581</v>
      </c>
      <c r="P70" t="s">
        <v>4576</v>
      </c>
      <c r="Q70" t="s">
        <v>4573</v>
      </c>
      <c r="R70" t="s">
        <v>4532</v>
      </c>
      <c r="S70" t="s">
        <v>5137</v>
      </c>
      <c r="T70" t="s">
        <v>5138</v>
      </c>
      <c r="U70" t="s">
        <v>5139</v>
      </c>
      <c r="V70" t="s">
        <v>5140</v>
      </c>
      <c r="W70" t="s">
        <v>5141</v>
      </c>
    </row>
    <row r="71" spans="1:23" x14ac:dyDescent="0.2">
      <c r="A71" t="s">
        <v>4859</v>
      </c>
      <c r="B71" t="s">
        <v>4860</v>
      </c>
      <c r="C71" t="s">
        <v>4861</v>
      </c>
      <c r="D71" t="s">
        <v>89</v>
      </c>
      <c r="H71">
        <v>805</v>
      </c>
      <c r="I71" t="s">
        <v>5077</v>
      </c>
      <c r="J71">
        <v>2</v>
      </c>
      <c r="K71" t="s">
        <v>1511</v>
      </c>
      <c r="L71" t="s">
        <v>4530</v>
      </c>
      <c r="M71" t="s">
        <v>5078</v>
      </c>
      <c r="N71" t="s">
        <v>4581</v>
      </c>
      <c r="O71" t="s">
        <v>4576</v>
      </c>
      <c r="P71" t="s">
        <v>4573</v>
      </c>
      <c r="Q71" t="s">
        <v>4532</v>
      </c>
      <c r="R71" t="s">
        <v>5047</v>
      </c>
      <c r="S71" t="s">
        <v>5048</v>
      </c>
      <c r="T71" t="s">
        <v>5049</v>
      </c>
      <c r="U71" t="s">
        <v>5050</v>
      </c>
      <c r="V71" t="s">
        <v>5051</v>
      </c>
      <c r="W71" t="s">
        <v>5053</v>
      </c>
    </row>
    <row r="72" spans="1:23" x14ac:dyDescent="0.2">
      <c r="A72" t="s">
        <v>272</v>
      </c>
      <c r="B72">
        <v>30</v>
      </c>
      <c r="C72">
        <v>40</v>
      </c>
      <c r="D72" t="s">
        <v>4871</v>
      </c>
      <c r="H72">
        <v>611</v>
      </c>
      <c r="I72" t="s">
        <v>5017</v>
      </c>
      <c r="J72">
        <v>3</v>
      </c>
      <c r="K72" t="s">
        <v>1511</v>
      </c>
      <c r="L72" t="s">
        <v>4530</v>
      </c>
      <c r="M72" t="s">
        <v>5018</v>
      </c>
      <c r="N72" t="s">
        <v>4705</v>
      </c>
      <c r="O72" t="s">
        <v>4605</v>
      </c>
      <c r="P72" t="s">
        <v>4602</v>
      </c>
      <c r="Q72" t="s">
        <v>4581</v>
      </c>
      <c r="R72" t="s">
        <v>4576</v>
      </c>
      <c r="S72" t="s">
        <v>4573</v>
      </c>
      <c r="T72" t="s">
        <v>4085</v>
      </c>
      <c r="U72" t="s">
        <v>5019</v>
      </c>
      <c r="V72" t="s">
        <v>5020</v>
      </c>
      <c r="W72" t="s">
        <v>5021</v>
      </c>
    </row>
    <row r="73" spans="1:23" x14ac:dyDescent="0.2">
      <c r="A73" t="s">
        <v>4882</v>
      </c>
      <c r="B73">
        <v>40</v>
      </c>
      <c r="C73">
        <v>50</v>
      </c>
      <c r="D73" t="s">
        <v>4871</v>
      </c>
      <c r="H73">
        <v>703</v>
      </c>
      <c r="I73" t="s">
        <v>5031</v>
      </c>
      <c r="J73">
        <v>2</v>
      </c>
      <c r="K73" t="s">
        <v>1511</v>
      </c>
      <c r="L73" t="s">
        <v>266</v>
      </c>
      <c r="M73" t="s">
        <v>5032</v>
      </c>
      <c r="N73" t="s">
        <v>4576</v>
      </c>
      <c r="O73" t="s">
        <v>4573</v>
      </c>
      <c r="P73" t="s">
        <v>4532</v>
      </c>
      <c r="Q73" t="s">
        <v>5033</v>
      </c>
      <c r="R73" t="s">
        <v>5034</v>
      </c>
      <c r="S73" t="s">
        <v>5035</v>
      </c>
      <c r="T73" t="s">
        <v>5036</v>
      </c>
      <c r="U73" t="s">
        <v>5037</v>
      </c>
      <c r="V73" t="s">
        <v>5038</v>
      </c>
      <c r="W73" t="s">
        <v>5039</v>
      </c>
    </row>
    <row r="74" spans="1:23" x14ac:dyDescent="0.2">
      <c r="A74" t="s">
        <v>4891</v>
      </c>
      <c r="B74">
        <v>30</v>
      </c>
      <c r="C74">
        <v>40</v>
      </c>
      <c r="D74" t="s">
        <v>4892</v>
      </c>
      <c r="H74">
        <v>101</v>
      </c>
      <c r="I74" t="s">
        <v>4529</v>
      </c>
      <c r="J74">
        <v>1</v>
      </c>
      <c r="K74" t="s">
        <v>1511</v>
      </c>
      <c r="L74" t="s">
        <v>4530</v>
      </c>
      <c r="M74" t="s">
        <v>4531</v>
      </c>
      <c r="N74" t="s">
        <v>4532</v>
      </c>
      <c r="O74" t="s">
        <v>4533</v>
      </c>
      <c r="P74" t="s">
        <v>4534</v>
      </c>
      <c r="Q74" t="s">
        <v>4535</v>
      </c>
      <c r="R74" t="s">
        <v>4536</v>
      </c>
      <c r="S74" t="s">
        <v>4537</v>
      </c>
      <c r="T74" t="s">
        <v>4538</v>
      </c>
      <c r="U74" t="s">
        <v>4539</v>
      </c>
      <c r="V74" t="s">
        <v>4540</v>
      </c>
      <c r="W74" t="s">
        <v>4541</v>
      </c>
    </row>
    <row r="75" spans="1:23" x14ac:dyDescent="0.2">
      <c r="A75" t="s">
        <v>4904</v>
      </c>
      <c r="B75">
        <v>40</v>
      </c>
      <c r="C75">
        <v>50</v>
      </c>
      <c r="D75" t="s">
        <v>4892</v>
      </c>
      <c r="H75">
        <v>605</v>
      </c>
      <c r="I75" t="s">
        <v>4992</v>
      </c>
      <c r="J75">
        <v>1</v>
      </c>
      <c r="K75" t="s">
        <v>1623</v>
      </c>
      <c r="L75" t="s">
        <v>4530</v>
      </c>
      <c r="M75" t="s">
        <v>4993</v>
      </c>
      <c r="N75" t="s">
        <v>4576</v>
      </c>
      <c r="O75" t="s">
        <v>4573</v>
      </c>
      <c r="P75" t="s">
        <v>4532</v>
      </c>
      <c r="Q75" t="s">
        <v>2239</v>
      </c>
      <c r="R75" t="s">
        <v>2625</v>
      </c>
      <c r="S75" t="s">
        <v>4831</v>
      </c>
      <c r="T75" t="s">
        <v>4632</v>
      </c>
      <c r="U75" t="s">
        <v>4994</v>
      </c>
      <c r="V75" t="s">
        <v>4995</v>
      </c>
      <c r="W75" t="s">
        <v>4996</v>
      </c>
    </row>
    <row r="76" spans="1:23" x14ac:dyDescent="0.2">
      <c r="A76" t="s">
        <v>4916</v>
      </c>
      <c r="B76">
        <v>30</v>
      </c>
      <c r="C76">
        <v>40</v>
      </c>
      <c r="D76" t="s">
        <v>4917</v>
      </c>
      <c r="H76">
        <v>408</v>
      </c>
      <c r="I76" t="s">
        <v>4828</v>
      </c>
      <c r="J76">
        <v>2</v>
      </c>
      <c r="K76" t="s">
        <v>1511</v>
      </c>
      <c r="L76" t="s">
        <v>4530</v>
      </c>
      <c r="M76" t="s">
        <v>4829</v>
      </c>
      <c r="N76" t="s">
        <v>4576</v>
      </c>
      <c r="O76" t="s">
        <v>4573</v>
      </c>
      <c r="P76" t="s">
        <v>4532</v>
      </c>
      <c r="Q76" t="s">
        <v>4830</v>
      </c>
      <c r="R76" t="s">
        <v>4831</v>
      </c>
      <c r="S76" t="s">
        <v>4832</v>
      </c>
      <c r="T76" t="s">
        <v>4833</v>
      </c>
      <c r="U76" t="s">
        <v>4834</v>
      </c>
      <c r="V76" t="s">
        <v>4835</v>
      </c>
      <c r="W76" t="s">
        <v>4836</v>
      </c>
    </row>
    <row r="77" spans="1:23" x14ac:dyDescent="0.2">
      <c r="A77" t="s">
        <v>4927</v>
      </c>
      <c r="B77">
        <v>40</v>
      </c>
      <c r="C77">
        <v>50</v>
      </c>
      <c r="D77" t="s">
        <v>4917</v>
      </c>
      <c r="H77">
        <v>1105</v>
      </c>
      <c r="I77" t="s">
        <v>5176</v>
      </c>
      <c r="J77">
        <v>2</v>
      </c>
      <c r="K77" t="s">
        <v>1623</v>
      </c>
      <c r="L77" t="s">
        <v>4530</v>
      </c>
      <c r="M77" t="s">
        <v>5177</v>
      </c>
      <c r="N77" t="s">
        <v>4573</v>
      </c>
      <c r="O77" t="s">
        <v>4532</v>
      </c>
      <c r="P77" t="s">
        <v>4533</v>
      </c>
      <c r="Q77" t="s">
        <v>4830</v>
      </c>
      <c r="R77" t="s">
        <v>4831</v>
      </c>
      <c r="S77" t="s">
        <v>4832</v>
      </c>
      <c r="T77" t="s">
        <v>5178</v>
      </c>
      <c r="U77" t="s">
        <v>4834</v>
      </c>
      <c r="V77" t="s">
        <v>4835</v>
      </c>
      <c r="W77" t="s">
        <v>4836</v>
      </c>
    </row>
    <row r="78" spans="1:23" x14ac:dyDescent="0.2">
      <c r="A78" t="s">
        <v>4917</v>
      </c>
      <c r="B78">
        <v>30</v>
      </c>
      <c r="C78">
        <v>40</v>
      </c>
      <c r="D78" t="s">
        <v>4916</v>
      </c>
      <c r="H78">
        <v>104</v>
      </c>
      <c r="I78" t="s">
        <v>4555</v>
      </c>
      <c r="J78">
        <v>1</v>
      </c>
      <c r="K78" t="s">
        <v>1623</v>
      </c>
      <c r="L78" t="s">
        <v>4530</v>
      </c>
      <c r="M78" t="s">
        <v>4556</v>
      </c>
      <c r="N78" t="s">
        <v>4532</v>
      </c>
      <c r="O78" t="s">
        <v>4533</v>
      </c>
      <c r="P78" t="s">
        <v>4557</v>
      </c>
      <c r="Q78" t="s">
        <v>4558</v>
      </c>
      <c r="R78" t="s">
        <v>4559</v>
      </c>
      <c r="S78" t="s">
        <v>4560</v>
      </c>
      <c r="T78" t="s">
        <v>4561</v>
      </c>
      <c r="U78" t="s">
        <v>4562</v>
      </c>
      <c r="V78" t="s">
        <v>4563</v>
      </c>
      <c r="W78" t="s">
        <v>4564</v>
      </c>
    </row>
    <row r="79" spans="1:23" x14ac:dyDescent="0.2">
      <c r="A79" t="s">
        <v>4946</v>
      </c>
      <c r="B79">
        <v>40</v>
      </c>
      <c r="C79">
        <v>50</v>
      </c>
      <c r="D79" t="s">
        <v>4916</v>
      </c>
      <c r="H79">
        <v>203</v>
      </c>
      <c r="I79" t="s">
        <v>4629</v>
      </c>
      <c r="J79">
        <v>1</v>
      </c>
      <c r="K79" t="s">
        <v>1623</v>
      </c>
      <c r="L79" t="s">
        <v>4530</v>
      </c>
      <c r="M79" t="s">
        <v>4630</v>
      </c>
      <c r="N79" t="s">
        <v>4532</v>
      </c>
      <c r="O79" t="s">
        <v>4533</v>
      </c>
      <c r="P79" t="s">
        <v>2239</v>
      </c>
      <c r="Q79" t="s">
        <v>2625</v>
      </c>
      <c r="R79" t="s">
        <v>4631</v>
      </c>
      <c r="S79" t="s">
        <v>4632</v>
      </c>
      <c r="T79" t="s">
        <v>4633</v>
      </c>
      <c r="U79" t="s">
        <v>4634</v>
      </c>
      <c r="V79" t="s">
        <v>4635</v>
      </c>
      <c r="W79" t="s">
        <v>4636</v>
      </c>
    </row>
    <row r="80" spans="1:23" x14ac:dyDescent="0.2">
      <c r="A80" t="s">
        <v>4955</v>
      </c>
      <c r="B80">
        <v>20</v>
      </c>
      <c r="C80">
        <v>30</v>
      </c>
      <c r="D80" t="s">
        <v>43</v>
      </c>
      <c r="H80">
        <v>406</v>
      </c>
      <c r="I80" t="s">
        <v>4815</v>
      </c>
      <c r="J80">
        <v>2</v>
      </c>
      <c r="K80" t="s">
        <v>1511</v>
      </c>
      <c r="L80" t="s">
        <v>266</v>
      </c>
      <c r="M80" t="s">
        <v>4816</v>
      </c>
      <c r="N80" t="s">
        <v>4581</v>
      </c>
      <c r="O80" t="s">
        <v>4576</v>
      </c>
      <c r="P80" t="s">
        <v>4573</v>
      </c>
      <c r="Q80" t="s">
        <v>4532</v>
      </c>
      <c r="R80" t="s">
        <v>4533</v>
      </c>
      <c r="S80" t="s">
        <v>2395</v>
      </c>
      <c r="T80" t="s">
        <v>3540</v>
      </c>
      <c r="U80" t="s">
        <v>4817</v>
      </c>
      <c r="V80" t="s">
        <v>4818</v>
      </c>
      <c r="W80" t="s">
        <v>4819</v>
      </c>
    </row>
    <row r="81" spans="1:23" x14ac:dyDescent="0.2">
      <c r="A81" t="s">
        <v>4962</v>
      </c>
      <c r="B81">
        <v>30</v>
      </c>
      <c r="C81">
        <v>40</v>
      </c>
      <c r="D81" t="s">
        <v>43</v>
      </c>
      <c r="H81">
        <v>1401</v>
      </c>
      <c r="I81" t="s">
        <v>5280</v>
      </c>
      <c r="J81">
        <v>1</v>
      </c>
      <c r="K81" t="s">
        <v>1623</v>
      </c>
      <c r="L81" t="s">
        <v>4530</v>
      </c>
      <c r="M81" t="s">
        <v>5281</v>
      </c>
      <c r="N81" t="s">
        <v>4533</v>
      </c>
      <c r="O81" t="s">
        <v>5282</v>
      </c>
      <c r="P81" t="s">
        <v>5283</v>
      </c>
      <c r="Q81" t="s">
        <v>5284</v>
      </c>
      <c r="R81" t="s">
        <v>5285</v>
      </c>
      <c r="S81" t="s">
        <v>5286</v>
      </c>
      <c r="T81" t="s">
        <v>5287</v>
      </c>
      <c r="U81" t="s">
        <v>5288</v>
      </c>
      <c r="V81" t="s">
        <v>5289</v>
      </c>
      <c r="W81" t="s">
        <v>5290</v>
      </c>
    </row>
    <row r="82" spans="1:23" x14ac:dyDescent="0.2">
      <c r="A82" t="s">
        <v>96</v>
      </c>
      <c r="B82">
        <v>0</v>
      </c>
      <c r="C82">
        <v>0</v>
      </c>
      <c r="D82" t="s">
        <v>164</v>
      </c>
      <c r="H82">
        <v>1303</v>
      </c>
      <c r="I82" t="s">
        <v>5258</v>
      </c>
      <c r="J82">
        <v>1</v>
      </c>
      <c r="K82" t="s">
        <v>1511</v>
      </c>
      <c r="L82" t="s">
        <v>266</v>
      </c>
      <c r="M82" t="s">
        <v>5259</v>
      </c>
      <c r="N82" t="s">
        <v>4532</v>
      </c>
      <c r="O82" t="s">
        <v>4533</v>
      </c>
      <c r="P82" t="s">
        <v>5260</v>
      </c>
      <c r="Q82" t="s">
        <v>5261</v>
      </c>
      <c r="R82" t="s">
        <v>5262</v>
      </c>
      <c r="S82" t="s">
        <v>5263</v>
      </c>
      <c r="T82" t="s">
        <v>5264</v>
      </c>
      <c r="U82" t="s">
        <v>5265</v>
      </c>
      <c r="V82" t="s">
        <v>5266</v>
      </c>
      <c r="W82" t="s">
        <v>5267</v>
      </c>
    </row>
    <row r="83" spans="1:23" x14ac:dyDescent="0.2">
      <c r="A83" t="s">
        <v>4892</v>
      </c>
      <c r="B83">
        <v>30</v>
      </c>
      <c r="C83">
        <v>40</v>
      </c>
      <c r="D83" t="s">
        <v>4891</v>
      </c>
      <c r="H83">
        <v>110</v>
      </c>
      <c r="I83" t="s">
        <v>4582</v>
      </c>
      <c r="J83">
        <v>2</v>
      </c>
      <c r="K83" t="s">
        <v>1511</v>
      </c>
      <c r="L83" t="s">
        <v>4530</v>
      </c>
      <c r="M83" t="s">
        <v>4583</v>
      </c>
      <c r="N83" t="s">
        <v>4581</v>
      </c>
      <c r="O83" t="s">
        <v>4576</v>
      </c>
      <c r="P83" t="s">
        <v>4573</v>
      </c>
      <c r="Q83" t="s">
        <v>4532</v>
      </c>
      <c r="R83" t="s">
        <v>4584</v>
      </c>
      <c r="S83" t="s">
        <v>4585</v>
      </c>
      <c r="T83" t="s">
        <v>4586</v>
      </c>
      <c r="U83" t="s">
        <v>4587</v>
      </c>
      <c r="V83" t="s">
        <v>4588</v>
      </c>
      <c r="W83" t="s">
        <v>4127</v>
      </c>
    </row>
    <row r="84" spans="1:23" x14ac:dyDescent="0.2">
      <c r="A84" t="s">
        <v>4978</v>
      </c>
      <c r="B84">
        <v>40</v>
      </c>
      <c r="C84">
        <v>50</v>
      </c>
      <c r="D84" t="s">
        <v>4891</v>
      </c>
      <c r="H84">
        <v>412</v>
      </c>
      <c r="I84" t="s">
        <v>4847</v>
      </c>
      <c r="J84">
        <v>3</v>
      </c>
      <c r="K84" t="s">
        <v>1511</v>
      </c>
      <c r="L84" t="s">
        <v>4530</v>
      </c>
      <c r="M84" t="s">
        <v>4848</v>
      </c>
      <c r="N84" t="s">
        <v>4705</v>
      </c>
      <c r="O84" t="s">
        <v>4605</v>
      </c>
      <c r="P84" t="s">
        <v>4602</v>
      </c>
      <c r="Q84" t="s">
        <v>4581</v>
      </c>
      <c r="R84" t="s">
        <v>4576</v>
      </c>
      <c r="S84" t="s">
        <v>4573</v>
      </c>
      <c r="T84" t="s">
        <v>1962</v>
      </c>
      <c r="U84" t="s">
        <v>4765</v>
      </c>
      <c r="V84" t="s">
        <v>4766</v>
      </c>
      <c r="W84" t="s">
        <v>4799</v>
      </c>
    </row>
    <row r="85" spans="1:23" x14ac:dyDescent="0.2">
      <c r="A85" t="s">
        <v>4871</v>
      </c>
      <c r="B85">
        <v>30</v>
      </c>
      <c r="C85">
        <v>40</v>
      </c>
      <c r="D85" t="s">
        <v>272</v>
      </c>
      <c r="H85">
        <v>311</v>
      </c>
      <c r="I85" t="s">
        <v>4797</v>
      </c>
      <c r="J85">
        <v>3</v>
      </c>
      <c r="K85" t="s">
        <v>1511</v>
      </c>
      <c r="L85" t="s">
        <v>4530</v>
      </c>
      <c r="M85" t="s">
        <v>4798</v>
      </c>
      <c r="N85" t="s">
        <v>4705</v>
      </c>
      <c r="O85" t="s">
        <v>4605</v>
      </c>
      <c r="P85" t="s">
        <v>4602</v>
      </c>
      <c r="Q85" t="s">
        <v>4581</v>
      </c>
      <c r="R85" t="s">
        <v>4576</v>
      </c>
      <c r="S85" t="s">
        <v>4573</v>
      </c>
      <c r="T85" t="s">
        <v>4764</v>
      </c>
      <c r="U85" t="s">
        <v>4765</v>
      </c>
      <c r="V85" t="s">
        <v>4766</v>
      </c>
      <c r="W85" t="s">
        <v>4799</v>
      </c>
    </row>
    <row r="86" spans="1:23" x14ac:dyDescent="0.2">
      <c r="A86" t="s">
        <v>4986</v>
      </c>
      <c r="B86">
        <v>40</v>
      </c>
      <c r="C86">
        <v>50</v>
      </c>
      <c r="D86" t="s">
        <v>272</v>
      </c>
      <c r="H86">
        <v>1305</v>
      </c>
      <c r="I86" t="s">
        <v>3106</v>
      </c>
      <c r="J86">
        <v>2</v>
      </c>
      <c r="K86" t="s">
        <v>1511</v>
      </c>
      <c r="L86" t="s">
        <v>4530</v>
      </c>
      <c r="M86" t="s">
        <v>5271</v>
      </c>
      <c r="N86" t="s">
        <v>4581</v>
      </c>
      <c r="O86" t="s">
        <v>4576</v>
      </c>
      <c r="P86" t="s">
        <v>4573</v>
      </c>
      <c r="Q86" t="s">
        <v>4532</v>
      </c>
      <c r="R86" t="s">
        <v>4533</v>
      </c>
      <c r="S86" t="s">
        <v>5272</v>
      </c>
      <c r="T86" t="s">
        <v>1173</v>
      </c>
      <c r="U86" t="s">
        <v>1545</v>
      </c>
      <c r="V86" t="s">
        <v>2218</v>
      </c>
      <c r="W86" t="s">
        <v>1546</v>
      </c>
    </row>
    <row r="87" spans="1:23" x14ac:dyDescent="0.2">
      <c r="H87">
        <v>103</v>
      </c>
      <c r="I87" t="s">
        <v>4552</v>
      </c>
      <c r="J87">
        <v>1</v>
      </c>
      <c r="K87" t="s">
        <v>1511</v>
      </c>
      <c r="L87" t="s">
        <v>4530</v>
      </c>
      <c r="M87" t="s">
        <v>4553</v>
      </c>
      <c r="N87" t="s">
        <v>4532</v>
      </c>
      <c r="O87" t="s">
        <v>4533</v>
      </c>
      <c r="P87" t="s">
        <v>4554</v>
      </c>
      <c r="Q87" t="s">
        <v>4544</v>
      </c>
      <c r="R87" t="s">
        <v>4545</v>
      </c>
      <c r="S87" t="s">
        <v>4546</v>
      </c>
      <c r="T87" t="s">
        <v>4547</v>
      </c>
      <c r="U87" t="s">
        <v>4548</v>
      </c>
      <c r="V87" t="s">
        <v>4549</v>
      </c>
      <c r="W87" t="s">
        <v>4550</v>
      </c>
    </row>
    <row r="88" spans="1:23" x14ac:dyDescent="0.2">
      <c r="H88">
        <v>513</v>
      </c>
      <c r="I88" t="s">
        <v>4969</v>
      </c>
      <c r="J88">
        <v>3</v>
      </c>
      <c r="K88" t="s">
        <v>1511</v>
      </c>
      <c r="L88" t="s">
        <v>4530</v>
      </c>
      <c r="M88" t="s">
        <v>4970</v>
      </c>
      <c r="N88" t="s">
        <v>4605</v>
      </c>
      <c r="O88" t="s">
        <v>4602</v>
      </c>
      <c r="P88" t="s">
        <v>4581</v>
      </c>
      <c r="Q88" t="s">
        <v>4576</v>
      </c>
      <c r="R88" t="s">
        <v>4573</v>
      </c>
      <c r="S88" t="s">
        <v>4971</v>
      </c>
      <c r="T88" t="s">
        <v>4972</v>
      </c>
      <c r="U88" t="s">
        <v>4973</v>
      </c>
      <c r="V88" t="s">
        <v>4974</v>
      </c>
      <c r="W88" t="s">
        <v>4975</v>
      </c>
    </row>
    <row r="89" spans="1:23" x14ac:dyDescent="0.2">
      <c r="H89">
        <v>202</v>
      </c>
      <c r="I89" t="s">
        <v>4621</v>
      </c>
      <c r="J89">
        <v>1</v>
      </c>
      <c r="K89" t="s">
        <v>1511</v>
      </c>
      <c r="L89" t="s">
        <v>266</v>
      </c>
      <c r="M89" t="s">
        <v>4622</v>
      </c>
      <c r="N89" t="s">
        <v>4532</v>
      </c>
      <c r="O89" t="s">
        <v>4533</v>
      </c>
      <c r="P89" t="s">
        <v>3266</v>
      </c>
      <c r="Q89" t="s">
        <v>4623</v>
      </c>
      <c r="R89" t="s">
        <v>3267</v>
      </c>
      <c r="S89" t="s">
        <v>4624</v>
      </c>
      <c r="T89" t="s">
        <v>4625</v>
      </c>
      <c r="U89" t="s">
        <v>4626</v>
      </c>
      <c r="V89" t="s">
        <v>4627</v>
      </c>
      <c r="W89" t="s">
        <v>4628</v>
      </c>
    </row>
    <row r="90" spans="1:23" x14ac:dyDescent="0.2">
      <c r="H90">
        <v>509</v>
      </c>
      <c r="I90" t="s">
        <v>4937</v>
      </c>
      <c r="J90">
        <v>2</v>
      </c>
      <c r="K90" t="s">
        <v>1623</v>
      </c>
      <c r="L90" t="s">
        <v>4530</v>
      </c>
      <c r="M90" t="s">
        <v>4938</v>
      </c>
      <c r="N90" t="s">
        <v>4581</v>
      </c>
      <c r="O90" t="s">
        <v>4573</v>
      </c>
      <c r="P90" t="s">
        <v>4532</v>
      </c>
      <c r="Q90" t="s">
        <v>4939</v>
      </c>
      <c r="R90" t="s">
        <v>4940</v>
      </c>
      <c r="S90" t="s">
        <v>4941</v>
      </c>
      <c r="T90" t="s">
        <v>4942</v>
      </c>
      <c r="U90" t="s">
        <v>4943</v>
      </c>
      <c r="V90" t="s">
        <v>4944</v>
      </c>
      <c r="W90" t="s">
        <v>4945</v>
      </c>
    </row>
    <row r="91" spans="1:23" x14ac:dyDescent="0.2">
      <c r="H91">
        <v>505</v>
      </c>
      <c r="I91" t="s">
        <v>4893</v>
      </c>
      <c r="J91">
        <v>1</v>
      </c>
      <c r="K91" t="s">
        <v>1511</v>
      </c>
      <c r="L91" t="s">
        <v>4530</v>
      </c>
      <c r="M91" t="s">
        <v>4894</v>
      </c>
      <c r="N91" t="s">
        <v>4532</v>
      </c>
      <c r="O91" t="s">
        <v>4895</v>
      </c>
      <c r="P91" t="s">
        <v>4896</v>
      </c>
      <c r="Q91" t="s">
        <v>4897</v>
      </c>
      <c r="R91" t="s">
        <v>4898</v>
      </c>
      <c r="S91" t="s">
        <v>4899</v>
      </c>
      <c r="T91" t="s">
        <v>4900</v>
      </c>
      <c r="U91" t="s">
        <v>4901</v>
      </c>
      <c r="V91" t="s">
        <v>4902</v>
      </c>
      <c r="W91" t="s">
        <v>4903</v>
      </c>
    </row>
    <row r="92" spans="1:23" x14ac:dyDescent="0.2">
      <c r="H92">
        <v>502</v>
      </c>
      <c r="I92" t="s">
        <v>4862</v>
      </c>
      <c r="J92">
        <v>1</v>
      </c>
      <c r="K92" t="s">
        <v>1511</v>
      </c>
      <c r="L92" t="s">
        <v>4530</v>
      </c>
      <c r="M92" t="s">
        <v>4863</v>
      </c>
      <c r="N92" t="s">
        <v>4576</v>
      </c>
      <c r="O92" t="s">
        <v>4573</v>
      </c>
      <c r="P92" t="s">
        <v>4532</v>
      </c>
      <c r="Q92" t="s">
        <v>4864</v>
      </c>
      <c r="R92" t="s">
        <v>4865</v>
      </c>
      <c r="S92" t="s">
        <v>4866</v>
      </c>
      <c r="T92" t="s">
        <v>4867</v>
      </c>
      <c r="U92" t="s">
        <v>4868</v>
      </c>
      <c r="V92" t="s">
        <v>4869</v>
      </c>
      <c r="W92" t="s">
        <v>4870</v>
      </c>
    </row>
    <row r="93" spans="1:23" x14ac:dyDescent="0.2">
      <c r="H93">
        <v>506</v>
      </c>
      <c r="I93" t="s">
        <v>4905</v>
      </c>
      <c r="J93">
        <v>1</v>
      </c>
      <c r="K93" t="s">
        <v>1511</v>
      </c>
      <c r="L93" t="s">
        <v>4530</v>
      </c>
      <c r="M93" t="s">
        <v>4906</v>
      </c>
      <c r="N93" t="s">
        <v>4532</v>
      </c>
      <c r="O93" t="s">
        <v>4907</v>
      </c>
      <c r="P93" t="s">
        <v>4908</v>
      </c>
      <c r="Q93" t="s">
        <v>4909</v>
      </c>
      <c r="R93" t="s">
        <v>4910</v>
      </c>
      <c r="S93" t="s">
        <v>4911</v>
      </c>
      <c r="T93" t="s">
        <v>4912</v>
      </c>
      <c r="U93" t="s">
        <v>4913</v>
      </c>
      <c r="V93" t="s">
        <v>4914</v>
      </c>
      <c r="W93" t="s">
        <v>4915</v>
      </c>
    </row>
    <row r="94" spans="1:23" x14ac:dyDescent="0.2">
      <c r="A94" t="s">
        <v>4517</v>
      </c>
      <c r="B94" t="s">
        <v>0</v>
      </c>
      <c r="H94">
        <v>501</v>
      </c>
      <c r="I94" t="s">
        <v>4849</v>
      </c>
      <c r="J94">
        <v>1</v>
      </c>
      <c r="K94" t="s">
        <v>1511</v>
      </c>
      <c r="L94" t="s">
        <v>4530</v>
      </c>
      <c r="M94" t="s">
        <v>4850</v>
      </c>
      <c r="N94" t="s">
        <v>4573</v>
      </c>
      <c r="O94" t="s">
        <v>4532</v>
      </c>
      <c r="P94" t="s">
        <v>4851</v>
      </c>
      <c r="Q94" t="s">
        <v>4852</v>
      </c>
      <c r="R94" t="s">
        <v>4853</v>
      </c>
      <c r="S94" t="s">
        <v>4854</v>
      </c>
      <c r="T94" t="s">
        <v>4855</v>
      </c>
      <c r="U94" t="s">
        <v>4856</v>
      </c>
      <c r="V94" t="s">
        <v>4857</v>
      </c>
      <c r="W94" t="s">
        <v>4858</v>
      </c>
    </row>
    <row r="95" spans="1:23" x14ac:dyDescent="0.2">
      <c r="A95" t="s">
        <v>4518</v>
      </c>
      <c r="B95" t="s">
        <v>4529</v>
      </c>
      <c r="H95">
        <v>503</v>
      </c>
      <c r="I95" t="s">
        <v>4872</v>
      </c>
      <c r="J95">
        <v>1</v>
      </c>
      <c r="K95" t="s">
        <v>1511</v>
      </c>
      <c r="L95" t="s">
        <v>4530</v>
      </c>
      <c r="M95" t="s">
        <v>4873</v>
      </c>
      <c r="N95" t="s">
        <v>4573</v>
      </c>
      <c r="O95" t="s">
        <v>4532</v>
      </c>
      <c r="P95" t="s">
        <v>4874</v>
      </c>
      <c r="Q95" t="s">
        <v>4875</v>
      </c>
      <c r="R95" t="s">
        <v>4876</v>
      </c>
      <c r="S95" t="s">
        <v>4877</v>
      </c>
      <c r="T95" t="s">
        <v>4878</v>
      </c>
      <c r="U95" t="s">
        <v>4879</v>
      </c>
      <c r="V95" t="s">
        <v>4880</v>
      </c>
      <c r="W95" t="s">
        <v>4881</v>
      </c>
    </row>
    <row r="96" spans="1:23" x14ac:dyDescent="0.2">
      <c r="A96" t="s">
        <v>4518</v>
      </c>
      <c r="B96" t="s">
        <v>4542</v>
      </c>
      <c r="H96">
        <v>508</v>
      </c>
      <c r="I96" t="s">
        <v>4928</v>
      </c>
      <c r="J96">
        <v>2</v>
      </c>
      <c r="K96" t="s">
        <v>1511</v>
      </c>
      <c r="L96" t="s">
        <v>4530</v>
      </c>
      <c r="M96" t="s">
        <v>4929</v>
      </c>
      <c r="N96" t="s">
        <v>4581</v>
      </c>
      <c r="O96" t="s">
        <v>4573</v>
      </c>
      <c r="P96" t="s">
        <v>4532</v>
      </c>
      <c r="Q96" t="s">
        <v>4930</v>
      </c>
      <c r="R96" t="s">
        <v>4931</v>
      </c>
      <c r="S96" t="s">
        <v>4932</v>
      </c>
      <c r="T96" t="s">
        <v>4933</v>
      </c>
      <c r="U96" t="s">
        <v>4934</v>
      </c>
      <c r="V96" t="s">
        <v>4935</v>
      </c>
      <c r="W96" t="s">
        <v>4936</v>
      </c>
    </row>
    <row r="97" spans="1:23" x14ac:dyDescent="0.2">
      <c r="A97" t="s">
        <v>4518</v>
      </c>
      <c r="B97" t="s">
        <v>4552</v>
      </c>
      <c r="H97">
        <v>507</v>
      </c>
      <c r="I97" t="s">
        <v>4918</v>
      </c>
      <c r="J97">
        <v>2</v>
      </c>
      <c r="K97" t="s">
        <v>1511</v>
      </c>
      <c r="L97" t="s">
        <v>4530</v>
      </c>
      <c r="M97" t="s">
        <v>4919</v>
      </c>
      <c r="N97" t="s">
        <v>4581</v>
      </c>
      <c r="O97" t="s">
        <v>4573</v>
      </c>
      <c r="P97" t="s">
        <v>4532</v>
      </c>
      <c r="Q97" t="s">
        <v>4920</v>
      </c>
      <c r="R97" t="s">
        <v>4921</v>
      </c>
      <c r="S97" t="s">
        <v>4922</v>
      </c>
      <c r="T97" t="s">
        <v>4923</v>
      </c>
      <c r="U97" t="s">
        <v>4924</v>
      </c>
      <c r="V97" t="s">
        <v>4925</v>
      </c>
      <c r="W97" t="s">
        <v>4926</v>
      </c>
    </row>
    <row r="98" spans="1:23" x14ac:dyDescent="0.2">
      <c r="A98" t="s">
        <v>4518</v>
      </c>
      <c r="B98" t="s">
        <v>4555</v>
      </c>
      <c r="H98">
        <v>511</v>
      </c>
      <c r="I98" t="s">
        <v>4956</v>
      </c>
      <c r="J98">
        <v>3</v>
      </c>
      <c r="K98" t="s">
        <v>1511</v>
      </c>
      <c r="L98" t="s">
        <v>4530</v>
      </c>
      <c r="M98" t="s">
        <v>4957</v>
      </c>
      <c r="N98" t="s">
        <v>4605</v>
      </c>
      <c r="O98" t="s">
        <v>4602</v>
      </c>
      <c r="P98" t="s">
        <v>4581</v>
      </c>
      <c r="Q98" t="s">
        <v>4576</v>
      </c>
      <c r="R98" t="s">
        <v>4573</v>
      </c>
      <c r="S98" t="s">
        <v>1727</v>
      </c>
      <c r="T98" t="s">
        <v>4958</v>
      </c>
      <c r="U98" t="s">
        <v>4959</v>
      </c>
      <c r="V98" t="s">
        <v>4960</v>
      </c>
      <c r="W98" t="s">
        <v>4961</v>
      </c>
    </row>
    <row r="99" spans="1:23" x14ac:dyDescent="0.2">
      <c r="A99" t="s">
        <v>4518</v>
      </c>
      <c r="B99" t="s">
        <v>4565</v>
      </c>
      <c r="H99">
        <v>504</v>
      </c>
      <c r="I99" t="s">
        <v>3423</v>
      </c>
      <c r="J99">
        <v>1</v>
      </c>
      <c r="K99" t="s">
        <v>1511</v>
      </c>
      <c r="L99" t="s">
        <v>4530</v>
      </c>
      <c r="M99" t="s">
        <v>4883</v>
      </c>
      <c r="N99" t="s">
        <v>4573</v>
      </c>
      <c r="O99" t="s">
        <v>4532</v>
      </c>
      <c r="P99" t="s">
        <v>3423</v>
      </c>
      <c r="Q99" t="s">
        <v>4884</v>
      </c>
      <c r="R99" t="s">
        <v>4885</v>
      </c>
      <c r="S99" t="s">
        <v>4886</v>
      </c>
      <c r="T99" t="s">
        <v>4887</v>
      </c>
      <c r="U99" t="s">
        <v>4888</v>
      </c>
      <c r="V99" t="s">
        <v>4889</v>
      </c>
      <c r="W99" t="s">
        <v>4890</v>
      </c>
    </row>
    <row r="100" spans="1:23" x14ac:dyDescent="0.2">
      <c r="A100" t="s">
        <v>4518</v>
      </c>
      <c r="B100" t="s">
        <v>4571</v>
      </c>
      <c r="H100">
        <v>304</v>
      </c>
      <c r="I100" t="s">
        <v>4752</v>
      </c>
      <c r="J100">
        <v>1</v>
      </c>
      <c r="K100" t="s">
        <v>1511</v>
      </c>
      <c r="L100" t="s">
        <v>266</v>
      </c>
      <c r="M100" t="s">
        <v>4753</v>
      </c>
      <c r="N100" t="s">
        <v>4573</v>
      </c>
      <c r="O100" t="s">
        <v>4532</v>
      </c>
      <c r="P100" t="s">
        <v>4533</v>
      </c>
      <c r="Q100" t="s">
        <v>4754</v>
      </c>
      <c r="R100" t="s">
        <v>4755</v>
      </c>
      <c r="S100" t="s">
        <v>4756</v>
      </c>
      <c r="T100" t="s">
        <v>4757</v>
      </c>
      <c r="U100" t="s">
        <v>4758</v>
      </c>
      <c r="V100" t="s">
        <v>4759</v>
      </c>
      <c r="W100" t="s">
        <v>4760</v>
      </c>
    </row>
    <row r="101" spans="1:23" x14ac:dyDescent="0.2">
      <c r="A101" t="s">
        <v>4518</v>
      </c>
      <c r="B101" t="s">
        <v>4574</v>
      </c>
      <c r="H101">
        <v>607</v>
      </c>
      <c r="I101" t="s">
        <v>3477</v>
      </c>
      <c r="J101">
        <v>2</v>
      </c>
      <c r="K101" t="s">
        <v>1623</v>
      </c>
      <c r="L101" t="s">
        <v>4530</v>
      </c>
      <c r="M101" t="s">
        <v>5005</v>
      </c>
      <c r="N101" t="s">
        <v>4602</v>
      </c>
      <c r="O101" t="s">
        <v>4581</v>
      </c>
      <c r="P101" t="s">
        <v>4576</v>
      </c>
      <c r="Q101" t="s">
        <v>4573</v>
      </c>
      <c r="R101" t="s">
        <v>4532</v>
      </c>
      <c r="S101" t="s">
        <v>1535</v>
      </c>
      <c r="T101" t="s">
        <v>4763</v>
      </c>
      <c r="U101" t="s">
        <v>4749</v>
      </c>
      <c r="V101" t="s">
        <v>4764</v>
      </c>
      <c r="W101" t="s">
        <v>4765</v>
      </c>
    </row>
    <row r="102" spans="1:23" x14ac:dyDescent="0.2">
      <c r="A102" t="s">
        <v>4518</v>
      </c>
      <c r="B102" t="s">
        <v>4577</v>
      </c>
      <c r="H102">
        <v>306</v>
      </c>
      <c r="I102" t="s">
        <v>4767</v>
      </c>
      <c r="J102">
        <v>2</v>
      </c>
      <c r="K102" t="s">
        <v>1623</v>
      </c>
      <c r="L102" t="s">
        <v>4530</v>
      </c>
      <c r="M102" t="s">
        <v>4768</v>
      </c>
      <c r="N102" t="s">
        <v>4573</v>
      </c>
      <c r="O102" t="s">
        <v>4532</v>
      </c>
      <c r="P102" t="s">
        <v>4533</v>
      </c>
      <c r="Q102" t="s">
        <v>4724</v>
      </c>
      <c r="R102" t="s">
        <v>4726</v>
      </c>
      <c r="S102" t="s">
        <v>4763</v>
      </c>
      <c r="T102" t="s">
        <v>4729</v>
      </c>
      <c r="U102" t="s">
        <v>4764</v>
      </c>
      <c r="V102" t="s">
        <v>4765</v>
      </c>
      <c r="W102" t="s">
        <v>4766</v>
      </c>
    </row>
    <row r="103" spans="1:23" x14ac:dyDescent="0.2">
      <c r="A103" t="s">
        <v>4518</v>
      </c>
      <c r="B103" t="s">
        <v>4579</v>
      </c>
      <c r="H103">
        <v>804</v>
      </c>
      <c r="I103" t="s">
        <v>5075</v>
      </c>
      <c r="J103">
        <v>1</v>
      </c>
      <c r="K103" t="s">
        <v>1511</v>
      </c>
      <c r="L103" t="s">
        <v>4530</v>
      </c>
      <c r="M103" t="s">
        <v>5076</v>
      </c>
      <c r="N103" t="s">
        <v>4532</v>
      </c>
      <c r="O103" t="s">
        <v>4533</v>
      </c>
      <c r="P103" t="s">
        <v>5047</v>
      </c>
      <c r="Q103" t="s">
        <v>5048</v>
      </c>
      <c r="R103" t="s">
        <v>5049</v>
      </c>
      <c r="S103" t="s">
        <v>5050</v>
      </c>
      <c r="T103" t="s">
        <v>5051</v>
      </c>
      <c r="U103" t="s">
        <v>5052</v>
      </c>
      <c r="V103" t="s">
        <v>5053</v>
      </c>
      <c r="W103" t="s">
        <v>5054</v>
      </c>
    </row>
    <row r="104" spans="1:23" x14ac:dyDescent="0.2">
      <c r="A104" t="s">
        <v>4518</v>
      </c>
      <c r="B104" t="s">
        <v>4582</v>
      </c>
      <c r="H104">
        <v>1306</v>
      </c>
      <c r="I104" t="s">
        <v>5273</v>
      </c>
      <c r="J104">
        <v>3</v>
      </c>
      <c r="K104" t="s">
        <v>1511</v>
      </c>
      <c r="L104" t="s">
        <v>266</v>
      </c>
      <c r="M104" t="s">
        <v>5274</v>
      </c>
      <c r="N104" t="s">
        <v>4605</v>
      </c>
      <c r="O104" t="s">
        <v>4602</v>
      </c>
      <c r="P104" t="s">
        <v>4581</v>
      </c>
      <c r="Q104" t="s">
        <v>4576</v>
      </c>
      <c r="R104" t="s">
        <v>4573</v>
      </c>
      <c r="S104" t="s">
        <v>5275</v>
      </c>
      <c r="T104" t="s">
        <v>5276</v>
      </c>
      <c r="U104" t="s">
        <v>5277</v>
      </c>
      <c r="V104" t="s">
        <v>5278</v>
      </c>
      <c r="W104" t="s">
        <v>5279</v>
      </c>
    </row>
    <row r="105" spans="1:23" x14ac:dyDescent="0.2">
      <c r="A105" t="s">
        <v>4518</v>
      </c>
      <c r="B105" t="s">
        <v>4589</v>
      </c>
      <c r="H105">
        <v>102</v>
      </c>
      <c r="I105" t="s">
        <v>4542</v>
      </c>
      <c r="J105">
        <v>1</v>
      </c>
      <c r="K105" t="s">
        <v>1511</v>
      </c>
      <c r="L105" t="s">
        <v>4530</v>
      </c>
      <c r="M105" t="s">
        <v>4543</v>
      </c>
      <c r="N105" t="s">
        <v>4532</v>
      </c>
      <c r="O105" t="s">
        <v>4533</v>
      </c>
      <c r="P105" t="s">
        <v>4544</v>
      </c>
      <c r="Q105" t="s">
        <v>4545</v>
      </c>
      <c r="R105" t="s">
        <v>4546</v>
      </c>
      <c r="S105" t="s">
        <v>4547</v>
      </c>
      <c r="T105" t="s">
        <v>4548</v>
      </c>
      <c r="U105" t="s">
        <v>4549</v>
      </c>
      <c r="V105" t="s">
        <v>4550</v>
      </c>
      <c r="W105" t="s">
        <v>4551</v>
      </c>
    </row>
    <row r="106" spans="1:23" x14ac:dyDescent="0.2">
      <c r="A106" t="s">
        <v>4518</v>
      </c>
      <c r="B106" t="s">
        <v>4592</v>
      </c>
      <c r="H106">
        <v>702</v>
      </c>
      <c r="I106" t="s">
        <v>5029</v>
      </c>
      <c r="J106">
        <v>2</v>
      </c>
      <c r="K106" t="s">
        <v>1511</v>
      </c>
      <c r="L106" t="s">
        <v>266</v>
      </c>
      <c r="M106" t="s">
        <v>5030</v>
      </c>
      <c r="N106" t="s">
        <v>4581</v>
      </c>
      <c r="O106" t="s">
        <v>4576</v>
      </c>
      <c r="P106" t="s">
        <v>4573</v>
      </c>
      <c r="Q106" t="s">
        <v>4532</v>
      </c>
      <c r="R106" t="s">
        <v>5024</v>
      </c>
      <c r="S106" t="s">
        <v>5025</v>
      </c>
      <c r="T106" t="s">
        <v>2011</v>
      </c>
      <c r="U106" t="s">
        <v>4455</v>
      </c>
      <c r="V106" t="s">
        <v>4456</v>
      </c>
      <c r="W106" t="s">
        <v>4457</v>
      </c>
    </row>
    <row r="107" spans="1:23" x14ac:dyDescent="0.2">
      <c r="A107" t="s">
        <v>4518</v>
      </c>
      <c r="B107" t="s">
        <v>4600</v>
      </c>
      <c r="H107">
        <v>1106</v>
      </c>
      <c r="I107" t="s">
        <v>5179</v>
      </c>
      <c r="J107">
        <v>2</v>
      </c>
      <c r="K107" t="s">
        <v>1511</v>
      </c>
      <c r="L107" t="s">
        <v>4530</v>
      </c>
      <c r="M107" t="s">
        <v>5180</v>
      </c>
      <c r="N107" t="s">
        <v>4573</v>
      </c>
      <c r="O107" t="s">
        <v>4532</v>
      </c>
      <c r="P107" t="s">
        <v>4533</v>
      </c>
      <c r="Q107" t="s">
        <v>5181</v>
      </c>
      <c r="R107" t="s">
        <v>5182</v>
      </c>
      <c r="S107" t="s">
        <v>5183</v>
      </c>
      <c r="T107" t="s">
        <v>5184</v>
      </c>
      <c r="U107" t="s">
        <v>5185</v>
      </c>
      <c r="V107" t="s">
        <v>5186</v>
      </c>
      <c r="W107" t="s">
        <v>5187</v>
      </c>
    </row>
    <row r="108" spans="1:23" x14ac:dyDescent="0.2">
      <c r="A108" t="s">
        <v>4518</v>
      </c>
      <c r="B108" t="s">
        <v>4603</v>
      </c>
      <c r="H108">
        <v>112</v>
      </c>
      <c r="I108" t="s">
        <v>4592</v>
      </c>
      <c r="J108">
        <v>2</v>
      </c>
      <c r="K108" t="s">
        <v>1511</v>
      </c>
      <c r="L108" t="s">
        <v>4530</v>
      </c>
      <c r="M108" t="s">
        <v>4593</v>
      </c>
      <c r="N108" t="s">
        <v>4581</v>
      </c>
      <c r="O108" t="s">
        <v>4576</v>
      </c>
      <c r="P108" t="s">
        <v>4573</v>
      </c>
      <c r="Q108" t="s">
        <v>4532</v>
      </c>
      <c r="R108" t="s">
        <v>4594</v>
      </c>
      <c r="S108" t="s">
        <v>4595</v>
      </c>
      <c r="T108" t="s">
        <v>4596</v>
      </c>
      <c r="U108" t="s">
        <v>4597</v>
      </c>
      <c r="V108" t="s">
        <v>4598</v>
      </c>
      <c r="W108" t="s">
        <v>4599</v>
      </c>
    </row>
    <row r="109" spans="1:23" x14ac:dyDescent="0.2">
      <c r="A109" t="s">
        <v>4518</v>
      </c>
      <c r="B109" t="s">
        <v>309</v>
      </c>
      <c r="H109">
        <v>1104</v>
      </c>
      <c r="I109" t="s">
        <v>5170</v>
      </c>
      <c r="J109">
        <v>1</v>
      </c>
      <c r="K109" t="s">
        <v>1511</v>
      </c>
      <c r="L109" t="s">
        <v>4530</v>
      </c>
      <c r="M109" t="s">
        <v>5171</v>
      </c>
      <c r="N109" t="s">
        <v>4573</v>
      </c>
      <c r="O109" t="s">
        <v>4532</v>
      </c>
      <c r="P109" t="s">
        <v>4533</v>
      </c>
      <c r="Q109" t="s">
        <v>5172</v>
      </c>
      <c r="R109" t="s">
        <v>5173</v>
      </c>
      <c r="S109" t="s">
        <v>1815</v>
      </c>
      <c r="T109" t="s">
        <v>5174</v>
      </c>
      <c r="U109" t="s">
        <v>1816</v>
      </c>
      <c r="V109" t="s">
        <v>1817</v>
      </c>
      <c r="W109" t="s">
        <v>5175</v>
      </c>
    </row>
    <row r="110" spans="1:23" x14ac:dyDescent="0.2">
      <c r="A110" t="s">
        <v>4519</v>
      </c>
      <c r="B110" t="s">
        <v>4610</v>
      </c>
      <c r="H110">
        <v>1301</v>
      </c>
      <c r="I110" t="s">
        <v>5247</v>
      </c>
      <c r="J110">
        <v>1</v>
      </c>
      <c r="K110" t="s">
        <v>1511</v>
      </c>
      <c r="L110" t="s">
        <v>4530</v>
      </c>
      <c r="M110" t="s">
        <v>5248</v>
      </c>
      <c r="N110" t="s">
        <v>4573</v>
      </c>
      <c r="O110" t="s">
        <v>4532</v>
      </c>
      <c r="P110" t="s">
        <v>4533</v>
      </c>
      <c r="Q110" t="s">
        <v>5249</v>
      </c>
      <c r="R110" t="s">
        <v>5250</v>
      </c>
      <c r="S110" t="s">
        <v>5251</v>
      </c>
      <c r="T110" t="s">
        <v>5252</v>
      </c>
      <c r="U110" t="s">
        <v>5253</v>
      </c>
      <c r="V110" t="s">
        <v>5254</v>
      </c>
      <c r="W110" t="s">
        <v>5255</v>
      </c>
    </row>
    <row r="111" spans="1:23" x14ac:dyDescent="0.2">
      <c r="A111" t="s">
        <v>4519</v>
      </c>
      <c r="B111" t="s">
        <v>4621</v>
      </c>
      <c r="H111">
        <v>305</v>
      </c>
      <c r="I111" t="s">
        <v>4761</v>
      </c>
      <c r="J111">
        <v>2</v>
      </c>
      <c r="K111" t="s">
        <v>1511</v>
      </c>
      <c r="L111" t="s">
        <v>4530</v>
      </c>
      <c r="M111" t="s">
        <v>4762</v>
      </c>
      <c r="N111" t="s">
        <v>4573</v>
      </c>
      <c r="O111" t="s">
        <v>4532</v>
      </c>
      <c r="P111" t="s">
        <v>4533</v>
      </c>
      <c r="Q111" t="s">
        <v>4724</v>
      </c>
      <c r="R111" t="s">
        <v>4726</v>
      </c>
      <c r="S111" t="s">
        <v>4763</v>
      </c>
      <c r="T111" t="s">
        <v>4729</v>
      </c>
      <c r="U111" t="s">
        <v>4764</v>
      </c>
      <c r="V111" t="s">
        <v>4765</v>
      </c>
      <c r="W111" t="s">
        <v>4766</v>
      </c>
    </row>
    <row r="112" spans="1:23" x14ac:dyDescent="0.2">
      <c r="A112" t="s">
        <v>4519</v>
      </c>
      <c r="B112" t="s">
        <v>4629</v>
      </c>
      <c r="H112">
        <v>302</v>
      </c>
      <c r="I112" t="s">
        <v>4731</v>
      </c>
      <c r="J112">
        <v>1</v>
      </c>
      <c r="K112" t="s">
        <v>1511</v>
      </c>
      <c r="L112" t="s">
        <v>266</v>
      </c>
      <c r="M112" t="s">
        <v>4732</v>
      </c>
      <c r="N112" t="s">
        <v>4533</v>
      </c>
      <c r="O112" t="s">
        <v>4733</v>
      </c>
      <c r="P112" t="s">
        <v>4734</v>
      </c>
      <c r="Q112" t="s">
        <v>4735</v>
      </c>
      <c r="R112" t="s">
        <v>4736</v>
      </c>
      <c r="S112" t="s">
        <v>4737</v>
      </c>
      <c r="T112" t="s">
        <v>4738</v>
      </c>
      <c r="U112" t="s">
        <v>4739</v>
      </c>
      <c r="V112" t="s">
        <v>4740</v>
      </c>
      <c r="W112" t="s">
        <v>4741</v>
      </c>
    </row>
    <row r="113" spans="1:23" x14ac:dyDescent="0.2">
      <c r="A113" t="s">
        <v>4519</v>
      </c>
      <c r="B113" t="s">
        <v>4637</v>
      </c>
      <c r="H113">
        <v>109</v>
      </c>
      <c r="I113" t="s">
        <v>4579</v>
      </c>
      <c r="J113">
        <v>2</v>
      </c>
      <c r="K113" t="s">
        <v>1511</v>
      </c>
      <c r="L113" t="s">
        <v>4530</v>
      </c>
      <c r="M113" t="s">
        <v>4580</v>
      </c>
      <c r="N113" t="s">
        <v>4581</v>
      </c>
      <c r="O113" t="s">
        <v>4576</v>
      </c>
      <c r="P113" t="s">
        <v>4573</v>
      </c>
      <c r="Q113" t="s">
        <v>4532</v>
      </c>
      <c r="R113" t="s">
        <v>4544</v>
      </c>
      <c r="S113" t="s">
        <v>4545</v>
      </c>
      <c r="T113" t="s">
        <v>4546</v>
      </c>
      <c r="U113" t="s">
        <v>4547</v>
      </c>
      <c r="V113" t="s">
        <v>4548</v>
      </c>
      <c r="W113" t="s">
        <v>4549</v>
      </c>
    </row>
    <row r="114" spans="1:23" x14ac:dyDescent="0.2">
      <c r="A114" t="s">
        <v>4519</v>
      </c>
      <c r="B114" t="s">
        <v>4643</v>
      </c>
      <c r="H114">
        <v>609</v>
      </c>
      <c r="I114" t="s">
        <v>5008</v>
      </c>
      <c r="J114">
        <v>2</v>
      </c>
      <c r="K114" t="s">
        <v>1511</v>
      </c>
      <c r="L114" t="s">
        <v>266</v>
      </c>
      <c r="M114" t="s">
        <v>5009</v>
      </c>
      <c r="N114" t="s">
        <v>4581</v>
      </c>
      <c r="O114" t="s">
        <v>4576</v>
      </c>
      <c r="P114" t="s">
        <v>4573</v>
      </c>
      <c r="Q114" t="s">
        <v>4532</v>
      </c>
      <c r="R114" t="s">
        <v>4745</v>
      </c>
      <c r="S114" t="s">
        <v>4746</v>
      </c>
      <c r="T114" t="s">
        <v>4747</v>
      </c>
      <c r="U114" t="s">
        <v>4748</v>
      </c>
      <c r="V114" t="s">
        <v>4749</v>
      </c>
      <c r="W114" t="s">
        <v>5007</v>
      </c>
    </row>
    <row r="115" spans="1:23" x14ac:dyDescent="0.2">
      <c r="A115" t="s">
        <v>4519</v>
      </c>
      <c r="B115" t="s">
        <v>4651</v>
      </c>
      <c r="H115">
        <v>114</v>
      </c>
      <c r="I115" t="s">
        <v>4603</v>
      </c>
      <c r="J115">
        <v>3</v>
      </c>
      <c r="K115" t="s">
        <v>1511</v>
      </c>
      <c r="L115" t="s">
        <v>266</v>
      </c>
      <c r="M115" t="s">
        <v>4604</v>
      </c>
      <c r="N115" t="s">
        <v>4605</v>
      </c>
      <c r="O115" t="s">
        <v>4602</v>
      </c>
      <c r="P115" t="s">
        <v>4581</v>
      </c>
      <c r="Q115" t="s">
        <v>4576</v>
      </c>
      <c r="R115" t="s">
        <v>4573</v>
      </c>
      <c r="S115" t="s">
        <v>4546</v>
      </c>
      <c r="T115" t="s">
        <v>4547</v>
      </c>
      <c r="U115" t="s">
        <v>4548</v>
      </c>
      <c r="V115" t="s">
        <v>4550</v>
      </c>
      <c r="W115" t="s">
        <v>4551</v>
      </c>
    </row>
    <row r="116" spans="1:23" x14ac:dyDescent="0.2">
      <c r="A116" t="s">
        <v>4519</v>
      </c>
      <c r="B116" t="s">
        <v>4660</v>
      </c>
      <c r="H116">
        <v>310</v>
      </c>
      <c r="I116" t="s">
        <v>4791</v>
      </c>
      <c r="J116">
        <v>3</v>
      </c>
      <c r="K116" t="s">
        <v>1511</v>
      </c>
      <c r="L116" t="s">
        <v>4530</v>
      </c>
      <c r="M116" t="s">
        <v>4792</v>
      </c>
      <c r="N116" t="s">
        <v>4605</v>
      </c>
      <c r="O116" t="s">
        <v>4602</v>
      </c>
      <c r="P116" t="s">
        <v>4581</v>
      </c>
      <c r="Q116" t="s">
        <v>4793</v>
      </c>
      <c r="R116" t="s">
        <v>4794</v>
      </c>
      <c r="S116" t="s">
        <v>4795</v>
      </c>
      <c r="T116" t="s">
        <v>2421</v>
      </c>
      <c r="U116" t="s">
        <v>4796</v>
      </c>
      <c r="V116" t="s">
        <v>2422</v>
      </c>
      <c r="W116" t="s">
        <v>3673</v>
      </c>
    </row>
    <row r="117" spans="1:23" x14ac:dyDescent="0.2">
      <c r="A117" t="s">
        <v>4519</v>
      </c>
      <c r="B117" t="s">
        <v>4128</v>
      </c>
      <c r="H117">
        <v>903</v>
      </c>
      <c r="I117" t="s">
        <v>5114</v>
      </c>
      <c r="J117" t="s">
        <v>454</v>
      </c>
      <c r="K117" t="s">
        <v>1623</v>
      </c>
      <c r="L117" t="s">
        <v>4530</v>
      </c>
      <c r="M117" t="s">
        <v>5115</v>
      </c>
      <c r="N117" t="s">
        <v>4532</v>
      </c>
      <c r="O117" t="s">
        <v>4533</v>
      </c>
      <c r="P117" t="s">
        <v>5116</v>
      </c>
      <c r="Q117" t="s">
        <v>5117</v>
      </c>
      <c r="R117" t="s">
        <v>5118</v>
      </c>
      <c r="S117" t="s">
        <v>5119</v>
      </c>
      <c r="T117" t="s">
        <v>5120</v>
      </c>
      <c r="U117" t="s">
        <v>5121</v>
      </c>
      <c r="V117" t="s">
        <v>5122</v>
      </c>
      <c r="W117" t="s">
        <v>5123</v>
      </c>
    </row>
    <row r="118" spans="1:23" x14ac:dyDescent="0.2">
      <c r="A118" t="s">
        <v>4519</v>
      </c>
      <c r="B118" t="s">
        <v>4675</v>
      </c>
      <c r="H118">
        <v>1304</v>
      </c>
      <c r="I118" t="s">
        <v>5268</v>
      </c>
      <c r="J118">
        <v>2</v>
      </c>
      <c r="K118" t="s">
        <v>1623</v>
      </c>
      <c r="L118" t="s">
        <v>4530</v>
      </c>
      <c r="M118" t="s">
        <v>5269</v>
      </c>
      <c r="N118" t="s">
        <v>4576</v>
      </c>
      <c r="O118" t="s">
        <v>4573</v>
      </c>
      <c r="P118" t="s">
        <v>4532</v>
      </c>
      <c r="Q118" t="s">
        <v>4533</v>
      </c>
      <c r="R118" t="s">
        <v>2625</v>
      </c>
      <c r="S118" t="s">
        <v>4831</v>
      </c>
      <c r="T118" t="s">
        <v>4632</v>
      </c>
      <c r="U118" t="s">
        <v>5270</v>
      </c>
      <c r="V118" t="s">
        <v>4995</v>
      </c>
      <c r="W118" t="s">
        <v>4996</v>
      </c>
    </row>
    <row r="119" spans="1:23" x14ac:dyDescent="0.2">
      <c r="A119" t="s">
        <v>4519</v>
      </c>
      <c r="B119" t="s">
        <v>4684</v>
      </c>
      <c r="H119">
        <v>1101</v>
      </c>
      <c r="I119" t="s">
        <v>5161</v>
      </c>
      <c r="J119">
        <v>1</v>
      </c>
      <c r="K119" t="s">
        <v>1511</v>
      </c>
      <c r="L119" t="s">
        <v>266</v>
      </c>
      <c r="M119" t="s">
        <v>5162</v>
      </c>
      <c r="N119" t="s">
        <v>4573</v>
      </c>
      <c r="O119" t="s">
        <v>4532</v>
      </c>
      <c r="P119" t="s">
        <v>4533</v>
      </c>
      <c r="Q119" t="s">
        <v>1828</v>
      </c>
      <c r="R119" t="s">
        <v>1195</v>
      </c>
      <c r="S119" t="s">
        <v>1546</v>
      </c>
      <c r="T119" t="s">
        <v>3599</v>
      </c>
      <c r="U119" t="s">
        <v>5163</v>
      </c>
      <c r="V119" t="s">
        <v>5164</v>
      </c>
      <c r="W119" t="s">
        <v>5165</v>
      </c>
    </row>
    <row r="120" spans="1:23" x14ac:dyDescent="0.2">
      <c r="A120" t="s">
        <v>4519</v>
      </c>
      <c r="B120" t="s">
        <v>4693</v>
      </c>
      <c r="H120">
        <v>602</v>
      </c>
      <c r="I120" t="s">
        <v>4979</v>
      </c>
      <c r="J120">
        <v>1</v>
      </c>
      <c r="K120" t="s">
        <v>1511</v>
      </c>
      <c r="L120" t="s">
        <v>4530</v>
      </c>
      <c r="M120" t="s">
        <v>4980</v>
      </c>
      <c r="N120" t="s">
        <v>4532</v>
      </c>
      <c r="O120" t="s">
        <v>4533</v>
      </c>
      <c r="P120" t="s">
        <v>1828</v>
      </c>
      <c r="Q120" t="s">
        <v>1546</v>
      </c>
      <c r="R120" t="s">
        <v>1538</v>
      </c>
      <c r="S120" t="s">
        <v>1539</v>
      </c>
      <c r="T120" t="s">
        <v>1540</v>
      </c>
      <c r="U120" t="s">
        <v>1541</v>
      </c>
      <c r="V120" t="s">
        <v>1831</v>
      </c>
      <c r="W120" t="s">
        <v>1832</v>
      </c>
    </row>
    <row r="121" spans="1:23" x14ac:dyDescent="0.2">
      <c r="A121" t="s">
        <v>4519</v>
      </c>
      <c r="B121" t="s">
        <v>4702</v>
      </c>
      <c r="H121">
        <v>701</v>
      </c>
      <c r="I121" t="s">
        <v>5022</v>
      </c>
      <c r="J121">
        <v>1</v>
      </c>
      <c r="K121" t="s">
        <v>1511</v>
      </c>
      <c r="L121" t="s">
        <v>4530</v>
      </c>
      <c r="M121" t="s">
        <v>5023</v>
      </c>
      <c r="N121" t="s">
        <v>4533</v>
      </c>
      <c r="O121" t="s">
        <v>5024</v>
      </c>
      <c r="P121" t="s">
        <v>5025</v>
      </c>
      <c r="Q121" t="s">
        <v>2011</v>
      </c>
      <c r="R121" t="s">
        <v>5026</v>
      </c>
      <c r="S121" t="s">
        <v>4455</v>
      </c>
      <c r="T121" t="s">
        <v>4456</v>
      </c>
      <c r="U121" t="s">
        <v>4457</v>
      </c>
      <c r="V121" t="s">
        <v>5027</v>
      </c>
      <c r="W121" t="s">
        <v>5028</v>
      </c>
    </row>
    <row r="122" spans="1:23" x14ac:dyDescent="0.2">
      <c r="A122" t="s">
        <v>4519</v>
      </c>
      <c r="B122" t="s">
        <v>4710</v>
      </c>
      <c r="H122">
        <v>801</v>
      </c>
      <c r="I122" t="s">
        <v>5045</v>
      </c>
      <c r="J122">
        <v>1</v>
      </c>
      <c r="K122" t="s">
        <v>1511</v>
      </c>
      <c r="L122" t="s">
        <v>4530</v>
      </c>
      <c r="M122" t="s">
        <v>5046</v>
      </c>
      <c r="N122" t="s">
        <v>4532</v>
      </c>
      <c r="O122" t="s">
        <v>4533</v>
      </c>
      <c r="P122" t="s">
        <v>5047</v>
      </c>
      <c r="Q122" t="s">
        <v>5048</v>
      </c>
      <c r="R122" t="s">
        <v>5049</v>
      </c>
      <c r="S122" t="s">
        <v>5050</v>
      </c>
      <c r="T122" t="s">
        <v>5051</v>
      </c>
      <c r="U122" t="s">
        <v>5052</v>
      </c>
      <c r="V122" t="s">
        <v>5053</v>
      </c>
      <c r="W122" t="s">
        <v>5054</v>
      </c>
    </row>
    <row r="123" spans="1:23" x14ac:dyDescent="0.2">
      <c r="A123" t="s">
        <v>4519</v>
      </c>
      <c r="B123" t="s">
        <v>4717</v>
      </c>
      <c r="H123">
        <v>401</v>
      </c>
      <c r="I123" t="s">
        <v>4800</v>
      </c>
      <c r="J123">
        <v>1</v>
      </c>
      <c r="K123" t="s">
        <v>1511</v>
      </c>
      <c r="L123" t="s">
        <v>4530</v>
      </c>
      <c r="M123" t="s">
        <v>4801</v>
      </c>
      <c r="N123" t="s">
        <v>4573</v>
      </c>
      <c r="O123" t="s">
        <v>4532</v>
      </c>
      <c r="P123" t="s">
        <v>4533</v>
      </c>
      <c r="Q123" t="s">
        <v>1828</v>
      </c>
      <c r="R123" t="s">
        <v>1546</v>
      </c>
      <c r="S123" t="s">
        <v>1538</v>
      </c>
      <c r="T123" t="s">
        <v>1540</v>
      </c>
      <c r="U123" t="s">
        <v>1541</v>
      </c>
      <c r="V123" t="s">
        <v>1831</v>
      </c>
      <c r="W123" t="s">
        <v>1832</v>
      </c>
    </row>
    <row r="124" spans="1:23" x14ac:dyDescent="0.2">
      <c r="A124" t="s">
        <v>4520</v>
      </c>
      <c r="B124" t="s">
        <v>4722</v>
      </c>
      <c r="H124">
        <v>205</v>
      </c>
      <c r="I124" t="s">
        <v>4643</v>
      </c>
      <c r="J124">
        <v>1</v>
      </c>
      <c r="K124" t="s">
        <v>1511</v>
      </c>
      <c r="L124" t="s">
        <v>4530</v>
      </c>
      <c r="M124" t="s">
        <v>4644</v>
      </c>
      <c r="N124" t="s">
        <v>4532</v>
      </c>
      <c r="O124" t="s">
        <v>4533</v>
      </c>
      <c r="P124" t="s">
        <v>4645</v>
      </c>
      <c r="Q124" t="s">
        <v>3266</v>
      </c>
      <c r="R124" t="s">
        <v>4623</v>
      </c>
      <c r="S124" t="s">
        <v>4646</v>
      </c>
      <c r="T124" t="s">
        <v>4647</v>
      </c>
      <c r="U124" t="s">
        <v>4648</v>
      </c>
      <c r="V124" t="s">
        <v>4649</v>
      </c>
      <c r="W124" t="s">
        <v>4650</v>
      </c>
    </row>
    <row r="125" spans="1:23" x14ac:dyDescent="0.2">
      <c r="A125" t="s">
        <v>4520</v>
      </c>
      <c r="B125" t="s">
        <v>4731</v>
      </c>
      <c r="H125">
        <v>106</v>
      </c>
      <c r="I125" t="s">
        <v>4571</v>
      </c>
      <c r="J125">
        <v>1</v>
      </c>
      <c r="K125" t="s">
        <v>1511</v>
      </c>
      <c r="L125" t="s">
        <v>4530</v>
      </c>
      <c r="M125" t="s">
        <v>4572</v>
      </c>
      <c r="N125" t="s">
        <v>4573</v>
      </c>
      <c r="O125" t="s">
        <v>4532</v>
      </c>
      <c r="P125" t="s">
        <v>4554</v>
      </c>
      <c r="Q125" t="s">
        <v>4544</v>
      </c>
      <c r="R125" t="s">
        <v>4545</v>
      </c>
      <c r="S125" t="s">
        <v>4546</v>
      </c>
      <c r="T125" t="s">
        <v>4547</v>
      </c>
      <c r="U125" t="s">
        <v>4548</v>
      </c>
      <c r="V125" t="s">
        <v>4549</v>
      </c>
      <c r="W125" t="s">
        <v>4550</v>
      </c>
    </row>
    <row r="126" spans="1:23" x14ac:dyDescent="0.2">
      <c r="A126" t="s">
        <v>4520</v>
      </c>
      <c r="B126" t="s">
        <v>4742</v>
      </c>
      <c r="H126">
        <v>1201</v>
      </c>
      <c r="I126" t="s">
        <v>5207</v>
      </c>
      <c r="J126">
        <v>1</v>
      </c>
      <c r="K126" t="s">
        <v>1511</v>
      </c>
      <c r="L126" t="s">
        <v>266</v>
      </c>
      <c r="M126" t="s">
        <v>5208</v>
      </c>
      <c r="N126" t="s">
        <v>4532</v>
      </c>
      <c r="O126" t="s">
        <v>4533</v>
      </c>
      <c r="P126" t="s">
        <v>5209</v>
      </c>
      <c r="Q126" t="s">
        <v>5210</v>
      </c>
      <c r="R126" t="s">
        <v>5211</v>
      </c>
      <c r="S126" t="s">
        <v>5212</v>
      </c>
      <c r="T126" t="s">
        <v>5213</v>
      </c>
      <c r="U126" t="s">
        <v>5214</v>
      </c>
      <c r="V126" t="s">
        <v>5215</v>
      </c>
      <c r="W126" t="s">
        <v>5216</v>
      </c>
    </row>
    <row r="127" spans="1:23" x14ac:dyDescent="0.2">
      <c r="A127" t="s">
        <v>4520</v>
      </c>
      <c r="B127" t="s">
        <v>4752</v>
      </c>
      <c r="H127">
        <v>1206</v>
      </c>
      <c r="I127" t="s">
        <v>5236</v>
      </c>
      <c r="J127">
        <v>3</v>
      </c>
      <c r="K127" t="s">
        <v>1511</v>
      </c>
      <c r="L127" t="s">
        <v>266</v>
      </c>
      <c r="M127" t="s">
        <v>5208</v>
      </c>
      <c r="N127" t="s">
        <v>4704</v>
      </c>
      <c r="O127" t="s">
        <v>4705</v>
      </c>
      <c r="P127" t="s">
        <v>4605</v>
      </c>
      <c r="Q127" t="s">
        <v>4602</v>
      </c>
      <c r="R127" t="s">
        <v>4581</v>
      </c>
      <c r="S127" t="s">
        <v>4573</v>
      </c>
      <c r="T127" t="s">
        <v>5237</v>
      </c>
      <c r="U127" t="s">
        <v>5238</v>
      </c>
      <c r="V127" t="s">
        <v>5239</v>
      </c>
      <c r="W127" t="s">
        <v>5240</v>
      </c>
    </row>
    <row r="128" spans="1:23" x14ac:dyDescent="0.2">
      <c r="A128" t="s">
        <v>4520</v>
      </c>
      <c r="B128" t="s">
        <v>4761</v>
      </c>
      <c r="H128">
        <v>214</v>
      </c>
      <c r="I128" t="s">
        <v>4717</v>
      </c>
      <c r="J128">
        <v>3</v>
      </c>
      <c r="K128" t="s">
        <v>1511</v>
      </c>
      <c r="L128" t="s">
        <v>266</v>
      </c>
      <c r="M128" t="s">
        <v>4718</v>
      </c>
      <c r="N128" t="s">
        <v>4704</v>
      </c>
      <c r="O128" t="s">
        <v>4705</v>
      </c>
      <c r="P128" t="s">
        <v>4605</v>
      </c>
      <c r="Q128" t="s">
        <v>4602</v>
      </c>
      <c r="R128" t="s">
        <v>4581</v>
      </c>
      <c r="S128" t="s">
        <v>4576</v>
      </c>
      <c r="T128" t="s">
        <v>4573</v>
      </c>
      <c r="U128" t="s">
        <v>4719</v>
      </c>
      <c r="V128" t="s">
        <v>4720</v>
      </c>
      <c r="W128" t="s">
        <v>4721</v>
      </c>
    </row>
    <row r="129" spans="1:23" x14ac:dyDescent="0.2">
      <c r="A129" t="s">
        <v>4520</v>
      </c>
      <c r="B129" t="s">
        <v>4767</v>
      </c>
      <c r="H129">
        <v>510</v>
      </c>
      <c r="I129" t="s">
        <v>111</v>
      </c>
      <c r="J129">
        <v>2</v>
      </c>
      <c r="K129" t="s">
        <v>1511</v>
      </c>
      <c r="L129" t="s">
        <v>4530</v>
      </c>
      <c r="M129" t="s">
        <v>4947</v>
      </c>
      <c r="N129" t="s">
        <v>4581</v>
      </c>
      <c r="O129" t="s">
        <v>4576</v>
      </c>
      <c r="P129" t="s">
        <v>4573</v>
      </c>
      <c r="Q129" t="s">
        <v>4948</v>
      </c>
      <c r="R129" t="s">
        <v>4949</v>
      </c>
      <c r="S129" t="s">
        <v>4950</v>
      </c>
      <c r="T129" t="s">
        <v>4951</v>
      </c>
      <c r="U129" t="s">
        <v>4952</v>
      </c>
      <c r="V129" t="s">
        <v>4953</v>
      </c>
      <c r="W129" t="s">
        <v>4954</v>
      </c>
    </row>
    <row r="130" spans="1:23" x14ac:dyDescent="0.2">
      <c r="A130" t="s">
        <v>4520</v>
      </c>
      <c r="B130" t="s">
        <v>4769</v>
      </c>
      <c r="H130">
        <v>207</v>
      </c>
      <c r="I130" t="s">
        <v>4660</v>
      </c>
      <c r="J130">
        <v>2</v>
      </c>
      <c r="K130" t="s">
        <v>1511</v>
      </c>
      <c r="L130" t="s">
        <v>4530</v>
      </c>
      <c r="M130" t="s">
        <v>4661</v>
      </c>
      <c r="N130" t="s">
        <v>4581</v>
      </c>
      <c r="O130" t="s">
        <v>4576</v>
      </c>
      <c r="P130" t="s">
        <v>4573</v>
      </c>
      <c r="Q130" t="s">
        <v>4532</v>
      </c>
      <c r="R130" t="s">
        <v>4662</v>
      </c>
      <c r="S130" t="s">
        <v>4663</v>
      </c>
      <c r="T130" t="s">
        <v>4664</v>
      </c>
      <c r="U130" t="s">
        <v>4665</v>
      </c>
      <c r="V130" t="s">
        <v>4666</v>
      </c>
      <c r="W130" t="s">
        <v>4667</v>
      </c>
    </row>
    <row r="131" spans="1:23" x14ac:dyDescent="0.2">
      <c r="A131" t="s">
        <v>4520</v>
      </c>
      <c r="B131" t="s">
        <v>4776</v>
      </c>
      <c r="H131">
        <v>1403</v>
      </c>
      <c r="I131" t="s">
        <v>5293</v>
      </c>
      <c r="J131">
        <v>3</v>
      </c>
      <c r="K131" t="s">
        <v>1511</v>
      </c>
      <c r="L131" t="s">
        <v>4530</v>
      </c>
      <c r="M131" t="s">
        <v>5294</v>
      </c>
      <c r="N131" t="s">
        <v>4602</v>
      </c>
      <c r="O131" t="s">
        <v>5196</v>
      </c>
      <c r="P131" t="s">
        <v>4581</v>
      </c>
      <c r="Q131" t="s">
        <v>4576</v>
      </c>
      <c r="R131" t="s">
        <v>4573</v>
      </c>
      <c r="S131" t="s">
        <v>4527</v>
      </c>
      <c r="T131" t="s">
        <v>5295</v>
      </c>
      <c r="U131" t="s">
        <v>9</v>
      </c>
      <c r="V131" t="s">
        <v>8</v>
      </c>
      <c r="W131" t="s">
        <v>4127</v>
      </c>
    </row>
    <row r="132" spans="1:23" x14ac:dyDescent="0.2">
      <c r="A132" t="s">
        <v>4520</v>
      </c>
      <c r="B132" t="s">
        <v>4784</v>
      </c>
      <c r="H132">
        <v>901</v>
      </c>
      <c r="I132" t="s">
        <v>5096</v>
      </c>
      <c r="J132" t="s">
        <v>454</v>
      </c>
      <c r="K132" t="s">
        <v>1511</v>
      </c>
      <c r="L132" t="s">
        <v>4530</v>
      </c>
      <c r="M132" t="s">
        <v>5097</v>
      </c>
      <c r="N132" t="s">
        <v>4533</v>
      </c>
      <c r="O132" t="s">
        <v>5098</v>
      </c>
      <c r="P132" t="s">
        <v>5099</v>
      </c>
      <c r="Q132" t="s">
        <v>5100</v>
      </c>
      <c r="R132" t="s">
        <v>1538</v>
      </c>
      <c r="S132" t="s">
        <v>5101</v>
      </c>
      <c r="T132" t="s">
        <v>5102</v>
      </c>
      <c r="U132" t="s">
        <v>5103</v>
      </c>
      <c r="V132" t="s">
        <v>5104</v>
      </c>
      <c r="W132" t="s">
        <v>1832</v>
      </c>
    </row>
    <row r="133" spans="1:23" x14ac:dyDescent="0.2">
      <c r="A133" t="s">
        <v>4520</v>
      </c>
      <c r="B133" t="s">
        <v>4791</v>
      </c>
      <c r="H133">
        <v>212</v>
      </c>
      <c r="I133" t="s">
        <v>4702</v>
      </c>
      <c r="J133">
        <v>3</v>
      </c>
      <c r="K133" t="s">
        <v>1511</v>
      </c>
      <c r="L133" t="s">
        <v>4530</v>
      </c>
      <c r="M133" t="s">
        <v>4703</v>
      </c>
      <c r="N133" t="s">
        <v>4704</v>
      </c>
      <c r="O133" t="s">
        <v>4705</v>
      </c>
      <c r="P133" t="s">
        <v>4605</v>
      </c>
      <c r="Q133" t="s">
        <v>4602</v>
      </c>
      <c r="R133" t="s">
        <v>4581</v>
      </c>
      <c r="S133" t="s">
        <v>4573</v>
      </c>
      <c r="T133" t="s">
        <v>4706</v>
      </c>
      <c r="U133" t="s">
        <v>4707</v>
      </c>
      <c r="V133" t="s">
        <v>4708</v>
      </c>
      <c r="W133" t="s">
        <v>4709</v>
      </c>
    </row>
    <row r="134" spans="1:23" x14ac:dyDescent="0.2">
      <c r="A134" t="s">
        <v>4520</v>
      </c>
      <c r="B134" t="s">
        <v>4797</v>
      </c>
      <c r="H134">
        <v>201</v>
      </c>
      <c r="I134" t="s">
        <v>4610</v>
      </c>
      <c r="J134">
        <v>1</v>
      </c>
      <c r="K134" t="s">
        <v>1511</v>
      </c>
      <c r="L134" t="s">
        <v>4530</v>
      </c>
      <c r="M134" t="s">
        <v>4611</v>
      </c>
      <c r="N134" t="s">
        <v>4533</v>
      </c>
      <c r="O134" t="s">
        <v>4612</v>
      </c>
      <c r="P134" t="s">
        <v>4613</v>
      </c>
      <c r="Q134" t="s">
        <v>4614</v>
      </c>
      <c r="R134" t="s">
        <v>4615</v>
      </c>
      <c r="S134" t="s">
        <v>4616</v>
      </c>
      <c r="T134" t="s">
        <v>4617</v>
      </c>
      <c r="U134" t="s">
        <v>4618</v>
      </c>
      <c r="V134" t="s">
        <v>4619</v>
      </c>
      <c r="W134" t="s">
        <v>4620</v>
      </c>
    </row>
    <row r="135" spans="1:23" x14ac:dyDescent="0.2">
      <c r="A135" t="s">
        <v>4521</v>
      </c>
      <c r="B135" t="s">
        <v>4800</v>
      </c>
      <c r="H135">
        <v>211</v>
      </c>
      <c r="I135" t="s">
        <v>4693</v>
      </c>
      <c r="J135">
        <v>2</v>
      </c>
      <c r="K135" t="s">
        <v>1511</v>
      </c>
      <c r="L135" t="s">
        <v>4530</v>
      </c>
      <c r="M135" t="s">
        <v>4694</v>
      </c>
      <c r="N135" t="s">
        <v>4576</v>
      </c>
      <c r="O135" t="s">
        <v>4573</v>
      </c>
      <c r="P135" t="s">
        <v>4532</v>
      </c>
      <c r="Q135" t="s">
        <v>4695</v>
      </c>
      <c r="R135" t="s">
        <v>4696</v>
      </c>
      <c r="S135" t="s">
        <v>4697</v>
      </c>
      <c r="T135" t="s">
        <v>4698</v>
      </c>
      <c r="U135" t="s">
        <v>4699</v>
      </c>
      <c r="V135" t="s">
        <v>4700</v>
      </c>
      <c r="W135" t="s">
        <v>4701</v>
      </c>
    </row>
    <row r="136" spans="1:23" x14ac:dyDescent="0.2">
      <c r="A136" t="s">
        <v>4521</v>
      </c>
      <c r="B136" t="s">
        <v>3135</v>
      </c>
      <c r="H136">
        <v>1207</v>
      </c>
      <c r="I136" t="s">
        <v>3457</v>
      </c>
      <c r="J136">
        <v>3</v>
      </c>
      <c r="K136" t="s">
        <v>1511</v>
      </c>
      <c r="L136" t="s">
        <v>266</v>
      </c>
      <c r="M136" t="s">
        <v>5241</v>
      </c>
      <c r="N136" t="s">
        <v>4602</v>
      </c>
      <c r="O136" t="s">
        <v>4581</v>
      </c>
      <c r="P136" t="s">
        <v>4576</v>
      </c>
      <c r="Q136" t="s">
        <v>4573</v>
      </c>
      <c r="R136" t="s">
        <v>4532</v>
      </c>
      <c r="S136" t="s">
        <v>5242</v>
      </c>
      <c r="T136" t="s">
        <v>5243</v>
      </c>
      <c r="U136" t="s">
        <v>5244</v>
      </c>
      <c r="V136" t="s">
        <v>5245</v>
      </c>
      <c r="W136" t="s">
        <v>5246</v>
      </c>
    </row>
    <row r="137" spans="1:23" x14ac:dyDescent="0.2">
      <c r="A137" t="s">
        <v>4521</v>
      </c>
      <c r="B137" t="s">
        <v>4810</v>
      </c>
      <c r="H137">
        <v>1203</v>
      </c>
      <c r="I137" t="s">
        <v>5219</v>
      </c>
      <c r="J137">
        <v>1</v>
      </c>
      <c r="K137" t="s">
        <v>1623</v>
      </c>
      <c r="L137" t="s">
        <v>4530</v>
      </c>
      <c r="M137" t="s">
        <v>5220</v>
      </c>
      <c r="N137" t="s">
        <v>4576</v>
      </c>
      <c r="O137" t="s">
        <v>4573</v>
      </c>
      <c r="P137" t="s">
        <v>4532</v>
      </c>
      <c r="Q137" t="s">
        <v>5221</v>
      </c>
      <c r="R137" t="s">
        <v>5222</v>
      </c>
      <c r="S137" t="s">
        <v>5223</v>
      </c>
      <c r="T137" t="s">
        <v>5224</v>
      </c>
      <c r="U137" t="s">
        <v>5225</v>
      </c>
      <c r="V137" t="s">
        <v>5226</v>
      </c>
      <c r="W137" t="s">
        <v>5227</v>
      </c>
    </row>
    <row r="138" spans="1:23" x14ac:dyDescent="0.2">
      <c r="A138" t="s">
        <v>4521</v>
      </c>
      <c r="B138" t="s">
        <v>4812</v>
      </c>
      <c r="H138">
        <v>808</v>
      </c>
      <c r="I138" t="s">
        <v>5089</v>
      </c>
      <c r="J138">
        <v>2</v>
      </c>
      <c r="K138" t="s">
        <v>1511</v>
      </c>
      <c r="L138" t="s">
        <v>4530</v>
      </c>
      <c r="M138" t="s">
        <v>5090</v>
      </c>
      <c r="N138" t="s">
        <v>4581</v>
      </c>
      <c r="O138" t="s">
        <v>4576</v>
      </c>
      <c r="P138" t="s">
        <v>4573</v>
      </c>
      <c r="Q138" t="s">
        <v>4532</v>
      </c>
      <c r="R138" t="s">
        <v>1541</v>
      </c>
      <c r="S138" t="s">
        <v>1831</v>
      </c>
      <c r="T138" t="s">
        <v>1832</v>
      </c>
      <c r="U138" t="s">
        <v>5091</v>
      </c>
      <c r="V138" t="s">
        <v>1833</v>
      </c>
      <c r="W138" t="s">
        <v>5092</v>
      </c>
    </row>
    <row r="139" spans="1:23" x14ac:dyDescent="0.2">
      <c r="A139" t="s">
        <v>4521</v>
      </c>
      <c r="B139" t="s">
        <v>4814</v>
      </c>
      <c r="H139">
        <v>410</v>
      </c>
      <c r="I139" t="s">
        <v>4839</v>
      </c>
      <c r="J139">
        <v>3</v>
      </c>
      <c r="K139" t="s">
        <v>1511</v>
      </c>
      <c r="L139" t="s">
        <v>4530</v>
      </c>
      <c r="M139" t="s">
        <v>4840</v>
      </c>
      <c r="N139" t="s">
        <v>4605</v>
      </c>
      <c r="O139" t="s">
        <v>4602</v>
      </c>
      <c r="P139" t="s">
        <v>4581</v>
      </c>
      <c r="Q139" t="s">
        <v>4576</v>
      </c>
      <c r="R139" t="s">
        <v>4573</v>
      </c>
      <c r="S139" t="s">
        <v>4841</v>
      </c>
      <c r="T139" t="s">
        <v>4842</v>
      </c>
      <c r="U139" t="s">
        <v>4843</v>
      </c>
      <c r="V139" t="s">
        <v>4844</v>
      </c>
      <c r="W139" t="s">
        <v>4679</v>
      </c>
    </row>
    <row r="140" spans="1:23" x14ac:dyDescent="0.2">
      <c r="A140" t="s">
        <v>4521</v>
      </c>
      <c r="B140" t="s">
        <v>4815</v>
      </c>
      <c r="H140">
        <v>704</v>
      </c>
      <c r="I140" t="s">
        <v>5040</v>
      </c>
      <c r="J140">
        <v>3</v>
      </c>
      <c r="K140" t="s">
        <v>1511</v>
      </c>
      <c r="L140" t="s">
        <v>4530</v>
      </c>
      <c r="M140" t="s">
        <v>5041</v>
      </c>
      <c r="N140" t="s">
        <v>4605</v>
      </c>
      <c r="O140" t="s">
        <v>4602</v>
      </c>
      <c r="P140" t="s">
        <v>4581</v>
      </c>
      <c r="Q140" t="s">
        <v>4576</v>
      </c>
      <c r="R140" t="s">
        <v>4573</v>
      </c>
      <c r="S140" t="s">
        <v>4457</v>
      </c>
      <c r="T140" t="s">
        <v>5042</v>
      </c>
      <c r="U140" t="s">
        <v>5028</v>
      </c>
      <c r="V140" t="s">
        <v>5043</v>
      </c>
      <c r="W140" t="s">
        <v>5044</v>
      </c>
    </row>
    <row r="141" spans="1:23" x14ac:dyDescent="0.2">
      <c r="A141" t="s">
        <v>4521</v>
      </c>
      <c r="B141" t="s">
        <v>4820</v>
      </c>
      <c r="H141">
        <v>210</v>
      </c>
      <c r="I141" t="s">
        <v>4684</v>
      </c>
      <c r="J141">
        <v>2</v>
      </c>
      <c r="K141" t="s">
        <v>1511</v>
      </c>
      <c r="L141" t="s">
        <v>4530</v>
      </c>
      <c r="M141" t="s">
        <v>4685</v>
      </c>
      <c r="N141" t="s">
        <v>4573</v>
      </c>
      <c r="O141" t="s">
        <v>4532</v>
      </c>
      <c r="P141" t="s">
        <v>4533</v>
      </c>
      <c r="Q141" t="s">
        <v>4686</v>
      </c>
      <c r="R141" t="s">
        <v>4687</v>
      </c>
      <c r="S141" t="s">
        <v>4688</v>
      </c>
      <c r="T141" t="s">
        <v>4689</v>
      </c>
      <c r="U141" t="s">
        <v>4690</v>
      </c>
      <c r="V141" t="s">
        <v>4691</v>
      </c>
      <c r="W141" t="s">
        <v>4692</v>
      </c>
    </row>
    <row r="142" spans="1:23" x14ac:dyDescent="0.2">
      <c r="A142" t="s">
        <v>4521</v>
      </c>
      <c r="B142" t="s">
        <v>4828</v>
      </c>
    </row>
    <row r="143" spans="1:23" x14ac:dyDescent="0.2">
      <c r="A143" t="s">
        <v>4521</v>
      </c>
      <c r="B143" t="s">
        <v>4837</v>
      </c>
    </row>
    <row r="144" spans="1:23" x14ac:dyDescent="0.2">
      <c r="A144" t="s">
        <v>4521</v>
      </c>
      <c r="B144" t="s">
        <v>4839</v>
      </c>
    </row>
    <row r="145" spans="1:2" x14ac:dyDescent="0.2">
      <c r="A145" t="s">
        <v>4521</v>
      </c>
      <c r="B145" t="s">
        <v>4845</v>
      </c>
    </row>
    <row r="146" spans="1:2" x14ac:dyDescent="0.2">
      <c r="A146" t="s">
        <v>4521</v>
      </c>
      <c r="B146" t="s">
        <v>4847</v>
      </c>
    </row>
    <row r="147" spans="1:2" x14ac:dyDescent="0.2">
      <c r="A147" t="s">
        <v>4522</v>
      </c>
      <c r="B147" t="s">
        <v>4849</v>
      </c>
    </row>
    <row r="148" spans="1:2" x14ac:dyDescent="0.2">
      <c r="A148" t="s">
        <v>4522</v>
      </c>
      <c r="B148" t="s">
        <v>4862</v>
      </c>
    </row>
    <row r="149" spans="1:2" x14ac:dyDescent="0.2">
      <c r="A149" t="s">
        <v>4522</v>
      </c>
      <c r="B149" t="s">
        <v>4872</v>
      </c>
    </row>
    <row r="150" spans="1:2" x14ac:dyDescent="0.2">
      <c r="A150" t="s">
        <v>4522</v>
      </c>
      <c r="B150" t="s">
        <v>3423</v>
      </c>
    </row>
    <row r="151" spans="1:2" x14ac:dyDescent="0.2">
      <c r="A151" t="s">
        <v>4522</v>
      </c>
      <c r="B151" t="s">
        <v>4893</v>
      </c>
    </row>
    <row r="152" spans="1:2" x14ac:dyDescent="0.2">
      <c r="A152" t="s">
        <v>4522</v>
      </c>
      <c r="B152" t="s">
        <v>4905</v>
      </c>
    </row>
    <row r="153" spans="1:2" x14ac:dyDescent="0.2">
      <c r="A153" t="s">
        <v>4522</v>
      </c>
      <c r="B153" t="s">
        <v>4918</v>
      </c>
    </row>
    <row r="154" spans="1:2" x14ac:dyDescent="0.2">
      <c r="A154" t="s">
        <v>4522</v>
      </c>
      <c r="B154" t="s">
        <v>4928</v>
      </c>
    </row>
    <row r="155" spans="1:2" x14ac:dyDescent="0.2">
      <c r="A155" t="s">
        <v>4522</v>
      </c>
      <c r="B155" t="s">
        <v>4937</v>
      </c>
    </row>
    <row r="156" spans="1:2" x14ac:dyDescent="0.2">
      <c r="A156" t="s">
        <v>4522</v>
      </c>
      <c r="B156" t="s">
        <v>111</v>
      </c>
    </row>
    <row r="157" spans="1:2" x14ac:dyDescent="0.2">
      <c r="A157" t="s">
        <v>4522</v>
      </c>
      <c r="B157" t="s">
        <v>4956</v>
      </c>
    </row>
    <row r="158" spans="1:2" x14ac:dyDescent="0.2">
      <c r="A158" t="s">
        <v>4522</v>
      </c>
      <c r="B158" t="s">
        <v>4963</v>
      </c>
    </row>
    <row r="159" spans="1:2" x14ac:dyDescent="0.2">
      <c r="A159" t="s">
        <v>4522</v>
      </c>
      <c r="B159" t="s">
        <v>4969</v>
      </c>
    </row>
    <row r="160" spans="1:2" x14ac:dyDescent="0.2">
      <c r="A160" t="s">
        <v>4523</v>
      </c>
      <c r="B160" t="s">
        <v>4976</v>
      </c>
    </row>
    <row r="161" spans="1:2" x14ac:dyDescent="0.2">
      <c r="A161" t="s">
        <v>4523</v>
      </c>
      <c r="B161" t="s">
        <v>4979</v>
      </c>
    </row>
    <row r="162" spans="1:2" x14ac:dyDescent="0.2">
      <c r="A162" t="s">
        <v>4523</v>
      </c>
      <c r="B162" t="s">
        <v>4981</v>
      </c>
    </row>
    <row r="163" spans="1:2" x14ac:dyDescent="0.2">
      <c r="A163" t="s">
        <v>4523</v>
      </c>
      <c r="B163" t="s">
        <v>4987</v>
      </c>
    </row>
    <row r="164" spans="1:2" x14ac:dyDescent="0.2">
      <c r="A164" t="s">
        <v>4523</v>
      </c>
      <c r="B164" t="s">
        <v>4992</v>
      </c>
    </row>
    <row r="165" spans="1:2" x14ac:dyDescent="0.2">
      <c r="A165" t="s">
        <v>4523</v>
      </c>
      <c r="B165" t="s">
        <v>4997</v>
      </c>
    </row>
    <row r="166" spans="1:2" x14ac:dyDescent="0.2">
      <c r="A166" t="s">
        <v>4523</v>
      </c>
      <c r="B166" t="s">
        <v>3477</v>
      </c>
    </row>
    <row r="167" spans="1:2" x14ac:dyDescent="0.2">
      <c r="A167" t="s">
        <v>4523</v>
      </c>
      <c r="B167" t="s">
        <v>5006</v>
      </c>
    </row>
    <row r="168" spans="1:2" x14ac:dyDescent="0.2">
      <c r="A168" t="s">
        <v>4523</v>
      </c>
      <c r="B168" t="s">
        <v>5008</v>
      </c>
    </row>
    <row r="169" spans="1:2" x14ac:dyDescent="0.2">
      <c r="A169" t="s">
        <v>4523</v>
      </c>
      <c r="B169" t="s">
        <v>5010</v>
      </c>
    </row>
    <row r="170" spans="1:2" x14ac:dyDescent="0.2">
      <c r="A170" t="s">
        <v>4523</v>
      </c>
      <c r="B170" t="s">
        <v>5017</v>
      </c>
    </row>
    <row r="171" spans="1:2" x14ac:dyDescent="0.2">
      <c r="A171" t="s">
        <v>3496</v>
      </c>
      <c r="B171" t="s">
        <v>5022</v>
      </c>
    </row>
    <row r="172" spans="1:2" x14ac:dyDescent="0.2">
      <c r="A172" t="s">
        <v>3496</v>
      </c>
      <c r="B172" t="s">
        <v>5029</v>
      </c>
    </row>
    <row r="173" spans="1:2" x14ac:dyDescent="0.2">
      <c r="A173" t="s">
        <v>3496</v>
      </c>
      <c r="B173" t="s">
        <v>5031</v>
      </c>
    </row>
    <row r="174" spans="1:2" x14ac:dyDescent="0.2">
      <c r="A174" t="s">
        <v>3496</v>
      </c>
      <c r="B174" t="s">
        <v>5040</v>
      </c>
    </row>
    <row r="175" spans="1:2" x14ac:dyDescent="0.2">
      <c r="A175" t="s">
        <v>4524</v>
      </c>
      <c r="B175" t="s">
        <v>5045</v>
      </c>
    </row>
    <row r="176" spans="1:2" x14ac:dyDescent="0.2">
      <c r="A176" t="s">
        <v>4524</v>
      </c>
      <c r="B176" t="s">
        <v>5055</v>
      </c>
    </row>
    <row r="177" spans="1:2" x14ac:dyDescent="0.2">
      <c r="A177" t="s">
        <v>4524</v>
      </c>
      <c r="B177" t="s">
        <v>5065</v>
      </c>
    </row>
    <row r="178" spans="1:2" x14ac:dyDescent="0.2">
      <c r="A178" t="s">
        <v>4524</v>
      </c>
      <c r="B178" t="s">
        <v>5075</v>
      </c>
    </row>
    <row r="179" spans="1:2" x14ac:dyDescent="0.2">
      <c r="A179" t="s">
        <v>4524</v>
      </c>
      <c r="B179" t="s">
        <v>5077</v>
      </c>
    </row>
    <row r="180" spans="1:2" x14ac:dyDescent="0.2">
      <c r="A180" t="s">
        <v>4524</v>
      </c>
      <c r="B180" t="s">
        <v>5079</v>
      </c>
    </row>
    <row r="181" spans="1:2" x14ac:dyDescent="0.2">
      <c r="A181" t="s">
        <v>4524</v>
      </c>
      <c r="B181" t="s">
        <v>5081</v>
      </c>
    </row>
    <row r="182" spans="1:2" x14ac:dyDescent="0.2">
      <c r="A182" t="s">
        <v>4524</v>
      </c>
      <c r="B182" t="s">
        <v>5089</v>
      </c>
    </row>
    <row r="183" spans="1:2" x14ac:dyDescent="0.2">
      <c r="A183" t="s">
        <v>4524</v>
      </c>
      <c r="B183" t="s">
        <v>309</v>
      </c>
    </row>
    <row r="184" spans="1:2" x14ac:dyDescent="0.2">
      <c r="A184" t="s">
        <v>4524</v>
      </c>
      <c r="B184" t="s">
        <v>5094</v>
      </c>
    </row>
    <row r="185" spans="1:2" x14ac:dyDescent="0.2">
      <c r="A185" t="s">
        <v>4525</v>
      </c>
      <c r="B185" t="s">
        <v>5096</v>
      </c>
    </row>
    <row r="186" spans="1:2" x14ac:dyDescent="0.2">
      <c r="A186" t="s">
        <v>4525</v>
      </c>
      <c r="B186" t="s">
        <v>5105</v>
      </c>
    </row>
    <row r="187" spans="1:2" x14ac:dyDescent="0.2">
      <c r="A187" t="s">
        <v>4525</v>
      </c>
      <c r="B187" t="s">
        <v>5114</v>
      </c>
    </row>
    <row r="188" spans="1:2" x14ac:dyDescent="0.2">
      <c r="A188" t="s">
        <v>4525</v>
      </c>
      <c r="B188" t="s">
        <v>5124</v>
      </c>
    </row>
    <row r="189" spans="1:2" x14ac:dyDescent="0.2">
      <c r="A189" t="s">
        <v>4526</v>
      </c>
      <c r="B189" t="s">
        <v>5133</v>
      </c>
    </row>
    <row r="190" spans="1:2" x14ac:dyDescent="0.2">
      <c r="A190" t="s">
        <v>4526</v>
      </c>
      <c r="B190" t="s">
        <v>5135</v>
      </c>
    </row>
    <row r="191" spans="1:2" x14ac:dyDescent="0.2">
      <c r="A191" t="s">
        <v>4526</v>
      </c>
      <c r="B191" t="s">
        <v>5142</v>
      </c>
    </row>
    <row r="192" spans="1:2" x14ac:dyDescent="0.2">
      <c r="A192" t="s">
        <v>4526</v>
      </c>
      <c r="B192" t="s">
        <v>5150</v>
      </c>
    </row>
    <row r="193" spans="1:2" x14ac:dyDescent="0.2">
      <c r="A193" t="s">
        <v>4526</v>
      </c>
      <c r="B193" t="s">
        <v>5155</v>
      </c>
    </row>
    <row r="194" spans="1:2" x14ac:dyDescent="0.2">
      <c r="A194" t="s">
        <v>4527</v>
      </c>
      <c r="B194" t="s">
        <v>5161</v>
      </c>
    </row>
    <row r="195" spans="1:2" x14ac:dyDescent="0.2">
      <c r="A195" t="s">
        <v>4527</v>
      </c>
      <c r="B195" t="s">
        <v>5166</v>
      </c>
    </row>
    <row r="196" spans="1:2" x14ac:dyDescent="0.2">
      <c r="A196" t="s">
        <v>4527</v>
      </c>
      <c r="B196" t="s">
        <v>5168</v>
      </c>
    </row>
    <row r="197" spans="1:2" x14ac:dyDescent="0.2">
      <c r="A197" t="s">
        <v>4527</v>
      </c>
      <c r="B197" t="s">
        <v>5170</v>
      </c>
    </row>
    <row r="198" spans="1:2" x14ac:dyDescent="0.2">
      <c r="A198" t="s">
        <v>4527</v>
      </c>
      <c r="B198" t="s">
        <v>5176</v>
      </c>
    </row>
    <row r="199" spans="1:2" x14ac:dyDescent="0.2">
      <c r="A199" t="s">
        <v>4527</v>
      </c>
      <c r="B199" t="s">
        <v>5179</v>
      </c>
    </row>
    <row r="200" spans="1:2" x14ac:dyDescent="0.2">
      <c r="A200" t="s">
        <v>4527</v>
      </c>
      <c r="B200" t="s">
        <v>5188</v>
      </c>
    </row>
    <row r="201" spans="1:2" x14ac:dyDescent="0.2">
      <c r="A201" t="s">
        <v>4527</v>
      </c>
      <c r="B201" t="s">
        <v>5194</v>
      </c>
    </row>
    <row r="202" spans="1:2" x14ac:dyDescent="0.2">
      <c r="A202" t="s">
        <v>4527</v>
      </c>
      <c r="B202" t="s">
        <v>5201</v>
      </c>
    </row>
    <row r="203" spans="1:2" x14ac:dyDescent="0.2">
      <c r="A203" t="s">
        <v>3457</v>
      </c>
      <c r="B203" t="s">
        <v>5207</v>
      </c>
    </row>
    <row r="204" spans="1:2" x14ac:dyDescent="0.2">
      <c r="A204" t="s">
        <v>3457</v>
      </c>
      <c r="B204" t="s">
        <v>5217</v>
      </c>
    </row>
    <row r="205" spans="1:2" x14ac:dyDescent="0.2">
      <c r="A205" t="s">
        <v>3457</v>
      </c>
      <c r="B205" t="s">
        <v>5219</v>
      </c>
    </row>
    <row r="206" spans="1:2" x14ac:dyDescent="0.2">
      <c r="A206" t="s">
        <v>3457</v>
      </c>
      <c r="B206" t="s">
        <v>5228</v>
      </c>
    </row>
    <row r="207" spans="1:2" x14ac:dyDescent="0.2">
      <c r="A207" t="s">
        <v>3457</v>
      </c>
      <c r="B207" t="s">
        <v>5229</v>
      </c>
    </row>
    <row r="208" spans="1:2" x14ac:dyDescent="0.2">
      <c r="A208" t="s">
        <v>3457</v>
      </c>
      <c r="B208" t="s">
        <v>5236</v>
      </c>
    </row>
    <row r="209" spans="1:2" x14ac:dyDescent="0.2">
      <c r="A209" t="s">
        <v>3457</v>
      </c>
      <c r="B209" t="s">
        <v>3457</v>
      </c>
    </row>
    <row r="210" spans="1:2" x14ac:dyDescent="0.2">
      <c r="A210" t="s">
        <v>34</v>
      </c>
      <c r="B210" t="s">
        <v>5247</v>
      </c>
    </row>
    <row r="211" spans="1:2" x14ac:dyDescent="0.2">
      <c r="A211" t="s">
        <v>34</v>
      </c>
      <c r="B211" t="s">
        <v>5256</v>
      </c>
    </row>
    <row r="212" spans="1:2" x14ac:dyDescent="0.2">
      <c r="A212" t="s">
        <v>34</v>
      </c>
      <c r="B212" t="s">
        <v>5258</v>
      </c>
    </row>
    <row r="213" spans="1:2" x14ac:dyDescent="0.2">
      <c r="A213" t="s">
        <v>34</v>
      </c>
      <c r="B213" t="s">
        <v>5268</v>
      </c>
    </row>
    <row r="214" spans="1:2" x14ac:dyDescent="0.2">
      <c r="A214" t="s">
        <v>34</v>
      </c>
      <c r="B214" t="s">
        <v>3106</v>
      </c>
    </row>
    <row r="215" spans="1:2" x14ac:dyDescent="0.2">
      <c r="A215" t="s">
        <v>34</v>
      </c>
      <c r="B215" t="s">
        <v>5273</v>
      </c>
    </row>
    <row r="216" spans="1:2" x14ac:dyDescent="0.2">
      <c r="A216" t="s">
        <v>4528</v>
      </c>
      <c r="B216" t="s">
        <v>5280</v>
      </c>
    </row>
    <row r="217" spans="1:2" x14ac:dyDescent="0.2">
      <c r="A217" t="s">
        <v>4528</v>
      </c>
      <c r="B217" t="s">
        <v>5291</v>
      </c>
    </row>
    <row r="218" spans="1:2" x14ac:dyDescent="0.2">
      <c r="A218" t="s">
        <v>4528</v>
      </c>
      <c r="B218" t="s">
        <v>5293</v>
      </c>
    </row>
  </sheetData>
  <sheetProtection selectLockedCells="1" selectUnlockedCells="1"/>
  <sortState ref="C50:C63">
    <sortCondition ref="C50"/>
  </sortState>
  <pageMargins left="0.7" right="0.7" top="0.75" bottom="0.75" header="0.51180555555555551" footer="0.51180555555555551"/>
  <pageSetup firstPageNumber="0" orientation="portrait" horizontalDpi="300" verticalDpi="300"/>
  <headerFooter alignWithMargin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98</vt:i4>
      </vt:variant>
    </vt:vector>
  </HeadingPairs>
  <TitlesOfParts>
    <vt:vector size="107" baseType="lpstr">
      <vt:lpstr>Hoja básica</vt:lpstr>
      <vt:lpstr>Hoja2</vt:lpstr>
      <vt:lpstr>Hoja1</vt:lpstr>
      <vt:lpstr>Sheet3</vt:lpstr>
      <vt:lpstr>Sheet2</vt:lpstr>
      <vt:lpstr>Sel.Hechizos</vt:lpstr>
      <vt:lpstr>Sel.Poderes</vt:lpstr>
      <vt:lpstr>HM</vt:lpstr>
      <vt:lpstr>HP</vt:lpstr>
      <vt:lpstr>'Hoja básica'!__xlnm._FilterDatabase</vt:lpstr>
      <vt:lpstr>Sheet3!__xlnm._FilterDatabase</vt:lpstr>
      <vt:lpstr>__xlnm._FilterDatabase_1</vt:lpstr>
      <vt:lpstr>__xlnm._FilterDatabase_1_1</vt:lpstr>
      <vt:lpstr>a.0</vt:lpstr>
      <vt:lpstr>a.1</vt:lpstr>
      <vt:lpstr>a.2</vt:lpstr>
      <vt:lpstr>a.3</vt:lpstr>
      <vt:lpstr>a.4</vt:lpstr>
      <vt:lpstr>a.5</vt:lpstr>
      <vt:lpstr>a.6</vt:lpstr>
      <vt:lpstr>a.7</vt:lpstr>
      <vt:lpstr>a.8</vt:lpstr>
      <vt:lpstr>amb</vt:lpstr>
      <vt:lpstr>amb.</vt:lpstr>
      <vt:lpstr>amb..</vt:lpstr>
      <vt:lpstr>ar.0</vt:lpstr>
      <vt:lpstr>ar.1</vt:lpstr>
      <vt:lpstr>'Hoja básica'!Área_de_impresión</vt:lpstr>
      <vt:lpstr>armadura</vt:lpstr>
      <vt:lpstr>Armas</vt:lpstr>
      <vt:lpstr>Arquetipo</vt:lpstr>
      <vt:lpstr>artesmarciales</vt:lpstr>
      <vt:lpstr>casco</vt:lpstr>
      <vt:lpstr>DAt</vt:lpstr>
      <vt:lpstr>desventajas</vt:lpstr>
      <vt:lpstr>Excel_BuiltIn__FilterDatabase_1</vt:lpstr>
      <vt:lpstr>ki</vt:lpstr>
      <vt:lpstr>ki.</vt:lpstr>
      <vt:lpstr>ki..</vt:lpstr>
      <vt:lpstr>Ki...</vt:lpstr>
      <vt:lpstr>m.1</vt:lpstr>
      <vt:lpstr>m.10</vt:lpstr>
      <vt:lpstr>M.11</vt:lpstr>
      <vt:lpstr>m.12</vt:lpstr>
      <vt:lpstr>m.13</vt:lpstr>
      <vt:lpstr>m.14</vt:lpstr>
      <vt:lpstr>m.15</vt:lpstr>
      <vt:lpstr>m.16</vt:lpstr>
      <vt:lpstr>m.17</vt:lpstr>
      <vt:lpstr>m.18</vt:lpstr>
      <vt:lpstr>m.19</vt:lpstr>
      <vt:lpstr>m.2</vt:lpstr>
      <vt:lpstr>m.20</vt:lpstr>
      <vt:lpstr>m.21</vt:lpstr>
      <vt:lpstr>m.22</vt:lpstr>
      <vt:lpstr>m.23</vt:lpstr>
      <vt:lpstr>m.24</vt:lpstr>
      <vt:lpstr>m.25</vt:lpstr>
      <vt:lpstr>m.26</vt:lpstr>
      <vt:lpstr>m.27</vt:lpstr>
      <vt:lpstr>m.28</vt:lpstr>
      <vt:lpstr>m.29</vt:lpstr>
      <vt:lpstr>m.3</vt:lpstr>
      <vt:lpstr>m.30</vt:lpstr>
      <vt:lpstr>m.31</vt:lpstr>
      <vt:lpstr>m.32</vt:lpstr>
      <vt:lpstr>m.33</vt:lpstr>
      <vt:lpstr>m.34</vt:lpstr>
      <vt:lpstr>m.35</vt:lpstr>
      <vt:lpstr>m.4</vt:lpstr>
      <vt:lpstr>m.5</vt:lpstr>
      <vt:lpstr>m.6</vt:lpstr>
      <vt:lpstr>m.7</vt:lpstr>
      <vt:lpstr>m.8</vt:lpstr>
      <vt:lpstr>m.9</vt:lpstr>
      <vt:lpstr>MAt</vt:lpstr>
      <vt:lpstr>Nada</vt:lpstr>
      <vt:lpstr>Necesidades</vt:lpstr>
      <vt:lpstr>nemesis</vt:lpstr>
      <vt:lpstr>p.1</vt:lpstr>
      <vt:lpstr>p.10</vt:lpstr>
      <vt:lpstr>p.11</vt:lpstr>
      <vt:lpstr>p.12</vt:lpstr>
      <vt:lpstr>p.13</vt:lpstr>
      <vt:lpstr>p.14</vt:lpstr>
      <vt:lpstr>p.2</vt:lpstr>
      <vt:lpstr>p.3</vt:lpstr>
      <vt:lpstr>p.4</vt:lpstr>
      <vt:lpstr>p.5</vt:lpstr>
      <vt:lpstr>p.6</vt:lpstr>
      <vt:lpstr>p.7</vt:lpstr>
      <vt:lpstr>p.8</vt:lpstr>
      <vt:lpstr>p.9</vt:lpstr>
      <vt:lpstr>patrones</vt:lpstr>
      <vt:lpstr>patrones1</vt:lpstr>
      <vt:lpstr>podpsi1</vt:lpstr>
      <vt:lpstr>Razas</vt:lpstr>
      <vt:lpstr>Tabla1</vt:lpstr>
      <vt:lpstr>Tabla2</vt:lpstr>
      <vt:lpstr>Tabla3</vt:lpstr>
      <vt:lpstr>Tabla4</vt:lpstr>
      <vt:lpstr>Tabla5</vt:lpstr>
      <vt:lpstr>Tabla6</vt:lpstr>
      <vt:lpstr>Tabla7</vt:lpstr>
      <vt:lpstr>Tabla8</vt:lpstr>
      <vt:lpstr>ventajas</vt:lpstr>
      <vt:lpstr>vias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Fernando</cp:lastModifiedBy>
  <cp:lastPrinted>2017-09-23T22:23:00Z</cp:lastPrinted>
  <dcterms:created xsi:type="dcterms:W3CDTF">2017-04-15T20:38:22Z</dcterms:created>
  <dcterms:modified xsi:type="dcterms:W3CDTF">2017-11-22T18:33:34Z</dcterms:modified>
</cp:coreProperties>
</file>