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3214" documentId="13_ncr:1_{69131C1B-D214-4E16-BB02-DE9AFC91D621}" xr6:coauthVersionLast="47" xr6:coauthVersionMax="47" xr10:uidLastSave="{3CDCDFB6-F3CB-4104-ACDD-179F6A54F5CA}"/>
  <bookViews>
    <workbookView xWindow="-120" yWindow="-120" windowWidth="29040" windowHeight="15720" tabRatio="868" activeTab="2" xr2:uid="{00000000-000D-0000-FFFF-FFFF00000000}"/>
  </bookViews>
  <sheets>
    <sheet name="CLUSTER PINOUT" sheetId="5" r:id="rId1"/>
    <sheet name="PI PINOUT" sheetId="8" r:id="rId2"/>
    <sheet name="ARDUINO PINOUT" sheetId="27" r:id="rId3"/>
    <sheet name="FUNCTIONS" sheetId="2" r:id="rId4"/>
    <sheet name="COST" sheetId="6" state="hidden" r:id="rId5"/>
    <sheet name="CANBUS Decode" sheetId="7" r:id="rId6"/>
    <sheet name="REALDASH" sheetId="9" r:id="rId7"/>
    <sheet name="Testing" sheetId="13" r:id="rId8"/>
    <sheet name="0C5" sheetId="28" r:id="rId9"/>
    <sheet name="17E" sheetId="22" r:id="rId10"/>
    <sheet name="18A" sheetId="29" r:id="rId11"/>
    <sheet name="1F6" sheetId="19" r:id="rId12"/>
    <sheet name="217" sheetId="20" r:id="rId13"/>
    <sheet name="350" sheetId="25" r:id="rId14"/>
    <sheet name="3F7" sheetId="16" r:id="rId15"/>
    <sheet name="4F8" sheetId="23" r:id="rId16"/>
    <sheet name="5D7" sheetId="12" r:id="rId17"/>
    <sheet name="55D" sheetId="21" r:id="rId18"/>
    <sheet name="5DE" sheetId="18" r:id="rId19"/>
    <sheet name="5DE-A" sheetId="10" r:id="rId20"/>
    <sheet name="653" sheetId="17" r:id="rId21"/>
    <sheet name="666" sheetId="14" r:id="rId22"/>
    <sheet name="66A" sheetId="26" r:id="rId23"/>
    <sheet name="699" sheetId="24" r:id="rId24"/>
    <sheet name="6FB" sheetId="15" r:id="rId25"/>
  </sheets>
  <definedNames>
    <definedName name="_xlnm._FilterDatabase" localSheetId="5" hidden="1">'CANBUS Decode'!$B$4:$T$366</definedName>
    <definedName name="_xlnm._FilterDatabase" localSheetId="6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3" l="1"/>
  <c r="B243" i="13"/>
  <c r="B59" i="28" l="1"/>
  <c r="D59" i="28" s="1"/>
  <c r="N13" i="7"/>
  <c r="N159" i="7"/>
  <c r="O159" i="7"/>
  <c r="Q159" i="7"/>
  <c r="S159" i="7"/>
  <c r="Q4" i="29"/>
  <c r="P4" i="29"/>
  <c r="O4" i="29"/>
  <c r="N4" i="29"/>
  <c r="M4" i="29"/>
  <c r="L4" i="29"/>
  <c r="K4" i="29"/>
  <c r="J4" i="29"/>
  <c r="E15" i="13"/>
  <c r="E172" i="13"/>
  <c r="Z4" i="29" l="1"/>
  <c r="Y4" i="29"/>
  <c r="X4" i="29"/>
  <c r="W4" i="29"/>
  <c r="V4" i="29"/>
  <c r="U4" i="29"/>
  <c r="T4" i="29"/>
  <c r="S4" i="29"/>
  <c r="AH4" i="29"/>
  <c r="AG4" i="29"/>
  <c r="AF4" i="29"/>
  <c r="AE4" i="29"/>
  <c r="AD4" i="29"/>
  <c r="AC4" i="29"/>
  <c r="AB4" i="29"/>
  <c r="AA4" i="29"/>
  <c r="AP4" i="29"/>
  <c r="AO4" i="29"/>
  <c r="AN4" i="29"/>
  <c r="AM4" i="29"/>
  <c r="AL4" i="29"/>
  <c r="AK4" i="29"/>
  <c r="AJ4" i="29"/>
  <c r="AI4" i="29"/>
  <c r="AX4" i="29"/>
  <c r="AW4" i="29"/>
  <c r="AV4" i="29"/>
  <c r="AU4" i="29"/>
  <c r="AT4" i="29"/>
  <c r="AS4" i="29"/>
  <c r="AR4" i="29"/>
  <c r="AQ4" i="29"/>
  <c r="BF4" i="29"/>
  <c r="BE4" i="29"/>
  <c r="BD4" i="29"/>
  <c r="BC4" i="29"/>
  <c r="BB4" i="29"/>
  <c r="BA4" i="29"/>
  <c r="AZ4" i="29"/>
  <c r="AY4" i="29"/>
  <c r="BN4" i="29"/>
  <c r="BM4" i="29"/>
  <c r="BL4" i="29"/>
  <c r="BK4" i="29"/>
  <c r="BJ4" i="29"/>
  <c r="BI4" i="29"/>
  <c r="BH4" i="29"/>
  <c r="BG4" i="29"/>
  <c r="BV4" i="29"/>
  <c r="BU4" i="29"/>
  <c r="BT4" i="29"/>
  <c r="BS4" i="29"/>
  <c r="BR4" i="29"/>
  <c r="BQ4" i="29"/>
  <c r="BP4" i="29"/>
  <c r="BO4" i="29"/>
  <c r="CD4" i="29"/>
  <c r="CC4" i="29"/>
  <c r="CB4" i="29"/>
  <c r="CA4" i="29"/>
  <c r="BZ4" i="29"/>
  <c r="BY4" i="29"/>
  <c r="BX4" i="29"/>
  <c r="BW4" i="29"/>
  <c r="P10" i="7"/>
  <c r="A1" i="28"/>
  <c r="B1" i="28"/>
  <c r="D1" i="28"/>
  <c r="E1" i="28"/>
  <c r="F1" i="28"/>
  <c r="G1" i="28"/>
  <c r="H1" i="28"/>
  <c r="C1" i="28"/>
  <c r="O13" i="7"/>
  <c r="Q13" i="7" s="1"/>
  <c r="S13" i="7" s="1"/>
  <c r="Q4" i="28"/>
  <c r="P4" i="28"/>
  <c r="O4" i="28"/>
  <c r="N4" i="28"/>
  <c r="M4" i="28"/>
  <c r="L4" i="28"/>
  <c r="K4" i="28"/>
  <c r="J4" i="28"/>
  <c r="N9" i="7"/>
  <c r="O9" i="7"/>
  <c r="Q9" i="7"/>
  <c r="S9" i="7"/>
  <c r="N10" i="7"/>
  <c r="O10" i="7"/>
  <c r="Q10" i="7"/>
  <c r="S10" i="7"/>
  <c r="N11" i="7"/>
  <c r="O11" i="7" s="1"/>
  <c r="Q11" i="7" s="1"/>
  <c r="S11" i="7" s="1"/>
  <c r="N12" i="7"/>
  <c r="O12" i="7" s="1"/>
  <c r="Q12" i="7" s="1"/>
  <c r="S12" i="7" s="1"/>
  <c r="N14" i="7"/>
  <c r="O14" i="7" s="1"/>
  <c r="Q14" i="7" s="1"/>
  <c r="S14" i="7" s="1"/>
  <c r="C9" i="7"/>
  <c r="AB10" i="26"/>
  <c r="AB11" i="26"/>
  <c r="AB8" i="26"/>
  <c r="J11" i="26"/>
  <c r="X11" i="26"/>
  <c r="Y11" i="26"/>
  <c r="J10" i="26"/>
  <c r="X10" i="26"/>
  <c r="Y10" i="26"/>
  <c r="J8" i="26"/>
  <c r="X8" i="26"/>
  <c r="Y8" i="26"/>
  <c r="Z8" i="26"/>
  <c r="J9" i="26"/>
  <c r="X9" i="26"/>
  <c r="Y9" i="26"/>
  <c r="Z9" i="26"/>
  <c r="AB9" i="26"/>
  <c r="J7" i="26"/>
  <c r="X7" i="26"/>
  <c r="Y7" i="26"/>
  <c r="Z7" i="26"/>
  <c r="AB7" i="26"/>
  <c r="Z10" i="26"/>
  <c r="Z11" i="26"/>
  <c r="J4" i="26"/>
  <c r="K4" i="26"/>
  <c r="L4" i="26"/>
  <c r="M4" i="26"/>
  <c r="N4" i="26"/>
  <c r="O4" i="26"/>
  <c r="P4" i="26"/>
  <c r="Q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BC4" i="26"/>
  <c r="BD4" i="26"/>
  <c r="BE4" i="26"/>
  <c r="BF4" i="26"/>
  <c r="BG4" i="26"/>
  <c r="BH4" i="26"/>
  <c r="BI4" i="26"/>
  <c r="BJ4" i="26"/>
  <c r="BK4" i="26"/>
  <c r="BL4" i="26"/>
  <c r="BM4" i="26"/>
  <c r="BN4" i="26"/>
  <c r="BO4" i="26"/>
  <c r="BP4" i="26"/>
  <c r="BQ4" i="26"/>
  <c r="BR4" i="26"/>
  <c r="BS4" i="26"/>
  <c r="BT4" i="26"/>
  <c r="BU4" i="26"/>
  <c r="BV4" i="26"/>
  <c r="BW4" i="26"/>
  <c r="BX4" i="26"/>
  <c r="BY4" i="26"/>
  <c r="BZ4" i="26"/>
  <c r="CA4" i="26"/>
  <c r="CB4" i="26"/>
  <c r="CC4" i="26"/>
  <c r="CD4" i="26"/>
  <c r="J4" i="25"/>
  <c r="K4" i="25"/>
  <c r="L4" i="25"/>
  <c r="M4" i="25"/>
  <c r="N4" i="25"/>
  <c r="O4" i="25"/>
  <c r="P4" i="25"/>
  <c r="Q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BC4" i="25"/>
  <c r="BD4" i="25"/>
  <c r="BE4" i="25"/>
  <c r="BF4" i="25"/>
  <c r="BG4" i="25"/>
  <c r="BH4" i="25"/>
  <c r="BI4" i="25"/>
  <c r="BJ4" i="25"/>
  <c r="BK4" i="25"/>
  <c r="BL4" i="25"/>
  <c r="BM4" i="25"/>
  <c r="BN4" i="25"/>
  <c r="BO4" i="25"/>
  <c r="BP4" i="25"/>
  <c r="BQ4" i="25"/>
  <c r="BR4" i="25"/>
  <c r="BS4" i="25"/>
  <c r="BT4" i="25"/>
  <c r="BU4" i="25"/>
  <c r="BV4" i="25"/>
  <c r="BW4" i="25"/>
  <c r="BX4" i="25"/>
  <c r="BY4" i="25"/>
  <c r="BZ4" i="25"/>
  <c r="CA4" i="25"/>
  <c r="CB4" i="25"/>
  <c r="CC4" i="25"/>
  <c r="CD4" i="25"/>
  <c r="Q29" i="16"/>
  <c r="Q28" i="16"/>
  <c r="Q27" i="16"/>
  <c r="Q26" i="16"/>
  <c r="Q25" i="16"/>
  <c r="N273" i="7"/>
  <c r="R15" i="7"/>
  <c r="BV4" i="24"/>
  <c r="BT4" i="24"/>
  <c r="BS4" i="24"/>
  <c r="BR4" i="24"/>
  <c r="BQ4" i="24"/>
  <c r="BP4" i="24"/>
  <c r="BO4" i="24"/>
  <c r="BE4" i="24"/>
  <c r="BB4" i="24"/>
  <c r="AZ4" i="24"/>
  <c r="AY4" i="24"/>
  <c r="AK4" i="24"/>
  <c r="J4" i="24"/>
  <c r="X4" i="24"/>
  <c r="Q4" i="24"/>
  <c r="CC4" i="24"/>
  <c r="P4" i="24"/>
  <c r="BU4" i="24"/>
  <c r="O4" i="24"/>
  <c r="BJ4" i="24"/>
  <c r="N4" i="24"/>
  <c r="BF4" i="24"/>
  <c r="M4" i="24"/>
  <c r="AW4" i="24"/>
  <c r="L4" i="24"/>
  <c r="AO4" i="24"/>
  <c r="K4" i="24"/>
  <c r="AG4" i="24"/>
  <c r="V4" i="24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X34" i="13"/>
  <c r="Y34" i="13"/>
  <c r="Z34" i="13"/>
  <c r="X35" i="13"/>
  <c r="Y35" i="13"/>
  <c r="Z35" i="13"/>
  <c r="X36" i="13"/>
  <c r="Y36" i="13"/>
  <c r="Z36" i="13"/>
  <c r="X37" i="13"/>
  <c r="Y37" i="13"/>
  <c r="Z37" i="13"/>
  <c r="X38" i="13"/>
  <c r="Y38" i="13"/>
  <c r="Z38" i="13"/>
  <c r="X39" i="13"/>
  <c r="Y39" i="13"/>
  <c r="Z39" i="13"/>
  <c r="X40" i="13"/>
  <c r="Y40" i="13"/>
  <c r="Z40" i="13"/>
  <c r="X41" i="13"/>
  <c r="Y41" i="13"/>
  <c r="Z41" i="13"/>
  <c r="X42" i="13"/>
  <c r="Y42" i="13"/>
  <c r="Z42" i="13"/>
  <c r="Z43" i="13"/>
  <c r="Y43" i="13"/>
  <c r="X43" i="13"/>
  <c r="AA161" i="13"/>
  <c r="Q161" i="13"/>
  <c r="R161" i="13"/>
  <c r="S161" i="13"/>
  <c r="T161" i="13"/>
  <c r="U161" i="13"/>
  <c r="V161" i="13"/>
  <c r="P161" i="13"/>
  <c r="O161" i="13"/>
  <c r="N161" i="13"/>
  <c r="M161" i="13"/>
  <c r="L161" i="13"/>
  <c r="K161" i="13"/>
  <c r="J161" i="13"/>
  <c r="I161" i="13"/>
  <c r="H161" i="13"/>
  <c r="G161" i="13"/>
  <c r="E161" i="13"/>
  <c r="D161" i="13"/>
  <c r="E155" i="13"/>
  <c r="E157" i="13"/>
  <c r="G4" i="16"/>
  <c r="F4" i="16"/>
  <c r="E4" i="16"/>
  <c r="AH4" i="16"/>
  <c r="AI4" i="16"/>
  <c r="AJ4" i="16"/>
  <c r="P362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/>
  <c r="AG147" i="13"/>
  <c r="AB144" i="13"/>
  <c r="AC144" i="13"/>
  <c r="AB145" i="13"/>
  <c r="AC145" i="13"/>
  <c r="AB146" i="13"/>
  <c r="AC146" i="13"/>
  <c r="AB147" i="13"/>
  <c r="AC147" i="13"/>
  <c r="D147" i="13"/>
  <c r="D146" i="13"/>
  <c r="D145" i="13"/>
  <c r="D144" i="13"/>
  <c r="D143" i="13"/>
  <c r="AB121" i="13"/>
  <c r="AC121" i="13"/>
  <c r="N358" i="7"/>
  <c r="E25" i="13"/>
  <c r="D25" i="13"/>
  <c r="N234" i="7"/>
  <c r="D138" i="13"/>
  <c r="D128" i="13"/>
  <c r="D125" i="13"/>
  <c r="BU3" i="12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/>
  <c r="C49" i="13"/>
  <c r="D49" i="13"/>
  <c r="C50" i="13"/>
  <c r="D50" i="13"/>
  <c r="C51" i="13"/>
  <c r="D51" i="13"/>
  <c r="C47" i="13"/>
  <c r="D47" i="13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/>
  <c r="AD34" i="13"/>
  <c r="AE34" i="13"/>
  <c r="AD35" i="13"/>
  <c r="AE35" i="13"/>
  <c r="AD36" i="13"/>
  <c r="AE36" i="13"/>
  <c r="AD37" i="13"/>
  <c r="AE37" i="13"/>
  <c r="AD38" i="13"/>
  <c r="AE38" i="13"/>
  <c r="AD39" i="13"/>
  <c r="AE39" i="13"/>
  <c r="AD40" i="13"/>
  <c r="AE40" i="13"/>
  <c r="AD41" i="13"/>
  <c r="AE41" i="13"/>
  <c r="AD42" i="13"/>
  <c r="AE42" i="13"/>
  <c r="AD43" i="13"/>
  <c r="AE43" i="13"/>
  <c r="AD32" i="13"/>
  <c r="AE32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9" i="13"/>
  <c r="AK26" i="13"/>
  <c r="AK28" i="13"/>
  <c r="AH28" i="13"/>
  <c r="AA23" i="13"/>
  <c r="AH23" i="13"/>
  <c r="AI23" i="13"/>
  <c r="E24" i="13"/>
  <c r="U24" i="13"/>
  <c r="D24" i="13"/>
  <c r="D11" i="13"/>
  <c r="BO20" i="13"/>
  <c r="BN20" i="13"/>
  <c r="AK16" i="13"/>
  <c r="AL16" i="13"/>
  <c r="AJ16" i="13"/>
  <c r="D10" i="13"/>
  <c r="D2" i="13"/>
  <c r="O273" i="7"/>
  <c r="BV3" i="12"/>
  <c r="BS3" i="12"/>
  <c r="BO5" i="12"/>
  <c r="BO3" i="12"/>
  <c r="BG3" i="12"/>
  <c r="BH3" i="12"/>
  <c r="BI3" i="12"/>
  <c r="BJ3" i="12"/>
  <c r="BK3" i="12"/>
  <c r="BL3" i="12"/>
  <c r="BM3" i="12"/>
  <c r="BF3" i="12"/>
  <c r="AY3" i="12"/>
  <c r="AZ3" i="12"/>
  <c r="BA3" i="12"/>
  <c r="BB3" i="12"/>
  <c r="BC3" i="12"/>
  <c r="BD3" i="12"/>
  <c r="BE3" i="12"/>
  <c r="AX3" i="12"/>
  <c r="AQ3" i="12"/>
  <c r="AR3" i="12"/>
  <c r="AS3" i="12"/>
  <c r="AT3" i="12"/>
  <c r="AU3" i="12"/>
  <c r="AV3" i="12"/>
  <c r="AW3" i="12"/>
  <c r="AP3" i="12"/>
  <c r="AI3" i="12"/>
  <c r="AJ3" i="12"/>
  <c r="AK3" i="12"/>
  <c r="AL3" i="12"/>
  <c r="AM3" i="12"/>
  <c r="AN3" i="12"/>
  <c r="AO3" i="12"/>
  <c r="AH3" i="12"/>
  <c r="AA3" i="12"/>
  <c r="AB3" i="12"/>
  <c r="AC3" i="12"/>
  <c r="AD3" i="12"/>
  <c r="AE3" i="12"/>
  <c r="AF3" i="12"/>
  <c r="AG3" i="12"/>
  <c r="Z3" i="12"/>
  <c r="S3" i="12"/>
  <c r="T3" i="12"/>
  <c r="U3" i="12"/>
  <c r="V3" i="12"/>
  <c r="W3" i="12"/>
  <c r="X3" i="12"/>
  <c r="Y3" i="12"/>
  <c r="R3" i="12"/>
  <c r="R4" i="12"/>
  <c r="S4" i="12"/>
  <c r="T4" i="12"/>
  <c r="U4" i="12"/>
  <c r="V4" i="12"/>
  <c r="W4" i="12"/>
  <c r="X4" i="12"/>
  <c r="Y4" i="12"/>
  <c r="K3" i="12"/>
  <c r="L3" i="12"/>
  <c r="M3" i="12"/>
  <c r="N3" i="12"/>
  <c r="O3" i="12"/>
  <c r="P3" i="12"/>
  <c r="J3" i="12"/>
  <c r="P127" i="7"/>
  <c r="P126" i="7"/>
  <c r="P122" i="7"/>
  <c r="P121" i="7"/>
  <c r="Y13" i="10"/>
  <c r="Y12" i="10"/>
  <c r="Y11" i="10"/>
  <c r="Y14" i="10"/>
  <c r="Y15" i="10"/>
  <c r="Y16" i="10"/>
  <c r="Y17" i="10"/>
  <c r="E29" i="10"/>
  <c r="Q29" i="10"/>
  <c r="I29" i="10"/>
  <c r="K29" i="10"/>
  <c r="L29" i="10"/>
  <c r="N29" i="10"/>
  <c r="O29" i="10"/>
  <c r="R29" i="10"/>
  <c r="E30" i="10"/>
  <c r="Q30" i="10"/>
  <c r="I30" i="10"/>
  <c r="K30" i="10"/>
  <c r="L30" i="10"/>
  <c r="N30" i="10"/>
  <c r="O30" i="10"/>
  <c r="R30" i="10"/>
  <c r="E31" i="10"/>
  <c r="Q31" i="10"/>
  <c r="I31" i="10"/>
  <c r="K31" i="10"/>
  <c r="L31" i="10"/>
  <c r="N31" i="10"/>
  <c r="O31" i="10"/>
  <c r="R31" i="10"/>
  <c r="E32" i="10"/>
  <c r="Q32" i="10"/>
  <c r="I32" i="10"/>
  <c r="K32" i="10"/>
  <c r="L32" i="10"/>
  <c r="N32" i="10"/>
  <c r="O32" i="10"/>
  <c r="R32" i="10"/>
  <c r="E33" i="10"/>
  <c r="Q33" i="10"/>
  <c r="I33" i="10"/>
  <c r="K33" i="10"/>
  <c r="L33" i="10"/>
  <c r="N33" i="10"/>
  <c r="O33" i="10"/>
  <c r="R33" i="10"/>
  <c r="E34" i="10"/>
  <c r="Q34" i="10"/>
  <c r="I34" i="10"/>
  <c r="K34" i="10"/>
  <c r="L34" i="10"/>
  <c r="N34" i="10"/>
  <c r="O34" i="10"/>
  <c r="R34" i="10"/>
  <c r="E35" i="10"/>
  <c r="Q35" i="10"/>
  <c r="I35" i="10"/>
  <c r="K35" i="10"/>
  <c r="L35" i="10"/>
  <c r="N35" i="10"/>
  <c r="O35" i="10"/>
  <c r="R35" i="10"/>
  <c r="E37" i="10"/>
  <c r="Q37" i="10"/>
  <c r="I37" i="10"/>
  <c r="K37" i="10"/>
  <c r="L37" i="10"/>
  <c r="N37" i="10"/>
  <c r="O37" i="10"/>
  <c r="R37" i="10"/>
  <c r="E38" i="10"/>
  <c r="Q38" i="10"/>
  <c r="I38" i="10"/>
  <c r="K38" i="10"/>
  <c r="L38" i="10"/>
  <c r="N38" i="10"/>
  <c r="O38" i="10"/>
  <c r="R38" i="10"/>
  <c r="E39" i="10"/>
  <c r="Q39" i="10"/>
  <c r="I39" i="10"/>
  <c r="K39" i="10"/>
  <c r="L39" i="10"/>
  <c r="N39" i="10"/>
  <c r="O39" i="10"/>
  <c r="R39" i="10"/>
  <c r="E40" i="10"/>
  <c r="Q40" i="10"/>
  <c r="I40" i="10"/>
  <c r="K40" i="10"/>
  <c r="L40" i="10"/>
  <c r="N40" i="10"/>
  <c r="O40" i="10"/>
  <c r="R40" i="10"/>
  <c r="E41" i="10"/>
  <c r="Q41" i="10"/>
  <c r="I41" i="10"/>
  <c r="K41" i="10"/>
  <c r="L41" i="10"/>
  <c r="N41" i="10"/>
  <c r="O41" i="10"/>
  <c r="R41" i="10"/>
  <c r="E42" i="10"/>
  <c r="Q42" i="10"/>
  <c r="I42" i="10"/>
  <c r="K42" i="10"/>
  <c r="L42" i="10"/>
  <c r="N42" i="10"/>
  <c r="O42" i="10"/>
  <c r="R42" i="10"/>
  <c r="E43" i="10"/>
  <c r="Q43" i="10"/>
  <c r="I43" i="10"/>
  <c r="K43" i="10"/>
  <c r="L43" i="10"/>
  <c r="N43" i="10"/>
  <c r="O43" i="10"/>
  <c r="R43" i="10"/>
  <c r="E45" i="10"/>
  <c r="Q45" i="10"/>
  <c r="I45" i="10"/>
  <c r="K45" i="10"/>
  <c r="L45" i="10"/>
  <c r="N45" i="10"/>
  <c r="O45" i="10"/>
  <c r="R45" i="10"/>
  <c r="E46" i="10"/>
  <c r="Q46" i="10"/>
  <c r="I46" i="10"/>
  <c r="K46" i="10"/>
  <c r="L46" i="10"/>
  <c r="N46" i="10"/>
  <c r="O46" i="10"/>
  <c r="R46" i="10"/>
  <c r="E47" i="10"/>
  <c r="Q47" i="10"/>
  <c r="I47" i="10"/>
  <c r="K47" i="10"/>
  <c r="L47" i="10"/>
  <c r="N47" i="10"/>
  <c r="O47" i="10"/>
  <c r="R47" i="10"/>
  <c r="E48" i="10"/>
  <c r="Q48" i="10"/>
  <c r="I48" i="10"/>
  <c r="K48" i="10"/>
  <c r="L48" i="10"/>
  <c r="N48" i="10"/>
  <c r="O48" i="10"/>
  <c r="R48" i="10"/>
  <c r="E49" i="10"/>
  <c r="Q49" i="10"/>
  <c r="I49" i="10"/>
  <c r="K49" i="10"/>
  <c r="L49" i="10"/>
  <c r="N49" i="10"/>
  <c r="O49" i="10"/>
  <c r="R49" i="10"/>
  <c r="E50" i="10"/>
  <c r="Q50" i="10"/>
  <c r="I50" i="10"/>
  <c r="K50" i="10"/>
  <c r="L50" i="10"/>
  <c r="N50" i="10"/>
  <c r="O50" i="10"/>
  <c r="R50" i="10"/>
  <c r="E51" i="10"/>
  <c r="Q51" i="10"/>
  <c r="I51" i="10"/>
  <c r="K51" i="10"/>
  <c r="L51" i="10"/>
  <c r="N51" i="10"/>
  <c r="O51" i="10"/>
  <c r="R51" i="10"/>
  <c r="E53" i="10"/>
  <c r="Q53" i="10"/>
  <c r="I53" i="10"/>
  <c r="K53" i="10"/>
  <c r="L53" i="10"/>
  <c r="N53" i="10"/>
  <c r="O53" i="10"/>
  <c r="R53" i="10"/>
  <c r="E54" i="10"/>
  <c r="Q54" i="10"/>
  <c r="I54" i="10"/>
  <c r="K54" i="10"/>
  <c r="L54" i="10"/>
  <c r="N54" i="10"/>
  <c r="O54" i="10"/>
  <c r="R54" i="10"/>
  <c r="E55" i="10"/>
  <c r="Q55" i="10"/>
  <c r="I55" i="10"/>
  <c r="K55" i="10"/>
  <c r="L55" i="10"/>
  <c r="N55" i="10"/>
  <c r="O55" i="10"/>
  <c r="R55" i="10"/>
  <c r="E56" i="10"/>
  <c r="Q56" i="10"/>
  <c r="I56" i="10"/>
  <c r="K56" i="10"/>
  <c r="L56" i="10"/>
  <c r="N56" i="10"/>
  <c r="O56" i="10"/>
  <c r="R56" i="10"/>
  <c r="E57" i="10"/>
  <c r="Q57" i="10"/>
  <c r="I57" i="10"/>
  <c r="K57" i="10"/>
  <c r="L57" i="10"/>
  <c r="N57" i="10"/>
  <c r="O57" i="10"/>
  <c r="R57" i="10"/>
  <c r="E58" i="10"/>
  <c r="Q58" i="10"/>
  <c r="I58" i="10"/>
  <c r="K58" i="10"/>
  <c r="L58" i="10"/>
  <c r="N58" i="10"/>
  <c r="O58" i="10"/>
  <c r="R58" i="10"/>
  <c r="E59" i="10"/>
  <c r="Q59" i="10"/>
  <c r="I59" i="10"/>
  <c r="K59" i="10"/>
  <c r="L59" i="10"/>
  <c r="N59" i="10"/>
  <c r="O59" i="10"/>
  <c r="R59" i="10"/>
  <c r="E61" i="10"/>
  <c r="Q61" i="10"/>
  <c r="I61" i="10"/>
  <c r="K61" i="10"/>
  <c r="L61" i="10"/>
  <c r="N61" i="10"/>
  <c r="O61" i="10"/>
  <c r="R61" i="10"/>
  <c r="E62" i="10"/>
  <c r="Q62" i="10"/>
  <c r="I62" i="10"/>
  <c r="K62" i="10"/>
  <c r="L62" i="10"/>
  <c r="N62" i="10"/>
  <c r="O62" i="10"/>
  <c r="R62" i="10"/>
  <c r="E63" i="10"/>
  <c r="Q63" i="10"/>
  <c r="I63" i="10"/>
  <c r="K63" i="10"/>
  <c r="L63" i="10"/>
  <c r="N63" i="10"/>
  <c r="O63" i="10"/>
  <c r="R63" i="10"/>
  <c r="E64" i="10"/>
  <c r="Q64" i="10"/>
  <c r="I64" i="10"/>
  <c r="K64" i="10"/>
  <c r="L64" i="10"/>
  <c r="N64" i="10"/>
  <c r="O64" i="10"/>
  <c r="R64" i="10"/>
  <c r="E65" i="10"/>
  <c r="Q65" i="10"/>
  <c r="I65" i="10"/>
  <c r="K65" i="10"/>
  <c r="L65" i="10"/>
  <c r="N65" i="10"/>
  <c r="O65" i="10"/>
  <c r="R65" i="10"/>
  <c r="E66" i="10"/>
  <c r="Q66" i="10"/>
  <c r="I66" i="10"/>
  <c r="K66" i="10"/>
  <c r="L66" i="10"/>
  <c r="N66" i="10"/>
  <c r="O66" i="10"/>
  <c r="R66" i="10"/>
  <c r="E67" i="10"/>
  <c r="Q67" i="10"/>
  <c r="I67" i="10"/>
  <c r="K67" i="10"/>
  <c r="L67" i="10"/>
  <c r="N67" i="10"/>
  <c r="O67" i="10"/>
  <c r="R67" i="10"/>
  <c r="E69" i="10"/>
  <c r="Q69" i="10"/>
  <c r="I69" i="10"/>
  <c r="K69" i="10"/>
  <c r="L69" i="10"/>
  <c r="N69" i="10"/>
  <c r="O69" i="10"/>
  <c r="R69" i="10"/>
  <c r="E70" i="10"/>
  <c r="Q70" i="10"/>
  <c r="I70" i="10"/>
  <c r="K70" i="10"/>
  <c r="L70" i="10"/>
  <c r="N70" i="10"/>
  <c r="O70" i="10"/>
  <c r="R70" i="10"/>
  <c r="E71" i="10"/>
  <c r="Q71" i="10"/>
  <c r="I71" i="10"/>
  <c r="K71" i="10"/>
  <c r="L71" i="10"/>
  <c r="N71" i="10"/>
  <c r="O71" i="10"/>
  <c r="R71" i="10"/>
  <c r="E72" i="10"/>
  <c r="Q72" i="10"/>
  <c r="I72" i="10"/>
  <c r="K72" i="10"/>
  <c r="L72" i="10"/>
  <c r="N72" i="10"/>
  <c r="O72" i="10"/>
  <c r="R72" i="10"/>
  <c r="E73" i="10"/>
  <c r="Q73" i="10"/>
  <c r="I73" i="10"/>
  <c r="K73" i="10"/>
  <c r="L73" i="10"/>
  <c r="N73" i="10"/>
  <c r="O73" i="10"/>
  <c r="R73" i="10"/>
  <c r="E74" i="10"/>
  <c r="Q74" i="10"/>
  <c r="I74" i="10"/>
  <c r="K74" i="10"/>
  <c r="L74" i="10"/>
  <c r="N74" i="10"/>
  <c r="O74" i="10"/>
  <c r="R74" i="10"/>
  <c r="E75" i="10"/>
  <c r="Q75" i="10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P292" i="7"/>
  <c r="N226" i="7"/>
  <c r="O226" i="7"/>
  <c r="P186" i="7"/>
  <c r="N292" i="7"/>
  <c r="O292" i="7"/>
  <c r="Q292" i="7"/>
  <c r="S292" i="7"/>
  <c r="N76" i="7"/>
  <c r="O76" i="7"/>
  <c r="Q76" i="7"/>
  <c r="S76" i="7"/>
  <c r="Q226" i="7"/>
  <c r="S226" i="7"/>
  <c r="N349" i="7"/>
  <c r="AK189" i="7"/>
  <c r="AL189" i="7"/>
  <c r="AM189" i="7"/>
  <c r="AN189" i="7"/>
  <c r="AO189" i="7"/>
  <c r="AQ184" i="7"/>
  <c r="AR184" i="7"/>
  <c r="AS184" i="7"/>
  <c r="AT184" i="7"/>
  <c r="AU184" i="7"/>
  <c r="AV184" i="7"/>
  <c r="AW184" i="7"/>
  <c r="AN184" i="7"/>
  <c r="AO184" i="7"/>
  <c r="AJ189" i="7"/>
  <c r="AM184" i="7"/>
  <c r="AL184" i="7"/>
  <c r="AK184" i="7"/>
  <c r="AJ184" i="7"/>
  <c r="AI184" i="7"/>
  <c r="AH184" i="7"/>
  <c r="AG184" i="7"/>
  <c r="N185" i="7"/>
  <c r="O185" i="7"/>
  <c r="Q185" i="7"/>
  <c r="S185" i="7"/>
  <c r="AB4" i="24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/>
  <c r="AC138" i="13"/>
  <c r="AD138" i="13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/>
  <c r="G20" i="13"/>
  <c r="H20" i="13"/>
  <c r="V105" i="13"/>
  <c r="U105" i="13"/>
  <c r="T105" i="13"/>
  <c r="S105" i="13"/>
  <c r="R105" i="13"/>
  <c r="Q105" i="13"/>
  <c r="P105" i="13"/>
  <c r="O105" i="13"/>
  <c r="AA105" i="13"/>
  <c r="AC105" i="13"/>
  <c r="AD105" i="13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/>
  <c r="M47" i="13"/>
  <c r="Y47" i="13"/>
  <c r="N47" i="13"/>
  <c r="Z47" i="13"/>
  <c r="G47" i="13"/>
  <c r="G51" i="13"/>
  <c r="H51" i="13"/>
  <c r="I51" i="13"/>
  <c r="J51" i="13"/>
  <c r="K51" i="13"/>
  <c r="L51" i="13"/>
  <c r="X51" i="13"/>
  <c r="M51" i="13"/>
  <c r="Y51" i="13"/>
  <c r="N51" i="13"/>
  <c r="Z51" i="13"/>
  <c r="G50" i="13"/>
  <c r="H50" i="13"/>
  <c r="I50" i="13"/>
  <c r="J50" i="13"/>
  <c r="K50" i="13"/>
  <c r="L50" i="13"/>
  <c r="X50" i="13"/>
  <c r="M50" i="13"/>
  <c r="Y50" i="13"/>
  <c r="N50" i="13"/>
  <c r="Z50" i="13"/>
  <c r="G49" i="13"/>
  <c r="H49" i="13"/>
  <c r="I49" i="13"/>
  <c r="J49" i="13"/>
  <c r="K49" i="13"/>
  <c r="L49" i="13"/>
  <c r="X49" i="13"/>
  <c r="M49" i="13"/>
  <c r="Y49" i="13"/>
  <c r="N49" i="13"/>
  <c r="Z49" i="13"/>
  <c r="G48" i="13"/>
  <c r="H48" i="13"/>
  <c r="I48" i="13"/>
  <c r="J48" i="13"/>
  <c r="K48" i="13"/>
  <c r="L48" i="13"/>
  <c r="X48" i="13"/>
  <c r="M48" i="13"/>
  <c r="Y48" i="13"/>
  <c r="N48" i="13"/>
  <c r="Z48" i="13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I43" i="13"/>
  <c r="J43" i="13"/>
  <c r="K43" i="13"/>
  <c r="L42" i="13"/>
  <c r="M42" i="13"/>
  <c r="N42" i="13"/>
  <c r="G42" i="13"/>
  <c r="H42" i="13"/>
  <c r="I42" i="13"/>
  <c r="J42" i="13"/>
  <c r="K42" i="13"/>
  <c r="L41" i="13"/>
  <c r="M41" i="13"/>
  <c r="N41" i="13"/>
  <c r="G41" i="13"/>
  <c r="H41" i="13"/>
  <c r="I41" i="13"/>
  <c r="J41" i="13"/>
  <c r="K41" i="13"/>
  <c r="L40" i="13"/>
  <c r="M40" i="13"/>
  <c r="N40" i="13"/>
  <c r="G40" i="13"/>
  <c r="H40" i="13"/>
  <c r="I40" i="13"/>
  <c r="J40" i="13"/>
  <c r="K40" i="13"/>
  <c r="L39" i="13"/>
  <c r="M39" i="13"/>
  <c r="N39" i="13"/>
  <c r="G39" i="13"/>
  <c r="H39" i="13"/>
  <c r="I39" i="13"/>
  <c r="J39" i="13"/>
  <c r="K39" i="13"/>
  <c r="L38" i="13"/>
  <c r="M38" i="13"/>
  <c r="N38" i="13"/>
  <c r="G38" i="13"/>
  <c r="H38" i="13"/>
  <c r="I38" i="13"/>
  <c r="J38" i="13"/>
  <c r="K38" i="13"/>
  <c r="L37" i="13"/>
  <c r="M37" i="13"/>
  <c r="N37" i="13"/>
  <c r="G37" i="13"/>
  <c r="H37" i="13"/>
  <c r="I37" i="13"/>
  <c r="J37" i="13"/>
  <c r="K37" i="13"/>
  <c r="L36" i="13"/>
  <c r="M36" i="13"/>
  <c r="N36" i="13"/>
  <c r="G36" i="13"/>
  <c r="H36" i="13"/>
  <c r="I36" i="13"/>
  <c r="J36" i="13"/>
  <c r="K36" i="13"/>
  <c r="L35" i="13"/>
  <c r="M35" i="13"/>
  <c r="N35" i="13"/>
  <c r="G35" i="13"/>
  <c r="H35" i="13"/>
  <c r="I35" i="13"/>
  <c r="J35" i="13"/>
  <c r="K35" i="13"/>
  <c r="L34" i="13"/>
  <c r="M34" i="13"/>
  <c r="N34" i="13"/>
  <c r="G34" i="13"/>
  <c r="H34" i="13"/>
  <c r="I34" i="13"/>
  <c r="J34" i="13"/>
  <c r="K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/>
  <c r="K16" i="10"/>
  <c r="N16" i="10"/>
  <c r="L15" i="10"/>
  <c r="O15" i="10"/>
  <c r="K15" i="10"/>
  <c r="N15" i="10"/>
  <c r="K27" i="10"/>
  <c r="N27" i="10"/>
  <c r="L27" i="10"/>
  <c r="O27" i="10"/>
  <c r="K26" i="10"/>
  <c r="N26" i="10"/>
  <c r="L26" i="10"/>
  <c r="O26" i="10"/>
  <c r="K25" i="10"/>
  <c r="N25" i="10"/>
  <c r="L25" i="10"/>
  <c r="O25" i="10"/>
  <c r="K14" i="10"/>
  <c r="N14" i="10"/>
  <c r="L14" i="10"/>
  <c r="O14" i="10"/>
  <c r="L10" i="10"/>
  <c r="O10" i="10"/>
  <c r="K10" i="10"/>
  <c r="N10" i="10"/>
  <c r="L17" i="10"/>
  <c r="O17" i="10"/>
  <c r="K17" i="10"/>
  <c r="N17" i="10"/>
  <c r="L13" i="10"/>
  <c r="O13" i="10"/>
  <c r="K13" i="10"/>
  <c r="N13" i="10"/>
  <c r="L12" i="10"/>
  <c r="O12" i="10"/>
  <c r="K12" i="10"/>
  <c r="N12" i="10"/>
  <c r="L11" i="10"/>
  <c r="O11" i="10"/>
  <c r="K11" i="10"/>
  <c r="N11" i="10"/>
  <c r="L24" i="10"/>
  <c r="O24" i="10"/>
  <c r="K24" i="10"/>
  <c r="N24" i="10"/>
  <c r="L23" i="10"/>
  <c r="O23" i="10"/>
  <c r="K23" i="10"/>
  <c r="N23" i="10"/>
  <c r="L22" i="10"/>
  <c r="O22" i="10"/>
  <c r="K22" i="10"/>
  <c r="N22" i="10"/>
  <c r="L21" i="10"/>
  <c r="O21" i="10"/>
  <c r="K21" i="10"/>
  <c r="N21" i="10"/>
  <c r="N49" i="7"/>
  <c r="O49" i="7"/>
  <c r="Q49" i="7"/>
  <c r="S49" i="7"/>
  <c r="AQ5" i="15"/>
  <c r="AQ6" i="15"/>
  <c r="AQ8" i="15"/>
  <c r="AQ10" i="15"/>
  <c r="AB25" i="13"/>
  <c r="AB24" i="13"/>
  <c r="AA114" i="13"/>
  <c r="AB20" i="13"/>
  <c r="AC20" i="13"/>
  <c r="AD20" i="13"/>
  <c r="AB48" i="13"/>
  <c r="AB49" i="13"/>
  <c r="AB50" i="13"/>
  <c r="AB51" i="13"/>
  <c r="AB47" i="13"/>
  <c r="BO16" i="13"/>
  <c r="BN16" i="13"/>
  <c r="N351" i="7"/>
  <c r="O351" i="7"/>
  <c r="Q351" i="7"/>
  <c r="S351" i="7"/>
  <c r="N352" i="7"/>
  <c r="O352" i="7"/>
  <c r="Q352" i="7"/>
  <c r="S352" i="7"/>
  <c r="N353" i="7"/>
  <c r="O353" i="7"/>
  <c r="Q353" i="7"/>
  <c r="S353" i="7"/>
  <c r="N354" i="7"/>
  <c r="O354" i="7"/>
  <c r="Q354" i="7"/>
  <c r="S354" i="7"/>
  <c r="N355" i="7"/>
  <c r="O355" i="7"/>
  <c r="Q355" i="7"/>
  <c r="S355" i="7"/>
  <c r="N356" i="7"/>
  <c r="O356" i="7"/>
  <c r="Q356" i="7"/>
  <c r="S356" i="7"/>
  <c r="N357" i="7"/>
  <c r="N359" i="7"/>
  <c r="O359" i="7"/>
  <c r="Q359" i="7"/>
  <c r="S359" i="7"/>
  <c r="N360" i="7"/>
  <c r="O360" i="7"/>
  <c r="Q360" i="7"/>
  <c r="S360" i="7"/>
  <c r="N361" i="7"/>
  <c r="O361" i="7"/>
  <c r="Q361" i="7"/>
  <c r="S361" i="7"/>
  <c r="N362" i="7"/>
  <c r="O362" i="7"/>
  <c r="Q362" i="7"/>
  <c r="S362" i="7"/>
  <c r="N363" i="7"/>
  <c r="O363" i="7"/>
  <c r="Q363" i="7"/>
  <c r="S363" i="7"/>
  <c r="N364" i="7"/>
  <c r="O364" i="7"/>
  <c r="Q364" i="7"/>
  <c r="S364" i="7"/>
  <c r="N365" i="7"/>
  <c r="O365" i="7"/>
  <c r="Q365" i="7"/>
  <c r="S365" i="7"/>
  <c r="N366" i="7"/>
  <c r="O366" i="7"/>
  <c r="Q366" i="7"/>
  <c r="S366" i="7"/>
  <c r="N5" i="7"/>
  <c r="O5" i="7"/>
  <c r="Q5" i="7"/>
  <c r="S5" i="7"/>
  <c r="N6" i="7"/>
  <c r="O6" i="7"/>
  <c r="Q6" i="7"/>
  <c r="S6" i="7"/>
  <c r="N7" i="7"/>
  <c r="O7" i="7"/>
  <c r="Q7" i="7"/>
  <c r="S7" i="7"/>
  <c r="N8" i="7"/>
  <c r="O8" i="7"/>
  <c r="Q8" i="7"/>
  <c r="S8" i="7"/>
  <c r="N15" i="7"/>
  <c r="O15" i="7"/>
  <c r="Q15" i="7"/>
  <c r="S15" i="7"/>
  <c r="N16" i="7"/>
  <c r="O16" i="7"/>
  <c r="Q16" i="7"/>
  <c r="S16" i="7"/>
  <c r="N17" i="7"/>
  <c r="O17" i="7"/>
  <c r="Q17" i="7"/>
  <c r="S17" i="7"/>
  <c r="N18" i="7"/>
  <c r="O18" i="7"/>
  <c r="Q18" i="7"/>
  <c r="S18" i="7"/>
  <c r="N19" i="7"/>
  <c r="O19" i="7"/>
  <c r="Q19" i="7"/>
  <c r="S19" i="7"/>
  <c r="N20" i="7"/>
  <c r="O20" i="7"/>
  <c r="Q20" i="7"/>
  <c r="S20" i="7"/>
  <c r="N21" i="7"/>
  <c r="O21" i="7"/>
  <c r="Q21" i="7"/>
  <c r="S21" i="7"/>
  <c r="N22" i="7"/>
  <c r="O22" i="7"/>
  <c r="Q22" i="7"/>
  <c r="S22" i="7"/>
  <c r="N23" i="7"/>
  <c r="O23" i="7"/>
  <c r="Q23" i="7"/>
  <c r="S23" i="7"/>
  <c r="N24" i="7"/>
  <c r="O24" i="7"/>
  <c r="Q24" i="7"/>
  <c r="S24" i="7"/>
  <c r="N25" i="7"/>
  <c r="O25" i="7"/>
  <c r="Q25" i="7"/>
  <c r="S25" i="7"/>
  <c r="N26" i="7"/>
  <c r="O26" i="7"/>
  <c r="Q26" i="7"/>
  <c r="S26" i="7"/>
  <c r="N27" i="7"/>
  <c r="O27" i="7"/>
  <c r="Q27" i="7"/>
  <c r="S27" i="7"/>
  <c r="N28" i="7"/>
  <c r="O28" i="7"/>
  <c r="Q28" i="7"/>
  <c r="S28" i="7"/>
  <c r="N29" i="7"/>
  <c r="O29" i="7"/>
  <c r="Q29" i="7"/>
  <c r="S29" i="7"/>
  <c r="N30" i="7"/>
  <c r="O30" i="7"/>
  <c r="Q30" i="7"/>
  <c r="S30" i="7"/>
  <c r="N31" i="7"/>
  <c r="O31" i="7"/>
  <c r="Q31" i="7"/>
  <c r="S31" i="7"/>
  <c r="N32" i="7"/>
  <c r="O32" i="7"/>
  <c r="Q32" i="7"/>
  <c r="S32" i="7"/>
  <c r="N33" i="7"/>
  <c r="O33" i="7"/>
  <c r="Q33" i="7"/>
  <c r="S33" i="7"/>
  <c r="N34" i="7"/>
  <c r="O34" i="7"/>
  <c r="Q34" i="7"/>
  <c r="S34" i="7"/>
  <c r="N35" i="7"/>
  <c r="O35" i="7"/>
  <c r="Q35" i="7"/>
  <c r="S35" i="7"/>
  <c r="N36" i="7"/>
  <c r="O36" i="7"/>
  <c r="Q36" i="7"/>
  <c r="S36" i="7"/>
  <c r="N37" i="7"/>
  <c r="O37" i="7"/>
  <c r="Q37" i="7"/>
  <c r="S37" i="7"/>
  <c r="N38" i="7"/>
  <c r="O38" i="7"/>
  <c r="Q38" i="7"/>
  <c r="S38" i="7"/>
  <c r="N39" i="7"/>
  <c r="O39" i="7"/>
  <c r="Q39" i="7"/>
  <c r="S39" i="7"/>
  <c r="N40" i="7"/>
  <c r="O40" i="7"/>
  <c r="Q40" i="7"/>
  <c r="S40" i="7"/>
  <c r="N41" i="7"/>
  <c r="O41" i="7"/>
  <c r="Q41" i="7"/>
  <c r="S41" i="7"/>
  <c r="N42" i="7"/>
  <c r="O42" i="7"/>
  <c r="Q42" i="7"/>
  <c r="S42" i="7"/>
  <c r="N43" i="7"/>
  <c r="O43" i="7"/>
  <c r="Q43" i="7"/>
  <c r="S43" i="7"/>
  <c r="N44" i="7"/>
  <c r="O44" i="7"/>
  <c r="Q44" i="7"/>
  <c r="S44" i="7"/>
  <c r="N45" i="7"/>
  <c r="O45" i="7"/>
  <c r="Q45" i="7"/>
  <c r="S45" i="7"/>
  <c r="N46" i="7"/>
  <c r="O46" i="7"/>
  <c r="Q46" i="7"/>
  <c r="S46" i="7"/>
  <c r="N47" i="7"/>
  <c r="O47" i="7"/>
  <c r="Q47" i="7"/>
  <c r="S47" i="7"/>
  <c r="N48" i="7"/>
  <c r="O48" i="7"/>
  <c r="Q48" i="7"/>
  <c r="S48" i="7"/>
  <c r="N50" i="7"/>
  <c r="O50" i="7"/>
  <c r="Q50" i="7"/>
  <c r="S50" i="7"/>
  <c r="N51" i="7"/>
  <c r="O51" i="7"/>
  <c r="Q51" i="7"/>
  <c r="S51" i="7"/>
  <c r="N53" i="7"/>
  <c r="O53" i="7"/>
  <c r="Q53" i="7"/>
  <c r="S53" i="7"/>
  <c r="N54" i="7"/>
  <c r="O54" i="7"/>
  <c r="Q54" i="7"/>
  <c r="S54" i="7"/>
  <c r="N55" i="7"/>
  <c r="O55" i="7"/>
  <c r="Q55" i="7"/>
  <c r="S55" i="7"/>
  <c r="N56" i="7"/>
  <c r="O56" i="7"/>
  <c r="Q56" i="7"/>
  <c r="S56" i="7"/>
  <c r="N57" i="7"/>
  <c r="O57" i="7"/>
  <c r="Q57" i="7"/>
  <c r="S57" i="7"/>
  <c r="N58" i="7"/>
  <c r="O58" i="7"/>
  <c r="Q58" i="7"/>
  <c r="S58" i="7"/>
  <c r="N59" i="7"/>
  <c r="O59" i="7"/>
  <c r="Q59" i="7"/>
  <c r="S59" i="7"/>
  <c r="N60" i="7"/>
  <c r="O60" i="7"/>
  <c r="Q60" i="7"/>
  <c r="S60" i="7"/>
  <c r="N61" i="7"/>
  <c r="O61" i="7"/>
  <c r="Q61" i="7"/>
  <c r="S61" i="7"/>
  <c r="N62" i="7"/>
  <c r="O62" i="7"/>
  <c r="Q62" i="7"/>
  <c r="S62" i="7"/>
  <c r="N63" i="7"/>
  <c r="O63" i="7"/>
  <c r="Q63" i="7"/>
  <c r="S63" i="7"/>
  <c r="N64" i="7"/>
  <c r="O64" i="7"/>
  <c r="Q64" i="7"/>
  <c r="S64" i="7"/>
  <c r="N65" i="7"/>
  <c r="O65" i="7"/>
  <c r="Q65" i="7"/>
  <c r="S65" i="7"/>
  <c r="N66" i="7"/>
  <c r="O66" i="7"/>
  <c r="Q66" i="7"/>
  <c r="S66" i="7"/>
  <c r="N67" i="7"/>
  <c r="O67" i="7"/>
  <c r="Q67" i="7"/>
  <c r="S67" i="7"/>
  <c r="N68" i="7"/>
  <c r="O68" i="7"/>
  <c r="Q68" i="7"/>
  <c r="S68" i="7"/>
  <c r="N69" i="7"/>
  <c r="O69" i="7"/>
  <c r="Q69" i="7"/>
  <c r="S69" i="7"/>
  <c r="N70" i="7"/>
  <c r="O70" i="7"/>
  <c r="Q70" i="7"/>
  <c r="S70" i="7"/>
  <c r="N71" i="7"/>
  <c r="O71" i="7"/>
  <c r="Q71" i="7"/>
  <c r="S71" i="7"/>
  <c r="N72" i="7"/>
  <c r="O72" i="7"/>
  <c r="Q72" i="7"/>
  <c r="S72" i="7"/>
  <c r="N73" i="7"/>
  <c r="O73" i="7"/>
  <c r="Q73" i="7"/>
  <c r="S73" i="7"/>
  <c r="N74" i="7"/>
  <c r="O74" i="7"/>
  <c r="Q74" i="7"/>
  <c r="S74" i="7"/>
  <c r="N75" i="7"/>
  <c r="O75" i="7"/>
  <c r="Q75" i="7"/>
  <c r="S75" i="7"/>
  <c r="N77" i="7"/>
  <c r="O77" i="7"/>
  <c r="Q77" i="7"/>
  <c r="S77" i="7"/>
  <c r="N78" i="7"/>
  <c r="O78" i="7"/>
  <c r="Q78" i="7"/>
  <c r="S78" i="7"/>
  <c r="N79" i="7"/>
  <c r="O79" i="7"/>
  <c r="Q79" i="7"/>
  <c r="S79" i="7"/>
  <c r="N80" i="7"/>
  <c r="O80" i="7"/>
  <c r="Q80" i="7"/>
  <c r="S80" i="7"/>
  <c r="N81" i="7"/>
  <c r="O81" i="7"/>
  <c r="Q81" i="7"/>
  <c r="S81" i="7"/>
  <c r="N82" i="7"/>
  <c r="O82" i="7"/>
  <c r="Q82" i="7"/>
  <c r="S82" i="7"/>
  <c r="N83" i="7"/>
  <c r="O83" i="7"/>
  <c r="Q83" i="7"/>
  <c r="S83" i="7"/>
  <c r="N84" i="7"/>
  <c r="O84" i="7"/>
  <c r="Q84" i="7"/>
  <c r="S84" i="7"/>
  <c r="N85" i="7"/>
  <c r="O85" i="7"/>
  <c r="Q85" i="7"/>
  <c r="S85" i="7"/>
  <c r="N86" i="7"/>
  <c r="O86" i="7"/>
  <c r="Q86" i="7"/>
  <c r="S86" i="7"/>
  <c r="N87" i="7"/>
  <c r="O87" i="7"/>
  <c r="Q87" i="7"/>
  <c r="S87" i="7"/>
  <c r="N88" i="7"/>
  <c r="O88" i="7"/>
  <c r="Q88" i="7"/>
  <c r="S88" i="7"/>
  <c r="N89" i="7"/>
  <c r="O89" i="7"/>
  <c r="Q89" i="7"/>
  <c r="S89" i="7"/>
  <c r="N90" i="7"/>
  <c r="O90" i="7"/>
  <c r="Q90" i="7"/>
  <c r="S90" i="7"/>
  <c r="N91" i="7"/>
  <c r="O91" i="7"/>
  <c r="Q91" i="7"/>
  <c r="S91" i="7"/>
  <c r="N92" i="7"/>
  <c r="O92" i="7"/>
  <c r="Q92" i="7"/>
  <c r="S92" i="7"/>
  <c r="N93" i="7"/>
  <c r="O93" i="7"/>
  <c r="Q93" i="7"/>
  <c r="S93" i="7"/>
  <c r="N94" i="7"/>
  <c r="O94" i="7"/>
  <c r="Q94" i="7"/>
  <c r="S94" i="7"/>
  <c r="N95" i="7"/>
  <c r="O95" i="7"/>
  <c r="Q95" i="7"/>
  <c r="S95" i="7"/>
  <c r="N96" i="7"/>
  <c r="O96" i="7"/>
  <c r="Q96" i="7"/>
  <c r="S96" i="7"/>
  <c r="N97" i="7"/>
  <c r="O97" i="7"/>
  <c r="Q97" i="7"/>
  <c r="S97" i="7"/>
  <c r="N98" i="7"/>
  <c r="O98" i="7"/>
  <c r="Q98" i="7"/>
  <c r="S98" i="7"/>
  <c r="N99" i="7"/>
  <c r="O99" i="7"/>
  <c r="Q99" i="7"/>
  <c r="S99" i="7"/>
  <c r="N100" i="7"/>
  <c r="O100" i="7"/>
  <c r="Q100" i="7"/>
  <c r="S100" i="7"/>
  <c r="N101" i="7"/>
  <c r="O101" i="7"/>
  <c r="Q101" i="7"/>
  <c r="S101" i="7"/>
  <c r="N102" i="7"/>
  <c r="O102" i="7"/>
  <c r="Q102" i="7"/>
  <c r="S102" i="7"/>
  <c r="N103" i="7"/>
  <c r="O103" i="7"/>
  <c r="Q103" i="7"/>
  <c r="S103" i="7"/>
  <c r="N104" i="7"/>
  <c r="O104" i="7"/>
  <c r="Q104" i="7"/>
  <c r="S104" i="7"/>
  <c r="N105" i="7"/>
  <c r="O105" i="7"/>
  <c r="Q105" i="7"/>
  <c r="S105" i="7"/>
  <c r="N106" i="7"/>
  <c r="O106" i="7"/>
  <c r="Q106" i="7"/>
  <c r="S106" i="7"/>
  <c r="N107" i="7"/>
  <c r="O107" i="7"/>
  <c r="Q107" i="7"/>
  <c r="S107" i="7"/>
  <c r="N108" i="7"/>
  <c r="O108" i="7"/>
  <c r="Q108" i="7"/>
  <c r="S108" i="7"/>
  <c r="N109" i="7"/>
  <c r="O109" i="7"/>
  <c r="Q109" i="7"/>
  <c r="S109" i="7"/>
  <c r="N110" i="7"/>
  <c r="O110" i="7"/>
  <c r="Q110" i="7"/>
  <c r="S110" i="7"/>
  <c r="N111" i="7"/>
  <c r="O111" i="7"/>
  <c r="Q111" i="7"/>
  <c r="S111" i="7"/>
  <c r="N112" i="7"/>
  <c r="O112" i="7"/>
  <c r="Q112" i="7"/>
  <c r="S112" i="7"/>
  <c r="N113" i="7"/>
  <c r="O113" i="7"/>
  <c r="Q113" i="7"/>
  <c r="S113" i="7"/>
  <c r="N114" i="7"/>
  <c r="O114" i="7"/>
  <c r="Q114" i="7"/>
  <c r="S114" i="7"/>
  <c r="N115" i="7"/>
  <c r="O115" i="7"/>
  <c r="Q115" i="7"/>
  <c r="S115" i="7"/>
  <c r="N116" i="7"/>
  <c r="O116" i="7"/>
  <c r="Q116" i="7"/>
  <c r="S116" i="7"/>
  <c r="N117" i="7"/>
  <c r="O117" i="7"/>
  <c r="Q117" i="7"/>
  <c r="S117" i="7"/>
  <c r="N118" i="7"/>
  <c r="O118" i="7"/>
  <c r="Q118" i="7"/>
  <c r="S118" i="7"/>
  <c r="N119" i="7"/>
  <c r="O119" i="7"/>
  <c r="Q119" i="7"/>
  <c r="S119" i="7"/>
  <c r="N120" i="7"/>
  <c r="O120" i="7"/>
  <c r="Q120" i="7"/>
  <c r="S120" i="7"/>
  <c r="N121" i="7"/>
  <c r="O121" i="7"/>
  <c r="Q121" i="7"/>
  <c r="S121" i="7"/>
  <c r="N122" i="7"/>
  <c r="O122" i="7"/>
  <c r="Q122" i="7"/>
  <c r="S122" i="7"/>
  <c r="N123" i="7"/>
  <c r="O123" i="7"/>
  <c r="Q123" i="7"/>
  <c r="S123" i="7"/>
  <c r="N124" i="7"/>
  <c r="O124" i="7"/>
  <c r="Q124" i="7"/>
  <c r="S124" i="7"/>
  <c r="N125" i="7"/>
  <c r="O125" i="7"/>
  <c r="Q125" i="7"/>
  <c r="S125" i="7"/>
  <c r="N126" i="7"/>
  <c r="O126" i="7"/>
  <c r="Q126" i="7"/>
  <c r="S126" i="7"/>
  <c r="N127" i="7"/>
  <c r="O127" i="7"/>
  <c r="Q127" i="7"/>
  <c r="S127" i="7"/>
  <c r="N128" i="7"/>
  <c r="O128" i="7"/>
  <c r="Q128" i="7"/>
  <c r="S128" i="7"/>
  <c r="N129" i="7"/>
  <c r="O129" i="7"/>
  <c r="Q129" i="7"/>
  <c r="S129" i="7"/>
  <c r="N130" i="7"/>
  <c r="O130" i="7"/>
  <c r="Q130" i="7"/>
  <c r="S130" i="7"/>
  <c r="N131" i="7"/>
  <c r="O131" i="7"/>
  <c r="Q131" i="7"/>
  <c r="S131" i="7"/>
  <c r="N132" i="7"/>
  <c r="O132" i="7"/>
  <c r="Q132" i="7"/>
  <c r="S132" i="7"/>
  <c r="N133" i="7"/>
  <c r="O133" i="7"/>
  <c r="Q133" i="7"/>
  <c r="S133" i="7"/>
  <c r="N134" i="7"/>
  <c r="O134" i="7"/>
  <c r="Q134" i="7"/>
  <c r="S134" i="7"/>
  <c r="N135" i="7"/>
  <c r="O135" i="7"/>
  <c r="Q135" i="7"/>
  <c r="S135" i="7"/>
  <c r="N136" i="7"/>
  <c r="O136" i="7"/>
  <c r="Q136" i="7"/>
  <c r="S136" i="7"/>
  <c r="N137" i="7"/>
  <c r="O137" i="7"/>
  <c r="Q137" i="7"/>
  <c r="S137" i="7"/>
  <c r="N138" i="7"/>
  <c r="O138" i="7"/>
  <c r="Q138" i="7"/>
  <c r="S138" i="7"/>
  <c r="N139" i="7"/>
  <c r="O139" i="7"/>
  <c r="Q139" i="7"/>
  <c r="S139" i="7"/>
  <c r="N140" i="7"/>
  <c r="O140" i="7"/>
  <c r="Q140" i="7"/>
  <c r="S140" i="7"/>
  <c r="N141" i="7"/>
  <c r="O141" i="7"/>
  <c r="Q141" i="7"/>
  <c r="S141" i="7"/>
  <c r="N142" i="7"/>
  <c r="O142" i="7"/>
  <c r="Q142" i="7"/>
  <c r="S142" i="7"/>
  <c r="N143" i="7"/>
  <c r="O143" i="7"/>
  <c r="Q143" i="7"/>
  <c r="S143" i="7"/>
  <c r="N144" i="7"/>
  <c r="O144" i="7"/>
  <c r="Q144" i="7"/>
  <c r="S144" i="7"/>
  <c r="N145" i="7"/>
  <c r="O145" i="7"/>
  <c r="Q145" i="7"/>
  <c r="S145" i="7"/>
  <c r="N146" i="7"/>
  <c r="O146" i="7"/>
  <c r="Q146" i="7"/>
  <c r="S146" i="7"/>
  <c r="N147" i="7"/>
  <c r="O147" i="7"/>
  <c r="Q147" i="7"/>
  <c r="S147" i="7"/>
  <c r="N148" i="7"/>
  <c r="O148" i="7"/>
  <c r="Q148" i="7"/>
  <c r="S148" i="7"/>
  <c r="N149" i="7"/>
  <c r="O149" i="7"/>
  <c r="Q149" i="7"/>
  <c r="S149" i="7"/>
  <c r="N150" i="7"/>
  <c r="O150" i="7"/>
  <c r="Q150" i="7"/>
  <c r="S150" i="7"/>
  <c r="N151" i="7"/>
  <c r="O151" i="7"/>
  <c r="Q151" i="7"/>
  <c r="S151" i="7"/>
  <c r="N152" i="7"/>
  <c r="O152" i="7"/>
  <c r="Q152" i="7"/>
  <c r="S152" i="7"/>
  <c r="N153" i="7"/>
  <c r="O153" i="7"/>
  <c r="Q153" i="7"/>
  <c r="S153" i="7"/>
  <c r="N154" i="7"/>
  <c r="O154" i="7"/>
  <c r="Q154" i="7"/>
  <c r="S154" i="7"/>
  <c r="N155" i="7"/>
  <c r="O155" i="7"/>
  <c r="Q155" i="7"/>
  <c r="S155" i="7"/>
  <c r="N156" i="7"/>
  <c r="O156" i="7"/>
  <c r="Q156" i="7"/>
  <c r="S156" i="7"/>
  <c r="N157" i="7"/>
  <c r="O157" i="7"/>
  <c r="Q157" i="7"/>
  <c r="S157" i="7"/>
  <c r="N158" i="7"/>
  <c r="O158" i="7"/>
  <c r="Q158" i="7"/>
  <c r="S158" i="7"/>
  <c r="N160" i="7"/>
  <c r="O160" i="7"/>
  <c r="Q160" i="7"/>
  <c r="S160" i="7"/>
  <c r="N161" i="7"/>
  <c r="O161" i="7"/>
  <c r="Q161" i="7"/>
  <c r="S161" i="7"/>
  <c r="N162" i="7"/>
  <c r="O162" i="7"/>
  <c r="Q162" i="7"/>
  <c r="S162" i="7"/>
  <c r="N163" i="7"/>
  <c r="O163" i="7"/>
  <c r="Q163" i="7"/>
  <c r="S163" i="7"/>
  <c r="N164" i="7"/>
  <c r="O164" i="7"/>
  <c r="Q164" i="7"/>
  <c r="S164" i="7"/>
  <c r="N165" i="7"/>
  <c r="O165" i="7"/>
  <c r="Q165" i="7"/>
  <c r="S165" i="7"/>
  <c r="N166" i="7"/>
  <c r="O166" i="7"/>
  <c r="Q166" i="7"/>
  <c r="S166" i="7"/>
  <c r="N167" i="7"/>
  <c r="O167" i="7"/>
  <c r="Q167" i="7"/>
  <c r="S167" i="7"/>
  <c r="N168" i="7"/>
  <c r="O168" i="7"/>
  <c r="Q168" i="7"/>
  <c r="S168" i="7"/>
  <c r="N169" i="7"/>
  <c r="O169" i="7"/>
  <c r="Q169" i="7"/>
  <c r="S169" i="7"/>
  <c r="N170" i="7"/>
  <c r="O170" i="7"/>
  <c r="Q170" i="7"/>
  <c r="S170" i="7"/>
  <c r="N171" i="7"/>
  <c r="O171" i="7"/>
  <c r="Q171" i="7"/>
  <c r="S171" i="7"/>
  <c r="N172" i="7"/>
  <c r="O172" i="7"/>
  <c r="Q172" i="7"/>
  <c r="S172" i="7"/>
  <c r="N173" i="7"/>
  <c r="O173" i="7"/>
  <c r="Q173" i="7"/>
  <c r="S173" i="7"/>
  <c r="N174" i="7"/>
  <c r="O174" i="7"/>
  <c r="Q174" i="7"/>
  <c r="S174" i="7"/>
  <c r="N175" i="7"/>
  <c r="O175" i="7"/>
  <c r="Q175" i="7"/>
  <c r="S175" i="7"/>
  <c r="N176" i="7"/>
  <c r="O176" i="7"/>
  <c r="Q176" i="7"/>
  <c r="S176" i="7"/>
  <c r="N177" i="7"/>
  <c r="O177" i="7"/>
  <c r="Q177" i="7"/>
  <c r="S177" i="7" s="1"/>
  <c r="N178" i="7"/>
  <c r="O178" i="7"/>
  <c r="Q178" i="7"/>
  <c r="S178" i="7"/>
  <c r="N179" i="7"/>
  <c r="O179" i="7"/>
  <c r="Q179" i="7"/>
  <c r="S179" i="7"/>
  <c r="N180" i="7"/>
  <c r="O180" i="7"/>
  <c r="Q180" i="7"/>
  <c r="S180" i="7"/>
  <c r="N181" i="7"/>
  <c r="O181" i="7"/>
  <c r="Q181" i="7"/>
  <c r="S181" i="7"/>
  <c r="N182" i="7"/>
  <c r="O182" i="7"/>
  <c r="Q182" i="7"/>
  <c r="S182" i="7"/>
  <c r="N183" i="7"/>
  <c r="O183" i="7"/>
  <c r="Q183" i="7"/>
  <c r="S183" i="7"/>
  <c r="N184" i="7"/>
  <c r="O184" i="7"/>
  <c r="Q184" i="7"/>
  <c r="S184" i="7"/>
  <c r="N186" i="7"/>
  <c r="O186" i="7"/>
  <c r="Q186" i="7"/>
  <c r="S186" i="7"/>
  <c r="N187" i="7"/>
  <c r="O187" i="7"/>
  <c r="Q187" i="7"/>
  <c r="S187" i="7"/>
  <c r="N188" i="7"/>
  <c r="O188" i="7"/>
  <c r="Q188" i="7"/>
  <c r="S188" i="7"/>
  <c r="N189" i="7"/>
  <c r="O189" i="7"/>
  <c r="Q189" i="7"/>
  <c r="S189" i="7"/>
  <c r="N190" i="7"/>
  <c r="O190" i="7"/>
  <c r="Q190" i="7"/>
  <c r="S190" i="7"/>
  <c r="N191" i="7"/>
  <c r="O191" i="7"/>
  <c r="Q191" i="7"/>
  <c r="S191" i="7"/>
  <c r="N192" i="7"/>
  <c r="O192" i="7"/>
  <c r="Q192" i="7"/>
  <c r="S192" i="7"/>
  <c r="N193" i="7"/>
  <c r="O193" i="7"/>
  <c r="Q193" i="7"/>
  <c r="S193" i="7"/>
  <c r="N194" i="7"/>
  <c r="O194" i="7"/>
  <c r="Q194" i="7"/>
  <c r="S194" i="7"/>
  <c r="N195" i="7"/>
  <c r="O195" i="7"/>
  <c r="Q195" i="7"/>
  <c r="S195" i="7"/>
  <c r="N196" i="7"/>
  <c r="O196" i="7"/>
  <c r="Q196" i="7"/>
  <c r="S196" i="7"/>
  <c r="N197" i="7"/>
  <c r="O197" i="7"/>
  <c r="Q197" i="7"/>
  <c r="S197" i="7"/>
  <c r="N198" i="7"/>
  <c r="O198" i="7"/>
  <c r="Q198" i="7"/>
  <c r="S198" i="7"/>
  <c r="N199" i="7"/>
  <c r="O199" i="7"/>
  <c r="Q199" i="7"/>
  <c r="S199" i="7"/>
  <c r="N200" i="7"/>
  <c r="O200" i="7"/>
  <c r="Q200" i="7"/>
  <c r="S200" i="7"/>
  <c r="N201" i="7"/>
  <c r="O201" i="7"/>
  <c r="Q201" i="7"/>
  <c r="S201" i="7"/>
  <c r="N202" i="7"/>
  <c r="O202" i="7"/>
  <c r="Q202" i="7"/>
  <c r="S202" i="7"/>
  <c r="N203" i="7"/>
  <c r="O203" i="7"/>
  <c r="Q203" i="7"/>
  <c r="S203" i="7"/>
  <c r="N204" i="7"/>
  <c r="O204" i="7"/>
  <c r="Q204" i="7"/>
  <c r="S204" i="7"/>
  <c r="N205" i="7"/>
  <c r="O205" i="7"/>
  <c r="Q205" i="7"/>
  <c r="S205" i="7"/>
  <c r="N206" i="7"/>
  <c r="O206" i="7"/>
  <c r="Q206" i="7"/>
  <c r="S206" i="7"/>
  <c r="N207" i="7"/>
  <c r="O207" i="7"/>
  <c r="Q207" i="7"/>
  <c r="S207" i="7"/>
  <c r="N208" i="7"/>
  <c r="O208" i="7"/>
  <c r="Q208" i="7"/>
  <c r="S208" i="7"/>
  <c r="N209" i="7"/>
  <c r="O209" i="7"/>
  <c r="Q209" i="7"/>
  <c r="S209" i="7"/>
  <c r="N210" i="7"/>
  <c r="O210" i="7"/>
  <c r="Q210" i="7"/>
  <c r="S210" i="7"/>
  <c r="N211" i="7"/>
  <c r="O211" i="7"/>
  <c r="Q211" i="7"/>
  <c r="S211" i="7"/>
  <c r="N212" i="7"/>
  <c r="O212" i="7"/>
  <c r="Q212" i="7"/>
  <c r="S212" i="7"/>
  <c r="N213" i="7"/>
  <c r="O213" i="7"/>
  <c r="Q213" i="7"/>
  <c r="S213" i="7"/>
  <c r="N214" i="7"/>
  <c r="O214" i="7"/>
  <c r="Q214" i="7"/>
  <c r="S214" i="7"/>
  <c r="N215" i="7"/>
  <c r="O215" i="7"/>
  <c r="Q215" i="7"/>
  <c r="S215" i="7"/>
  <c r="N216" i="7"/>
  <c r="O216" i="7"/>
  <c r="Q216" i="7"/>
  <c r="S216" i="7"/>
  <c r="N217" i="7"/>
  <c r="O217" i="7"/>
  <c r="Q217" i="7"/>
  <c r="S217" i="7"/>
  <c r="N218" i="7"/>
  <c r="O218" i="7"/>
  <c r="Q218" i="7"/>
  <c r="S218" i="7"/>
  <c r="N219" i="7"/>
  <c r="O219" i="7"/>
  <c r="Q219" i="7"/>
  <c r="S219" i="7"/>
  <c r="N220" i="7"/>
  <c r="O220" i="7"/>
  <c r="Q220" i="7"/>
  <c r="S220" i="7"/>
  <c r="N221" i="7"/>
  <c r="O221" i="7"/>
  <c r="Q221" i="7"/>
  <c r="S221" i="7"/>
  <c r="N222" i="7"/>
  <c r="O222" i="7"/>
  <c r="Q222" i="7"/>
  <c r="S222" i="7"/>
  <c r="N223" i="7"/>
  <c r="O223" i="7"/>
  <c r="Q223" i="7"/>
  <c r="S223" i="7"/>
  <c r="N224" i="7"/>
  <c r="O224" i="7"/>
  <c r="Q224" i="7"/>
  <c r="S224" i="7"/>
  <c r="N225" i="7"/>
  <c r="O225" i="7"/>
  <c r="Q225" i="7"/>
  <c r="N227" i="7"/>
  <c r="O227" i="7"/>
  <c r="Q227" i="7"/>
  <c r="S227" i="7"/>
  <c r="N228" i="7"/>
  <c r="O228" i="7"/>
  <c r="Q228" i="7"/>
  <c r="S228" i="7"/>
  <c r="N229" i="7"/>
  <c r="O229" i="7"/>
  <c r="Q229" i="7"/>
  <c r="S229" i="7"/>
  <c r="N230" i="7"/>
  <c r="O230" i="7"/>
  <c r="Q230" i="7"/>
  <c r="S230" i="7"/>
  <c r="N231" i="7"/>
  <c r="O231" i="7"/>
  <c r="Q231" i="7"/>
  <c r="S231" i="7"/>
  <c r="N232" i="7"/>
  <c r="O232" i="7"/>
  <c r="Q232" i="7"/>
  <c r="S232" i="7"/>
  <c r="N233" i="7"/>
  <c r="O233" i="7"/>
  <c r="Q233" i="7"/>
  <c r="S233" i="7"/>
  <c r="O234" i="7"/>
  <c r="Q234" i="7"/>
  <c r="S234" i="7"/>
  <c r="N235" i="7"/>
  <c r="Q235" i="7"/>
  <c r="S235" i="7"/>
  <c r="N236" i="7"/>
  <c r="Q236" i="7"/>
  <c r="S236" i="7"/>
  <c r="N237" i="7"/>
  <c r="O237" i="7"/>
  <c r="Q237" i="7"/>
  <c r="S237" i="7"/>
  <c r="N238" i="7"/>
  <c r="O238" i="7"/>
  <c r="Q238" i="7"/>
  <c r="S238" i="7"/>
  <c r="N239" i="7"/>
  <c r="O239" i="7"/>
  <c r="Q239" i="7"/>
  <c r="S239" i="7"/>
  <c r="N240" i="7"/>
  <c r="O240" i="7"/>
  <c r="Q240" i="7"/>
  <c r="S240" i="7"/>
  <c r="N241" i="7"/>
  <c r="O241" i="7"/>
  <c r="Q241" i="7"/>
  <c r="S241" i="7"/>
  <c r="N242" i="7"/>
  <c r="O242" i="7"/>
  <c r="Q242" i="7"/>
  <c r="S242" i="7"/>
  <c r="N243" i="7"/>
  <c r="O243" i="7"/>
  <c r="Q243" i="7"/>
  <c r="S243" i="7"/>
  <c r="N244" i="7"/>
  <c r="O244" i="7"/>
  <c r="Q244" i="7"/>
  <c r="S244" i="7"/>
  <c r="N245" i="7"/>
  <c r="O245" i="7"/>
  <c r="Q245" i="7"/>
  <c r="S245" i="7"/>
  <c r="N246" i="7"/>
  <c r="O246" i="7"/>
  <c r="Q246" i="7"/>
  <c r="S246" i="7"/>
  <c r="N247" i="7"/>
  <c r="O247" i="7"/>
  <c r="Q247" i="7"/>
  <c r="S247" i="7"/>
  <c r="N248" i="7"/>
  <c r="O248" i="7"/>
  <c r="Q248" i="7"/>
  <c r="S248" i="7"/>
  <c r="N249" i="7"/>
  <c r="O249" i="7"/>
  <c r="Q249" i="7"/>
  <c r="S249" i="7"/>
  <c r="N250" i="7"/>
  <c r="O250" i="7"/>
  <c r="Q250" i="7"/>
  <c r="S250" i="7"/>
  <c r="N251" i="7"/>
  <c r="O251" i="7"/>
  <c r="Q251" i="7"/>
  <c r="S251" i="7"/>
  <c r="N252" i="7"/>
  <c r="O252" i="7"/>
  <c r="Q252" i="7"/>
  <c r="S252" i="7"/>
  <c r="N253" i="7"/>
  <c r="O253" i="7"/>
  <c r="Q253" i="7"/>
  <c r="S253" i="7"/>
  <c r="N254" i="7"/>
  <c r="O254" i="7"/>
  <c r="Q254" i="7"/>
  <c r="S254" i="7"/>
  <c r="N255" i="7"/>
  <c r="O255" i="7"/>
  <c r="Q255" i="7"/>
  <c r="S255" i="7"/>
  <c r="N256" i="7"/>
  <c r="O256" i="7"/>
  <c r="Q256" i="7"/>
  <c r="S256" i="7"/>
  <c r="N257" i="7"/>
  <c r="O257" i="7"/>
  <c r="Q257" i="7"/>
  <c r="S257" i="7"/>
  <c r="N258" i="7"/>
  <c r="O258" i="7"/>
  <c r="Q258" i="7"/>
  <c r="S258" i="7"/>
  <c r="N259" i="7"/>
  <c r="O259" i="7"/>
  <c r="Q259" i="7"/>
  <c r="S259" i="7"/>
  <c r="N260" i="7"/>
  <c r="O260" i="7"/>
  <c r="Q260" i="7"/>
  <c r="S260" i="7"/>
  <c r="N261" i="7"/>
  <c r="O261" i="7"/>
  <c r="Q261" i="7"/>
  <c r="S261" i="7"/>
  <c r="N262" i="7"/>
  <c r="O262" i="7"/>
  <c r="Q262" i="7"/>
  <c r="S262" i="7"/>
  <c r="N263" i="7"/>
  <c r="O263" i="7"/>
  <c r="Q263" i="7"/>
  <c r="S263" i="7"/>
  <c r="N264" i="7"/>
  <c r="O264" i="7"/>
  <c r="Q264" i="7"/>
  <c r="S264" i="7"/>
  <c r="N265" i="7"/>
  <c r="O265" i="7"/>
  <c r="Q265" i="7"/>
  <c r="S265" i="7"/>
  <c r="N266" i="7"/>
  <c r="O266" i="7"/>
  <c r="Q266" i="7"/>
  <c r="S266" i="7"/>
  <c r="N267" i="7"/>
  <c r="O267" i="7"/>
  <c r="Q267" i="7"/>
  <c r="S267" i="7"/>
  <c r="N268" i="7"/>
  <c r="O268" i="7"/>
  <c r="Q268" i="7"/>
  <c r="S268" i="7"/>
  <c r="N269" i="7"/>
  <c r="O269" i="7"/>
  <c r="Q269" i="7"/>
  <c r="S269" i="7"/>
  <c r="N270" i="7"/>
  <c r="O270" i="7"/>
  <c r="Q270" i="7"/>
  <c r="S270" i="7"/>
  <c r="N271" i="7"/>
  <c r="O271" i="7"/>
  <c r="Q271" i="7"/>
  <c r="S271" i="7"/>
  <c r="N272" i="7"/>
  <c r="O272" i="7"/>
  <c r="Q273" i="7"/>
  <c r="S273" i="7"/>
  <c r="N274" i="7"/>
  <c r="O274" i="7"/>
  <c r="Q274" i="7"/>
  <c r="S274" i="7"/>
  <c r="N275" i="7"/>
  <c r="O275" i="7"/>
  <c r="Q275" i="7"/>
  <c r="S275" i="7"/>
  <c r="N276" i="7"/>
  <c r="O276" i="7"/>
  <c r="Q276" i="7"/>
  <c r="S276" i="7"/>
  <c r="N277" i="7"/>
  <c r="O277" i="7"/>
  <c r="Q277" i="7"/>
  <c r="S277" i="7"/>
  <c r="N278" i="7"/>
  <c r="O278" i="7"/>
  <c r="Q278" i="7"/>
  <c r="S278" i="7"/>
  <c r="N279" i="7"/>
  <c r="O279" i="7"/>
  <c r="Q279" i="7"/>
  <c r="S279" i="7"/>
  <c r="N280" i="7"/>
  <c r="O280" i="7"/>
  <c r="Q280" i="7"/>
  <c r="S280" i="7"/>
  <c r="N281" i="7"/>
  <c r="O281" i="7"/>
  <c r="Q281" i="7"/>
  <c r="S281" i="7"/>
  <c r="N282" i="7"/>
  <c r="O282" i="7"/>
  <c r="Q282" i="7"/>
  <c r="S282" i="7"/>
  <c r="N283" i="7"/>
  <c r="O283" i="7"/>
  <c r="Q283" i="7"/>
  <c r="S283" i="7"/>
  <c r="N284" i="7"/>
  <c r="O284" i="7"/>
  <c r="Q284" i="7"/>
  <c r="S284" i="7"/>
  <c r="N285" i="7"/>
  <c r="O285" i="7"/>
  <c r="Q285" i="7"/>
  <c r="S285" i="7"/>
  <c r="N286" i="7"/>
  <c r="O286" i="7"/>
  <c r="Q286" i="7"/>
  <c r="S286" i="7"/>
  <c r="N287" i="7"/>
  <c r="O287" i="7"/>
  <c r="Q287" i="7"/>
  <c r="S287" i="7"/>
  <c r="N288" i="7"/>
  <c r="O288" i="7"/>
  <c r="Q288" i="7"/>
  <c r="S288" i="7"/>
  <c r="N289" i="7"/>
  <c r="O289" i="7"/>
  <c r="Q289" i="7"/>
  <c r="S289" i="7"/>
  <c r="N290" i="7"/>
  <c r="O290" i="7"/>
  <c r="Q290" i="7"/>
  <c r="S290" i="7"/>
  <c r="N291" i="7"/>
  <c r="O291" i="7"/>
  <c r="Q291" i="7"/>
  <c r="S291" i="7"/>
  <c r="N293" i="7"/>
  <c r="O293" i="7"/>
  <c r="Q293" i="7"/>
  <c r="S293" i="7"/>
  <c r="N294" i="7"/>
  <c r="O294" i="7"/>
  <c r="Q294" i="7"/>
  <c r="S294" i="7"/>
  <c r="N295" i="7"/>
  <c r="O295" i="7"/>
  <c r="Q295" i="7"/>
  <c r="S295" i="7"/>
  <c r="N296" i="7"/>
  <c r="O296" i="7"/>
  <c r="Q296" i="7"/>
  <c r="S296" i="7"/>
  <c r="N297" i="7"/>
  <c r="O297" i="7"/>
  <c r="Q297" i="7"/>
  <c r="S297" i="7"/>
  <c r="N298" i="7"/>
  <c r="O298" i="7"/>
  <c r="Q298" i="7"/>
  <c r="S298" i="7"/>
  <c r="N299" i="7"/>
  <c r="O299" i="7"/>
  <c r="Q299" i="7"/>
  <c r="S299" i="7"/>
  <c r="N300" i="7"/>
  <c r="O300" i="7"/>
  <c r="Q300" i="7"/>
  <c r="S300" i="7"/>
  <c r="N301" i="7"/>
  <c r="O301" i="7"/>
  <c r="Q301" i="7"/>
  <c r="S301" i="7"/>
  <c r="N302" i="7"/>
  <c r="O302" i="7"/>
  <c r="Q302" i="7"/>
  <c r="S302" i="7"/>
  <c r="N303" i="7"/>
  <c r="O303" i="7"/>
  <c r="Q303" i="7"/>
  <c r="S303" i="7"/>
  <c r="N304" i="7"/>
  <c r="O304" i="7"/>
  <c r="Q304" i="7"/>
  <c r="S304" i="7"/>
  <c r="N305" i="7"/>
  <c r="O305" i="7"/>
  <c r="Q305" i="7"/>
  <c r="S305" i="7"/>
  <c r="N306" i="7"/>
  <c r="O306" i="7"/>
  <c r="Q306" i="7"/>
  <c r="S306" i="7"/>
  <c r="N307" i="7"/>
  <c r="O307" i="7"/>
  <c r="Q307" i="7"/>
  <c r="S307" i="7"/>
  <c r="N308" i="7"/>
  <c r="O308" i="7"/>
  <c r="Q308" i="7"/>
  <c r="S308" i="7"/>
  <c r="N309" i="7"/>
  <c r="O309" i="7"/>
  <c r="Q309" i="7"/>
  <c r="S309" i="7"/>
  <c r="N310" i="7"/>
  <c r="O310" i="7"/>
  <c r="Q310" i="7"/>
  <c r="S310" i="7"/>
  <c r="N311" i="7"/>
  <c r="O311" i="7"/>
  <c r="Q311" i="7"/>
  <c r="S311" i="7"/>
  <c r="N312" i="7"/>
  <c r="O312" i="7"/>
  <c r="Q312" i="7"/>
  <c r="S312" i="7"/>
  <c r="N313" i="7"/>
  <c r="O313" i="7"/>
  <c r="Q313" i="7"/>
  <c r="S313" i="7"/>
  <c r="N314" i="7"/>
  <c r="O314" i="7"/>
  <c r="Q314" i="7"/>
  <c r="S314" i="7"/>
  <c r="N315" i="7"/>
  <c r="O315" i="7"/>
  <c r="Q315" i="7"/>
  <c r="S315" i="7"/>
  <c r="N316" i="7"/>
  <c r="O316" i="7"/>
  <c r="Q316" i="7"/>
  <c r="S316" i="7"/>
  <c r="N317" i="7"/>
  <c r="O317" i="7"/>
  <c r="Q317" i="7"/>
  <c r="S317" i="7"/>
  <c r="N318" i="7"/>
  <c r="O318" i="7"/>
  <c r="Q318" i="7"/>
  <c r="S318" i="7"/>
  <c r="N319" i="7"/>
  <c r="O319" i="7"/>
  <c r="Q319" i="7"/>
  <c r="S319" i="7"/>
  <c r="N320" i="7"/>
  <c r="O320" i="7"/>
  <c r="Q320" i="7"/>
  <c r="S320" i="7"/>
  <c r="N321" i="7"/>
  <c r="O321" i="7"/>
  <c r="Q321" i="7"/>
  <c r="S321" i="7"/>
  <c r="N322" i="7"/>
  <c r="O322" i="7"/>
  <c r="Q322" i="7"/>
  <c r="S322" i="7"/>
  <c r="N323" i="7"/>
  <c r="O323" i="7"/>
  <c r="Q323" i="7"/>
  <c r="S323" i="7"/>
  <c r="N324" i="7"/>
  <c r="O324" i="7"/>
  <c r="Q324" i="7"/>
  <c r="S324" i="7"/>
  <c r="N325" i="7"/>
  <c r="O325" i="7"/>
  <c r="Q325" i="7"/>
  <c r="S325" i="7"/>
  <c r="N326" i="7"/>
  <c r="O326" i="7"/>
  <c r="Q326" i="7"/>
  <c r="S326" i="7"/>
  <c r="N327" i="7"/>
  <c r="O327" i="7"/>
  <c r="Q327" i="7"/>
  <c r="S327" i="7"/>
  <c r="N328" i="7"/>
  <c r="O328" i="7"/>
  <c r="Q328" i="7"/>
  <c r="S328" i="7"/>
  <c r="N329" i="7"/>
  <c r="O329" i="7"/>
  <c r="Q329" i="7"/>
  <c r="S329" i="7"/>
  <c r="N330" i="7"/>
  <c r="O330" i="7"/>
  <c r="Q330" i="7"/>
  <c r="S330" i="7"/>
  <c r="N331" i="7"/>
  <c r="O331" i="7"/>
  <c r="Q331" i="7"/>
  <c r="S331" i="7"/>
  <c r="N332" i="7"/>
  <c r="O332" i="7"/>
  <c r="Q332" i="7"/>
  <c r="S332" i="7"/>
  <c r="N333" i="7"/>
  <c r="O333" i="7"/>
  <c r="Q333" i="7"/>
  <c r="S333" i="7"/>
  <c r="N334" i="7"/>
  <c r="O334" i="7"/>
  <c r="Q334" i="7"/>
  <c r="S334" i="7"/>
  <c r="N335" i="7"/>
  <c r="O335" i="7"/>
  <c r="Q335" i="7"/>
  <c r="S335" i="7"/>
  <c r="N336" i="7"/>
  <c r="O336" i="7"/>
  <c r="Q336" i="7"/>
  <c r="S336" i="7"/>
  <c r="N337" i="7"/>
  <c r="O337" i="7"/>
  <c r="Q337" i="7"/>
  <c r="S337" i="7"/>
  <c r="N338" i="7"/>
  <c r="O338" i="7"/>
  <c r="Q338" i="7"/>
  <c r="S338" i="7"/>
  <c r="N339" i="7"/>
  <c r="O339" i="7"/>
  <c r="Q339" i="7"/>
  <c r="S339" i="7"/>
  <c r="N340" i="7"/>
  <c r="O340" i="7"/>
  <c r="Q340" i="7"/>
  <c r="S340" i="7"/>
  <c r="N341" i="7"/>
  <c r="O341" i="7"/>
  <c r="Q341" i="7"/>
  <c r="S341" i="7"/>
  <c r="N342" i="7"/>
  <c r="O342" i="7"/>
  <c r="Q342" i="7"/>
  <c r="S342" i="7"/>
  <c r="N343" i="7"/>
  <c r="O343" i="7"/>
  <c r="Q343" i="7"/>
  <c r="S343" i="7"/>
  <c r="N344" i="7"/>
  <c r="O344" i="7"/>
  <c r="Q344" i="7"/>
  <c r="S344" i="7"/>
  <c r="N345" i="7"/>
  <c r="O345" i="7"/>
  <c r="Q345" i="7"/>
  <c r="S345" i="7"/>
  <c r="N346" i="7"/>
  <c r="O346" i="7"/>
  <c r="Q346" i="7"/>
  <c r="S346" i="7"/>
  <c r="N347" i="7"/>
  <c r="O347" i="7"/>
  <c r="Q347" i="7"/>
  <c r="S347" i="7"/>
  <c r="N348" i="7"/>
  <c r="O348" i="7"/>
  <c r="Q348" i="7"/>
  <c r="S348" i="7"/>
  <c r="O349" i="7"/>
  <c r="Q349" i="7"/>
  <c r="N350" i="7"/>
  <c r="O350" i="7"/>
  <c r="Q350" i="7"/>
  <c r="S350" i="7"/>
  <c r="P17" i="2"/>
  <c r="P16" i="2"/>
  <c r="P15" i="2"/>
  <c r="P14" i="2"/>
  <c r="Q2" i="8"/>
  <c r="L2" i="8"/>
  <c r="E2" i="6"/>
  <c r="D30" i="6"/>
  <c r="C30" i="6"/>
  <c r="S225" i="7"/>
  <c r="S349" i="7"/>
  <c r="Q272" i="7"/>
  <c r="S272" i="7"/>
  <c r="E30" i="6"/>
  <c r="Z4" i="28"/>
  <c r="Y4" i="28"/>
  <c r="X4" i="28"/>
  <c r="W4" i="28"/>
  <c r="V4" i="28"/>
  <c r="U4" i="28"/>
  <c r="T4" i="28"/>
  <c r="S4" i="28"/>
  <c r="AH4" i="28"/>
  <c r="AG4" i="28"/>
  <c r="AF4" i="28"/>
  <c r="AE4" i="28"/>
  <c r="AD4" i="28"/>
  <c r="AC4" i="28"/>
  <c r="AB4" i="28"/>
  <c r="AA4" i="28"/>
  <c r="AP4" i="28"/>
  <c r="AO4" i="28"/>
  <c r="AN4" i="28"/>
  <c r="AM4" i="28"/>
  <c r="AL4" i="28"/>
  <c r="AK4" i="28"/>
  <c r="AJ4" i="28"/>
  <c r="AI4" i="28"/>
  <c r="AI14" i="28" s="1"/>
  <c r="AI15" i="28" s="1"/>
  <c r="AX4" i="28"/>
  <c r="AW4" i="28"/>
  <c r="AV4" i="28"/>
  <c r="AU4" i="28"/>
  <c r="AT4" i="28"/>
  <c r="AS4" i="28"/>
  <c r="AR4" i="28"/>
  <c r="AQ4" i="28"/>
  <c r="BF4" i="28"/>
  <c r="BE4" i="28"/>
  <c r="BD4" i="28"/>
  <c r="BC4" i="28"/>
  <c r="BB4" i="28"/>
  <c r="BA4" i="28"/>
  <c r="AZ4" i="28"/>
  <c r="AY4" i="28"/>
  <c r="BN4" i="28"/>
  <c r="BM4" i="28"/>
  <c r="BL4" i="28"/>
  <c r="BK4" i="28"/>
  <c r="BJ4" i="28"/>
  <c r="BI4" i="28"/>
  <c r="BH4" i="28"/>
  <c r="BG4" i="28"/>
  <c r="BV4" i="28"/>
  <c r="BU4" i="28"/>
  <c r="BT4" i="28"/>
  <c r="BS4" i="28"/>
  <c r="BR4" i="28"/>
  <c r="BQ4" i="28"/>
  <c r="BP4" i="28"/>
  <c r="BO4" i="28"/>
  <c r="CD4" i="28"/>
  <c r="CC4" i="28"/>
  <c r="CB4" i="28"/>
  <c r="CA4" i="28"/>
  <c r="BZ4" i="28"/>
  <c r="BY4" i="28"/>
  <c r="BX4" i="28"/>
  <c r="BW4" i="28"/>
</calcChain>
</file>

<file path=xl/sharedStrings.xml><?xml version="1.0" encoding="utf-8"?>
<sst xmlns="http://schemas.openxmlformats.org/spreadsheetml/2006/main" count="2920" uniqueCount="1353">
  <si>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</si>
  <si>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</si>
  <si>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</si>
  <si>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</si>
  <si>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</si>
  <si>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</si>
  <si>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</si>
  <si>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</si>
  <si>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</si>
  <si>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</si>
  <si>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</si>
  <si>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</si>
  <si>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</si>
  <si>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</si>
  <si>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</si>
  <si>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</si>
  <si>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</si>
  <si>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</si>
  <si>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</si>
  <si>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</si>
  <si>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</si>
  <si>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</si>
  <si>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</si>
  <si>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</si>
  <si>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</si>
  <si>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</si>
  <si>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</si>
  <si>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</si>
  <si>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</si>
  <si>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</si>
  <si>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</si>
  <si>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</si>
  <si>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</si>
  <si>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</si>
  <si>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</si>
  <si>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</si>
  <si>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</si>
  <si>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</si>
  <si>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</si>
  <si>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</si>
  <si>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</si>
  <si>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</si>
  <si>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</si>
  <si>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</si>
  <si>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</si>
  <si>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</si>
  <si>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</si>
  <si>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</si>
  <si>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</si>
  <si>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</si>
  <si>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</si>
  <si>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</si>
  <si>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</si>
  <si>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</si>
  <si>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</si>
  <si>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</si>
  <si>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</si>
  <si>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</si>
  <si>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</si>
  <si>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</si>
  <si>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</si>
  <si>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</si>
  <si>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</si>
  <si>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</si>
  <si>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</si>
  <si>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</si>
  <si>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</si>
  <si>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</si>
  <si>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</si>
  <si>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</si>
  <si>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</si>
  <si>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</si>
  <si>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</si>
  <si>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CAN L SIGNAL LOOP OUT</t>
  </si>
  <si>
    <t>CAN H SIGNAL LOOP OUT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</si>
  <si>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</si>
  <si>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</si>
  <si>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</si>
  <si>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</si>
  <si>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</si>
  <si>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</si>
  <si>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</si>
  <si>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</si>
  <si>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</si>
  <si>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</si>
  <si>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</si>
  <si>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</si>
  <si>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Via Arduino - Ground NC - Low pressure open circuit</t>
  </si>
  <si>
    <t>5v</t>
  </si>
  <si>
    <t>GPIO 2 (SDA)</t>
  </si>
  <si>
    <t>Brake Fluid Warning Light</t>
  </si>
  <si>
    <t>Via Arduino - Ground NO - Low brake fluid closed circuit</t>
  </si>
  <si>
    <t>GND</t>
  </si>
  <si>
    <t>GPIO 3 (SCL)</t>
  </si>
  <si>
    <t>Handbrake Light</t>
  </si>
  <si>
    <t>Via Arduino - 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</si>
  <si>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</si>
  <si>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</si>
  <si>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</si>
  <si>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</si>
  <si>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</si>
  <si>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</si>
  <si>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Arduino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</si>
  <si>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</si>
  <si>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</si>
  <si>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</si>
  <si>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</si>
  <si>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</si>
  <si>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</si>
  <si>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</si>
  <si>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</si>
  <si>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</si>
  <si>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</si>
  <si>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</si>
  <si>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</si>
  <si>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</si>
  <si>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</si>
  <si>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STALK+</t>
  </si>
  <si>
    <t>GPIO 22</t>
  </si>
  <si>
    <t>GPIO 23</t>
  </si>
  <si>
    <t>HBRAKE</t>
  </si>
  <si>
    <t>External Temp +</t>
  </si>
  <si>
    <t>GPIO 14 (UART_TXD)</t>
  </si>
  <si>
    <t>GPIO 24</t>
  </si>
  <si>
    <t>OIL</t>
  </si>
  <si>
    <t>External Temp -</t>
  </si>
  <si>
    <t>GPIO 10 (MOSI)</t>
  </si>
  <si>
    <t>Stalk Button UP</t>
  </si>
  <si>
    <t>Via Arduino - 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</si>
  <si>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</si>
  <si>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</si>
  <si>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</si>
  <si>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</si>
  <si>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</si>
  <si>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</si>
  <si>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</si>
  <si>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</si>
  <si>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</si>
  <si>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</si>
  <si>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</si>
  <si>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</si>
  <si>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</si>
  <si>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</si>
  <si>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</si>
  <si>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</si>
  <si>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</si>
  <si>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STALK-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</si>
  <si>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</si>
  <si>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</si>
  <si>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</si>
  <si>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</si>
  <si>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</si>
  <si>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</si>
  <si>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</si>
  <si>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</si>
  <si>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DIR</t>
  </si>
  <si>
    <t>LED_BUILTIN</t>
  </si>
  <si>
    <t>D13</t>
  </si>
  <si>
    <t>D12</t>
  </si>
  <si>
    <t>PULLUP</t>
  </si>
  <si>
    <t>3V3</t>
  </si>
  <si>
    <t>D11</t>
  </si>
  <si>
    <t>AREF</t>
  </si>
  <si>
    <t>D10</t>
  </si>
  <si>
    <t>PWM</t>
  </si>
  <si>
    <t>DIMMER</t>
  </si>
  <si>
    <t>DIVIDER</t>
  </si>
  <si>
    <t>15V -&gt; 5V</t>
  </si>
  <si>
    <t>A0</t>
  </si>
  <si>
    <t>D14</t>
  </si>
  <si>
    <t>D9</t>
  </si>
  <si>
    <t>PWR</t>
  </si>
  <si>
    <t>FUEL LEVEL</t>
  </si>
  <si>
    <t>A1</t>
  </si>
  <si>
    <t>D15</t>
  </si>
  <si>
    <t>D8</t>
  </si>
  <si>
    <t>OIL PRESS</t>
  </si>
  <si>
    <t>EXT TEMP</t>
  </si>
  <si>
    <t>A2</t>
  </si>
  <si>
    <t>D16</t>
  </si>
  <si>
    <t>D7</t>
  </si>
  <si>
    <t>BRAKE FLUID</t>
  </si>
  <si>
    <t>OIL LEVEL</t>
  </si>
  <si>
    <t>A3</t>
  </si>
  <si>
    <t>D17</t>
  </si>
  <si>
    <t>D6</t>
  </si>
  <si>
    <t>A4</t>
  </si>
  <si>
    <t>D18</t>
  </si>
  <si>
    <t>D5</t>
  </si>
  <si>
    <t>A5</t>
  </si>
  <si>
    <t>D19</t>
  </si>
  <si>
    <t>D4</t>
  </si>
  <si>
    <t>HANDBRAKE</t>
  </si>
  <si>
    <t>A6</t>
  </si>
  <si>
    <t>D20</t>
  </si>
  <si>
    <t>D3</t>
  </si>
  <si>
    <t>A7</t>
  </si>
  <si>
    <t>D21</t>
  </si>
  <si>
    <t>D2</t>
  </si>
  <si>
    <t>+5V</t>
  </si>
  <si>
    <t>12 - 15V assumed variable voltage</t>
  </si>
  <si>
    <t>RST</t>
  </si>
  <si>
    <t>TX</t>
  </si>
  <si>
    <t>7 - 21V</t>
  </si>
  <si>
    <t>VIN</t>
  </si>
  <si>
    <t>RX</t>
  </si>
  <si>
    <t>Need to check if resistance based lines are 12v or can work with 5v</t>
  </si>
  <si>
    <t>-</t>
  </si>
  <si>
    <t>Function List (Not Exhaustive)</t>
  </si>
  <si>
    <t>✔</t>
  </si>
  <si>
    <t>No</t>
  </si>
  <si>
    <t>Desc</t>
  </si>
  <si>
    <t>OBD2</t>
  </si>
  <si>
    <t>CanBUS</t>
  </si>
  <si>
    <t>NANO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</si>
  <si>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</si>
  <si>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</si>
  <si>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</si>
  <si>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</si>
  <si>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</si>
  <si>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</si>
  <si>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</si>
  <si>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</si>
  <si>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</si>
  <si>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</si>
  <si>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</si>
  <si>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</si>
  <si>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</si>
  <si>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</si>
  <si>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</si>
  <si>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</si>
  <si>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</si>
  <si>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</si>
  <si>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</si>
  <si>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Arduino Nano via CAN</t>
  </si>
  <si>
    <t>ESC Off</t>
  </si>
  <si>
    <t>STOP</t>
  </si>
  <si>
    <t>Door Open</t>
  </si>
  <si>
    <t>didnt work</t>
  </si>
  <si>
    <t>OSF Door Open</t>
  </si>
  <si>
    <t>NSF Door Open</t>
  </si>
  <si>
    <t>OSR Door Open</t>
  </si>
  <si>
    <t>NSR Door Open</t>
  </si>
  <si>
    <t>Boot Open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</si>
  <si>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</si>
  <si>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</si>
  <si>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</si>
  <si>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</si>
  <si>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</si>
  <si>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</si>
  <si>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</si>
  <si>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</si>
  <si>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</si>
  <si>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</si>
  <si>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</si>
  <si>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</si>
  <si>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</si>
  <si>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</si>
  <si>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</si>
  <si>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</si>
  <si>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</si>
  <si>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</si>
  <si>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</si>
  <si>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</si>
  <si>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</si>
  <si>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</si>
  <si>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</si>
  <si>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</si>
  <si>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</si>
  <si>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</si>
  <si>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</si>
  <si>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</si>
  <si>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</si>
  <si>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</si>
  <si>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</si>
  <si>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</si>
  <si>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</si>
  <si>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</si>
  <si>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</si>
  <si>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Handbrake</t>
  </si>
  <si>
    <t>CanBUS is transmitted by OEM cluster so this will be lost when full swap is done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</si>
  <si>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</si>
  <si>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</si>
  <si>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</si>
  <si>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</si>
  <si>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</si>
  <si>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</si>
  <si>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</si>
  <si>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</si>
  <si>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</si>
  <si>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</si>
  <si>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</si>
  <si>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</si>
  <si>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</si>
  <si>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</si>
  <si>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</si>
  <si>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</si>
  <si>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</si>
  <si>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</si>
  <si>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</si>
  <si>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</si>
  <si>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</si>
  <si>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</si>
  <si>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auto door lock</t>
  </si>
  <si>
    <t>5DE</t>
  </si>
  <si>
    <t>rear left door</t>
  </si>
  <si>
    <t>rear right door</t>
  </si>
  <si>
    <t>boot</t>
  </si>
  <si>
    <t>Traction control off</t>
  </si>
  <si>
    <t>key in slot</t>
  </si>
  <si>
    <t>windows up / down</t>
  </si>
  <si>
    <t>interior light?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</si>
  <si>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</si>
  <si>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</si>
  <si>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</si>
  <si>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</si>
  <si>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</si>
  <si>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</si>
  <si>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</si>
  <si>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</si>
  <si>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</si>
  <si>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</si>
  <si>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</si>
  <si>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</si>
  <si>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</si>
  <si>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</si>
  <si>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</si>
  <si>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</si>
  <si>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</si>
  <si>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</si>
  <si>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</si>
  <si>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</si>
  <si>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</si>
  <si>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</si>
  <si>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CLUSTER</t>
  </si>
  <si>
    <t>ARDUINO</t>
  </si>
  <si>
    <t>Can ID</t>
  </si>
  <si>
    <t>Dec ID</t>
  </si>
  <si>
    <t>0</t>
  </si>
  <si>
    <t>1</t>
  </si>
  <si>
    <t>2</t>
  </si>
  <si>
    <t>3</t>
  </si>
  <si>
    <t>4</t>
  </si>
  <si>
    <t>5</t>
  </si>
  <si>
    <t>6</t>
  </si>
  <si>
    <t>7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</si>
  <si>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</si>
  <si>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</si>
  <si>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</si>
  <si>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</si>
  <si>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</si>
  <si>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</si>
  <si>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</si>
  <si>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</si>
  <si>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</si>
  <si>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26</t>
  </si>
  <si>
    <t>Brake Force</t>
  </si>
  <si>
    <t>0 Bar = 00, 98 Bar = c4</t>
  </si>
  <si>
    <t>00</t>
  </si>
  <si>
    <t>No change</t>
  </si>
  <si>
    <t>0C5</t>
  </si>
  <si>
    <t>01</t>
  </si>
  <si>
    <t>90</t>
  </si>
  <si>
    <t>EXTERNAL TEMP</t>
  </si>
  <si>
    <t>V/10 - 40 big endian</t>
  </si>
  <si>
    <t>FUEL LEVEL %</t>
  </si>
  <si>
    <t>V/2.55</t>
  </si>
  <si>
    <t>MULTIPLE USES</t>
  </si>
  <si>
    <t>SEE TAB</t>
  </si>
  <si>
    <t>FA</t>
  </si>
  <si>
    <t>0A min FA max</t>
  </si>
  <si>
    <t>0C6</t>
  </si>
  <si>
    <t>46</t>
  </si>
  <si>
    <t>Steering angle (degrees)</t>
  </si>
  <si>
    <t>(32768-B0*256-B1)/20</t>
  </si>
  <si>
    <t>7F</t>
  </si>
  <si>
    <t>F6</t>
  </si>
  <si>
    <t>08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</si>
  <si>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</si>
  <si>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</si>
  <si>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</si>
  <si>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</si>
  <si>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</si>
  <si>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</si>
  <si>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</si>
  <si>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</si>
  <si>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</si>
  <si>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</si>
  <si>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</si>
  <si>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</si>
  <si>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</si>
  <si>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</si>
  <si>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</si>
  <si>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</si>
  <si>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</si>
  <si>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</si>
  <si>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</si>
  <si>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186</t>
  </si>
  <si>
    <t>Engine RPM</t>
  </si>
  <si>
    <t>offset=0 length=2</t>
  </si>
  <si>
    <t>93</t>
  </si>
  <si>
    <t>Actual Torque</t>
  </si>
  <si>
    <t>bitstart=16 bitcount=12</t>
  </si>
  <si>
    <t>bitstart=28 bitcount=12</t>
  </si>
  <si>
    <t>Throttle position</t>
  </si>
  <si>
    <t>offset=5 length=1</t>
  </si>
  <si>
    <t>21</t>
  </si>
  <si>
    <t>00 00 2C B3 77 00 25</t>
  </si>
  <si>
    <t>189</t>
  </si>
  <si>
    <t>23</t>
  </si>
  <si>
    <t>3F</t>
  </si>
  <si>
    <t>D2 / D4/ D5</t>
  </si>
  <si>
    <t>18A</t>
  </si>
  <si>
    <t>28</t>
  </si>
  <si>
    <t>06</t>
  </si>
  <si>
    <t>AC</t>
  </si>
  <si>
    <t>04</t>
  </si>
  <si>
    <t>F2</t>
  </si>
  <si>
    <t>CC/SL Throttle %</t>
  </si>
  <si>
    <t>bitstart=16 bitcount=10</t>
  </si>
  <si>
    <t>kickdown switch</t>
  </si>
  <si>
    <t>bit 2 from left</t>
  </si>
  <si>
    <t>Counter from 00 to F0 in 10 increments</t>
  </si>
  <si>
    <t>1A0</t>
  </si>
  <si>
    <t>F0</t>
  </si>
  <si>
    <t>1BB</t>
  </si>
  <si>
    <t>03</t>
  </si>
  <si>
    <t>1BD</t>
  </si>
  <si>
    <t>0D</t>
  </si>
  <si>
    <t>09</t>
  </si>
  <si>
    <t>1F6</t>
  </si>
  <si>
    <t>1E</t>
  </si>
  <si>
    <t>3A</t>
  </si>
  <si>
    <t>Engine ON</t>
  </si>
  <si>
    <t>bitstart=10 bitcount=1</t>
  </si>
  <si>
    <t>AC Pressure</t>
  </si>
  <si>
    <t>bitstart=23 bitcount=9 V/10</t>
  </si>
  <si>
    <t>mbar</t>
  </si>
  <si>
    <t>20C</t>
  </si>
  <si>
    <t>211</t>
  </si>
  <si>
    <t>4E</t>
  </si>
  <si>
    <t>0A</t>
  </si>
  <si>
    <t>F1</t>
  </si>
  <si>
    <t>E7</t>
  </si>
  <si>
    <t>13</t>
  </si>
  <si>
    <t>64</t>
  </si>
  <si>
    <t>214</t>
  </si>
  <si>
    <t>217</t>
  </si>
  <si>
    <t>0b</t>
  </si>
  <si>
    <t>0B when stopped, 40 when moving</t>
  </si>
  <si>
    <t>0B</t>
  </si>
  <si>
    <t>big_endian V/39500</t>
  </si>
  <si>
    <t>218</t>
  </si>
  <si>
    <t>98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</si>
  <si>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</si>
  <si>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</si>
  <si>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</si>
  <si>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</si>
  <si>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</si>
  <si>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</si>
  <si>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</si>
  <si>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</si>
  <si>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Counter 00 to 0F</t>
  </si>
  <si>
    <t>Counter FF to F0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</si>
  <si>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</si>
  <si>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</si>
  <si>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</si>
  <si>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</si>
  <si>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</si>
  <si>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</si>
  <si>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</si>
  <si>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</si>
  <si>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</si>
  <si>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</si>
  <si>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18</t>
  </si>
  <si>
    <t>14 / 18</t>
  </si>
  <si>
    <t>66</t>
  </si>
  <si>
    <t>80</t>
  </si>
  <si>
    <t>350</t>
  </si>
  <si>
    <t>B2</t>
  </si>
  <si>
    <t>C8</t>
  </si>
  <si>
    <t>82</t>
  </si>
  <si>
    <t>14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</si>
  <si>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</si>
  <si>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</si>
  <si>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</si>
  <si>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</si>
  <si>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</si>
  <si>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</si>
  <si>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</si>
  <si>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</si>
  <si>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</si>
  <si>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</si>
  <si>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392</t>
  </si>
  <si>
    <t>3B7</t>
  </si>
  <si>
    <t>30</t>
  </si>
  <si>
    <t>8F</t>
  </si>
  <si>
    <t>Dimmer Switch</t>
  </si>
  <si>
    <t>02 = MIN, FA = MAX</t>
  </si>
  <si>
    <t>3F7</t>
  </si>
  <si>
    <t>C0</t>
  </si>
  <si>
    <t>Gear position</t>
  </si>
  <si>
    <t>bitstart=3 bitcount=3</t>
  </si>
  <si>
    <t>E8</t>
  </si>
  <si>
    <t>Shifter Locked</t>
  </si>
  <si>
    <t>Press brake bitstart=11 bitcount=1</t>
  </si>
  <si>
    <t>P</t>
  </si>
  <si>
    <t>R</t>
  </si>
  <si>
    <t>N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</si>
  <si>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</si>
  <si>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</si>
  <si>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</si>
  <si>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</si>
  <si>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</si>
  <si>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</si>
  <si>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</si>
  <si>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</si>
  <si>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</si>
  <si>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</si>
  <si>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</si>
  <si>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</si>
  <si>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</si>
  <si>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</si>
  <si>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</si>
  <si>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</si>
  <si>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</si>
  <si>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</si>
  <si>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</si>
  <si>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</si>
  <si>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</si>
  <si>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</si>
  <si>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</si>
  <si>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</si>
  <si>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70 or B0</t>
  </si>
  <si>
    <t>4AC</t>
  </si>
  <si>
    <t>v/10 + (14.6727 - v/10) / 2.5454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</si>
  <si>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</si>
  <si>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</si>
  <si>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</si>
  <si>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</si>
  <si>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</si>
  <si>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</si>
  <si>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</si>
  <si>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</si>
  <si>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</si>
  <si>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</si>
  <si>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</si>
  <si>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</si>
  <si>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</si>
  <si>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</si>
  <si>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</si>
  <si>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</si>
  <si>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1D / 2D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</si>
  <si>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</si>
  <si>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</si>
  <si>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</si>
  <si>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</si>
  <si>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</si>
  <si>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</si>
  <si>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</si>
  <si>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</si>
  <si>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10</t>
  </si>
  <si>
    <t>11</t>
  </si>
  <si>
    <t>596</t>
  </si>
  <si>
    <t>1A</t>
  </si>
  <si>
    <t>44</t>
  </si>
  <si>
    <t>5CE</t>
  </si>
  <si>
    <t>38</t>
  </si>
  <si>
    <t>Low Period, always same</t>
  </si>
  <si>
    <t>5D7</t>
  </si>
  <si>
    <t>CA</t>
  </si>
  <si>
    <t>12</t>
  </si>
  <si>
    <t>be</t>
  </si>
  <si>
    <t>Odometer</t>
  </si>
  <si>
    <t>startbit=16, bitcount=28</t>
  </si>
  <si>
    <t>KM</t>
  </si>
  <si>
    <t>5DA</t>
  </si>
  <si>
    <t>Coolant Temperature</t>
  </si>
  <si>
    <t>deg C</t>
  </si>
  <si>
    <t>5E</t>
  </si>
  <si>
    <t>5E up to 6A max range</t>
  </si>
  <si>
    <t>ALWAYS 40</t>
  </si>
  <si>
    <t>ALWAYS 00</t>
  </si>
  <si>
    <t>ALWAYS D5</t>
  </si>
  <si>
    <t>ALWAYS 38</t>
  </si>
  <si>
    <t>C0, C1 or C2</t>
  </si>
  <si>
    <t>1X = hazard / ind, X1 = lights</t>
  </si>
  <si>
    <t>See Tab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</si>
  <si>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</si>
  <si>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</si>
  <si>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</si>
  <si>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</si>
  <si>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</si>
  <si>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</si>
  <si>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</si>
  <si>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</si>
  <si>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</si>
  <si>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</si>
  <si>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</si>
  <si>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</si>
  <si>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</si>
  <si>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</si>
  <si>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</si>
  <si>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</si>
  <si>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</si>
  <si>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Front doors open</t>
  </si>
  <si>
    <t>ALL CL</t>
  </si>
  <si>
    <t>OSF Open</t>
  </si>
  <si>
    <t>NSF Open</t>
  </si>
  <si>
    <t>Rear doors open</t>
  </si>
  <si>
    <t>42</t>
  </si>
  <si>
    <t>Rear Wiper &amp; Boot Open</t>
  </si>
  <si>
    <t>5DF</t>
  </si>
  <si>
    <t>a4</t>
  </si>
  <si>
    <t>Rear Window Lock</t>
  </si>
  <si>
    <t>A4 = OFF, 94 = ON</t>
  </si>
  <si>
    <t>62C</t>
  </si>
  <si>
    <t>634</t>
  </si>
  <si>
    <t>646</t>
  </si>
  <si>
    <t>35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</si>
  <si>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</si>
  <si>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</si>
  <si>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</si>
  <si>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</si>
  <si>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</si>
  <si>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</si>
  <si>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</si>
  <si>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</si>
  <si>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</si>
  <si>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</si>
  <si>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</si>
  <si>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22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</si>
  <si>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</si>
  <si>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</si>
  <si>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</si>
  <si>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</si>
  <si>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</si>
  <si>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</si>
  <si>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</si>
  <si>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</si>
  <si>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</si>
  <si>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</si>
  <si>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</si>
  <si>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</si>
  <si>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</si>
  <si>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</si>
  <si>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</si>
  <si>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</si>
  <si>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</si>
  <si>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</si>
  <si>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</si>
  <si>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</si>
  <si>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</si>
  <si>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</si>
  <si>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</si>
  <si>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</si>
  <si>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</si>
  <si>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</si>
  <si>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</si>
  <si>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</si>
  <si>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</si>
  <si>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</si>
  <si>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</si>
  <si>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</si>
  <si>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</si>
  <si>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</si>
  <si>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</si>
  <si>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</si>
  <si>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</si>
  <si>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32</t>
  </si>
  <si>
    <t>25 Deg</t>
  </si>
  <si>
    <t>26 Deg</t>
  </si>
  <si>
    <t>0a</t>
  </si>
  <si>
    <t>MAX</t>
  </si>
  <si>
    <t>AC Fan speed</t>
  </si>
  <si>
    <t>f8 = off, 10=1, 20=2, 30=3, 80=max</t>
  </si>
  <si>
    <t>ONE</t>
  </si>
  <si>
    <t>20</t>
  </si>
  <si>
    <t>TWO</t>
  </si>
  <si>
    <t>THREE</t>
  </si>
  <si>
    <t>FOUR</t>
  </si>
  <si>
    <t>FIVE</t>
  </si>
  <si>
    <t>SIX</t>
  </si>
  <si>
    <t>70</t>
  </si>
  <si>
    <t>SEVEN</t>
  </si>
  <si>
    <t>EIGHT</t>
  </si>
  <si>
    <t>69F</t>
  </si>
  <si>
    <t>76</t>
  </si>
  <si>
    <t>17</t>
  </si>
  <si>
    <t xml:space="preserve">D </t>
  </si>
  <si>
    <t>Vehicle ID</t>
  </si>
  <si>
    <t xml:space="preserve"> F</t>
  </si>
  <si>
    <t>6FB</t>
  </si>
  <si>
    <t>43</t>
  </si>
  <si>
    <t>3B</t>
  </si>
  <si>
    <t>(1.0*((signed(A)*256+B)))/2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</si>
  <si>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</si>
  <si>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</si>
  <si>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</si>
  <si>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</si>
  <si>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</si>
  <si>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</si>
  <si>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</si>
  <si>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</si>
  <si>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</si>
  <si>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</si>
  <si>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</si>
  <si>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</si>
  <si>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</si>
  <si>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</si>
  <si>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</si>
  <si>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</si>
  <si>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</si>
  <si>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</si>
  <si>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</si>
  <si>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</si>
  <si>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</si>
  <si>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</si>
  <si>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</si>
  <si>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(A*256+B)</t>
  </si>
  <si>
    <t>Number</t>
  </si>
  <si>
    <t>Units</t>
  </si>
  <si>
    <t>AFR 1</t>
  </si>
  <si>
    <t>C</t>
  </si>
  <si>
    <t>AFR 2</t>
  </si>
  <si>
    <t>F</t>
  </si>
  <si>
    <t>AFR Target 1</t>
  </si>
  <si>
    <t>K</t>
  </si>
  <si>
    <t>AFR Target 2</t>
  </si>
  <si>
    <t>km/h</t>
  </si>
  <si>
    <t>Accel Enrich</t>
  </si>
  <si>
    <t>mph</t>
  </si>
  <si>
    <t>Barometric Correction</t>
  </si>
  <si>
    <t>bar</t>
  </si>
  <si>
    <t>Barometric Pressure</t>
  </si>
  <si>
    <t>psi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</si>
  <si>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</si>
  <si>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</si>
  <si>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</si>
  <si>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</si>
  <si>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</si>
  <si>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</si>
  <si>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</si>
  <si>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</si>
  <si>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Celsius</t>
  </si>
  <si>
    <t>EGO Correction 1</t>
  </si>
  <si>
    <t>EGO Correction 2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</si>
  <si>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</si>
  <si>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</si>
  <si>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</si>
  <si>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</si>
  <si>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</si>
  <si>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</si>
  <si>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</si>
  <si>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</si>
  <si>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</si>
  <si>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</si>
  <si>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</si>
  <si>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</si>
  <si>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</si>
  <si>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</si>
  <si>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</si>
  <si>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</si>
  <si>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</si>
  <si>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</si>
  <si>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</si>
  <si>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</si>
  <si>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</si>
  <si>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</si>
  <si>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</si>
  <si>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</si>
  <si>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</si>
  <si>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</si>
  <si>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</si>
  <si>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</si>
  <si>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</si>
  <si>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</si>
  <si>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</si>
  <si>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</si>
  <si>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</si>
  <si>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</si>
  <si>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</si>
  <si>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</si>
  <si>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</si>
  <si>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</si>
  <si>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</si>
  <si>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</si>
  <si>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</si>
  <si>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</si>
  <si>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</si>
  <si>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</si>
  <si>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</si>
  <si>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Fuel Pressure</t>
  </si>
  <si>
    <t>Fuel Temperature</t>
  </si>
  <si>
    <t>499</t>
  </si>
  <si>
    <t>Fuel flow</t>
  </si>
  <si>
    <t>490</t>
  </si>
  <si>
    <t>Ignition Dwell</t>
  </si>
  <si>
    <t>Intake Air Temperature</t>
  </si>
  <si>
    <t>27</t>
  </si>
  <si>
    <t>Knock Advance Retard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</si>
  <si>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</si>
  <si>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</si>
  <si>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</si>
  <si>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</si>
  <si>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</si>
  <si>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</si>
  <si>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</si>
  <si>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</si>
  <si>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</si>
  <si>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</si>
  <si>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</si>
  <si>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Manifold Absolute Pressure</t>
  </si>
  <si>
    <t>31</t>
  </si>
  <si>
    <t>Manifold Absolute Pressure dot</t>
  </si>
  <si>
    <t>Number of CEL codes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</si>
  <si>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</si>
  <si>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</si>
  <si>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</si>
  <si>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</si>
  <si>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</si>
  <si>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</si>
  <si>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</si>
  <si>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</si>
  <si>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</si>
  <si>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</si>
  <si>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</si>
  <si>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Pulse Width 2</t>
  </si>
  <si>
    <t>36</t>
  </si>
  <si>
    <t>RPM</t>
  </si>
  <si>
    <t>37</t>
  </si>
  <si>
    <t>Rotating Error Code</t>
  </si>
  <si>
    <t>105</t>
  </si>
  <si>
    <t>Spark Advance</t>
  </si>
  <si>
    <t>TPS dot</t>
  </si>
  <si>
    <t>41</t>
  </si>
  <si>
    <t>Throttle Position</t>
  </si>
  <si>
    <t>Total Fuel Correction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</si>
  <si>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</si>
  <si>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</si>
  <si>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</si>
  <si>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</si>
  <si>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</si>
  <si>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</si>
  <si>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</si>
  <si>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</si>
  <si>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</si>
  <si>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</si>
  <si>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</si>
  <si>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</si>
  <si>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</si>
  <si>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</si>
  <si>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</si>
  <si>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</si>
  <si>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</si>
  <si>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</si>
  <si>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</si>
  <si>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</si>
  <si>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</si>
  <si>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</si>
  <si>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</si>
  <si>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</si>
  <si>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</si>
  <si>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</si>
  <si>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</si>
  <si>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</si>
  <si>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</si>
  <si>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</si>
  <si>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</si>
  <si>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</si>
  <si>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</si>
  <si>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</si>
  <si>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</si>
  <si>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</si>
  <si>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</si>
  <si>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</si>
  <si>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</si>
  <si>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</si>
  <si>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</si>
  <si>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</si>
  <si>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</si>
  <si>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</si>
  <si>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</si>
  <si>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</si>
  <si>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</si>
  <si>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</si>
  <si>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</si>
  <si>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</si>
  <si>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</si>
  <si>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</si>
  <si>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</si>
  <si>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</si>
  <si>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</si>
  <si>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</si>
  <si>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</si>
  <si>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</si>
  <si>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</si>
  <si>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</si>
  <si>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</si>
  <si>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</si>
  <si>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</si>
  <si>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</si>
  <si>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</si>
  <si>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</si>
  <si>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</si>
  <si>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</si>
  <si>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</si>
  <si>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</si>
  <si>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</si>
  <si>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</si>
  <si>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</si>
  <si>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</si>
  <si>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</si>
  <si>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</si>
  <si>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</si>
  <si>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</si>
  <si>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</si>
  <si>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</si>
  <si>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</si>
  <si>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</si>
  <si>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</si>
  <si>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</si>
  <si>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</si>
  <si>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</si>
  <si>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</si>
  <si>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</si>
  <si>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</si>
  <si>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</si>
  <si>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</si>
  <si>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</si>
  <si>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</si>
  <si>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</si>
  <si>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</si>
  <si>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</si>
  <si>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</si>
  <si>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</si>
  <si>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</si>
  <si>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</si>
  <si>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</si>
  <si>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</si>
  <si>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</si>
  <si>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</si>
  <si>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</si>
  <si>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</si>
  <si>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</si>
  <si>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</si>
  <si>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</si>
  <si>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</si>
  <si>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</si>
  <si>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</si>
  <si>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</si>
  <si>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</si>
  <si>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</si>
  <si>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</si>
  <si>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</si>
  <si>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</si>
  <si>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</si>
  <si>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</si>
  <si>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</si>
  <si>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</si>
  <si>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</si>
  <si>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</si>
  <si>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</si>
  <si>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</si>
  <si>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</si>
  <si>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</si>
  <si>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</si>
  <si>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</si>
  <si>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</si>
  <si>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</si>
  <si>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</si>
  <si>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</si>
  <si>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</si>
  <si>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</si>
  <si>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</si>
  <si>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</si>
  <si>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</si>
  <si>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</si>
  <si>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</si>
  <si>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</si>
  <si>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</si>
  <si>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</si>
  <si>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</si>
  <si>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</si>
  <si>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</si>
  <si>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</si>
  <si>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</si>
  <si>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</si>
  <si>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</si>
  <si>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</si>
  <si>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</si>
  <si>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</si>
  <si>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</si>
  <si>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</si>
  <si>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</si>
  <si>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</si>
  <si>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</si>
  <si>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</si>
  <si>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</si>
  <si>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</si>
  <si>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</si>
  <si>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</si>
  <si>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</si>
  <si>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</si>
  <si>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</si>
  <si>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Interior Lights</t>
  </si>
  <si>
    <t>187</t>
  </si>
  <si>
    <t>156</t>
  </si>
  <si>
    <t>Neutral Safety Switch</t>
  </si>
  <si>
    <t>489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</si>
  <si>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</si>
  <si>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</si>
  <si>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</si>
  <si>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</si>
  <si>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</si>
  <si>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</si>
  <si>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</si>
  <si>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</si>
  <si>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</si>
  <si>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</si>
  <si>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</si>
  <si>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</si>
  <si>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</si>
  <si>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</si>
  <si>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</si>
  <si>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</si>
  <si>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</si>
  <si>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</si>
  <si>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</si>
  <si>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</si>
  <si>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</si>
  <si>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</si>
  <si>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</si>
  <si>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</si>
  <si>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</si>
  <si>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</si>
  <si>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</si>
  <si>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</si>
  <si>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</si>
  <si>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</si>
  <si>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</si>
  <si>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</si>
  <si>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</si>
  <si>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</si>
  <si>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</si>
  <si>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</si>
  <si>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</si>
  <si>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</si>
  <si>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</si>
  <si>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</si>
  <si>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</si>
  <si>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</si>
  <si>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</si>
  <si>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</si>
  <si>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</si>
  <si>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</si>
  <si>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</si>
  <si>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</si>
  <si>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</si>
  <si>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</si>
  <si>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</si>
  <si>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</si>
  <si>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</si>
  <si>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</si>
  <si>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</si>
  <si>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</si>
  <si>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</si>
  <si>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</si>
  <si>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</si>
  <si>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</si>
  <si>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</si>
  <si>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</si>
  <si>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</si>
  <si>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</si>
  <si>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</si>
  <si>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</si>
  <si>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</si>
  <si>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</si>
  <si>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</si>
  <si>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</si>
  <si>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</si>
  <si>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</si>
  <si>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</si>
  <si>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</si>
  <si>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</si>
  <si>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</si>
  <si>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</si>
  <si>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</si>
  <si>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</si>
  <si>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</si>
  <si>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</si>
  <si>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</si>
  <si>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</si>
  <si>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Acceleration X</t>
  </si>
  <si>
    <t>Acceleration X (RAW)</t>
  </si>
  <si>
    <t>264</t>
  </si>
  <si>
    <t>Acceleration Y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</si>
  <si>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</si>
  <si>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</si>
  <si>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</si>
  <si>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</si>
  <si>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</si>
  <si>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</si>
  <si>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</si>
  <si>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</si>
  <si>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</si>
  <si>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</si>
  <si>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</si>
  <si>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</si>
  <si>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</si>
  <si>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</si>
  <si>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</si>
  <si>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</si>
  <si>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</si>
  <si>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</si>
  <si>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</si>
  <si>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</si>
  <si>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</si>
  <si>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</si>
  <si>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</si>
  <si>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</si>
  <si>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GPS Longitude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</si>
  <si>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</si>
  <si>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</si>
  <si>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</si>
  <si>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</si>
  <si>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</si>
  <si>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</si>
  <si>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</si>
  <si>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</si>
  <si>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</si>
  <si>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</si>
  <si>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</si>
  <si>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</si>
  <si>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</si>
  <si>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</si>
  <si>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</si>
  <si>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</si>
  <si>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</si>
  <si>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</si>
  <si>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</si>
  <si>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</si>
  <si>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</si>
  <si>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</si>
  <si>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</si>
  <si>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</si>
  <si>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</si>
  <si>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</si>
  <si>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</si>
  <si>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</si>
  <si>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</si>
  <si>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</si>
  <si>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</si>
  <si>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</si>
  <si>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</si>
  <si>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</si>
  <si>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</si>
  <si>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</si>
  <si>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</si>
  <si>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</si>
  <si>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</si>
  <si>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</si>
  <si>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</si>
  <si>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</si>
  <si>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</si>
  <si>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</si>
  <si>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</si>
  <si>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</si>
  <si>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</si>
  <si>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</si>
  <si>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</si>
  <si>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</si>
  <si>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</si>
  <si>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</si>
  <si>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</si>
  <si>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</si>
  <si>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</si>
  <si>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</si>
  <si>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</si>
  <si>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</si>
  <si>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</si>
  <si>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</si>
  <si>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</si>
  <si>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</si>
  <si>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</si>
  <si>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</si>
  <si>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</si>
  <si>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</si>
  <si>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</si>
  <si>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</si>
  <si>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</si>
  <si>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</si>
  <si>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</si>
  <si>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</si>
  <si>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</si>
  <si>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</si>
  <si>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</si>
  <si>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</si>
  <si>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</si>
  <si>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</si>
  <si>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</si>
  <si>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</si>
  <si>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</si>
  <si>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</si>
  <si>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</si>
  <si>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</si>
  <si>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</si>
  <si>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</si>
  <si>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</si>
  <si>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</si>
  <si>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</si>
  <si>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</si>
  <si>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</si>
  <si>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</si>
  <si>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</si>
  <si>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</si>
  <si>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</si>
  <si>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</si>
  <si>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</si>
  <si>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</si>
  <si>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EXTERNAL TEMPERATURE</t>
  </si>
  <si>
    <t>BRAKE FLUID LEVEL</t>
  </si>
  <si>
    <t>OIL PRESSURE</t>
  </si>
  <si>
    <t>0 = 40</t>
  </si>
  <si>
    <t>-40 = 0</t>
  </si>
  <si>
    <t>40 = 80</t>
  </si>
  <si>
    <t>offset="0" length="2" endianness="big" conversion="(V/10)-40"</t>
  </si>
  <si>
    <t>offset="2" length="1" conversion="V/2.55" rangeMin="0" rangeMax="100"</t>
  </si>
  <si>
    <t>HANDBRAKE OFF</t>
  </si>
  <si>
    <t>HANDBRAKE ON</t>
  </si>
  <si>
    <t>offset="3" startbit="0" bitcount="1" conversion="V-1"</t>
  </si>
  <si>
    <t>STALK BUTTONS</t>
  </si>
  <si>
    <t>PLUS OFF</t>
  </si>
  <si>
    <t>PLUS PRESSED</t>
  </si>
  <si>
    <t>MINUS OFF</t>
  </si>
  <si>
    <t>MINUS PRESSED</t>
  </si>
  <si>
    <t>offset="3" startbit="1" bitcount="1" conversion="V-1"</t>
  </si>
  <si>
    <t>offset="3" startbit="2" bitcount="1" conversion="V-1"</t>
  </si>
  <si>
    <t>NORMAL</t>
  </si>
  <si>
    <t>offset="3" startbit="3" bitcount="1"</t>
  </si>
  <si>
    <t>offset="3" startbit="4" bitcount="1" conversion="V-1"</t>
  </si>
  <si>
    <t>Min = 2 (02)</t>
  </si>
  <si>
    <t>Max = 250 (FA)</t>
  </si>
  <si>
    <t>output = (output_end - output_start)/(input_end - input_start) *( input - input_start) + output_start</t>
  </si>
  <si>
    <t>(100 - 0) / (250 -  2) * (v - 2) + 0</t>
  </si>
  <si>
    <t>CRUISE CONTROL THROTTLE</t>
  </si>
  <si>
    <t>KICKDOWN SWITCH</t>
  </si>
  <si>
    <t>Something</t>
  </si>
  <si>
    <t>ENGINE RUNNING</t>
  </si>
  <si>
    <t>81</t>
  </si>
  <si>
    <t>SPEED</t>
  </si>
  <si>
    <t>A9</t>
  </si>
  <si>
    <t>AA</t>
  </si>
  <si>
    <t>AB</t>
  </si>
  <si>
    <t>DRIVE</t>
  </si>
  <si>
    <t>AUTO SHIFT</t>
  </si>
  <si>
    <t>CURRENT GEAR</t>
  </si>
  <si>
    <t>SHIFTER LOCKED</t>
  </si>
  <si>
    <t>c8</t>
  </si>
  <si>
    <t>AUTO</t>
  </si>
  <si>
    <t>MANUAL</t>
  </si>
  <si>
    <t>PASSENGER AIRBAG LIGHT</t>
  </si>
  <si>
    <t>PARKING BRAKE</t>
  </si>
  <si>
    <t>58=ON</t>
  </si>
  <si>
    <t>54=OFF</t>
  </si>
  <si>
    <t>LOW BEAM</t>
  </si>
  <si>
    <t>HIGH BEAM</t>
  </si>
  <si>
    <t>DOOR LOCK</t>
  </si>
  <si>
    <t>RIGHT INDICATOR</t>
  </si>
  <si>
    <t>LEFT INDICATOR</t>
  </si>
  <si>
    <t>REAR FOG</t>
  </si>
  <si>
    <t>FRONT FOG</t>
  </si>
  <si>
    <t>SIDE LIGHTS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</si>
  <si>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</si>
  <si>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</si>
  <si>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</si>
  <si>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</si>
  <si>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</si>
  <si>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</si>
  <si>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</si>
  <si>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</si>
  <si>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</si>
  <si>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</si>
  <si>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</si>
  <si>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</si>
  <si>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06 = dipped, 04 = side, 05 = high, XE = FFog, 00 = off, 1X rFog, 6X = hazard, 4X = right ind, 2X = left ind</t>
  </si>
  <si>
    <t>00 = closed, 02 = driver open, 08 = passenger open</t>
  </si>
  <si>
    <t>06 = dipped, 04 = side, 05 = high, xE = FFog, 00 = off, 1x rFog, 6x = hazard, 4x = right ind, 2x = left ind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</si>
  <si>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</si>
  <si>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</si>
  <si>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</si>
  <si>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</si>
  <si>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</si>
  <si>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</si>
  <si>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</si>
  <si>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</si>
  <si>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</si>
  <si>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</si>
  <si>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</si>
  <si>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</si>
  <si>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</si>
  <si>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</si>
  <si>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</si>
  <si>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</si>
  <si>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</si>
  <si>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</si>
  <si>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</si>
  <si>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</si>
  <si>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</si>
  <si>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</si>
  <si>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</si>
  <si>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</si>
  <si>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16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</si>
  <si>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</si>
  <si>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</si>
  <si>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</si>
  <si>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</si>
  <si>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</si>
  <si>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</si>
  <si>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</si>
  <si>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</si>
  <si>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</si>
  <si>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</si>
  <si>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</si>
  <si>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</si>
  <si>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</si>
  <si>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</si>
  <si>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DRIVER SEATBELT LIGHT</t>
  </si>
  <si>
    <t>PASSENGER SEATBELT LIGHT</t>
  </si>
  <si>
    <t>ABS_Brakes</t>
  </si>
  <si>
    <t>ESP_OFF</t>
  </si>
  <si>
    <t>Skidding</t>
  </si>
  <si>
    <t>Skidding_Blink</t>
  </si>
  <si>
    <t>ABS_Blink</t>
  </si>
  <si>
    <t>Air_Leak</t>
  </si>
  <si>
    <t>CHECK ENGINE</t>
  </si>
  <si>
    <t>SL IDLE</t>
  </si>
  <si>
    <t>CC IDLE</t>
  </si>
  <si>
    <t>AC AUTO MODE</t>
  </si>
  <si>
    <t>AIR WINDSCREEN</t>
  </si>
  <si>
    <t>AIR FRONT</t>
  </si>
  <si>
    <t>AIR LEGS</t>
  </si>
  <si>
    <t>RECIRC</t>
  </si>
  <si>
    <t>FAN SPEED</t>
  </si>
  <si>
    <t>AC ON</t>
  </si>
  <si>
    <t>f8</t>
  </si>
  <si>
    <t>AC OFF</t>
  </si>
  <si>
    <t>FUEL +</t>
  </si>
  <si>
    <t>FUEL SIG</t>
  </si>
  <si>
    <t>TEMP +</t>
  </si>
  <si>
    <t>TEMP SIG</t>
  </si>
  <si>
    <t>OIL +</t>
  </si>
  <si>
    <t>OIL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</si>
</sst>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00"/>
    <numFmt numFmtId="165" formatCode="0.0"/>
  </numFmts>
  <fonts count="2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sz val="11"/>
      <color rgb="FF000000"/>
      <name val="Courier New"/>
      <family val="3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FB"/>
        <bgColor indexed="64"/>
      </patternFill>
    </fill>
    <fill>
      <patternFill patternType="solid">
        <fgColor rgb="FFFF828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44" fontId="1" fillId="0" borderId="0" xfId="0" applyNumberFormat="1" applyFont="1" applyAlignment="1">
      <alignment horizontal="center" indent="1"/>
    </xf>
    <xf numFmtId="0" fontId="6" fillId="0" borderId="10" xfId="0" applyFont="1" applyBorder="1" applyAlignment="1">
      <alignment horizontal="left" indent="1"/>
    </xf>
    <xf numFmtId="0" fontId="1" fillId="0" borderId="7" xfId="0" applyFont="1" applyBorder="1" applyAlignment="1">
      <alignment horizontal="center" indent="1"/>
    </xf>
    <xf numFmtId="0" fontId="1" fillId="0" borderId="8" xfId="0" applyFont="1" applyBorder="1" applyAlignment="1">
      <alignment horizontal="center" indent="1"/>
    </xf>
    <xf numFmtId="44" fontId="1" fillId="0" borderId="9" xfId="0" applyNumberFormat="1" applyFont="1" applyBorder="1" applyAlignment="1">
      <alignment horizontal="center" inden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indent="1"/>
    </xf>
    <xf numFmtId="0" fontId="1" fillId="0" borderId="13" xfId="0" applyFont="1" applyBorder="1" applyAlignment="1">
      <alignment horizontal="center" indent="1"/>
    </xf>
    <xf numFmtId="10" fontId="1" fillId="0" borderId="14" xfId="0" applyNumberFormat="1" applyFont="1" applyBorder="1" applyAlignment="1">
      <alignment horizontal="center" indent="1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indent="1"/>
    </xf>
    <xf numFmtId="44" fontId="1" fillId="0" borderId="13" xfId="0" applyNumberFormat="1" applyFont="1" applyBorder="1" applyAlignment="1">
      <alignment horizontal="center" indent="1"/>
    </xf>
    <xf numFmtId="0" fontId="1" fillId="0" borderId="3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" fillId="0" borderId="0" xfId="0" quotePrefix="1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5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0" fillId="10" borderId="55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0" fontId="0" fillId="11" borderId="55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12" borderId="56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9" xfId="0" quotePrefix="1" applyNumberFormat="1" applyFont="1" applyBorder="1" applyAlignment="1">
      <alignment horizontal="center" vertical="center"/>
    </xf>
    <xf numFmtId="49" fontId="7" fillId="0" borderId="60" xfId="0" quotePrefix="1" applyNumberFormat="1" applyFont="1" applyBorder="1" applyAlignment="1">
      <alignment horizontal="center" vertical="center"/>
    </xf>
    <xf numFmtId="49" fontId="7" fillId="0" borderId="61" xfId="0" quotePrefix="1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horizontal="center" vertical="center"/>
    </xf>
    <xf numFmtId="49" fontId="7" fillId="0" borderId="64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vertical="center"/>
    </xf>
    <xf numFmtId="49" fontId="7" fillId="0" borderId="68" xfId="0" applyNumberFormat="1" applyFont="1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1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7" xfId="0" applyFont="1" applyBorder="1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17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49" fontId="7" fillId="0" borderId="0" xfId="0" applyNumberFormat="1" applyFont="1"/>
    <xf numFmtId="49" fontId="7" fillId="0" borderId="15" xfId="0" applyNumberFormat="1" applyFont="1" applyBorder="1"/>
    <xf numFmtId="49" fontId="7" fillId="0" borderId="15" xfId="0" quotePrefix="1" applyNumberFormat="1" applyFont="1" applyBorder="1"/>
    <xf numFmtId="49" fontId="7" fillId="0" borderId="17" xfId="0" applyNumberFormat="1" applyFont="1" applyBorder="1"/>
    <xf numFmtId="0" fontId="7" fillId="14" borderId="0" xfId="0" applyFont="1" applyFill="1"/>
    <xf numFmtId="0" fontId="7" fillId="0" borderId="3" xfId="0" applyFont="1" applyBorder="1" applyAlignment="1">
      <alignment horizontal="left"/>
    </xf>
    <xf numFmtId="0" fontId="9" fillId="0" borderId="0" xfId="0" applyFont="1"/>
    <xf numFmtId="49" fontId="9" fillId="0" borderId="65" xfId="0" applyNumberFormat="1" applyFont="1" applyBorder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quotePrefix="1" applyFont="1"/>
    <xf numFmtId="0" fontId="9" fillId="0" borderId="74" xfId="0" applyFont="1" applyBorder="1"/>
    <xf numFmtId="49" fontId="7" fillId="8" borderId="69" xfId="0" applyNumberFormat="1" applyFont="1" applyFill="1" applyBorder="1" applyAlignment="1">
      <alignment horizontal="center" vertical="center"/>
    </xf>
    <xf numFmtId="49" fontId="7" fillId="8" borderId="63" xfId="0" applyNumberFormat="1" applyFont="1" applyFill="1" applyBorder="1" applyAlignment="1">
      <alignment horizontal="center" vertical="center"/>
    </xf>
    <xf numFmtId="49" fontId="7" fillId="8" borderId="64" xfId="0" applyNumberFormat="1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/>
    </xf>
    <xf numFmtId="49" fontId="7" fillId="8" borderId="70" xfId="0" applyNumberFormat="1" applyFont="1" applyFill="1" applyBorder="1" applyAlignment="1">
      <alignment horizontal="center" vertical="center"/>
    </xf>
    <xf numFmtId="49" fontId="7" fillId="8" borderId="60" xfId="0" applyNumberFormat="1" applyFont="1" applyFill="1" applyBorder="1" applyAlignment="1">
      <alignment horizontal="center" vertical="center"/>
    </xf>
    <xf numFmtId="49" fontId="7" fillId="8" borderId="61" xfId="0" applyNumberFormat="1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5" xfId="0" applyFont="1" applyBorder="1"/>
    <xf numFmtId="49" fontId="7" fillId="8" borderId="62" xfId="0" applyNumberFormat="1" applyFont="1" applyFill="1" applyBorder="1" applyAlignment="1">
      <alignment horizontal="center" vertical="center"/>
    </xf>
    <xf numFmtId="0" fontId="10" fillId="0" borderId="0" xfId="0" applyFont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/>
    <xf numFmtId="0" fontId="9" fillId="0" borderId="55" xfId="0" applyFont="1" applyBorder="1"/>
    <xf numFmtId="0" fontId="9" fillId="0" borderId="56" xfId="0" applyFont="1" applyBorder="1" applyAlignment="1">
      <alignment horizontal="center" vertical="center"/>
    </xf>
    <xf numFmtId="0" fontId="9" fillId="0" borderId="54" xfId="0" applyFont="1" applyBorder="1" applyAlignment="1">
      <alignment textRotation="90"/>
    </xf>
    <xf numFmtId="0" fontId="9" fillId="0" borderId="0" xfId="0" quotePrefix="1" applyFont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7" fillId="5" borderId="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left"/>
    </xf>
    <xf numFmtId="2" fontId="9" fillId="0" borderId="0" xfId="0" applyNumberFormat="1" applyFont="1"/>
    <xf numFmtId="0" fontId="9" fillId="0" borderId="7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7" fillId="0" borderId="79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left"/>
    </xf>
    <xf numFmtId="49" fontId="7" fillId="0" borderId="80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49" fontId="7" fillId="0" borderId="82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7" fillId="0" borderId="86" xfId="0" applyFont="1" applyBorder="1" applyAlignment="1">
      <alignment horizontal="left"/>
    </xf>
    <xf numFmtId="0" fontId="7" fillId="8" borderId="87" xfId="0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0" fontId="7" fillId="0" borderId="87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 vertical="center"/>
    </xf>
    <xf numFmtId="0" fontId="7" fillId="5" borderId="11" xfId="0" applyFont="1" applyFill="1" applyBorder="1" applyAlignment="1">
      <alignment horizontal="left"/>
    </xf>
    <xf numFmtId="0" fontId="7" fillId="0" borderId="88" xfId="0" applyFont="1" applyBorder="1" applyAlignment="1">
      <alignment horizontal="left"/>
    </xf>
    <xf numFmtId="0" fontId="7" fillId="8" borderId="86" xfId="0" applyFont="1" applyFill="1" applyBorder="1" applyAlignment="1">
      <alignment horizontal="left"/>
    </xf>
    <xf numFmtId="0" fontId="7" fillId="0" borderId="89" xfId="0" applyFont="1" applyBorder="1" applyAlignment="1">
      <alignment horizontal="left"/>
    </xf>
    <xf numFmtId="49" fontId="7" fillId="0" borderId="9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0" borderId="91" xfId="0" applyNumberFormat="1" applyFont="1" applyBorder="1" applyAlignment="1">
      <alignment horizontal="center" vertical="center" wrapText="1"/>
    </xf>
    <xf numFmtId="49" fontId="7" fillId="0" borderId="94" xfId="0" applyNumberFormat="1" applyFont="1" applyBorder="1" applyAlignment="1">
      <alignment horizontal="center" vertical="center"/>
    </xf>
    <xf numFmtId="49" fontId="7" fillId="0" borderId="95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79" xfId="0" quotePrefix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9" fillId="0" borderId="8" xfId="0" applyFont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49" fontId="7" fillId="8" borderId="66" xfId="0" applyNumberFormat="1" applyFont="1" applyFill="1" applyBorder="1" applyAlignment="1">
      <alignment horizontal="center" vertical="center"/>
    </xf>
    <xf numFmtId="49" fontId="7" fillId="17" borderId="94" xfId="0" applyNumberFormat="1" applyFont="1" applyFill="1" applyBorder="1" applyAlignment="1">
      <alignment horizontal="center" vertical="center"/>
    </xf>
    <xf numFmtId="0" fontId="7" fillId="17" borderId="66" xfId="0" applyFont="1" applyFill="1" applyBorder="1" applyAlignment="1">
      <alignment horizontal="center" vertical="center"/>
    </xf>
    <xf numFmtId="49" fontId="7" fillId="17" borderId="69" xfId="0" applyNumberFormat="1" applyFont="1" applyFill="1" applyBorder="1" applyAlignment="1">
      <alignment horizontal="center" vertical="center"/>
    </xf>
    <xf numFmtId="49" fontId="7" fillId="17" borderId="63" xfId="0" applyNumberFormat="1" applyFont="1" applyFill="1" applyBorder="1" applyAlignment="1">
      <alignment horizontal="center" vertical="center"/>
    </xf>
    <xf numFmtId="49" fontId="7" fillId="17" borderId="64" xfId="0" applyNumberFormat="1" applyFont="1" applyFill="1" applyBorder="1" applyAlignment="1">
      <alignment horizontal="center" vertical="center"/>
    </xf>
    <xf numFmtId="0" fontId="7" fillId="17" borderId="64" xfId="0" applyFont="1" applyFill="1" applyBorder="1" applyAlignment="1">
      <alignment horizontal="left"/>
    </xf>
    <xf numFmtId="0" fontId="7" fillId="17" borderId="87" xfId="0" applyFont="1" applyFill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10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7" xfId="0" applyFont="1" applyBorder="1" applyAlignment="1">
      <alignment horizontal="center" textRotation="90"/>
    </xf>
    <xf numFmtId="0" fontId="11" fillId="0" borderId="8" xfId="0" applyFont="1" applyBorder="1" applyAlignment="1">
      <alignment horizontal="center" textRotation="90"/>
    </xf>
    <xf numFmtId="0" fontId="11" fillId="0" borderId="9" xfId="0" applyFont="1" applyBorder="1" applyAlignment="1">
      <alignment horizontal="center" textRotation="90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8" xfId="0" quotePrefix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horizontal="center" textRotation="90"/>
    </xf>
    <xf numFmtId="0" fontId="11" fillId="8" borderId="9" xfId="0" applyFont="1" applyFill="1" applyBorder="1" applyAlignment="1">
      <alignment horizontal="center" textRotation="90"/>
    </xf>
    <xf numFmtId="0" fontId="9" fillId="8" borderId="0" xfId="0" applyFont="1" applyFill="1" applyAlignment="1">
      <alignment horizontal="center" textRotation="90"/>
    </xf>
    <xf numFmtId="0" fontId="9" fillId="8" borderId="101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0" borderId="17" xfId="0" applyFont="1" applyBorder="1" applyAlignment="1">
      <alignment horizontal="center" textRotation="90"/>
    </xf>
    <xf numFmtId="0" fontId="9" fillId="0" borderId="4" xfId="0" applyFont="1" applyBorder="1"/>
    <xf numFmtId="1" fontId="9" fillId="0" borderId="4" xfId="0" applyNumberFormat="1" applyFont="1" applyBorder="1" applyAlignment="1">
      <alignment horizontal="left"/>
    </xf>
    <xf numFmtId="1" fontId="9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4" fillId="2" borderId="23" xfId="0" applyFont="1" applyFill="1" applyBorder="1" applyAlignment="1">
      <alignment vertical="top" wrapText="1"/>
    </xf>
    <xf numFmtId="0" fontId="15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1" fontId="17" fillId="7" borderId="0" xfId="0" applyNumberFormat="1" applyFont="1" applyFill="1" applyAlignment="1">
      <alignment horizontal="center" wrapText="1" shrinkToFit="1"/>
    </xf>
    <xf numFmtId="2" fontId="17" fillId="7" borderId="0" xfId="0" applyNumberFormat="1" applyFont="1" applyFill="1" applyAlignment="1">
      <alignment horizontal="center" wrapText="1" shrinkToFit="1"/>
    </xf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wrapText="1"/>
    </xf>
    <xf numFmtId="0" fontId="12" fillId="2" borderId="23" xfId="0" applyFont="1" applyFill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" fontId="17" fillId="0" borderId="0" xfId="0" applyNumberFormat="1" applyFont="1" applyAlignment="1">
      <alignment horizontal="center" wrapText="1" shrinkToFit="1"/>
    </xf>
    <xf numFmtId="2" fontId="17" fillId="0" borderId="0" xfId="0" applyNumberFormat="1" applyFont="1" applyAlignment="1">
      <alignment horizontal="center" wrapText="1" shrinkToFit="1"/>
    </xf>
    <xf numFmtId="2" fontId="17" fillId="4" borderId="0" xfId="0" applyNumberFormat="1" applyFont="1" applyFill="1" applyAlignment="1">
      <alignment horizontal="center" wrapText="1" shrinkToFi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2" fontId="19" fillId="2" borderId="0" xfId="0" applyNumberFormat="1" applyFont="1" applyFill="1" applyAlignment="1">
      <alignment horizontal="center" wrapText="1" shrinkToFit="1"/>
    </xf>
    <xf numFmtId="2" fontId="17" fillId="5" borderId="0" xfId="0" applyNumberFormat="1" applyFont="1" applyFill="1" applyAlignment="1">
      <alignment horizontal="center" wrapText="1" shrinkToFit="1"/>
    </xf>
    <xf numFmtId="2" fontId="17" fillId="3" borderId="0" xfId="0" applyNumberFormat="1" applyFont="1" applyFill="1" applyAlignment="1">
      <alignment horizontal="center" wrapText="1" shrinkToFit="1"/>
    </xf>
    <xf numFmtId="2" fontId="19" fillId="15" borderId="0" xfId="0" applyNumberFormat="1" applyFont="1" applyFill="1" applyAlignment="1">
      <alignment horizontal="center" wrapText="1" shrinkToFit="1"/>
    </xf>
    <xf numFmtId="2" fontId="18" fillId="13" borderId="0" xfId="0" applyNumberFormat="1" applyFont="1" applyFill="1" applyAlignment="1">
      <alignment horizontal="center" wrapText="1" shrinkToFit="1"/>
    </xf>
    <xf numFmtId="2" fontId="17" fillId="11" borderId="0" xfId="0" applyNumberFormat="1" applyFont="1" applyFill="1" applyAlignment="1">
      <alignment horizontal="center" wrapText="1" shrinkToFit="1"/>
    </xf>
    <xf numFmtId="2" fontId="17" fillId="14" borderId="0" xfId="0" applyNumberFormat="1" applyFont="1" applyFill="1" applyAlignment="1">
      <alignment horizontal="center" wrapText="1" shrinkToFit="1"/>
    </xf>
    <xf numFmtId="2" fontId="17" fillId="8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1" fontId="17" fillId="0" borderId="24" xfId="0" applyNumberFormat="1" applyFont="1" applyBorder="1" applyAlignment="1">
      <alignment horizontal="center" wrapText="1" shrinkToFit="1"/>
    </xf>
    <xf numFmtId="2" fontId="17" fillId="0" borderId="24" xfId="0" applyNumberFormat="1" applyFont="1" applyBorder="1" applyAlignment="1">
      <alignment horizontal="center" wrapText="1" shrinkToFit="1"/>
    </xf>
    <xf numFmtId="2" fontId="17" fillId="16" borderId="24" xfId="0" applyNumberFormat="1" applyFont="1" applyFill="1" applyBorder="1" applyAlignment="1">
      <alignment horizontal="center" wrapText="1" shrinkToFit="1"/>
    </xf>
    <xf numFmtId="2" fontId="17" fillId="14" borderId="24" xfId="0" applyNumberFormat="1" applyFont="1" applyFill="1" applyBorder="1" applyAlignment="1">
      <alignment horizontal="center" wrapText="1" shrinkToFit="1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wrapText="1"/>
    </xf>
    <xf numFmtId="2" fontId="17" fillId="18" borderId="0" xfId="0" applyNumberFormat="1" applyFont="1" applyFill="1" applyAlignment="1">
      <alignment horizontal="center" wrapText="1" shrinkToFit="1"/>
    </xf>
    <xf numFmtId="2" fontId="19" fillId="0" borderId="0" xfId="0" applyNumberFormat="1" applyFont="1" applyAlignment="1">
      <alignment horizontal="center" wrapText="1" shrinkToFit="1"/>
    </xf>
    <xf numFmtId="2" fontId="17" fillId="17" borderId="0" xfId="0" applyNumberFormat="1" applyFont="1" applyFill="1" applyAlignment="1">
      <alignment horizontal="center" wrapText="1" shrinkToFit="1"/>
    </xf>
    <xf numFmtId="1" fontId="17" fillId="7" borderId="4" xfId="0" applyNumberFormat="1" applyFont="1" applyFill="1" applyBorder="1" applyAlignment="1">
      <alignment horizontal="center" wrapText="1" shrinkToFit="1"/>
    </xf>
    <xf numFmtId="2" fontId="17" fillId="7" borderId="4" xfId="0" applyNumberFormat="1" applyFont="1" applyFill="1" applyBorder="1" applyAlignment="1">
      <alignment horizontal="center" wrapText="1" shrinkToFit="1"/>
    </xf>
    <xf numFmtId="0" fontId="18" fillId="7" borderId="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2" fillId="2" borderId="23" xfId="0" applyFont="1" applyFill="1" applyBorder="1" applyAlignment="1">
      <alignment horizontal="left" vertical="top"/>
    </xf>
    <xf numFmtId="0" fontId="11" fillId="0" borderId="75" xfId="0" applyFont="1" applyBorder="1" applyAlignment="1">
      <alignment textRotation="90"/>
    </xf>
    <xf numFmtId="0" fontId="11" fillId="0" borderId="76" xfId="0" applyFont="1" applyBorder="1" applyAlignment="1">
      <alignment textRotation="90"/>
    </xf>
    <xf numFmtId="0" fontId="11" fillId="0" borderId="77" xfId="0" applyFont="1" applyBorder="1" applyAlignment="1">
      <alignment textRotation="90"/>
    </xf>
    <xf numFmtId="0" fontId="0" fillId="0" borderId="13" xfId="0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7" fillId="4" borderId="15" xfId="0" quotePrefix="1" applyFont="1" applyFill="1" applyBorder="1" applyAlignment="1">
      <alignment horizontal="center" vertical="center"/>
    </xf>
    <xf numFmtId="0" fontId="17" fillId="19" borderId="15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17" fillId="19" borderId="22" xfId="0" applyFont="1" applyFill="1" applyBorder="1" applyAlignment="1">
      <alignment horizontal="center" vertical="center"/>
    </xf>
    <xf numFmtId="49" fontId="7" fillId="0" borderId="15" xfId="0" quotePrefix="1" applyNumberFormat="1" applyFont="1" applyBorder="1" applyAlignment="1">
      <alignment horizontal="center" vertical="center"/>
    </xf>
    <xf numFmtId="49" fontId="7" fillId="0" borderId="17" xfId="0" quotePrefix="1" applyNumberFormat="1" applyFont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9" fillId="20" borderId="0" xfId="0" applyFont="1" applyFill="1"/>
    <xf numFmtId="0" fontId="9" fillId="0" borderId="42" xfId="0" applyFont="1" applyBorder="1" applyAlignment="1">
      <alignment horizontal="left" vertical="center"/>
    </xf>
    <xf numFmtId="0" fontId="9" fillId="0" borderId="50" xfId="0" applyFont="1" applyBorder="1" applyAlignment="1">
      <alignment horizontal="left"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3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34" xfId="0" applyFont="1" applyBorder="1" applyAlignment="1">
      <alignment horizontal="left" vertical="center"/>
    </xf>
    <xf numFmtId="0" fontId="7" fillId="21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5" fontId="7" fillId="0" borderId="0" xfId="0" applyNumberFormat="1" applyFont="1"/>
    <xf numFmtId="49" fontId="9" fillId="0" borderId="79" xfId="0" applyNumberFormat="1" applyFont="1" applyBorder="1"/>
    <xf numFmtId="0" fontId="9" fillId="0" borderId="79" xfId="0" applyFont="1" applyBorder="1"/>
    <xf numFmtId="0" fontId="11" fillId="0" borderId="102" xfId="0" applyFont="1" applyBorder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left"/>
    </xf>
    <xf numFmtId="49" fontId="9" fillId="0" borderId="24" xfId="0" applyNumberFormat="1" applyFont="1" applyBorder="1"/>
    <xf numFmtId="0" fontId="9" fillId="0" borderId="24" xfId="0" applyFont="1" applyBorder="1"/>
    <xf numFmtId="0" fontId="11" fillId="0" borderId="10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9" fillId="0" borderId="0" xfId="0" applyFont="1" applyAlignment="1">
      <alignment textRotation="90"/>
    </xf>
    <xf numFmtId="2" fontId="7" fillId="0" borderId="0" xfId="0" applyNumberFormat="1" applyFont="1"/>
    <xf numFmtId="49" fontId="7" fillId="14" borderId="0" xfId="0" applyNumberFormat="1" applyFont="1" applyFill="1" applyAlignment="1">
      <alignment horizontal="center" vertical="center"/>
    </xf>
    <xf numFmtId="49" fontId="7" fillId="14" borderId="17" xfId="0" applyNumberFormat="1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left"/>
    </xf>
    <xf numFmtId="49" fontId="7" fillId="14" borderId="5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textRotation="90"/>
    </xf>
    <xf numFmtId="0" fontId="9" fillId="0" borderId="12" xfId="0" applyFont="1" applyBorder="1" applyAlignment="1">
      <alignment textRotation="90"/>
    </xf>
    <xf numFmtId="0" fontId="9" fillId="0" borderId="14" xfId="0" applyFont="1" applyBorder="1" applyAlignment="1">
      <alignment textRotation="90"/>
    </xf>
    <xf numFmtId="0" fontId="11" fillId="8" borderId="7" xfId="0" applyFont="1" applyFill="1" applyBorder="1" applyAlignment="1">
      <alignment horizontal="center" textRotation="90"/>
    </xf>
    <xf numFmtId="0" fontId="11" fillId="5" borderId="8" xfId="0" applyFont="1" applyFill="1" applyBorder="1" applyAlignment="1">
      <alignment horizontal="center" textRotation="90"/>
    </xf>
    <xf numFmtId="0" fontId="7" fillId="14" borderId="11" xfId="0" applyFont="1" applyFill="1" applyBorder="1" applyAlignment="1">
      <alignment horizontal="left"/>
    </xf>
    <xf numFmtId="49" fontId="7" fillId="14" borderId="69" xfId="0" applyNumberFormat="1" applyFont="1" applyFill="1" applyBorder="1" applyAlignment="1">
      <alignment horizontal="center" vertical="center"/>
    </xf>
    <xf numFmtId="49" fontId="7" fillId="14" borderId="63" xfId="0" applyNumberFormat="1" applyFont="1" applyFill="1" applyBorder="1" applyAlignment="1">
      <alignment horizontal="center" vertical="center"/>
    </xf>
    <xf numFmtId="49" fontId="7" fillId="14" borderId="64" xfId="0" applyNumberFormat="1" applyFont="1" applyFill="1" applyBorder="1" applyAlignment="1">
      <alignment horizontal="center" vertical="center"/>
    </xf>
    <xf numFmtId="0" fontId="7" fillId="14" borderId="64" xfId="0" applyFont="1" applyFill="1" applyBorder="1" applyAlignment="1">
      <alignment horizontal="left"/>
    </xf>
    <xf numFmtId="0" fontId="7" fillId="14" borderId="87" xfId="0" applyFont="1" applyFill="1" applyBorder="1" applyAlignment="1">
      <alignment horizontal="left"/>
    </xf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1" fillId="0" borderId="10" xfId="0" applyFont="1" applyBorder="1" applyAlignment="1">
      <alignment horizontal="center" textRotation="90" wrapText="1"/>
    </xf>
    <xf numFmtId="0" fontId="11" fillId="0" borderId="0" xfId="0" applyFont="1" applyAlignment="1">
      <alignment horizontal="center" textRotation="90" wrapText="1"/>
    </xf>
    <xf numFmtId="0" fontId="11" fillId="0" borderId="7" xfId="0" applyFont="1" applyBorder="1" applyAlignment="1">
      <alignment horizontal="center" textRotation="90" wrapText="1"/>
    </xf>
    <xf numFmtId="0" fontId="11" fillId="0" borderId="8" xfId="0" applyFont="1" applyBorder="1" applyAlignment="1">
      <alignment horizontal="center" textRotation="90" wrapText="1"/>
    </xf>
    <xf numFmtId="0" fontId="11" fillId="0" borderId="9" xfId="0" applyFont="1" applyBorder="1" applyAlignment="1">
      <alignment horizontal="center" textRotation="90" wrapText="1"/>
    </xf>
    <xf numFmtId="0" fontId="9" fillId="0" borderId="0" xfId="0" applyFont="1" applyAlignment="1">
      <alignment horizontal="center" vertical="center" wrapText="1"/>
    </xf>
    <xf numFmtId="0" fontId="11" fillId="8" borderId="8" xfId="0" applyFont="1" applyFill="1" applyBorder="1" applyAlignment="1">
      <alignment horizontal="center" textRotation="90" wrapText="1"/>
    </xf>
    <xf numFmtId="49" fontId="7" fillId="23" borderId="57" xfId="0" applyNumberFormat="1" applyFont="1" applyFill="1" applyBorder="1" applyAlignment="1">
      <alignment horizontal="center" vertical="center"/>
    </xf>
    <xf numFmtId="49" fontId="7" fillId="23" borderId="21" xfId="0" applyNumberFormat="1" applyFont="1" applyFill="1" applyBorder="1" applyAlignment="1">
      <alignment horizontal="center" vertical="center"/>
    </xf>
    <xf numFmtId="49" fontId="7" fillId="23" borderId="58" xfId="0" applyNumberFormat="1" applyFont="1" applyFill="1" applyBorder="1" applyAlignment="1">
      <alignment horizontal="center" vertical="center"/>
    </xf>
    <xf numFmtId="0" fontId="7" fillId="23" borderId="58" xfId="0" applyFont="1" applyFill="1" applyBorder="1" applyAlignment="1">
      <alignment horizontal="left"/>
    </xf>
    <xf numFmtId="0" fontId="7" fillId="23" borderId="85" xfId="0" applyFont="1" applyFill="1" applyBorder="1" applyAlignment="1">
      <alignment horizontal="left"/>
    </xf>
    <xf numFmtId="0" fontId="11" fillId="0" borderId="104" xfId="0" applyFont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9" fontId="7" fillId="24" borderId="69" xfId="0" applyNumberFormat="1" applyFont="1" applyFill="1" applyBorder="1" applyAlignment="1">
      <alignment horizontal="center" vertical="center"/>
    </xf>
    <xf numFmtId="49" fontId="7" fillId="24" borderId="63" xfId="0" applyNumberFormat="1" applyFont="1" applyFill="1" applyBorder="1" applyAlignment="1">
      <alignment horizontal="center" vertical="center"/>
    </xf>
    <xf numFmtId="49" fontId="7" fillId="24" borderId="64" xfId="0" applyNumberFormat="1" applyFont="1" applyFill="1" applyBorder="1" applyAlignment="1">
      <alignment horizontal="center" vertical="center"/>
    </xf>
    <xf numFmtId="0" fontId="7" fillId="24" borderId="64" xfId="0" applyFont="1" applyFill="1" applyBorder="1" applyAlignment="1">
      <alignment horizontal="left"/>
    </xf>
    <xf numFmtId="0" fontId="7" fillId="24" borderId="87" xfId="0" applyFont="1" applyFill="1" applyBorder="1" applyAlignment="1">
      <alignment horizontal="left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53" xfId="0" applyFont="1" applyBorder="1" applyAlignment="1">
      <alignment horizontal="left" vertical="center"/>
    </xf>
    <xf numFmtId="0" fontId="9" fillId="0" borderId="52" xfId="0" applyFont="1" applyBorder="1" applyAlignment="1">
      <alignment horizontal="left" vertical="center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4" fontId="5" fillId="3" borderId="29" xfId="0" applyNumberFormat="1" applyFont="1" applyFill="1" applyBorder="1" applyAlignment="1">
      <alignment horizontal="center" vertical="center"/>
    </xf>
    <xf numFmtId="44" fontId="5" fillId="3" borderId="31" xfId="0" applyNumberFormat="1" applyFont="1" applyFill="1" applyBorder="1" applyAlignment="1">
      <alignment horizontal="center" vertical="center"/>
    </xf>
    <xf numFmtId="44" fontId="5" fillId="3" borderId="3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7" fillId="22" borderId="66" xfId="0" applyFont="1" applyFill="1" applyBorder="1" applyAlignment="1">
      <alignment horizontal="center" vertical="center"/>
    </xf>
    <xf numFmtId="0" fontId="7" fillId="22" borderId="67" xfId="0" applyFont="1" applyFill="1" applyBorder="1" applyAlignment="1">
      <alignment horizontal="center" vertical="center"/>
    </xf>
    <xf numFmtId="0" fontId="7" fillId="22" borderId="98" xfId="0" applyFont="1" applyFill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/>
    </xf>
    <xf numFmtId="0" fontId="7" fillId="22" borderId="68" xfId="0" applyFont="1" applyFill="1" applyBorder="1" applyAlignment="1">
      <alignment horizontal="center" vertical="center"/>
    </xf>
    <xf numFmtId="49" fontId="7" fillId="22" borderId="94" xfId="0" applyNumberFormat="1" applyFont="1" applyFill="1" applyBorder="1" applyAlignment="1">
      <alignment horizontal="center" vertical="center"/>
    </xf>
    <xf numFmtId="49" fontId="7" fillId="22" borderId="55" xfId="0" applyNumberFormat="1" applyFont="1" applyFill="1" applyBorder="1" applyAlignment="1">
      <alignment horizontal="center" vertical="center"/>
    </xf>
    <xf numFmtId="49" fontId="7" fillId="22" borderId="100" xfId="0" applyNumberFormat="1" applyFont="1" applyFill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49" fontId="7" fillId="22" borderId="93" xfId="0" applyNumberFormat="1" applyFont="1" applyFill="1" applyBorder="1" applyAlignment="1">
      <alignment horizontal="center" vertical="center"/>
    </xf>
    <xf numFmtId="49" fontId="7" fillId="21" borderId="94" xfId="0" applyNumberFormat="1" applyFont="1" applyFill="1" applyBorder="1" applyAlignment="1">
      <alignment horizontal="center" vertical="center"/>
    </xf>
    <xf numFmtId="49" fontId="7" fillId="21" borderId="55" xfId="0" applyNumberFormat="1" applyFont="1" applyFill="1" applyBorder="1" applyAlignment="1">
      <alignment horizontal="center" vertical="center"/>
    </xf>
    <xf numFmtId="49" fontId="7" fillId="21" borderId="93" xfId="0" applyNumberFormat="1" applyFont="1" applyFill="1" applyBorder="1" applyAlignment="1">
      <alignment horizontal="center" vertical="center"/>
    </xf>
    <xf numFmtId="0" fontId="7" fillId="21" borderId="64" xfId="0" applyFont="1" applyFill="1" applyBorder="1" applyAlignment="1">
      <alignment horizontal="center" vertical="center"/>
    </xf>
    <xf numFmtId="0" fontId="7" fillId="21" borderId="17" xfId="0" applyFont="1" applyFill="1" applyBorder="1" applyAlignment="1">
      <alignment horizontal="center" vertical="center"/>
    </xf>
    <xf numFmtId="0" fontId="7" fillId="21" borderId="61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49" fontId="7" fillId="0" borderId="100" xfId="0" applyNumberFormat="1" applyFont="1" applyBorder="1" applyAlignment="1">
      <alignment horizontal="center" vertical="center"/>
    </xf>
    <xf numFmtId="49" fontId="7" fillId="8" borderId="94" xfId="0" applyNumberFormat="1" applyFont="1" applyFill="1" applyBorder="1" applyAlignment="1">
      <alignment horizontal="center" vertical="center"/>
    </xf>
    <xf numFmtId="49" fontId="7" fillId="8" borderId="55" xfId="0" applyNumberFormat="1" applyFont="1" applyFill="1" applyBorder="1" applyAlignment="1">
      <alignment horizontal="center" vertical="center"/>
    </xf>
    <xf numFmtId="49" fontId="20" fillId="0" borderId="94" xfId="1" applyNumberFormat="1" applyBorder="1" applyAlignment="1">
      <alignment horizontal="center" vertical="center"/>
    </xf>
    <xf numFmtId="49" fontId="20" fillId="0" borderId="55" xfId="1" applyNumberFormat="1" applyBorder="1" applyAlignment="1">
      <alignment horizontal="center" vertical="center"/>
    </xf>
    <xf numFmtId="49" fontId="20" fillId="0" borderId="93" xfId="1" applyNumberForma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textRotation="90"/>
    </xf>
    <xf numFmtId="0" fontId="11" fillId="0" borderId="13" xfId="0" applyFont="1" applyBorder="1" applyAlignment="1">
      <alignment horizontal="center" textRotation="90"/>
    </xf>
    <xf numFmtId="0" fontId="11" fillId="0" borderId="14" xfId="0" applyFont="1" applyBorder="1" applyAlignment="1">
      <alignment horizontal="center" textRotation="90"/>
    </xf>
    <xf numFmtId="0" fontId="11" fillId="0" borderId="75" xfId="0" applyFont="1" applyBorder="1" applyAlignment="1">
      <alignment horizontal="center" textRotation="90"/>
    </xf>
    <xf numFmtId="0" fontId="11" fillId="0" borderId="76" xfId="0" applyFont="1" applyBorder="1" applyAlignment="1">
      <alignment horizontal="center" textRotation="90"/>
    </xf>
    <xf numFmtId="0" fontId="11" fillId="0" borderId="77" xfId="0" applyFont="1" applyBorder="1" applyAlignment="1">
      <alignment horizontal="center" textRotation="90"/>
    </xf>
    <xf numFmtId="0" fontId="9" fillId="0" borderId="0" xfId="0" applyFont="1" applyAlignment="1">
      <alignment horizontal="left"/>
    </xf>
    <xf numFmtId="0" fontId="11" fillId="0" borderId="102" xfId="0" applyFont="1" applyBorder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11" fillId="0" borderId="10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left"/>
    </xf>
    <xf numFmtId="49" fontId="9" fillId="0" borderId="105" xfId="0" applyNumberFormat="1" applyFont="1" applyBorder="1" applyAlignment="1">
      <alignment horizontal="left"/>
    </xf>
    <xf numFmtId="0" fontId="11" fillId="8" borderId="75" xfId="0" applyFont="1" applyFill="1" applyBorder="1" applyAlignment="1">
      <alignment horizontal="center" textRotation="90" wrapText="1"/>
    </xf>
    <xf numFmtId="0" fontId="11" fillId="8" borderId="76" xfId="0" applyFont="1" applyFill="1" applyBorder="1" applyAlignment="1">
      <alignment horizontal="center" textRotation="90" wrapText="1"/>
    </xf>
    <xf numFmtId="0" fontId="11" fillId="8" borderId="77" xfId="0" applyFont="1" applyFill="1" applyBorder="1" applyAlignment="1">
      <alignment horizontal="center" textRotation="90" wrapText="1"/>
    </xf>
    <xf numFmtId="0" fontId="9" fillId="8" borderId="16" xfId="0" applyFont="1" applyFill="1" applyBorder="1" applyAlignment="1">
      <alignment horizontal="center" textRotation="90"/>
    </xf>
    <xf numFmtId="0" fontId="9" fillId="8" borderId="13" xfId="0" applyFont="1" applyFill="1" applyBorder="1" applyAlignment="1">
      <alignment horizontal="center" textRotation="90"/>
    </xf>
    <xf numFmtId="0" fontId="9" fillId="8" borderId="22" xfId="0" applyFont="1" applyFill="1" applyBorder="1" applyAlignment="1">
      <alignment horizontal="center" textRotation="90"/>
    </xf>
    <xf numFmtId="0" fontId="9" fillId="0" borderId="12" xfId="0" applyFont="1" applyBorder="1" applyAlignment="1">
      <alignment horizontal="center" textRotation="90"/>
    </xf>
    <xf numFmtId="0" fontId="9" fillId="0" borderId="13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NumberFormat="1" applyFont="1"/>
    <xf numFmtId="0" fontId="17" fillId="14" borderId="0" xfId="0" applyFont="1" applyFill="1" applyAlignment="1">
      <alignment horizontal="center" vertical="center"/>
    </xf>
    <xf numFmtId="2" fontId="21" fillId="4" borderId="0" xfId="0" applyNumberFormat="1" applyFont="1" applyFill="1" applyAlignment="1">
      <alignment horizontal="center" wrapText="1" shrinkToFit="1"/>
    </xf>
    <xf numFmtId="2" fontId="21" fillId="3" borderId="0" xfId="0" applyNumberFormat="1" applyFont="1" applyFill="1" applyAlignment="1">
      <alignment horizontal="center" wrapText="1" shrinkToFit="1"/>
    </xf>
    <xf numFmtId="2" fontId="22" fillId="13" borderId="0" xfId="0" applyNumberFormat="1" applyFont="1" applyFill="1" applyAlignment="1">
      <alignment horizontal="center" wrapText="1" shrinkToFit="1"/>
    </xf>
    <xf numFmtId="0" fontId="9" fillId="1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F8282"/>
      <color rgb="FF00C9B5"/>
      <color rgb="FF00FFFB"/>
      <color rgb="FFCA75FF"/>
      <color rgb="FFFF66DB"/>
      <color rgb="FFFBE79C"/>
      <color rgb="FF964B00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42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247650</xdr:colOff>
      <xdr:row>6</xdr:row>
      <xdr:rowOff>123825</xdr:rowOff>
    </xdr:from>
    <xdr:to>
      <xdr:col>26</xdr:col>
      <xdr:colOff>295275</xdr:colOff>
      <xdr:row>32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779D6-38E6-80A4-4968-CD9368BD9865}"/>
            </a:ext>
            <a:ext uri="{147F2762-F138-4A5C-976F-8EAC2B608ADB}">
              <a16:predDERef xmlns:a16="http://schemas.microsoft.com/office/drawing/2014/main" pred="{23310654-BD34-421D-BB73-E8B6EACA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1466850"/>
          <a:ext cx="6753225" cy="48768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0</xdr:row>
      <xdr:rowOff>161925</xdr:rowOff>
    </xdr:from>
    <xdr:to>
      <xdr:col>27</xdr:col>
      <xdr:colOff>304800</xdr:colOff>
      <xdr:row>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F04611-3A74-3B7C-D3F7-887FCF42A980}"/>
            </a:ext>
            <a:ext uri="{147F2762-F138-4A5C-976F-8EAC2B608ADB}">
              <a16:predDERef xmlns:a16="http://schemas.microsoft.com/office/drawing/2014/main" pred="{A5C779D6-38E6-80A4-4968-CD9368BD9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1925"/>
          <a:ext cx="7620000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topLeftCell="A3" zoomScaleNormal="100" workbookViewId="0">
      <selection activeCell="K19" sqref="K19"/>
    </sheetView>
  </sheetViews>
  <sheetFormatPr defaultColWidth="9.140625" defaultRowHeight="15"/>
  <cols>
    <col min="1" max="1" width="2.5703125" style="305" customWidth="1"/>
    <col min="2" max="2" width="6.28515625" style="345" customWidth="1"/>
    <col min="3" max="3" width="4" style="346" bestFit="1" customWidth="1"/>
    <col min="4" max="4" width="5.7109375" style="346" bestFit="1" customWidth="1"/>
    <col min="5" max="5" width="12.28515625" style="347" customWidth="1"/>
    <col min="6" max="6" width="5.5703125" style="347" bestFit="1" customWidth="1"/>
    <col min="7" max="7" width="7.42578125" style="347" customWidth="1"/>
    <col min="8" max="8" width="9.28515625" style="347" customWidth="1"/>
    <col min="9" max="9" width="10.28515625" style="347" customWidth="1"/>
    <col min="10" max="10" width="8.7109375" style="347" customWidth="1"/>
    <col min="11" max="11" width="101.85546875" style="348" customWidth="1"/>
    <col min="12" max="12" width="70.140625" style="348" customWidth="1"/>
    <col min="13" max="13" width="6" style="347" bestFit="1" customWidth="1"/>
    <col min="14" max="14" width="2" style="349" customWidth="1"/>
    <col min="15" max="38" width="9.140625" style="307"/>
    <col min="39" max="16384" width="9.140625" style="308"/>
  </cols>
  <sheetData>
    <row r="2" spans="1:38" ht="16.5">
      <c r="B2" s="445" t="s">
        <v>0</v>
      </c>
      <c r="C2" s="446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306"/>
    </row>
    <row r="3" spans="1:38" ht="31.5">
      <c r="B3" s="448">
        <v>247</v>
      </c>
      <c r="C3" s="451" t="s">
        <v>1</v>
      </c>
      <c r="D3" s="309" t="s">
        <v>2</v>
      </c>
      <c r="E3" s="309" t="s">
        <v>3</v>
      </c>
      <c r="F3" s="309" t="s">
        <v>4</v>
      </c>
      <c r="G3" s="309" t="s">
        <v>5</v>
      </c>
      <c r="H3" s="309" t="s">
        <v>6</v>
      </c>
      <c r="I3" s="309" t="s">
        <v>7</v>
      </c>
      <c r="J3" s="309" t="s">
        <v>8</v>
      </c>
      <c r="K3" s="309" t="s">
        <v>9</v>
      </c>
      <c r="L3" s="309"/>
      <c r="M3" s="309"/>
      <c r="N3" s="310"/>
    </row>
    <row r="4" spans="1:38" s="318" customFormat="1">
      <c r="A4" s="311"/>
      <c r="B4" s="449"/>
      <c r="C4" s="452"/>
      <c r="D4" s="312">
        <v>1</v>
      </c>
      <c r="E4" s="312"/>
      <c r="F4" s="312"/>
      <c r="G4" s="313">
        <v>0.35</v>
      </c>
      <c r="H4" s="313"/>
      <c r="I4" s="313"/>
      <c r="J4" s="314" t="s">
        <v>10</v>
      </c>
      <c r="K4" s="315"/>
      <c r="L4" s="315"/>
      <c r="M4" s="442" t="s">
        <v>11</v>
      </c>
      <c r="N4" s="316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  <c r="AI4" s="317"/>
      <c r="AJ4" s="317"/>
      <c r="AK4" s="317"/>
      <c r="AL4" s="317"/>
    </row>
    <row r="5" spans="1:38" s="318" customFormat="1">
      <c r="A5" s="311"/>
      <c r="B5" s="449"/>
      <c r="C5" s="452"/>
      <c r="D5" s="319">
        <v>2</v>
      </c>
      <c r="E5" s="319">
        <v>260</v>
      </c>
      <c r="F5" s="319"/>
      <c r="G5" s="320">
        <v>0.35</v>
      </c>
      <c r="H5" s="321" t="s">
        <v>12</v>
      </c>
      <c r="I5" s="321" t="s">
        <v>13</v>
      </c>
      <c r="J5" s="322" t="s">
        <v>14</v>
      </c>
      <c r="K5" s="323" t="s">
        <v>15</v>
      </c>
      <c r="L5" s="323" t="s">
        <v>16</v>
      </c>
      <c r="M5" s="443"/>
      <c r="N5" s="316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7"/>
      <c r="AK5" s="317"/>
      <c r="AL5" s="317"/>
    </row>
    <row r="6" spans="1:38" s="318" customFormat="1">
      <c r="A6" s="311"/>
      <c r="B6" s="449"/>
      <c r="C6" s="452"/>
      <c r="D6" s="319">
        <v>3</v>
      </c>
      <c r="E6" s="319" t="s">
        <v>17</v>
      </c>
      <c r="F6" s="319"/>
      <c r="G6" s="320">
        <v>0.35</v>
      </c>
      <c r="H6" s="324" t="s">
        <v>1</v>
      </c>
      <c r="I6" s="324" t="s">
        <v>18</v>
      </c>
      <c r="J6" s="322" t="s">
        <v>17</v>
      </c>
      <c r="K6" s="323" t="s">
        <v>19</v>
      </c>
      <c r="L6" s="323" t="s">
        <v>20</v>
      </c>
      <c r="M6" s="443"/>
      <c r="N6" s="316"/>
      <c r="O6" s="317"/>
      <c r="P6" s="317"/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  <c r="AG6" s="317"/>
      <c r="AH6" s="317"/>
      <c r="AI6" s="317"/>
      <c r="AJ6" s="317"/>
      <c r="AK6" s="317"/>
      <c r="AL6" s="317"/>
    </row>
    <row r="7" spans="1:38" s="318" customFormat="1">
      <c r="A7" s="311"/>
      <c r="B7" s="449"/>
      <c r="C7" s="452"/>
      <c r="D7" s="312">
        <v>4</v>
      </c>
      <c r="E7" s="312"/>
      <c r="F7" s="312"/>
      <c r="G7" s="313">
        <v>0.35</v>
      </c>
      <c r="H7" s="313"/>
      <c r="I7" s="313"/>
      <c r="J7" s="314" t="s">
        <v>10</v>
      </c>
      <c r="K7" s="315"/>
      <c r="L7" s="315"/>
      <c r="M7" s="443"/>
      <c r="N7" s="316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17"/>
      <c r="AB7" s="317"/>
      <c r="AC7" s="317"/>
      <c r="AD7" s="317"/>
      <c r="AE7" s="317"/>
      <c r="AF7" s="317"/>
      <c r="AG7" s="317"/>
      <c r="AH7" s="317"/>
      <c r="AI7" s="317"/>
      <c r="AJ7" s="317"/>
      <c r="AK7" s="317"/>
      <c r="AL7" s="317"/>
    </row>
    <row r="8" spans="1:38" s="318" customFormat="1">
      <c r="A8" s="311"/>
      <c r="B8" s="449"/>
      <c r="C8" s="452"/>
      <c r="D8" s="312">
        <v>5</v>
      </c>
      <c r="E8" s="312"/>
      <c r="F8" s="312"/>
      <c r="G8" s="313">
        <v>0.35</v>
      </c>
      <c r="H8" s="313"/>
      <c r="I8" s="313"/>
      <c r="J8" s="314" t="s">
        <v>10</v>
      </c>
      <c r="K8" s="315"/>
      <c r="L8" s="315"/>
      <c r="M8" s="443"/>
      <c r="N8" s="316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  <c r="AG8" s="317"/>
      <c r="AH8" s="317"/>
      <c r="AI8" s="317"/>
      <c r="AJ8" s="317"/>
      <c r="AK8" s="317"/>
      <c r="AL8" s="317"/>
    </row>
    <row r="9" spans="1:38" s="318" customFormat="1">
      <c r="A9" s="311"/>
      <c r="B9" s="449"/>
      <c r="C9" s="452"/>
      <c r="D9" s="319">
        <v>6</v>
      </c>
      <c r="E9" s="319">
        <v>145</v>
      </c>
      <c r="F9" s="319">
        <v>2</v>
      </c>
      <c r="G9" s="320">
        <v>0.35</v>
      </c>
      <c r="H9" s="325" t="s">
        <v>21</v>
      </c>
      <c r="I9" s="326" t="s">
        <v>22</v>
      </c>
      <c r="J9" s="322" t="s">
        <v>23</v>
      </c>
      <c r="K9" s="323" t="s">
        <v>24</v>
      </c>
      <c r="L9" s="323" t="s">
        <v>25</v>
      </c>
      <c r="M9" s="443"/>
      <c r="N9" s="316"/>
      <c r="O9" s="317"/>
      <c r="P9" s="317"/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17"/>
      <c r="AG9" s="317"/>
      <c r="AH9" s="317"/>
      <c r="AI9" s="317"/>
      <c r="AJ9" s="317"/>
      <c r="AK9" s="317"/>
      <c r="AL9" s="317"/>
    </row>
    <row r="10" spans="1:38" s="318" customFormat="1">
      <c r="A10" s="311"/>
      <c r="B10" s="449"/>
      <c r="C10" s="452"/>
      <c r="D10" s="319">
        <v>7</v>
      </c>
      <c r="E10" s="319">
        <v>145</v>
      </c>
      <c r="F10" s="319">
        <v>3</v>
      </c>
      <c r="G10" s="320">
        <v>0.35</v>
      </c>
      <c r="H10" s="327" t="s">
        <v>26</v>
      </c>
      <c r="I10" s="328" t="s">
        <v>27</v>
      </c>
      <c r="J10" s="322" t="s">
        <v>28</v>
      </c>
      <c r="K10" s="323" t="s">
        <v>29</v>
      </c>
      <c r="L10" s="323" t="s">
        <v>30</v>
      </c>
      <c r="M10" s="443"/>
      <c r="N10" s="316"/>
      <c r="O10" s="317"/>
      <c r="P10" s="317"/>
      <c r="Q10" s="317"/>
      <c r="R10" s="317"/>
      <c r="S10" s="317"/>
      <c r="T10" s="317"/>
      <c r="U10" s="317"/>
      <c r="V10" s="317"/>
      <c r="W10" s="317"/>
      <c r="X10" s="317"/>
      <c r="Y10" s="317"/>
      <c r="Z10" s="317"/>
      <c r="AA10" s="317"/>
      <c r="AB10" s="317"/>
      <c r="AC10" s="317"/>
      <c r="AD10" s="317"/>
      <c r="AE10" s="317"/>
      <c r="AF10" s="317"/>
      <c r="AG10" s="317"/>
      <c r="AH10" s="317"/>
      <c r="AI10" s="317"/>
      <c r="AJ10" s="317"/>
      <c r="AK10" s="317"/>
      <c r="AL10" s="317"/>
    </row>
    <row r="11" spans="1:38" s="318" customFormat="1">
      <c r="A11" s="311"/>
      <c r="B11" s="449"/>
      <c r="C11" s="452"/>
      <c r="D11" s="319">
        <v>8</v>
      </c>
      <c r="E11" s="319">
        <v>205</v>
      </c>
      <c r="F11" s="319"/>
      <c r="G11" s="320">
        <v>0.35</v>
      </c>
      <c r="H11" s="329" t="s">
        <v>31</v>
      </c>
      <c r="I11" s="330" t="s">
        <v>32</v>
      </c>
      <c r="J11" s="322" t="s">
        <v>33</v>
      </c>
      <c r="K11" s="323" t="s">
        <v>34</v>
      </c>
      <c r="L11" s="323" t="s">
        <v>35</v>
      </c>
      <c r="M11" s="443"/>
      <c r="N11" s="316"/>
      <c r="O11" s="317"/>
      <c r="P11" s="317"/>
      <c r="Q11" s="317"/>
      <c r="R11" s="317"/>
      <c r="S11" s="317"/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7"/>
      <c r="AG11" s="317"/>
      <c r="AH11" s="317"/>
      <c r="AI11" s="317"/>
      <c r="AJ11" s="317"/>
      <c r="AK11" s="317"/>
      <c r="AL11" s="317"/>
    </row>
    <row r="12" spans="1:38" s="318" customFormat="1">
      <c r="A12" s="311"/>
      <c r="B12" s="449"/>
      <c r="C12" s="452"/>
      <c r="D12" s="319">
        <v>9</v>
      </c>
      <c r="E12" s="319">
        <v>207</v>
      </c>
      <c r="F12" s="319">
        <v>2</v>
      </c>
      <c r="G12" s="320">
        <v>0.35</v>
      </c>
      <c r="H12" s="331" t="s">
        <v>36</v>
      </c>
      <c r="I12" s="321" t="s">
        <v>13</v>
      </c>
      <c r="J12" s="322" t="s">
        <v>37</v>
      </c>
      <c r="K12" s="323" t="s">
        <v>38</v>
      </c>
      <c r="L12" s="323" t="s">
        <v>39</v>
      </c>
      <c r="M12" s="443"/>
      <c r="N12" s="316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7"/>
      <c r="AG12" s="317"/>
      <c r="AH12" s="317"/>
      <c r="AI12" s="317"/>
      <c r="AJ12" s="317"/>
      <c r="AK12" s="317"/>
      <c r="AL12" s="317"/>
    </row>
    <row r="13" spans="1:38" s="318" customFormat="1">
      <c r="A13" s="311"/>
      <c r="B13" s="449"/>
      <c r="C13" s="452"/>
      <c r="D13" s="319">
        <v>10</v>
      </c>
      <c r="E13" s="319">
        <v>156</v>
      </c>
      <c r="F13" s="319"/>
      <c r="G13" s="320">
        <v>0.5</v>
      </c>
      <c r="H13" s="325" t="s">
        <v>21</v>
      </c>
      <c r="I13" s="320" t="s">
        <v>40</v>
      </c>
      <c r="J13" s="322" t="s">
        <v>41</v>
      </c>
      <c r="K13" s="323" t="s">
        <v>42</v>
      </c>
      <c r="L13" s="323" t="s">
        <v>43</v>
      </c>
      <c r="M13" s="443"/>
      <c r="N13" s="316"/>
      <c r="O13" s="317"/>
      <c r="P13" s="317"/>
      <c r="Q13" s="317"/>
      <c r="R13" s="317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  <c r="AG13" s="317"/>
      <c r="AH13" s="317"/>
      <c r="AI13" s="317"/>
      <c r="AJ13" s="317"/>
      <c r="AK13" s="317"/>
      <c r="AL13" s="317"/>
    </row>
    <row r="14" spans="1:38" s="318" customFormat="1">
      <c r="A14" s="311"/>
      <c r="B14" s="449"/>
      <c r="C14" s="452"/>
      <c r="D14" s="319">
        <v>11</v>
      </c>
      <c r="E14" s="319">
        <v>225</v>
      </c>
      <c r="F14" s="319"/>
      <c r="G14" s="320">
        <v>0.35</v>
      </c>
      <c r="H14" s="327" t="s">
        <v>26</v>
      </c>
      <c r="I14" s="332" t="s">
        <v>44</v>
      </c>
      <c r="J14" s="322" t="s">
        <v>45</v>
      </c>
      <c r="K14" s="323" t="s">
        <v>46</v>
      </c>
      <c r="L14" s="454" t="s">
        <v>47</v>
      </c>
      <c r="M14" s="443"/>
      <c r="N14" s="316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17"/>
      <c r="AI14" s="317"/>
      <c r="AJ14" s="317"/>
      <c r="AK14" s="317"/>
      <c r="AL14" s="317"/>
    </row>
    <row r="15" spans="1:38" s="318" customFormat="1">
      <c r="A15" s="311"/>
      <c r="B15" s="449"/>
      <c r="C15" s="452"/>
      <c r="D15" s="333">
        <v>12</v>
      </c>
      <c r="E15" s="333">
        <v>225</v>
      </c>
      <c r="F15" s="333"/>
      <c r="G15" s="334">
        <v>0.35</v>
      </c>
      <c r="H15" s="335" t="s">
        <v>48</v>
      </c>
      <c r="I15" s="336" t="s">
        <v>32</v>
      </c>
      <c r="J15" s="337" t="s">
        <v>49</v>
      </c>
      <c r="K15" s="338" t="s">
        <v>50</v>
      </c>
      <c r="L15" s="455"/>
      <c r="M15" s="443"/>
      <c r="N15" s="316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317"/>
      <c r="AF15" s="317"/>
      <c r="AG15" s="317"/>
      <c r="AH15" s="317"/>
      <c r="AI15" s="317"/>
      <c r="AJ15" s="317"/>
      <c r="AK15" s="317"/>
      <c r="AL15" s="317"/>
    </row>
    <row r="16" spans="1:38" s="318" customFormat="1">
      <c r="A16" s="311"/>
      <c r="B16" s="449"/>
      <c r="C16" s="452"/>
      <c r="D16" s="312">
        <v>13</v>
      </c>
      <c r="E16" s="312"/>
      <c r="F16" s="312"/>
      <c r="G16" s="313">
        <v>0.35</v>
      </c>
      <c r="H16" s="313"/>
      <c r="I16" s="313"/>
      <c r="J16" s="314" t="s">
        <v>10</v>
      </c>
      <c r="K16" s="315"/>
      <c r="L16" s="315"/>
      <c r="M16" s="443"/>
      <c r="N16" s="316"/>
      <c r="O16" s="317"/>
      <c r="P16" s="317"/>
      <c r="Q16" s="317"/>
      <c r="R16" s="317"/>
      <c r="S16" s="317"/>
      <c r="T16" s="317"/>
      <c r="U16" s="317"/>
      <c r="V16" s="317"/>
      <c r="W16" s="317"/>
      <c r="X16" s="317"/>
      <c r="Y16" s="317"/>
      <c r="Z16" s="317"/>
      <c r="AA16" s="317"/>
      <c r="AB16" s="317"/>
      <c r="AC16" s="317"/>
      <c r="AD16" s="317"/>
      <c r="AE16" s="317"/>
      <c r="AF16" s="317"/>
      <c r="AG16" s="317"/>
      <c r="AH16" s="317"/>
      <c r="AI16" s="317"/>
      <c r="AJ16" s="317"/>
      <c r="AK16" s="317"/>
      <c r="AL16" s="317"/>
    </row>
    <row r="17" spans="1:38" s="318" customFormat="1">
      <c r="A17" s="311"/>
      <c r="B17" s="449"/>
      <c r="C17" s="452"/>
      <c r="D17" s="319">
        <v>14</v>
      </c>
      <c r="E17" s="319">
        <v>1390</v>
      </c>
      <c r="F17" s="319">
        <v>2</v>
      </c>
      <c r="G17" s="320">
        <v>0.35</v>
      </c>
      <c r="H17" s="339" t="s">
        <v>51</v>
      </c>
      <c r="I17" s="320"/>
      <c r="J17" s="322" t="s">
        <v>52</v>
      </c>
      <c r="K17" s="323" t="s">
        <v>53</v>
      </c>
      <c r="L17" s="323" t="s">
        <v>54</v>
      </c>
      <c r="M17" s="443"/>
      <c r="N17" s="316"/>
      <c r="O17" s="317"/>
      <c r="P17" s="317"/>
      <c r="Q17" s="317"/>
      <c r="R17" s="317"/>
      <c r="S17" s="317"/>
      <c r="T17" s="317"/>
      <c r="U17" s="317"/>
      <c r="V17" s="317"/>
      <c r="W17" s="317"/>
      <c r="X17" s="317"/>
      <c r="Y17" s="317"/>
      <c r="Z17" s="317"/>
      <c r="AA17" s="317"/>
      <c r="AB17" s="317"/>
      <c r="AC17" s="317"/>
      <c r="AD17" s="317"/>
      <c r="AE17" s="317"/>
      <c r="AF17" s="317"/>
      <c r="AG17" s="317"/>
      <c r="AH17" s="317"/>
      <c r="AI17" s="317"/>
      <c r="AJ17" s="317"/>
      <c r="AK17" s="317"/>
      <c r="AL17" s="317"/>
    </row>
    <row r="18" spans="1:38" s="318" customFormat="1">
      <c r="A18" s="311"/>
      <c r="B18" s="449"/>
      <c r="C18" s="452"/>
      <c r="D18" s="319">
        <v>15</v>
      </c>
      <c r="E18" s="319">
        <v>833</v>
      </c>
      <c r="F18" s="319">
        <v>4</v>
      </c>
      <c r="G18" s="320">
        <v>0.35</v>
      </c>
      <c r="H18" s="331" t="s">
        <v>36</v>
      </c>
      <c r="I18" s="321" t="s">
        <v>13</v>
      </c>
      <c r="J18" s="322" t="s">
        <v>55</v>
      </c>
      <c r="K18" s="323" t="s">
        <v>56</v>
      </c>
      <c r="L18" s="454" t="s">
        <v>57</v>
      </c>
      <c r="M18" s="443"/>
      <c r="N18" s="316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</row>
    <row r="19" spans="1:38" s="318" customFormat="1">
      <c r="A19" s="311"/>
      <c r="B19" s="449"/>
      <c r="C19" s="452"/>
      <c r="D19" s="319">
        <v>16</v>
      </c>
      <c r="E19" s="319">
        <v>833</v>
      </c>
      <c r="F19" s="319">
        <v>2</v>
      </c>
      <c r="G19" s="320">
        <v>0.35</v>
      </c>
      <c r="H19" s="327" t="s">
        <v>26</v>
      </c>
      <c r="I19" s="577" t="s">
        <v>22</v>
      </c>
      <c r="J19" s="322" t="s">
        <v>58</v>
      </c>
      <c r="K19" s="323" t="s">
        <v>59</v>
      </c>
      <c r="L19" s="454"/>
      <c r="M19" s="443"/>
      <c r="N19" s="316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317"/>
      <c r="AB19" s="317"/>
      <c r="AC19" s="317"/>
      <c r="AD19" s="317"/>
      <c r="AE19" s="317"/>
      <c r="AF19" s="317"/>
      <c r="AG19" s="317"/>
      <c r="AH19" s="317"/>
      <c r="AI19" s="317"/>
      <c r="AJ19" s="317"/>
      <c r="AK19" s="317"/>
      <c r="AL19" s="317"/>
    </row>
    <row r="20" spans="1:38" s="318" customFormat="1">
      <c r="A20" s="311"/>
      <c r="B20" s="449"/>
      <c r="C20" s="452"/>
      <c r="D20" s="319">
        <v>17</v>
      </c>
      <c r="E20" s="319">
        <v>243</v>
      </c>
      <c r="F20" s="319">
        <v>2</v>
      </c>
      <c r="G20" s="320">
        <v>0.35</v>
      </c>
      <c r="H20" s="327" t="s">
        <v>26</v>
      </c>
      <c r="I20" s="340"/>
      <c r="J20" s="322" t="s">
        <v>60</v>
      </c>
      <c r="K20" s="323" t="s">
        <v>61</v>
      </c>
      <c r="L20" s="454" t="s">
        <v>57</v>
      </c>
      <c r="M20" s="443"/>
      <c r="N20" s="316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  <c r="Z20" s="317"/>
      <c r="AA20" s="317"/>
      <c r="AB20" s="317"/>
      <c r="AC20" s="317"/>
      <c r="AD20" s="317"/>
      <c r="AE20" s="317"/>
      <c r="AF20" s="317"/>
      <c r="AG20" s="317"/>
      <c r="AH20" s="317"/>
      <c r="AI20" s="317"/>
      <c r="AJ20" s="317"/>
      <c r="AK20" s="317"/>
      <c r="AL20" s="317"/>
    </row>
    <row r="21" spans="1:38" s="318" customFormat="1">
      <c r="A21" s="311"/>
      <c r="B21" s="449"/>
      <c r="C21" s="452"/>
      <c r="D21" s="319">
        <v>18</v>
      </c>
      <c r="E21" s="319">
        <v>243</v>
      </c>
      <c r="F21" s="319">
        <v>1</v>
      </c>
      <c r="G21" s="320">
        <v>0.35</v>
      </c>
      <c r="H21" s="341" t="s">
        <v>62</v>
      </c>
      <c r="I21" s="320"/>
      <c r="J21" s="322" t="s">
        <v>63</v>
      </c>
      <c r="K21" s="323" t="s">
        <v>64</v>
      </c>
      <c r="L21" s="454"/>
      <c r="M21" s="443"/>
      <c r="N21" s="316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17"/>
      <c r="Z21" s="317"/>
      <c r="AA21" s="317"/>
      <c r="AB21" s="317"/>
      <c r="AC21" s="317"/>
      <c r="AD21" s="317"/>
      <c r="AE21" s="317"/>
      <c r="AF21" s="317"/>
      <c r="AG21" s="317"/>
      <c r="AH21" s="317"/>
      <c r="AI21" s="317"/>
      <c r="AJ21" s="317"/>
      <c r="AK21" s="317"/>
      <c r="AL21" s="317"/>
    </row>
    <row r="22" spans="1:38" s="318" customFormat="1">
      <c r="A22" s="311"/>
      <c r="B22" s="449"/>
      <c r="C22" s="452"/>
      <c r="D22" s="319">
        <v>19</v>
      </c>
      <c r="E22" s="319" t="s">
        <v>65</v>
      </c>
      <c r="F22" s="319"/>
      <c r="G22" s="320">
        <v>0.35</v>
      </c>
      <c r="H22" s="327" t="s">
        <v>26</v>
      </c>
      <c r="I22" s="576" t="s">
        <v>13</v>
      </c>
      <c r="J22" s="322" t="s">
        <v>66</v>
      </c>
      <c r="K22" s="323" t="s">
        <v>67</v>
      </c>
      <c r="L22" s="454" t="s">
        <v>57</v>
      </c>
      <c r="M22" s="443"/>
      <c r="N22" s="316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7"/>
      <c r="AG22" s="317"/>
      <c r="AH22" s="317"/>
      <c r="AI22" s="317"/>
      <c r="AJ22" s="317"/>
      <c r="AK22" s="317"/>
      <c r="AL22" s="317"/>
    </row>
    <row r="23" spans="1:38" s="318" customFormat="1">
      <c r="A23" s="311"/>
      <c r="B23" s="449"/>
      <c r="C23" s="452"/>
      <c r="D23" s="319">
        <v>20</v>
      </c>
      <c r="E23" s="319" t="s">
        <v>65</v>
      </c>
      <c r="F23" s="319"/>
      <c r="G23" s="320">
        <v>0.35</v>
      </c>
      <c r="H23" s="325" t="s">
        <v>21</v>
      </c>
      <c r="I23" s="578" t="s">
        <v>27</v>
      </c>
      <c r="J23" s="322" t="s">
        <v>68</v>
      </c>
      <c r="K23" s="323" t="s">
        <v>69</v>
      </c>
      <c r="L23" s="454"/>
      <c r="M23" s="443"/>
      <c r="N23" s="316"/>
      <c r="O23" s="317"/>
      <c r="P23" s="317"/>
      <c r="Q23" s="317"/>
      <c r="R23" s="317"/>
      <c r="S23" s="317"/>
      <c r="T23" s="317"/>
      <c r="U23" s="317"/>
      <c r="V23" s="317"/>
      <c r="W23" s="317"/>
      <c r="X23" s="317"/>
      <c r="Y23" s="317"/>
      <c r="Z23" s="317"/>
      <c r="AA23" s="317"/>
      <c r="AB23" s="317"/>
      <c r="AC23" s="317"/>
      <c r="AD23" s="317"/>
      <c r="AE23" s="317"/>
      <c r="AF23" s="317"/>
      <c r="AG23" s="317"/>
      <c r="AH23" s="317"/>
      <c r="AI23" s="317"/>
      <c r="AJ23" s="317"/>
      <c r="AK23" s="317"/>
      <c r="AL23" s="317"/>
    </row>
    <row r="24" spans="1:38" s="318" customFormat="1">
      <c r="A24" s="311"/>
      <c r="B24" s="449"/>
      <c r="C24" s="452"/>
      <c r="D24" s="319">
        <v>21</v>
      </c>
      <c r="E24" s="319">
        <v>1601</v>
      </c>
      <c r="F24" s="319">
        <v>4</v>
      </c>
      <c r="G24" s="320">
        <v>0.35</v>
      </c>
      <c r="H24" s="329" t="s">
        <v>31</v>
      </c>
      <c r="I24" s="320" t="s">
        <v>40</v>
      </c>
      <c r="J24" s="322" t="s">
        <v>70</v>
      </c>
      <c r="K24" s="323" t="s">
        <v>71</v>
      </c>
      <c r="L24" s="323" t="s">
        <v>72</v>
      </c>
      <c r="M24" s="443"/>
      <c r="N24" s="316"/>
      <c r="O24" s="317"/>
      <c r="P24" s="317"/>
      <c r="Q24" s="317"/>
      <c r="R24" s="317"/>
      <c r="S24" s="317"/>
      <c r="T24" s="317"/>
      <c r="U24" s="317"/>
      <c r="V24" s="317"/>
      <c r="W24" s="317"/>
      <c r="X24" s="317"/>
      <c r="Y24" s="317"/>
      <c r="Z24" s="317"/>
      <c r="AA24" s="317"/>
      <c r="AB24" s="317"/>
      <c r="AC24" s="317"/>
      <c r="AD24" s="317"/>
      <c r="AE24" s="317"/>
      <c r="AF24" s="317"/>
      <c r="AG24" s="317"/>
      <c r="AH24" s="317"/>
      <c r="AI24" s="317"/>
      <c r="AJ24" s="317"/>
      <c r="AK24" s="317"/>
      <c r="AL24" s="317"/>
    </row>
    <row r="25" spans="1:38" s="318" customFormat="1">
      <c r="A25" s="311"/>
      <c r="B25" s="449"/>
      <c r="C25" s="452"/>
      <c r="D25" s="312">
        <v>22</v>
      </c>
      <c r="E25" s="312"/>
      <c r="F25" s="312"/>
      <c r="G25" s="313">
        <v>0.35</v>
      </c>
      <c r="H25" s="313"/>
      <c r="I25" s="313"/>
      <c r="J25" s="314" t="s">
        <v>10</v>
      </c>
      <c r="K25" s="315"/>
      <c r="L25" s="315"/>
      <c r="M25" s="443"/>
      <c r="N25" s="316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317"/>
      <c r="AB25" s="317"/>
      <c r="AC25" s="317"/>
      <c r="AD25" s="317"/>
      <c r="AE25" s="317"/>
      <c r="AF25" s="317"/>
      <c r="AG25" s="317"/>
      <c r="AH25" s="317"/>
      <c r="AI25" s="317"/>
      <c r="AJ25" s="317"/>
      <c r="AK25" s="317"/>
      <c r="AL25" s="317"/>
    </row>
    <row r="26" spans="1:38" s="318" customFormat="1">
      <c r="A26" s="311"/>
      <c r="B26" s="449"/>
      <c r="C26" s="452"/>
      <c r="D26" s="312">
        <v>23</v>
      </c>
      <c r="E26" s="312"/>
      <c r="F26" s="312"/>
      <c r="G26" s="313">
        <v>0.35</v>
      </c>
      <c r="H26" s="313"/>
      <c r="I26" s="313"/>
      <c r="J26" s="322" t="s">
        <v>45</v>
      </c>
      <c r="K26" s="323" t="s">
        <v>73</v>
      </c>
      <c r="L26" s="315"/>
      <c r="M26" s="443"/>
      <c r="N26" s="316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7"/>
      <c r="AG26" s="317"/>
      <c r="AH26" s="317"/>
      <c r="AI26" s="317"/>
      <c r="AJ26" s="317"/>
      <c r="AK26" s="317"/>
      <c r="AL26" s="317"/>
    </row>
    <row r="27" spans="1:38" s="318" customFormat="1">
      <c r="A27" s="311"/>
      <c r="B27" s="450"/>
      <c r="C27" s="453"/>
      <c r="D27" s="342">
        <v>24</v>
      </c>
      <c r="E27" s="342"/>
      <c r="F27" s="342"/>
      <c r="G27" s="343">
        <v>0.35</v>
      </c>
      <c r="H27" s="343"/>
      <c r="I27" s="343"/>
      <c r="J27" s="337" t="s">
        <v>49</v>
      </c>
      <c r="K27" s="338" t="s">
        <v>74</v>
      </c>
      <c r="L27" s="344"/>
      <c r="M27" s="444"/>
      <c r="N27" s="316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  <c r="Z27" s="317"/>
      <c r="AA27" s="317"/>
      <c r="AB27" s="317"/>
      <c r="AC27" s="317"/>
      <c r="AD27" s="317"/>
      <c r="AE27" s="317"/>
      <c r="AF27" s="317"/>
      <c r="AG27" s="317"/>
      <c r="AH27" s="317"/>
      <c r="AI27" s="317"/>
      <c r="AJ27" s="317"/>
      <c r="AK27" s="317"/>
      <c r="AL27" s="317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24"/>
  <sheetViews>
    <sheetView workbookViewId="0">
      <selection activeCell="R15" sqref="R15"/>
    </sheetView>
  </sheetViews>
  <sheetFormatPr defaultColWidth="9.140625" defaultRowHeight="15"/>
  <cols>
    <col min="1" max="2" width="4" style="176" bestFit="1" customWidth="1"/>
    <col min="3" max="3" width="3.85546875" style="176" bestFit="1" customWidth="1"/>
    <col min="4" max="4" width="4" style="176" bestFit="1" customWidth="1"/>
    <col min="5" max="5" width="3.85546875" style="176" bestFit="1" customWidth="1"/>
    <col min="6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2" ht="118.5" customHeight="1">
      <c r="S1" s="279"/>
      <c r="T1" s="280"/>
      <c r="U1" s="280"/>
      <c r="V1" s="280"/>
      <c r="W1" s="280"/>
      <c r="X1" s="280"/>
      <c r="Y1" s="280"/>
      <c r="Z1" s="280"/>
      <c r="AA1" s="279"/>
      <c r="AB1" s="280"/>
      <c r="AC1" s="280"/>
      <c r="AD1" s="280"/>
      <c r="AE1" s="280"/>
      <c r="AF1" s="280"/>
      <c r="AG1" s="280"/>
      <c r="AH1" s="280"/>
      <c r="AI1" s="279"/>
      <c r="AJ1" s="280"/>
      <c r="AK1" s="280"/>
      <c r="AL1" s="280"/>
      <c r="AM1" s="280"/>
      <c r="AN1" s="280"/>
      <c r="AO1" s="280"/>
      <c r="AP1" s="280"/>
      <c r="AQ1" s="281"/>
      <c r="AR1" s="282"/>
      <c r="AS1" s="282"/>
      <c r="AT1" s="282"/>
      <c r="AU1" s="282"/>
      <c r="AV1" s="282"/>
      <c r="AW1" s="282"/>
      <c r="AX1" s="282"/>
      <c r="AY1" s="281"/>
      <c r="AZ1" s="282"/>
      <c r="BA1" s="282"/>
      <c r="BB1" s="282"/>
      <c r="BC1" s="282"/>
      <c r="BD1" s="282"/>
      <c r="BE1" s="282"/>
      <c r="BF1" s="283"/>
      <c r="BG1" s="282"/>
      <c r="BH1" s="282"/>
      <c r="BI1" s="282"/>
      <c r="BJ1" s="282"/>
      <c r="BK1" s="282"/>
      <c r="BL1" s="282"/>
      <c r="BM1" s="282"/>
      <c r="BN1" s="283"/>
      <c r="BO1" s="282"/>
      <c r="BP1" s="282"/>
      <c r="BQ1" s="282"/>
      <c r="BR1" s="282"/>
      <c r="BS1" s="282"/>
      <c r="BT1" s="282"/>
      <c r="BU1" s="282"/>
      <c r="BV1" s="282"/>
      <c r="BW1" s="281"/>
      <c r="BX1" s="282"/>
      <c r="BY1" s="282"/>
      <c r="BZ1" s="282"/>
      <c r="CA1" s="282"/>
      <c r="CB1" s="282"/>
      <c r="CC1" s="282"/>
      <c r="CD1" s="283"/>
    </row>
    <row r="2" spans="1:82">
      <c r="J2" s="183"/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>
      <c r="S3" s="287">
        <v>1</v>
      </c>
      <c r="T3" s="288">
        <v>2</v>
      </c>
      <c r="U3" s="288">
        <v>3</v>
      </c>
      <c r="V3" s="289">
        <v>4</v>
      </c>
      <c r="W3" s="288">
        <v>5</v>
      </c>
      <c r="X3" s="289">
        <v>6</v>
      </c>
      <c r="Y3" s="289">
        <v>7</v>
      </c>
      <c r="Z3" s="288">
        <v>8</v>
      </c>
      <c r="AA3" s="287">
        <v>1</v>
      </c>
      <c r="AB3" s="288">
        <v>2</v>
      </c>
      <c r="AC3" s="288">
        <v>3</v>
      </c>
      <c r="AD3" s="289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>
      <c r="A4" s="278" t="s">
        <v>358</v>
      </c>
      <c r="B4" s="278" t="s">
        <v>358</v>
      </c>
      <c r="C4" s="278" t="s">
        <v>358</v>
      </c>
      <c r="D4" s="278" t="s">
        <v>358</v>
      </c>
      <c r="E4" s="278" t="s">
        <v>358</v>
      </c>
      <c r="F4" s="278" t="s">
        <v>358</v>
      </c>
      <c r="G4" s="278" t="s">
        <v>445</v>
      </c>
      <c r="H4" s="278" t="s">
        <v>358</v>
      </c>
      <c r="I4" s="211"/>
      <c r="J4" s="174" t="str">
        <f>HEX2BIN(A4,8)</f>
        <v>00000000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01100100</v>
      </c>
      <c r="Q4" s="174" t="str">
        <f t="shared" si="0"/>
        <v>00000000</v>
      </c>
      <c r="S4" s="291" t="str">
        <f>RIGHT(LEFT($J4,S$3))</f>
        <v>0</v>
      </c>
      <c r="T4" s="292" t="str">
        <f t="shared" ref="T4:Z4" si="1">RIGHT(LEFT($J4,T$3))</f>
        <v>0</v>
      </c>
      <c r="U4" s="292" t="str">
        <f t="shared" si="1"/>
        <v>0</v>
      </c>
      <c r="V4" s="292" t="str">
        <f t="shared" si="1"/>
        <v>0</v>
      </c>
      <c r="W4" s="292" t="str">
        <f t="shared" si="1"/>
        <v>0</v>
      </c>
      <c r="X4" s="292" t="str">
        <f t="shared" si="1"/>
        <v>0</v>
      </c>
      <c r="Y4" s="292" t="str">
        <f t="shared" si="1"/>
        <v>0</v>
      </c>
      <c r="Z4" s="292" t="str">
        <f t="shared" si="1"/>
        <v>0</v>
      </c>
      <c r="AA4" s="291" t="str">
        <f>RIGHT(LEFT($K4,AA$3))</f>
        <v>0</v>
      </c>
      <c r="AB4" s="292" t="str">
        <f t="shared" ref="AB4:AH4" si="2">RIGHT(LEFT($K4,AB$3))</f>
        <v>0</v>
      </c>
      <c r="AC4" s="292" t="str">
        <f t="shared" si="2"/>
        <v>0</v>
      </c>
      <c r="AD4" s="292" t="str">
        <f t="shared" si="2"/>
        <v>0</v>
      </c>
      <c r="AE4" s="292" t="str">
        <f t="shared" si="2"/>
        <v>0</v>
      </c>
      <c r="AF4" s="292" t="str">
        <f t="shared" si="2"/>
        <v>0</v>
      </c>
      <c r="AG4" s="292" t="str">
        <f t="shared" si="2"/>
        <v>0</v>
      </c>
      <c r="AH4" s="292" t="str">
        <f t="shared" si="2"/>
        <v>0</v>
      </c>
      <c r="AI4" s="291" t="str">
        <f>RIGHT(LEFT($L4,AI$3))</f>
        <v>0</v>
      </c>
      <c r="AJ4" s="292" t="str">
        <f t="shared" ref="AJ4:AP4" si="3">RIGHT(LEFT($L4,AJ$3))</f>
        <v>0</v>
      </c>
      <c r="AK4" s="292" t="str">
        <f t="shared" si="3"/>
        <v>0</v>
      </c>
      <c r="AL4" s="292" t="str">
        <f t="shared" si="3"/>
        <v>0</v>
      </c>
      <c r="AM4" s="292" t="str">
        <f t="shared" si="3"/>
        <v>0</v>
      </c>
      <c r="AN4" s="292" t="str">
        <f t="shared" si="3"/>
        <v>0</v>
      </c>
      <c r="AO4" s="292" t="str">
        <f t="shared" si="3"/>
        <v>0</v>
      </c>
      <c r="AP4" s="292" t="str">
        <f t="shared" si="3"/>
        <v>0</v>
      </c>
      <c r="AQ4" s="291" t="str">
        <f>RIGHT(LEFT($M4,AQ$3))</f>
        <v>0</v>
      </c>
      <c r="AR4" s="292" t="str">
        <f t="shared" ref="AR4:AX4" si="4">RIGHT(LEFT($M4,AR$3))</f>
        <v>0</v>
      </c>
      <c r="AS4" s="292" t="str">
        <f t="shared" si="4"/>
        <v>0</v>
      </c>
      <c r="AT4" s="292" t="str">
        <f t="shared" si="4"/>
        <v>0</v>
      </c>
      <c r="AU4" s="292" t="str">
        <f t="shared" si="4"/>
        <v>0</v>
      </c>
      <c r="AV4" s="292" t="str">
        <f t="shared" si="4"/>
        <v>0</v>
      </c>
      <c r="AW4" s="292" t="str">
        <f t="shared" si="4"/>
        <v>0</v>
      </c>
      <c r="AX4" s="292" t="str">
        <f t="shared" si="4"/>
        <v>0</v>
      </c>
      <c r="AY4" s="291" t="str">
        <f>RIGHT(LEFT($N4,BW$3))</f>
        <v>0</v>
      </c>
      <c r="AZ4" s="292" t="str">
        <f t="shared" ref="AZ4:BF4" si="5">RIGHT(LEFT($N4,BX$3))</f>
        <v>0</v>
      </c>
      <c r="BA4" s="292" t="str">
        <f t="shared" si="5"/>
        <v>0</v>
      </c>
      <c r="BB4" s="292" t="str">
        <f t="shared" si="5"/>
        <v>0</v>
      </c>
      <c r="BC4" s="292" t="str">
        <f t="shared" si="5"/>
        <v>0</v>
      </c>
      <c r="BD4" s="292" t="str">
        <f t="shared" si="5"/>
        <v>0</v>
      </c>
      <c r="BE4" s="292" t="str">
        <f t="shared" si="5"/>
        <v>0</v>
      </c>
      <c r="BF4" s="293" t="str">
        <f t="shared" si="5"/>
        <v>0</v>
      </c>
      <c r="BG4" s="292" t="str">
        <f>RIGHT(LEFT($O4,BG$3))</f>
        <v>0</v>
      </c>
      <c r="BH4" s="292" t="str">
        <f t="shared" ref="BH4:BN4" si="6">RIGHT(LEFT($O4,BH$3))</f>
        <v>0</v>
      </c>
      <c r="BI4" s="292" t="str">
        <f t="shared" si="6"/>
        <v>0</v>
      </c>
      <c r="BJ4" s="292" t="str">
        <f t="shared" si="6"/>
        <v>0</v>
      </c>
      <c r="BK4" s="292" t="str">
        <f t="shared" si="6"/>
        <v>0</v>
      </c>
      <c r="BL4" s="292" t="str">
        <f t="shared" si="6"/>
        <v>0</v>
      </c>
      <c r="BM4" s="292" t="str">
        <f t="shared" si="6"/>
        <v>0</v>
      </c>
      <c r="BN4" s="293" t="str">
        <f t="shared" si="6"/>
        <v>0</v>
      </c>
      <c r="BO4" s="292" t="str">
        <f>RIGHT(LEFT($P4,BO$3))</f>
        <v>0</v>
      </c>
      <c r="BP4" s="292" t="str">
        <f t="shared" ref="BP4:BV4" si="7">RIGHT(LEFT($P4,BP$3))</f>
        <v>1</v>
      </c>
      <c r="BQ4" s="292" t="str">
        <f t="shared" si="7"/>
        <v>1</v>
      </c>
      <c r="BR4" s="292" t="str">
        <f t="shared" si="7"/>
        <v>0</v>
      </c>
      <c r="BS4" s="292" t="str">
        <f t="shared" si="7"/>
        <v>0</v>
      </c>
      <c r="BT4" s="292" t="str">
        <f t="shared" si="7"/>
        <v>1</v>
      </c>
      <c r="BU4" s="292" t="str">
        <f t="shared" si="7"/>
        <v>0</v>
      </c>
      <c r="BV4" s="292" t="str">
        <f t="shared" si="7"/>
        <v>0</v>
      </c>
      <c r="BW4" s="291" t="str">
        <f>RIGHT(LEFT($Q4,BW$3))</f>
        <v>0</v>
      </c>
      <c r="BX4" s="292" t="str">
        <f t="shared" ref="BX4:CD4" si="8">RIGHT(LEFT($Q4,BX$3))</f>
        <v>0</v>
      </c>
      <c r="BY4" s="292" t="str">
        <f t="shared" si="8"/>
        <v>0</v>
      </c>
      <c r="BZ4" s="292" t="str">
        <f t="shared" si="8"/>
        <v>0</v>
      </c>
      <c r="CA4" s="292" t="str">
        <f t="shared" si="8"/>
        <v>0</v>
      </c>
      <c r="CB4" s="292" t="str">
        <f t="shared" si="8"/>
        <v>0</v>
      </c>
      <c r="CC4" s="292" t="str">
        <f t="shared" si="8"/>
        <v>0</v>
      </c>
      <c r="CD4" s="293" t="str">
        <f t="shared" si="8"/>
        <v>0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AQ6" s="294"/>
      <c r="AR6" s="295"/>
      <c r="AS6" s="295"/>
      <c r="AT6" s="295"/>
      <c r="AU6" s="295"/>
      <c r="AV6" s="295"/>
      <c r="AW6" s="295"/>
      <c r="AX6" s="295"/>
    </row>
    <row r="7" spans="1:82">
      <c r="AQ7" s="294"/>
      <c r="AR7" s="295"/>
      <c r="AS7" s="295"/>
      <c r="AT7" s="295"/>
      <c r="AU7" s="295"/>
      <c r="AV7" s="295"/>
      <c r="AW7" s="295"/>
      <c r="AX7" s="295"/>
    </row>
    <row r="8" spans="1:82">
      <c r="AQ8" s="294"/>
      <c r="AR8" s="295"/>
      <c r="AS8" s="295"/>
      <c r="AT8" s="295"/>
      <c r="AU8" s="295"/>
      <c r="AV8" s="295"/>
      <c r="AW8" s="295"/>
      <c r="AX8" s="295"/>
    </row>
    <row r="9" spans="1:82">
      <c r="AQ9" s="294"/>
      <c r="AR9" s="295"/>
      <c r="AS9" s="295"/>
      <c r="AT9" s="295"/>
      <c r="AU9" s="295"/>
      <c r="AV9" s="295"/>
      <c r="AW9" s="295"/>
      <c r="AX9" s="295"/>
    </row>
    <row r="10" spans="1:82"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Q11" s="294"/>
      <c r="AR11" s="295"/>
      <c r="AS11" s="295"/>
      <c r="AT11" s="295"/>
      <c r="AU11" s="295"/>
      <c r="AV11" s="295"/>
      <c r="AW11" s="295"/>
      <c r="AX11" s="295"/>
    </row>
    <row r="13" spans="1:82">
      <c r="A13" s="174"/>
    </row>
    <row r="20" spans="3:5">
      <c r="C20" s="574"/>
    </row>
    <row r="22" spans="3:5">
      <c r="C22" s="574"/>
    </row>
    <row r="24" spans="3:5">
      <c r="E24" s="57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6E62-D73E-44E3-8030-35376F4D5462}">
  <dimension ref="A1:CE13"/>
  <sheetViews>
    <sheetView workbookViewId="0">
      <selection activeCell="AX8" sqref="AX8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3" s="421" customFormat="1" ht="118.5" customHeight="1">
      <c r="A1" s="420"/>
      <c r="B1" s="420"/>
      <c r="C1" s="420"/>
      <c r="D1" s="420"/>
      <c r="E1" s="420"/>
      <c r="F1" s="420"/>
      <c r="G1" s="420"/>
      <c r="H1" s="420"/>
      <c r="S1" s="422"/>
      <c r="T1" s="423"/>
      <c r="U1" s="423"/>
      <c r="V1" s="423"/>
      <c r="W1" s="423"/>
      <c r="X1" s="423"/>
      <c r="Y1" s="423"/>
      <c r="Z1" s="423"/>
      <c r="AA1" s="422"/>
      <c r="AB1" s="423"/>
      <c r="AC1" s="423"/>
      <c r="AD1" s="423"/>
      <c r="AE1" s="423"/>
      <c r="AF1" s="423"/>
      <c r="AG1" s="423"/>
      <c r="AH1" s="423"/>
      <c r="AI1" s="564" t="s">
        <v>1245</v>
      </c>
      <c r="AJ1" s="565"/>
      <c r="AK1" s="565"/>
      <c r="AL1" s="565"/>
      <c r="AM1" s="565"/>
      <c r="AN1" s="565"/>
      <c r="AO1" s="565"/>
      <c r="AP1" s="565"/>
      <c r="AQ1" s="565"/>
      <c r="AR1" s="565"/>
      <c r="AS1" s="565"/>
      <c r="AT1" s="565"/>
      <c r="AU1" s="565"/>
      <c r="AV1" s="565"/>
      <c r="AW1" s="565"/>
      <c r="AX1" s="566"/>
      <c r="AY1" s="425"/>
      <c r="AZ1" s="425"/>
      <c r="BA1" s="425"/>
      <c r="BB1" s="425"/>
      <c r="BC1" s="425"/>
      <c r="BD1" s="425"/>
      <c r="BE1" s="425"/>
      <c r="BF1" s="426"/>
      <c r="BG1" s="425"/>
      <c r="BH1" s="425"/>
      <c r="BI1" s="428" t="s">
        <v>1246</v>
      </c>
      <c r="BJ1" s="425"/>
      <c r="BK1" s="425"/>
      <c r="BL1" s="425"/>
      <c r="BM1" s="425"/>
      <c r="BN1" s="426"/>
      <c r="BO1" s="425"/>
      <c r="BP1" s="425"/>
      <c r="BQ1" s="425"/>
      <c r="BR1" s="425"/>
      <c r="BS1" s="425"/>
      <c r="BT1" s="425"/>
      <c r="BU1" s="425"/>
      <c r="BV1" s="425"/>
      <c r="BW1" s="424"/>
      <c r="BX1" s="425"/>
      <c r="BY1" s="425"/>
      <c r="BZ1" s="425"/>
      <c r="CA1" s="425"/>
      <c r="CB1" s="425"/>
      <c r="CC1" s="425"/>
      <c r="CD1" s="426"/>
      <c r="CE1" s="427"/>
    </row>
    <row r="2" spans="1:83">
      <c r="J2" s="183"/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91">
        <v>16</v>
      </c>
      <c r="AJ2" s="292">
        <v>17</v>
      </c>
      <c r="AK2" s="292">
        <v>18</v>
      </c>
      <c r="AL2" s="292">
        <v>19</v>
      </c>
      <c r="AM2" s="292">
        <v>20</v>
      </c>
      <c r="AN2" s="292">
        <v>21</v>
      </c>
      <c r="AO2" s="292">
        <v>22</v>
      </c>
      <c r="AP2" s="292">
        <v>23</v>
      </c>
      <c r="AQ2" s="291">
        <v>24</v>
      </c>
      <c r="AR2" s="292">
        <v>25</v>
      </c>
      <c r="AS2" s="292">
        <v>26</v>
      </c>
      <c r="AT2" s="292">
        <v>27</v>
      </c>
      <c r="AU2" s="292">
        <v>28</v>
      </c>
      <c r="AV2" s="292">
        <v>29</v>
      </c>
      <c r="AW2" s="292">
        <v>30</v>
      </c>
      <c r="AX2" s="292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3">
      <c r="S3" s="287">
        <v>1</v>
      </c>
      <c r="T3" s="288">
        <v>2</v>
      </c>
      <c r="U3" s="288">
        <v>3</v>
      </c>
      <c r="V3" s="289">
        <v>4</v>
      </c>
      <c r="W3" s="288">
        <v>5</v>
      </c>
      <c r="X3" s="289">
        <v>6</v>
      </c>
      <c r="Y3" s="289">
        <v>7</v>
      </c>
      <c r="Z3" s="288">
        <v>8</v>
      </c>
      <c r="AA3" s="287">
        <v>1</v>
      </c>
      <c r="AB3" s="288">
        <v>2</v>
      </c>
      <c r="AC3" s="288">
        <v>3</v>
      </c>
      <c r="AD3" s="289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3">
      <c r="A4" s="278">
        <v>32</v>
      </c>
      <c r="B4" s="278">
        <v>28</v>
      </c>
      <c r="C4" s="278" t="s">
        <v>358</v>
      </c>
      <c r="D4" s="278" t="s">
        <v>414</v>
      </c>
      <c r="E4" s="278" t="s">
        <v>415</v>
      </c>
      <c r="F4" s="278" t="s">
        <v>416</v>
      </c>
      <c r="G4" s="278" t="s">
        <v>417</v>
      </c>
      <c r="H4" s="278">
        <v>90</v>
      </c>
      <c r="I4" s="211"/>
      <c r="J4" s="174" t="str">
        <f>HEX2BIN(A4,8)</f>
        <v>00110010</v>
      </c>
      <c r="K4" s="174" t="str">
        <f t="shared" ref="K4:Q4" si="0">HEX2BIN(B4,8)</f>
        <v>00101000</v>
      </c>
      <c r="L4" s="174" t="str">
        <f t="shared" si="0"/>
        <v>00000000</v>
      </c>
      <c r="M4" s="174" t="str">
        <f t="shared" si="0"/>
        <v>00000110</v>
      </c>
      <c r="N4" s="174" t="str">
        <f t="shared" si="0"/>
        <v>10101100</v>
      </c>
      <c r="O4" s="174" t="str">
        <f t="shared" si="0"/>
        <v>00000100</v>
      </c>
      <c r="P4" s="174" t="str">
        <f t="shared" si="0"/>
        <v>11110010</v>
      </c>
      <c r="Q4" s="174" t="str">
        <f t="shared" si="0"/>
        <v>10010000</v>
      </c>
      <c r="S4" s="291" t="str">
        <f>RIGHT(LEFT($J4,S$3))</f>
        <v>0</v>
      </c>
      <c r="T4" s="292" t="str">
        <f t="shared" ref="T4:Z4" si="1">RIGHT(LEFT($J4,T$3))</f>
        <v>0</v>
      </c>
      <c r="U4" s="292" t="str">
        <f t="shared" si="1"/>
        <v>1</v>
      </c>
      <c r="V4" s="292" t="str">
        <f t="shared" si="1"/>
        <v>1</v>
      </c>
      <c r="W4" s="292" t="str">
        <f t="shared" si="1"/>
        <v>0</v>
      </c>
      <c r="X4" s="292" t="str">
        <f t="shared" si="1"/>
        <v>0</v>
      </c>
      <c r="Y4" s="292" t="str">
        <f t="shared" si="1"/>
        <v>1</v>
      </c>
      <c r="Z4" s="292" t="str">
        <f t="shared" si="1"/>
        <v>0</v>
      </c>
      <c r="AA4" s="291" t="str">
        <f>RIGHT(LEFT($K4,AA$3))</f>
        <v>0</v>
      </c>
      <c r="AB4" s="292" t="str">
        <f t="shared" ref="AB4:AH4" si="2">RIGHT(LEFT($K4,AB$3))</f>
        <v>0</v>
      </c>
      <c r="AC4" s="292" t="str">
        <f t="shared" si="2"/>
        <v>1</v>
      </c>
      <c r="AD4" s="292" t="str">
        <f t="shared" si="2"/>
        <v>0</v>
      </c>
      <c r="AE4" s="292" t="str">
        <f t="shared" si="2"/>
        <v>1</v>
      </c>
      <c r="AF4" s="292" t="str">
        <f t="shared" si="2"/>
        <v>0</v>
      </c>
      <c r="AG4" s="292" t="str">
        <f t="shared" si="2"/>
        <v>0</v>
      </c>
      <c r="AH4" s="292" t="str">
        <f t="shared" si="2"/>
        <v>0</v>
      </c>
      <c r="AI4" s="291" t="str">
        <f>RIGHT(LEFT($L4,AI$3))</f>
        <v>0</v>
      </c>
      <c r="AJ4" s="292" t="str">
        <f t="shared" ref="AJ4:AP4" si="3">RIGHT(LEFT($L4,AJ$3))</f>
        <v>0</v>
      </c>
      <c r="AK4" s="292" t="str">
        <f t="shared" si="3"/>
        <v>0</v>
      </c>
      <c r="AL4" s="292" t="str">
        <f t="shared" si="3"/>
        <v>0</v>
      </c>
      <c r="AM4" s="292" t="str">
        <f t="shared" si="3"/>
        <v>0</v>
      </c>
      <c r="AN4" s="292" t="str">
        <f t="shared" si="3"/>
        <v>0</v>
      </c>
      <c r="AO4" s="292" t="str">
        <f t="shared" si="3"/>
        <v>0</v>
      </c>
      <c r="AP4" s="292" t="str">
        <f t="shared" si="3"/>
        <v>0</v>
      </c>
      <c r="AQ4" s="291" t="str">
        <f>RIGHT(LEFT($M4,AQ$3))</f>
        <v>0</v>
      </c>
      <c r="AR4" s="292" t="str">
        <f t="shared" ref="AR4:AX4" si="4">RIGHT(LEFT($M4,AR$3))</f>
        <v>0</v>
      </c>
      <c r="AS4" s="292" t="str">
        <f t="shared" si="4"/>
        <v>0</v>
      </c>
      <c r="AT4" s="292" t="str">
        <f t="shared" si="4"/>
        <v>0</v>
      </c>
      <c r="AU4" s="292" t="str">
        <f t="shared" si="4"/>
        <v>0</v>
      </c>
      <c r="AV4" s="292" t="str">
        <f t="shared" si="4"/>
        <v>1</v>
      </c>
      <c r="AW4" s="292" t="str">
        <f t="shared" si="4"/>
        <v>1</v>
      </c>
      <c r="AX4" s="292" t="str">
        <f t="shared" si="4"/>
        <v>0</v>
      </c>
      <c r="AY4" s="291" t="str">
        <f>RIGHT(LEFT($N4,BW$3))</f>
        <v>1</v>
      </c>
      <c r="AZ4" s="292" t="str">
        <f t="shared" ref="AZ4:BF4" si="5">RIGHT(LEFT($N4,BX$3))</f>
        <v>0</v>
      </c>
      <c r="BA4" s="292" t="str">
        <f t="shared" si="5"/>
        <v>1</v>
      </c>
      <c r="BB4" s="292" t="str">
        <f t="shared" si="5"/>
        <v>0</v>
      </c>
      <c r="BC4" s="292" t="str">
        <f t="shared" si="5"/>
        <v>1</v>
      </c>
      <c r="BD4" s="292" t="str">
        <f t="shared" si="5"/>
        <v>1</v>
      </c>
      <c r="BE4" s="292" t="str">
        <f t="shared" si="5"/>
        <v>0</v>
      </c>
      <c r="BF4" s="293" t="str">
        <f t="shared" si="5"/>
        <v>0</v>
      </c>
      <c r="BG4" s="292" t="str">
        <f>RIGHT(LEFT($O4,BG$3))</f>
        <v>0</v>
      </c>
      <c r="BH4" s="292" t="str">
        <f t="shared" ref="BH4:BN4" si="6">RIGHT(LEFT($O4,BH$3))</f>
        <v>0</v>
      </c>
      <c r="BI4" s="292" t="str">
        <f t="shared" si="6"/>
        <v>0</v>
      </c>
      <c r="BJ4" s="292" t="str">
        <f t="shared" si="6"/>
        <v>0</v>
      </c>
      <c r="BK4" s="292" t="str">
        <f t="shared" si="6"/>
        <v>0</v>
      </c>
      <c r="BL4" s="292" t="str">
        <f t="shared" si="6"/>
        <v>1</v>
      </c>
      <c r="BM4" s="292" t="str">
        <f t="shared" si="6"/>
        <v>0</v>
      </c>
      <c r="BN4" s="293" t="str">
        <f t="shared" si="6"/>
        <v>0</v>
      </c>
      <c r="BO4" s="292" t="str">
        <f>RIGHT(LEFT($P4,BO$3))</f>
        <v>1</v>
      </c>
      <c r="BP4" s="292" t="str">
        <f t="shared" ref="BP4:BV4" si="7">RIGHT(LEFT($P4,BP$3))</f>
        <v>1</v>
      </c>
      <c r="BQ4" s="292" t="str">
        <f t="shared" si="7"/>
        <v>1</v>
      </c>
      <c r="BR4" s="292" t="str">
        <f t="shared" si="7"/>
        <v>1</v>
      </c>
      <c r="BS4" s="292" t="str">
        <f t="shared" si="7"/>
        <v>0</v>
      </c>
      <c r="BT4" s="292" t="str">
        <f t="shared" si="7"/>
        <v>0</v>
      </c>
      <c r="BU4" s="292" t="str">
        <f t="shared" si="7"/>
        <v>1</v>
      </c>
      <c r="BV4" s="292" t="str">
        <f t="shared" si="7"/>
        <v>0</v>
      </c>
      <c r="BW4" s="291" t="str">
        <f>RIGHT(LEFT($Q4,BW$3))</f>
        <v>1</v>
      </c>
      <c r="BX4" s="292" t="str">
        <f t="shared" ref="BX4:CD4" si="8">RIGHT(LEFT($Q4,BX$3))</f>
        <v>0</v>
      </c>
      <c r="BY4" s="292" t="str">
        <f t="shared" si="8"/>
        <v>0</v>
      </c>
      <c r="BZ4" s="292" t="str">
        <f t="shared" si="8"/>
        <v>1</v>
      </c>
      <c r="CA4" s="292" t="str">
        <f t="shared" si="8"/>
        <v>0</v>
      </c>
      <c r="CB4" s="292" t="str">
        <f t="shared" si="8"/>
        <v>0</v>
      </c>
      <c r="CC4" s="292" t="str">
        <f t="shared" si="8"/>
        <v>0</v>
      </c>
      <c r="CD4" s="293" t="str">
        <f t="shared" si="8"/>
        <v>0</v>
      </c>
    </row>
    <row r="5" spans="1:83">
      <c r="AQ5" s="294"/>
      <c r="AR5" s="295"/>
      <c r="AS5" s="295"/>
      <c r="AT5" s="295"/>
      <c r="AU5" s="295"/>
      <c r="AV5" s="295"/>
      <c r="AW5" s="295"/>
      <c r="AX5" s="295"/>
    </row>
    <row r="6" spans="1:83">
      <c r="AQ6" s="294"/>
      <c r="AR6" s="295"/>
      <c r="AS6" s="295"/>
      <c r="AT6" s="295"/>
      <c r="AU6" s="295"/>
      <c r="AV6" s="295"/>
      <c r="AW6" s="295"/>
      <c r="AX6" s="295"/>
    </row>
    <row r="7" spans="1:83">
      <c r="AQ7" s="294"/>
      <c r="AR7" s="295"/>
      <c r="AS7" s="295"/>
      <c r="AT7" s="295"/>
      <c r="AU7" s="295"/>
      <c r="AV7" s="295"/>
      <c r="AW7" s="295"/>
      <c r="AX7" s="295"/>
      <c r="BI7" s="292">
        <v>1</v>
      </c>
    </row>
    <row r="8" spans="1:83">
      <c r="AQ8" s="294"/>
      <c r="AR8" s="295"/>
      <c r="AS8" s="295"/>
      <c r="AT8" s="295"/>
      <c r="AU8" s="295"/>
      <c r="AV8" s="295"/>
      <c r="AW8" s="295"/>
      <c r="AX8" s="295"/>
      <c r="BI8" s="292">
        <v>0</v>
      </c>
    </row>
    <row r="9" spans="1:83">
      <c r="AQ9" s="294"/>
      <c r="AR9" s="295"/>
      <c r="AS9" s="295"/>
      <c r="AT9" s="295"/>
      <c r="AU9" s="295"/>
      <c r="AV9" s="295"/>
      <c r="AW9" s="295"/>
      <c r="AX9" s="295"/>
    </row>
    <row r="10" spans="1:83">
      <c r="AQ10" s="294"/>
      <c r="AR10" s="295"/>
      <c r="AS10" s="295"/>
      <c r="AT10" s="295"/>
      <c r="AU10" s="295"/>
      <c r="AV10" s="295"/>
      <c r="AW10" s="295"/>
      <c r="AX10" s="295"/>
    </row>
    <row r="11" spans="1:83">
      <c r="AQ11" s="294"/>
      <c r="AR11" s="295"/>
      <c r="AS11" s="295"/>
      <c r="AT11" s="295"/>
      <c r="AU11" s="295"/>
      <c r="AV11" s="295"/>
      <c r="AW11" s="295"/>
      <c r="AX11" s="295"/>
    </row>
    <row r="13" spans="1:83">
      <c r="A13" s="174"/>
    </row>
  </sheetData>
  <mergeCells count="1">
    <mergeCell ref="AI1:AX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C10" sqref="C10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2" ht="118.5" customHeight="1">
      <c r="S1" s="279"/>
      <c r="T1" s="280"/>
      <c r="U1" s="280"/>
      <c r="V1" s="280"/>
      <c r="W1" s="280"/>
      <c r="X1" s="280"/>
      <c r="Y1" s="280"/>
      <c r="Z1" s="280"/>
      <c r="AA1" s="279"/>
      <c r="AB1" s="280" t="s">
        <v>1247</v>
      </c>
      <c r="AC1" s="280" t="s">
        <v>1248</v>
      </c>
      <c r="AD1" s="280"/>
      <c r="AE1" s="280"/>
      <c r="AF1" s="280"/>
      <c r="AG1" s="280"/>
      <c r="AH1" s="280"/>
      <c r="AI1" s="279"/>
      <c r="AJ1" s="280"/>
      <c r="AK1" s="280"/>
      <c r="AL1" s="280"/>
      <c r="AM1" s="280"/>
      <c r="AN1" s="280"/>
      <c r="AO1" s="280"/>
      <c r="AP1" s="280"/>
      <c r="AQ1" s="281"/>
      <c r="AR1" s="282"/>
      <c r="AS1" s="282"/>
      <c r="AT1" s="282"/>
      <c r="AU1" s="282"/>
      <c r="AV1" s="282"/>
      <c r="AW1" s="282"/>
      <c r="AX1" s="282"/>
      <c r="AY1" s="281"/>
      <c r="AZ1" s="282"/>
      <c r="BA1" s="282"/>
      <c r="BB1" s="282"/>
      <c r="BC1" s="282"/>
      <c r="BD1" s="282"/>
      <c r="BE1" s="282"/>
      <c r="BF1" s="283"/>
      <c r="BG1" s="282"/>
      <c r="BH1" s="282"/>
      <c r="BI1" s="282"/>
      <c r="BJ1" s="282"/>
      <c r="BK1" s="282"/>
      <c r="BL1" s="282"/>
      <c r="BM1" s="282"/>
      <c r="BN1" s="283"/>
      <c r="BO1" s="282"/>
      <c r="BP1" s="282"/>
      <c r="BQ1" s="282"/>
      <c r="BR1" s="282"/>
      <c r="BS1" s="282"/>
      <c r="BT1" s="282"/>
      <c r="BU1" s="282"/>
      <c r="BV1" s="282"/>
      <c r="BW1" s="281"/>
      <c r="BX1" s="282"/>
      <c r="BY1" s="282"/>
      <c r="BZ1" s="282"/>
      <c r="CA1" s="282"/>
      <c r="CB1" s="282"/>
      <c r="CC1" s="282"/>
      <c r="CD1" s="283"/>
    </row>
    <row r="2" spans="1:82">
      <c r="J2" s="183"/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>
      <c r="S3" s="287">
        <v>1</v>
      </c>
      <c r="T3" s="288">
        <v>2</v>
      </c>
      <c r="U3" s="288">
        <v>3</v>
      </c>
      <c r="V3" s="289">
        <v>4</v>
      </c>
      <c r="W3" s="288">
        <v>5</v>
      </c>
      <c r="X3" s="289">
        <v>6</v>
      </c>
      <c r="Y3" s="289">
        <v>7</v>
      </c>
      <c r="Z3" s="288">
        <v>8</v>
      </c>
      <c r="AA3" s="287">
        <v>1</v>
      </c>
      <c r="AB3" s="288">
        <v>2</v>
      </c>
      <c r="AC3" s="288">
        <v>3</v>
      </c>
      <c r="AD3" s="289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>
      <c r="A4" s="278" t="s">
        <v>431</v>
      </c>
      <c r="B4" s="278" t="s">
        <v>677</v>
      </c>
      <c r="C4" s="278" t="s">
        <v>477</v>
      </c>
      <c r="D4" s="278" t="s">
        <v>432</v>
      </c>
      <c r="E4" s="278" t="s">
        <v>1249</v>
      </c>
      <c r="F4" s="278" t="s">
        <v>361</v>
      </c>
      <c r="G4" s="278" t="s">
        <v>384</v>
      </c>
      <c r="H4" s="278" t="s">
        <v>382</v>
      </c>
      <c r="I4" s="211"/>
      <c r="J4" s="174" t="str">
        <f>HEX2BIN(A4,8)</f>
        <v>00011110</v>
      </c>
      <c r="K4" s="174" t="str">
        <f t="shared" ref="K4:Q4" si="0">HEX2BIN(B4,8)</f>
        <v>00100000</v>
      </c>
      <c r="L4" s="174" t="str">
        <f t="shared" si="0"/>
        <v>10000000</v>
      </c>
      <c r="M4" s="174" t="str">
        <f t="shared" si="0"/>
        <v>00111010</v>
      </c>
      <c r="N4" s="174" t="str">
        <f t="shared" si="0"/>
        <v>10000001</v>
      </c>
      <c r="O4" s="174" t="str">
        <f t="shared" si="0"/>
        <v>00000001</v>
      </c>
      <c r="P4" s="174" t="str">
        <f t="shared" si="0"/>
        <v>11111111</v>
      </c>
      <c r="Q4" s="174" t="str">
        <f t="shared" si="0"/>
        <v>11111110</v>
      </c>
      <c r="S4" s="291" t="str">
        <f>RIGHT(LEFT($J4,S$3))</f>
        <v>0</v>
      </c>
      <c r="T4" s="292" t="str">
        <f t="shared" ref="T4:Z4" si="1">RIGHT(LEFT($J4,T$3))</f>
        <v>0</v>
      </c>
      <c r="U4" s="292" t="str">
        <f t="shared" si="1"/>
        <v>0</v>
      </c>
      <c r="V4" s="292" t="str">
        <f t="shared" si="1"/>
        <v>1</v>
      </c>
      <c r="W4" s="292" t="str">
        <f t="shared" si="1"/>
        <v>1</v>
      </c>
      <c r="X4" s="292" t="str">
        <f t="shared" si="1"/>
        <v>1</v>
      </c>
      <c r="Y4" s="292" t="str">
        <f t="shared" si="1"/>
        <v>1</v>
      </c>
      <c r="Z4" s="292" t="str">
        <f t="shared" si="1"/>
        <v>0</v>
      </c>
      <c r="AA4" s="291" t="str">
        <f>RIGHT(LEFT($K4,AA$3))</f>
        <v>0</v>
      </c>
      <c r="AB4" s="292" t="str">
        <f t="shared" ref="AB4:AH4" si="2">RIGHT(LEFT($K4,AB$3))</f>
        <v>0</v>
      </c>
      <c r="AC4" s="292" t="str">
        <f t="shared" si="2"/>
        <v>1</v>
      </c>
      <c r="AD4" s="292" t="str">
        <f t="shared" si="2"/>
        <v>0</v>
      </c>
      <c r="AE4" s="292" t="str">
        <f t="shared" si="2"/>
        <v>0</v>
      </c>
      <c r="AF4" s="292" t="str">
        <f t="shared" si="2"/>
        <v>0</v>
      </c>
      <c r="AG4" s="292" t="str">
        <f t="shared" si="2"/>
        <v>0</v>
      </c>
      <c r="AH4" s="292" t="str">
        <f t="shared" si="2"/>
        <v>0</v>
      </c>
      <c r="AI4" s="291" t="str">
        <f>RIGHT(LEFT($L4,AI$3))</f>
        <v>1</v>
      </c>
      <c r="AJ4" s="292" t="str">
        <f t="shared" ref="AJ4:AP4" si="3">RIGHT(LEFT($L4,AJ$3))</f>
        <v>0</v>
      </c>
      <c r="AK4" s="292" t="str">
        <f t="shared" si="3"/>
        <v>0</v>
      </c>
      <c r="AL4" s="292" t="str">
        <f t="shared" si="3"/>
        <v>0</v>
      </c>
      <c r="AM4" s="292" t="str">
        <f t="shared" si="3"/>
        <v>0</v>
      </c>
      <c r="AN4" s="292" t="str">
        <f t="shared" si="3"/>
        <v>0</v>
      </c>
      <c r="AO4" s="292" t="str">
        <f t="shared" si="3"/>
        <v>0</v>
      </c>
      <c r="AP4" s="292" t="str">
        <f t="shared" si="3"/>
        <v>0</v>
      </c>
      <c r="AQ4" s="291" t="str">
        <f>RIGHT(LEFT($M4,AQ$3))</f>
        <v>0</v>
      </c>
      <c r="AR4" s="292" t="str">
        <f t="shared" ref="AR4:AX4" si="4">RIGHT(LEFT($M4,AR$3))</f>
        <v>0</v>
      </c>
      <c r="AS4" s="292" t="str">
        <f t="shared" si="4"/>
        <v>1</v>
      </c>
      <c r="AT4" s="292" t="str">
        <f t="shared" si="4"/>
        <v>1</v>
      </c>
      <c r="AU4" s="292" t="str">
        <f t="shared" si="4"/>
        <v>1</v>
      </c>
      <c r="AV4" s="292" t="str">
        <f t="shared" si="4"/>
        <v>0</v>
      </c>
      <c r="AW4" s="292" t="str">
        <f t="shared" si="4"/>
        <v>1</v>
      </c>
      <c r="AX4" s="292" t="str">
        <f t="shared" si="4"/>
        <v>0</v>
      </c>
      <c r="AY4" s="291" t="str">
        <f>RIGHT(LEFT($N4,BW$3))</f>
        <v>1</v>
      </c>
      <c r="AZ4" s="292" t="str">
        <f t="shared" ref="AZ4:BF4" si="5">RIGHT(LEFT($N4,BX$3))</f>
        <v>0</v>
      </c>
      <c r="BA4" s="292" t="str">
        <f t="shared" si="5"/>
        <v>0</v>
      </c>
      <c r="BB4" s="292" t="str">
        <f t="shared" si="5"/>
        <v>0</v>
      </c>
      <c r="BC4" s="292" t="str">
        <f t="shared" si="5"/>
        <v>0</v>
      </c>
      <c r="BD4" s="292" t="str">
        <f t="shared" si="5"/>
        <v>0</v>
      </c>
      <c r="BE4" s="292" t="str">
        <f t="shared" si="5"/>
        <v>0</v>
      </c>
      <c r="BF4" s="293" t="str">
        <f t="shared" si="5"/>
        <v>1</v>
      </c>
      <c r="BG4" s="292" t="str">
        <f>RIGHT(LEFT($O4,BG$3))</f>
        <v>0</v>
      </c>
      <c r="BH4" s="292" t="str">
        <f t="shared" ref="BH4:BN4" si="6">RIGHT(LEFT($O4,BH$3))</f>
        <v>0</v>
      </c>
      <c r="BI4" s="292" t="str">
        <f t="shared" si="6"/>
        <v>0</v>
      </c>
      <c r="BJ4" s="292" t="str">
        <f t="shared" si="6"/>
        <v>0</v>
      </c>
      <c r="BK4" s="292" t="str">
        <f t="shared" si="6"/>
        <v>0</v>
      </c>
      <c r="BL4" s="292" t="str">
        <f t="shared" si="6"/>
        <v>0</v>
      </c>
      <c r="BM4" s="292" t="str">
        <f t="shared" si="6"/>
        <v>0</v>
      </c>
      <c r="BN4" s="293" t="str">
        <f t="shared" si="6"/>
        <v>1</v>
      </c>
      <c r="BO4" s="292" t="str">
        <f>RIGHT(LEFT($P4,BO$3))</f>
        <v>1</v>
      </c>
      <c r="BP4" s="292" t="str">
        <f t="shared" ref="BP4:BV4" si="7">RIGHT(LEFT($P4,BP$3))</f>
        <v>1</v>
      </c>
      <c r="BQ4" s="292" t="str">
        <f t="shared" si="7"/>
        <v>1</v>
      </c>
      <c r="BR4" s="292" t="str">
        <f t="shared" si="7"/>
        <v>1</v>
      </c>
      <c r="BS4" s="292" t="str">
        <f t="shared" si="7"/>
        <v>1</v>
      </c>
      <c r="BT4" s="292" t="str">
        <f t="shared" si="7"/>
        <v>1</v>
      </c>
      <c r="BU4" s="292" t="str">
        <f t="shared" si="7"/>
        <v>1</v>
      </c>
      <c r="BV4" s="292" t="str">
        <f t="shared" si="7"/>
        <v>1</v>
      </c>
      <c r="BW4" s="291" t="str">
        <f>RIGHT(LEFT($Q4,BW$3))</f>
        <v>1</v>
      </c>
      <c r="BX4" s="292" t="str">
        <f t="shared" ref="BX4:CD4" si="8">RIGHT(LEFT($Q4,BX$3))</f>
        <v>1</v>
      </c>
      <c r="BY4" s="292" t="str">
        <f t="shared" si="8"/>
        <v>1</v>
      </c>
      <c r="BZ4" s="292" t="str">
        <f t="shared" si="8"/>
        <v>1</v>
      </c>
      <c r="CA4" s="292" t="str">
        <f t="shared" si="8"/>
        <v>1</v>
      </c>
      <c r="CB4" s="292" t="str">
        <f t="shared" si="8"/>
        <v>1</v>
      </c>
      <c r="CC4" s="292" t="str">
        <f t="shared" si="8"/>
        <v>1</v>
      </c>
      <c r="CD4" s="293" t="str">
        <f t="shared" si="8"/>
        <v>0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A6" s="176" t="s">
        <v>1248</v>
      </c>
      <c r="AC6" s="292">
        <v>1</v>
      </c>
      <c r="AQ6" s="294"/>
      <c r="AR6" s="295"/>
      <c r="AS6" s="295"/>
      <c r="AT6" s="295"/>
      <c r="AU6" s="295"/>
      <c r="AV6" s="295"/>
      <c r="AW6" s="295"/>
      <c r="AX6" s="295"/>
    </row>
    <row r="7" spans="1:82">
      <c r="AQ7" s="294"/>
      <c r="AR7" s="295"/>
      <c r="AS7" s="295"/>
      <c r="AT7" s="295"/>
      <c r="AU7" s="295"/>
      <c r="AV7" s="295"/>
      <c r="AW7" s="295"/>
      <c r="AX7" s="295"/>
    </row>
    <row r="8" spans="1:82">
      <c r="AQ8" s="294"/>
      <c r="AR8" s="295"/>
      <c r="AS8" s="295"/>
      <c r="AT8" s="295"/>
      <c r="AU8" s="295"/>
      <c r="AV8" s="295"/>
      <c r="AW8" s="295"/>
      <c r="AX8" s="295"/>
    </row>
    <row r="9" spans="1:82">
      <c r="B9" s="176" t="s">
        <v>632</v>
      </c>
      <c r="C9" s="176" t="s">
        <v>1247</v>
      </c>
      <c r="AQ9" s="294"/>
      <c r="AR9" s="295"/>
      <c r="AS9" s="295"/>
      <c r="AT9" s="295"/>
      <c r="AU9" s="295"/>
      <c r="AV9" s="295"/>
      <c r="AW9" s="295"/>
      <c r="AX9" s="295"/>
    </row>
    <row r="10" spans="1:82"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Q11" s="294"/>
      <c r="AR11" s="295"/>
      <c r="AS11" s="295"/>
      <c r="AT11" s="295"/>
      <c r="AU11" s="295"/>
      <c r="AV11" s="295"/>
      <c r="AW11" s="295"/>
      <c r="AX11" s="295"/>
    </row>
    <row r="13" spans="1:82">
      <c r="A13" s="1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5" sqref="A5"/>
    </sheetView>
  </sheetViews>
  <sheetFormatPr defaultColWidth="9.140625" defaultRowHeight="15"/>
  <cols>
    <col min="1" max="7" width="4" style="176" bestFit="1" customWidth="1"/>
    <col min="8" max="8" width="4" style="176" hidden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hidden="1" customWidth="1"/>
    <col min="76" max="81" width="3.28515625" style="292" hidden="1" customWidth="1"/>
    <col min="82" max="82" width="3.28515625" style="293" hidden="1" customWidth="1"/>
    <col min="83" max="83" width="3.7109375" style="178" customWidth="1"/>
    <col min="84" max="16384" width="9.140625" style="174"/>
  </cols>
  <sheetData>
    <row r="1" spans="1:82" ht="118.5" customHeight="1">
      <c r="S1" s="279"/>
      <c r="T1" s="280"/>
      <c r="U1" s="280"/>
      <c r="V1" s="280"/>
      <c r="W1" s="280"/>
      <c r="X1" s="280"/>
      <c r="Y1" s="280"/>
      <c r="Z1" s="280"/>
      <c r="AA1" s="279"/>
      <c r="AB1" s="280"/>
      <c r="AC1" s="280"/>
      <c r="AD1" s="280"/>
      <c r="AE1" s="280"/>
      <c r="AF1" s="280"/>
      <c r="AG1" s="280"/>
      <c r="AH1" s="280"/>
      <c r="AI1" s="279"/>
      <c r="AJ1" s="280"/>
      <c r="AK1" s="280"/>
      <c r="AL1" s="280"/>
      <c r="AM1" s="280"/>
      <c r="AN1" s="280"/>
      <c r="AO1" s="280"/>
      <c r="AP1" s="280"/>
      <c r="AQ1" s="552" t="s">
        <v>1250</v>
      </c>
      <c r="AR1" s="553"/>
      <c r="AS1" s="553"/>
      <c r="AT1" s="553"/>
      <c r="AU1" s="553"/>
      <c r="AV1" s="553"/>
      <c r="AW1" s="553"/>
      <c r="AX1" s="553"/>
      <c r="AY1" s="553"/>
      <c r="AZ1" s="553"/>
      <c r="BA1" s="553"/>
      <c r="BB1" s="553"/>
      <c r="BC1" s="553"/>
      <c r="BD1" s="553"/>
      <c r="BE1" s="553"/>
      <c r="BF1" s="553"/>
      <c r="BG1" s="553"/>
      <c r="BH1" s="553"/>
      <c r="BI1" s="553"/>
      <c r="BJ1" s="553"/>
      <c r="BK1" s="553"/>
      <c r="BL1" s="553"/>
      <c r="BM1" s="553"/>
      <c r="BN1" s="554"/>
      <c r="BO1" s="282"/>
      <c r="BP1" s="282"/>
      <c r="BQ1" s="282"/>
      <c r="BR1" s="282"/>
      <c r="BS1" s="282"/>
      <c r="BT1" s="282"/>
      <c r="BU1" s="282"/>
      <c r="BV1" s="282"/>
      <c r="BW1" s="281"/>
      <c r="BX1" s="282"/>
      <c r="BY1" s="282"/>
      <c r="BZ1" s="282"/>
      <c r="CA1" s="282"/>
      <c r="CB1" s="282"/>
      <c r="CC1" s="282"/>
      <c r="CD1" s="283"/>
    </row>
    <row r="2" spans="1:82">
      <c r="J2" s="183"/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>
      <c r="S3" s="287">
        <v>1</v>
      </c>
      <c r="T3" s="288">
        <v>2</v>
      </c>
      <c r="U3" s="288">
        <v>3</v>
      </c>
      <c r="V3" s="289">
        <v>4</v>
      </c>
      <c r="W3" s="288">
        <v>5</v>
      </c>
      <c r="X3" s="289">
        <v>6</v>
      </c>
      <c r="Y3" s="289">
        <v>7</v>
      </c>
      <c r="Z3" s="288">
        <v>8</v>
      </c>
      <c r="AA3" s="287">
        <v>1</v>
      </c>
      <c r="AB3" s="288">
        <v>2</v>
      </c>
      <c r="AC3" s="288">
        <v>3</v>
      </c>
      <c r="AD3" s="289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>
      <c r="A4" s="278" t="s">
        <v>450</v>
      </c>
      <c r="B4" s="278" t="s">
        <v>358</v>
      </c>
      <c r="C4" s="278" t="s">
        <v>358</v>
      </c>
      <c r="D4" s="278" t="s">
        <v>358</v>
      </c>
      <c r="E4" s="278" t="s">
        <v>358</v>
      </c>
      <c r="F4" s="278" t="s">
        <v>358</v>
      </c>
      <c r="G4" s="278" t="s">
        <v>358</v>
      </c>
      <c r="H4" s="278" t="s">
        <v>382</v>
      </c>
      <c r="I4" s="211"/>
      <c r="J4" s="174" t="str">
        <f>HEX2BIN(A4,8)</f>
        <v>00001011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11111110</v>
      </c>
      <c r="S4" s="291" t="str">
        <f>RIGHT(LEFT($J4,S$3))</f>
        <v>0</v>
      </c>
      <c r="T4" s="292" t="str">
        <f t="shared" ref="T4:Z4" si="1">RIGHT(LEFT($J4,T$3))</f>
        <v>0</v>
      </c>
      <c r="U4" s="292" t="str">
        <f t="shared" si="1"/>
        <v>0</v>
      </c>
      <c r="V4" s="292" t="str">
        <f t="shared" si="1"/>
        <v>0</v>
      </c>
      <c r="W4" s="292" t="str">
        <f t="shared" si="1"/>
        <v>1</v>
      </c>
      <c r="X4" s="292" t="str">
        <f t="shared" si="1"/>
        <v>0</v>
      </c>
      <c r="Y4" s="292" t="str">
        <f t="shared" si="1"/>
        <v>1</v>
      </c>
      <c r="Z4" s="292" t="str">
        <f t="shared" si="1"/>
        <v>1</v>
      </c>
      <c r="AA4" s="291" t="str">
        <f>RIGHT(LEFT($K4,AA$3))</f>
        <v>0</v>
      </c>
      <c r="AB4" s="292" t="str">
        <f t="shared" ref="AB4:AH4" si="2">RIGHT(LEFT($K4,AB$3))</f>
        <v>0</v>
      </c>
      <c r="AC4" s="292" t="str">
        <f t="shared" si="2"/>
        <v>0</v>
      </c>
      <c r="AD4" s="292" t="str">
        <f t="shared" si="2"/>
        <v>0</v>
      </c>
      <c r="AE4" s="292" t="str">
        <f t="shared" si="2"/>
        <v>0</v>
      </c>
      <c r="AF4" s="292" t="str">
        <f t="shared" si="2"/>
        <v>0</v>
      </c>
      <c r="AG4" s="292" t="str">
        <f t="shared" si="2"/>
        <v>0</v>
      </c>
      <c r="AH4" s="292" t="str">
        <f t="shared" si="2"/>
        <v>0</v>
      </c>
      <c r="AI4" s="291" t="str">
        <f>RIGHT(LEFT($L4,AI$3))</f>
        <v>0</v>
      </c>
      <c r="AJ4" s="292" t="str">
        <f t="shared" ref="AJ4:AP4" si="3">RIGHT(LEFT($L4,AJ$3))</f>
        <v>0</v>
      </c>
      <c r="AK4" s="292" t="str">
        <f t="shared" si="3"/>
        <v>0</v>
      </c>
      <c r="AL4" s="292" t="str">
        <f t="shared" si="3"/>
        <v>0</v>
      </c>
      <c r="AM4" s="292" t="str">
        <f t="shared" si="3"/>
        <v>0</v>
      </c>
      <c r="AN4" s="292" t="str">
        <f t="shared" si="3"/>
        <v>0</v>
      </c>
      <c r="AO4" s="292" t="str">
        <f t="shared" si="3"/>
        <v>0</v>
      </c>
      <c r="AP4" s="292" t="str">
        <f t="shared" si="3"/>
        <v>0</v>
      </c>
      <c r="AQ4" s="291" t="str">
        <f>RIGHT(LEFT($M4,AQ$3))</f>
        <v>0</v>
      </c>
      <c r="AR4" s="292" t="str">
        <f t="shared" ref="AR4:AX4" si="4">RIGHT(LEFT($M4,AR$3))</f>
        <v>0</v>
      </c>
      <c r="AS4" s="292" t="str">
        <f t="shared" si="4"/>
        <v>0</v>
      </c>
      <c r="AT4" s="292" t="str">
        <f t="shared" si="4"/>
        <v>0</v>
      </c>
      <c r="AU4" s="292" t="str">
        <f t="shared" si="4"/>
        <v>0</v>
      </c>
      <c r="AV4" s="292" t="str">
        <f t="shared" si="4"/>
        <v>0</v>
      </c>
      <c r="AW4" s="292" t="str">
        <f t="shared" si="4"/>
        <v>0</v>
      </c>
      <c r="AX4" s="292" t="str">
        <f t="shared" si="4"/>
        <v>0</v>
      </c>
      <c r="AY4" s="291" t="str">
        <f>RIGHT(LEFT($N4,BW$3))</f>
        <v>0</v>
      </c>
      <c r="AZ4" s="292" t="str">
        <f t="shared" ref="AZ4:BF4" si="5">RIGHT(LEFT($N4,BX$3))</f>
        <v>0</v>
      </c>
      <c r="BA4" s="292" t="str">
        <f t="shared" si="5"/>
        <v>0</v>
      </c>
      <c r="BB4" s="292" t="str">
        <f t="shared" si="5"/>
        <v>0</v>
      </c>
      <c r="BC4" s="292" t="str">
        <f t="shared" si="5"/>
        <v>0</v>
      </c>
      <c r="BD4" s="292" t="str">
        <f t="shared" si="5"/>
        <v>0</v>
      </c>
      <c r="BE4" s="292" t="str">
        <f t="shared" si="5"/>
        <v>0</v>
      </c>
      <c r="BF4" s="293" t="str">
        <f t="shared" si="5"/>
        <v>0</v>
      </c>
      <c r="BG4" s="292" t="str">
        <f>RIGHT(LEFT($O4,BG$3))</f>
        <v>0</v>
      </c>
      <c r="BH4" s="292" t="str">
        <f t="shared" ref="BH4:BN4" si="6">RIGHT(LEFT($O4,BH$3))</f>
        <v>0</v>
      </c>
      <c r="BI4" s="292" t="str">
        <f t="shared" si="6"/>
        <v>0</v>
      </c>
      <c r="BJ4" s="292" t="str">
        <f t="shared" si="6"/>
        <v>0</v>
      </c>
      <c r="BK4" s="292" t="str">
        <f t="shared" si="6"/>
        <v>0</v>
      </c>
      <c r="BL4" s="292" t="str">
        <f t="shared" si="6"/>
        <v>0</v>
      </c>
      <c r="BM4" s="292" t="str">
        <f t="shared" si="6"/>
        <v>0</v>
      </c>
      <c r="BN4" s="293" t="str">
        <f t="shared" si="6"/>
        <v>0</v>
      </c>
      <c r="BO4" s="292" t="str">
        <f>RIGHT(LEFT($P4,BO$3))</f>
        <v>0</v>
      </c>
      <c r="BP4" s="292" t="str">
        <f t="shared" ref="BP4:BV4" si="7">RIGHT(LEFT($P4,BP$3))</f>
        <v>0</v>
      </c>
      <c r="BQ4" s="292" t="str">
        <f t="shared" si="7"/>
        <v>0</v>
      </c>
      <c r="BR4" s="292" t="str">
        <f t="shared" si="7"/>
        <v>0</v>
      </c>
      <c r="BS4" s="292" t="str">
        <f t="shared" si="7"/>
        <v>0</v>
      </c>
      <c r="BT4" s="292" t="str">
        <f t="shared" si="7"/>
        <v>0</v>
      </c>
      <c r="BU4" s="292" t="str">
        <f t="shared" si="7"/>
        <v>0</v>
      </c>
      <c r="BV4" s="292" t="str">
        <f t="shared" si="7"/>
        <v>0</v>
      </c>
      <c r="BW4" s="291" t="str">
        <f>RIGHT(LEFT($Q4,BW$3))</f>
        <v>1</v>
      </c>
      <c r="BX4" s="292" t="str">
        <f t="shared" ref="BX4:CD4" si="8">RIGHT(LEFT($Q4,BX$3))</f>
        <v>1</v>
      </c>
      <c r="BY4" s="292" t="str">
        <f t="shared" si="8"/>
        <v>1</v>
      </c>
      <c r="BZ4" s="292" t="str">
        <f t="shared" si="8"/>
        <v>1</v>
      </c>
      <c r="CA4" s="292" t="str">
        <f t="shared" si="8"/>
        <v>1</v>
      </c>
      <c r="CB4" s="292" t="str">
        <f t="shared" si="8"/>
        <v>1</v>
      </c>
      <c r="CC4" s="292" t="str">
        <f t="shared" si="8"/>
        <v>1</v>
      </c>
      <c r="CD4" s="293" t="str">
        <f t="shared" si="8"/>
        <v>0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A6" s="176" t="s">
        <v>450</v>
      </c>
      <c r="AQ6" s="294"/>
      <c r="AR6" s="295"/>
      <c r="AS6" s="295"/>
      <c r="AT6" s="295"/>
      <c r="AU6" s="295"/>
      <c r="AV6" s="295"/>
      <c r="AW6" s="295"/>
      <c r="AX6" s="295"/>
    </row>
    <row r="7" spans="1:82">
      <c r="AQ7" s="294"/>
      <c r="AR7" s="295"/>
      <c r="AS7" s="295"/>
      <c r="AT7" s="295"/>
      <c r="AU7" s="295"/>
      <c r="AV7" s="295"/>
      <c r="AW7" s="295"/>
      <c r="AX7" s="295"/>
    </row>
    <row r="8" spans="1:82">
      <c r="A8" s="176" t="s">
        <v>559</v>
      </c>
      <c r="AQ8" s="294"/>
      <c r="AR8" s="295"/>
      <c r="AS8" s="295"/>
      <c r="AT8" s="295"/>
      <c r="AU8" s="295"/>
      <c r="AV8" s="295"/>
      <c r="AW8" s="295"/>
      <c r="AX8" s="295"/>
    </row>
    <row r="9" spans="1:82">
      <c r="AQ9" s="294"/>
      <c r="AR9" s="295"/>
      <c r="AS9" s="295"/>
      <c r="AT9" s="295"/>
      <c r="AU9" s="295"/>
      <c r="AV9" s="295"/>
      <c r="AW9" s="295"/>
      <c r="AX9" s="295"/>
    </row>
    <row r="10" spans="1:82"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Q11" s="294"/>
      <c r="AR11" s="295"/>
      <c r="AS11" s="295"/>
      <c r="AT11" s="295"/>
      <c r="AU11" s="295"/>
      <c r="AV11" s="295"/>
      <c r="AW11" s="295"/>
      <c r="AX11" s="295"/>
    </row>
    <row r="13" spans="1:82">
      <c r="A13" s="174"/>
    </row>
  </sheetData>
  <mergeCells count="1">
    <mergeCell ref="AQ1:B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9A1E-0997-40F2-8E46-04BEF15B455A}">
  <dimension ref="A1:CE13"/>
  <sheetViews>
    <sheetView workbookViewId="0">
      <selection activeCell="D4" sqref="D4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2" ht="155.25" customHeight="1" thickBot="1">
      <c r="S1" s="279"/>
      <c r="T1" s="280"/>
      <c r="U1" s="280"/>
      <c r="V1" s="280"/>
      <c r="W1" s="280"/>
      <c r="X1" s="280"/>
      <c r="Y1" s="280"/>
      <c r="Z1" s="280"/>
      <c r="AA1" s="279"/>
      <c r="AB1" s="280"/>
      <c r="AC1" s="280"/>
      <c r="AD1" s="280"/>
      <c r="AE1" s="280"/>
      <c r="AF1" s="280"/>
      <c r="AG1" s="280"/>
      <c r="AH1" s="280"/>
      <c r="AI1" s="279"/>
      <c r="AJ1" s="280"/>
      <c r="AK1" s="280"/>
      <c r="AL1" s="280"/>
      <c r="AM1" s="280"/>
      <c r="AN1" s="280"/>
      <c r="AO1" s="280"/>
      <c r="AP1" s="280"/>
      <c r="AQ1" s="281"/>
      <c r="AR1" s="282"/>
      <c r="AS1" s="282"/>
      <c r="AT1" s="282"/>
      <c r="AU1" s="282"/>
      <c r="AV1" s="282"/>
      <c r="AW1" s="282"/>
      <c r="AX1" s="282"/>
      <c r="AY1" s="281"/>
      <c r="AZ1" s="282"/>
      <c r="BA1" s="282"/>
      <c r="BB1" s="282"/>
      <c r="BC1" s="282"/>
      <c r="BD1" s="282"/>
      <c r="BE1" s="282"/>
      <c r="BF1" s="283"/>
      <c r="BG1" s="282"/>
      <c r="BH1" s="282"/>
      <c r="BI1" s="282"/>
      <c r="BJ1" s="282"/>
      <c r="BK1" s="282"/>
      <c r="BL1" s="282"/>
      <c r="BM1" s="282"/>
      <c r="BN1" s="283"/>
      <c r="BO1" s="282"/>
      <c r="BP1" s="282"/>
      <c r="BQ1" s="282"/>
      <c r="BR1" s="282"/>
      <c r="BS1" s="282"/>
      <c r="BT1" s="282"/>
      <c r="BU1" s="282"/>
      <c r="BV1" s="282"/>
      <c r="BW1" s="281"/>
      <c r="BX1" s="282"/>
      <c r="BY1" s="282"/>
      <c r="BZ1" s="282"/>
      <c r="CA1" s="282"/>
      <c r="CB1" s="282"/>
      <c r="CC1" s="282"/>
      <c r="CD1" s="283"/>
    </row>
    <row r="2" spans="1:82">
      <c r="A2" s="176" t="s">
        <v>338</v>
      </c>
      <c r="B2" s="176" t="s">
        <v>339</v>
      </c>
      <c r="C2" s="176" t="s">
        <v>340</v>
      </c>
      <c r="D2" s="176" t="s">
        <v>341</v>
      </c>
      <c r="E2" s="176" t="s">
        <v>342</v>
      </c>
      <c r="F2" s="176" t="s">
        <v>343</v>
      </c>
      <c r="G2" s="176" t="s">
        <v>344</v>
      </c>
      <c r="H2" s="176" t="s">
        <v>345</v>
      </c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 ht="15.75" thickBot="1">
      <c r="S3" s="287">
        <v>1</v>
      </c>
      <c r="T3" s="288">
        <v>2</v>
      </c>
      <c r="U3" s="288">
        <v>3</v>
      </c>
      <c r="V3" s="288">
        <v>4</v>
      </c>
      <c r="W3" s="288">
        <v>5</v>
      </c>
      <c r="X3" s="288">
        <v>6</v>
      </c>
      <c r="Y3" s="288">
        <v>7</v>
      </c>
      <c r="Z3" s="288">
        <v>8</v>
      </c>
      <c r="AA3" s="287">
        <v>1</v>
      </c>
      <c r="AB3" s="288">
        <v>2</v>
      </c>
      <c r="AC3" s="288">
        <v>3</v>
      </c>
      <c r="AD3" s="288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 ht="15.75" thickTop="1">
      <c r="A4" s="278" t="s">
        <v>380</v>
      </c>
      <c r="B4" s="278" t="s">
        <v>440</v>
      </c>
      <c r="C4" s="278" t="s">
        <v>481</v>
      </c>
      <c r="D4" s="278" t="s">
        <v>479</v>
      </c>
      <c r="E4" s="278" t="s">
        <v>482</v>
      </c>
      <c r="F4" s="278" t="s">
        <v>480</v>
      </c>
      <c r="G4" s="278" t="s">
        <v>483</v>
      </c>
      <c r="H4" s="278" t="s">
        <v>484</v>
      </c>
      <c r="I4" s="130"/>
      <c r="J4" s="174" t="str">
        <f t="shared" ref="J4:Q4" si="0">HEX2BIN(A4,8)</f>
        <v>11000111</v>
      </c>
      <c r="K4" s="174" t="str">
        <f t="shared" si="0"/>
        <v>01001110</v>
      </c>
      <c r="L4" s="174" t="str">
        <f t="shared" si="0"/>
        <v>10000010</v>
      </c>
      <c r="M4" s="174" t="str">
        <f t="shared" si="0"/>
        <v>10110010</v>
      </c>
      <c r="N4" s="174" t="str">
        <f t="shared" si="0"/>
        <v>00010100</v>
      </c>
      <c r="O4" s="174" t="str">
        <f t="shared" si="0"/>
        <v>11001000</v>
      </c>
      <c r="P4" s="174" t="str">
        <f t="shared" si="0"/>
        <v>10010100</v>
      </c>
      <c r="Q4" s="174" t="str">
        <f t="shared" si="0"/>
        <v>10000101</v>
      </c>
      <c r="S4" s="291" t="str">
        <f t="shared" ref="S4:Z4" si="1">RIGHT(LEFT($J4,S$3))</f>
        <v>1</v>
      </c>
      <c r="T4" s="292" t="str">
        <f t="shared" si="1"/>
        <v>1</v>
      </c>
      <c r="U4" s="292" t="str">
        <f t="shared" si="1"/>
        <v>0</v>
      </c>
      <c r="V4" s="292" t="str">
        <f t="shared" si="1"/>
        <v>0</v>
      </c>
      <c r="W4" s="292" t="str">
        <f t="shared" si="1"/>
        <v>0</v>
      </c>
      <c r="X4" s="292" t="str">
        <f t="shared" si="1"/>
        <v>1</v>
      </c>
      <c r="Y4" s="292" t="str">
        <f t="shared" si="1"/>
        <v>1</v>
      </c>
      <c r="Z4" s="292" t="str">
        <f t="shared" si="1"/>
        <v>1</v>
      </c>
      <c r="AA4" s="291" t="str">
        <f t="shared" ref="AA4:AH4" si="2">RIGHT(LEFT($K4,AA$3))</f>
        <v>0</v>
      </c>
      <c r="AB4" s="292" t="str">
        <f t="shared" si="2"/>
        <v>1</v>
      </c>
      <c r="AC4" s="292" t="str">
        <f t="shared" si="2"/>
        <v>0</v>
      </c>
      <c r="AD4" s="292" t="str">
        <f t="shared" si="2"/>
        <v>0</v>
      </c>
      <c r="AE4" s="292" t="str">
        <f t="shared" si="2"/>
        <v>1</v>
      </c>
      <c r="AF4" s="292" t="str">
        <f t="shared" si="2"/>
        <v>1</v>
      </c>
      <c r="AG4" s="292" t="str">
        <f t="shared" si="2"/>
        <v>1</v>
      </c>
      <c r="AH4" s="292" t="str">
        <f t="shared" si="2"/>
        <v>0</v>
      </c>
      <c r="AI4" s="291" t="str">
        <f t="shared" ref="AI4:AP4" si="3">RIGHT(LEFT($L4,AI$3))</f>
        <v>1</v>
      </c>
      <c r="AJ4" s="292" t="str">
        <f t="shared" si="3"/>
        <v>0</v>
      </c>
      <c r="AK4" s="292" t="str">
        <f t="shared" si="3"/>
        <v>0</v>
      </c>
      <c r="AL4" s="292" t="str">
        <f t="shared" si="3"/>
        <v>0</v>
      </c>
      <c r="AM4" s="292" t="str">
        <f t="shared" si="3"/>
        <v>0</v>
      </c>
      <c r="AN4" s="292" t="str">
        <f t="shared" si="3"/>
        <v>0</v>
      </c>
      <c r="AO4" s="292" t="str">
        <f t="shared" si="3"/>
        <v>1</v>
      </c>
      <c r="AP4" s="292" t="str">
        <f t="shared" si="3"/>
        <v>0</v>
      </c>
      <c r="AQ4" s="291" t="str">
        <f t="shared" ref="AQ4:AX4" si="4">RIGHT(LEFT($M4,AQ$3))</f>
        <v>1</v>
      </c>
      <c r="AR4" s="292" t="str">
        <f t="shared" si="4"/>
        <v>0</v>
      </c>
      <c r="AS4" s="292" t="str">
        <f t="shared" si="4"/>
        <v>1</v>
      </c>
      <c r="AT4" s="292" t="str">
        <f t="shared" si="4"/>
        <v>1</v>
      </c>
      <c r="AU4" s="292" t="str">
        <f t="shared" si="4"/>
        <v>0</v>
      </c>
      <c r="AV4" s="292" t="str">
        <f t="shared" si="4"/>
        <v>0</v>
      </c>
      <c r="AW4" s="292" t="str">
        <f t="shared" si="4"/>
        <v>1</v>
      </c>
      <c r="AX4" s="292" t="str">
        <f t="shared" si="4"/>
        <v>0</v>
      </c>
      <c r="AY4" s="291" t="str">
        <f t="shared" ref="AY4:BF4" si="5">RIGHT(LEFT($N4,BW$3))</f>
        <v>0</v>
      </c>
      <c r="AZ4" s="292" t="str">
        <f t="shared" si="5"/>
        <v>0</v>
      </c>
      <c r="BA4" s="292" t="str">
        <f t="shared" si="5"/>
        <v>0</v>
      </c>
      <c r="BB4" s="292" t="str">
        <f t="shared" si="5"/>
        <v>1</v>
      </c>
      <c r="BC4" s="292" t="str">
        <f t="shared" si="5"/>
        <v>0</v>
      </c>
      <c r="BD4" s="292" t="str">
        <f t="shared" si="5"/>
        <v>1</v>
      </c>
      <c r="BE4" s="292" t="str">
        <f t="shared" si="5"/>
        <v>0</v>
      </c>
      <c r="BF4" s="293" t="str">
        <f t="shared" si="5"/>
        <v>0</v>
      </c>
      <c r="BG4" s="292" t="str">
        <f t="shared" ref="BG4:BN4" si="6">RIGHT(LEFT($O4,BG$3))</f>
        <v>1</v>
      </c>
      <c r="BH4" s="292" t="str">
        <f t="shared" si="6"/>
        <v>1</v>
      </c>
      <c r="BI4" s="292" t="str">
        <f t="shared" si="6"/>
        <v>0</v>
      </c>
      <c r="BJ4" s="292" t="str">
        <f t="shared" si="6"/>
        <v>0</v>
      </c>
      <c r="BK4" s="292" t="str">
        <f t="shared" si="6"/>
        <v>1</v>
      </c>
      <c r="BL4" s="292" t="str">
        <f t="shared" si="6"/>
        <v>0</v>
      </c>
      <c r="BM4" s="292" t="str">
        <f t="shared" si="6"/>
        <v>0</v>
      </c>
      <c r="BN4" s="293" t="str">
        <f t="shared" si="6"/>
        <v>0</v>
      </c>
      <c r="BO4" s="292" t="str">
        <f t="shared" ref="BO4:BV4" si="7">RIGHT(LEFT($P4,BO$3))</f>
        <v>1</v>
      </c>
      <c r="BP4" s="292" t="str">
        <f t="shared" si="7"/>
        <v>0</v>
      </c>
      <c r="BQ4" s="292" t="str">
        <f t="shared" si="7"/>
        <v>0</v>
      </c>
      <c r="BR4" s="292" t="str">
        <f t="shared" si="7"/>
        <v>1</v>
      </c>
      <c r="BS4" s="292" t="str">
        <f t="shared" si="7"/>
        <v>0</v>
      </c>
      <c r="BT4" s="292" t="str">
        <f t="shared" si="7"/>
        <v>1</v>
      </c>
      <c r="BU4" s="292" t="str">
        <f t="shared" si="7"/>
        <v>0</v>
      </c>
      <c r="BV4" s="292" t="str">
        <f t="shared" si="7"/>
        <v>0</v>
      </c>
      <c r="BW4" s="291" t="str">
        <f t="shared" ref="BW4:CD4" si="8">RIGHT(LEFT($Q4,BW$3))</f>
        <v>1</v>
      </c>
      <c r="BX4" s="292" t="str">
        <f t="shared" si="8"/>
        <v>0</v>
      </c>
      <c r="BY4" s="292" t="str">
        <f t="shared" si="8"/>
        <v>0</v>
      </c>
      <c r="BZ4" s="292" t="str">
        <f t="shared" si="8"/>
        <v>0</v>
      </c>
      <c r="CA4" s="292" t="str">
        <f t="shared" si="8"/>
        <v>0</v>
      </c>
      <c r="CB4" s="292" t="str">
        <f t="shared" si="8"/>
        <v>1</v>
      </c>
      <c r="CC4" s="292" t="str">
        <f t="shared" si="8"/>
        <v>0</v>
      </c>
      <c r="CD4" s="293" t="str">
        <f t="shared" si="8"/>
        <v>1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D6" s="176" t="s">
        <v>1251</v>
      </c>
      <c r="AQ6" s="294"/>
      <c r="AR6" s="295"/>
      <c r="AS6" s="295"/>
      <c r="AT6" s="295"/>
      <c r="AU6" s="295"/>
      <c r="AV6" s="295"/>
      <c r="AW6" s="295"/>
      <c r="AX6" s="295"/>
    </row>
    <row r="7" spans="1:82">
      <c r="D7" s="176" t="s">
        <v>1252</v>
      </c>
      <c r="AQ7" s="294"/>
      <c r="AR7" s="295"/>
      <c r="AS7" s="295"/>
      <c r="AT7" s="295"/>
      <c r="AU7" s="295"/>
      <c r="AV7" s="295"/>
      <c r="AW7" s="295"/>
      <c r="AX7" s="295"/>
    </row>
    <row r="8" spans="1:82">
      <c r="D8" s="176" t="s">
        <v>1253</v>
      </c>
      <c r="AQ8" s="294"/>
      <c r="AR8" s="295"/>
      <c r="AS8" s="295"/>
      <c r="AT8" s="295"/>
      <c r="AU8" s="295"/>
      <c r="AV8" s="295"/>
      <c r="AW8" s="295"/>
      <c r="AX8" s="295"/>
    </row>
    <row r="9" spans="1:82">
      <c r="AQ9" s="294"/>
      <c r="AR9" s="295"/>
      <c r="AS9" s="295"/>
      <c r="AT9" s="295"/>
      <c r="AU9" s="295"/>
      <c r="AV9" s="295"/>
      <c r="AW9" s="295"/>
      <c r="AX9" s="295"/>
    </row>
    <row r="10" spans="1:82"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Q11" s="294"/>
      <c r="AR11" s="295"/>
      <c r="AS11" s="295"/>
      <c r="AT11" s="295"/>
      <c r="AU11" s="295"/>
      <c r="AV11" s="295"/>
      <c r="AW11" s="295"/>
      <c r="AX11" s="295"/>
    </row>
    <row r="13" spans="1:82">
      <c r="A13" s="17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dimension ref="A1:AJ29"/>
  <sheetViews>
    <sheetView topLeftCell="G4" workbookViewId="0">
      <selection activeCell="T34" sqref="T34"/>
    </sheetView>
  </sheetViews>
  <sheetFormatPr defaultColWidth="9.140625" defaultRowHeight="15"/>
  <cols>
    <col min="1" max="3" width="4" style="174" bestFit="1" customWidth="1"/>
    <col min="4" max="4" width="2.7109375" style="174" customWidth="1"/>
    <col min="5" max="7" width="11.7109375" style="174" bestFit="1" customWidth="1"/>
    <col min="8" max="8" width="2.7109375" style="174" customWidth="1"/>
    <col min="9" max="9" width="3.7109375" style="262" customWidth="1"/>
    <col min="10" max="16" width="3.7109375" style="178" customWidth="1"/>
    <col min="17" max="17" width="7.28515625" style="262" customWidth="1"/>
    <col min="18" max="24" width="3.7109375" style="178" customWidth="1"/>
    <col min="25" max="25" width="3.7109375" style="262" customWidth="1"/>
    <col min="26" max="32" width="3.7109375" style="178" customWidth="1"/>
    <col min="33" max="34" width="9.140625" style="174"/>
    <col min="35" max="35" width="11.7109375" style="174" bestFit="1" customWidth="1"/>
    <col min="36" max="16384" width="9.140625" style="174"/>
  </cols>
  <sheetData>
    <row r="1" spans="1:36" ht="118.5" customHeight="1">
      <c r="I1" s="299" t="s">
        <v>1254</v>
      </c>
      <c r="J1" s="298" t="s">
        <v>1255</v>
      </c>
      <c r="K1" s="567" t="s">
        <v>1256</v>
      </c>
      <c r="L1" s="568"/>
      <c r="M1" s="569"/>
      <c r="N1" s="265"/>
      <c r="O1" s="265"/>
      <c r="P1" s="265"/>
      <c r="Q1" s="264"/>
      <c r="R1" s="265"/>
      <c r="S1" s="301"/>
      <c r="T1" s="300" t="s">
        <v>1257</v>
      </c>
      <c r="U1" s="265"/>
      <c r="V1" s="265"/>
      <c r="W1" s="265"/>
      <c r="X1" s="265"/>
      <c r="Y1" s="264"/>
      <c r="Z1" s="265"/>
      <c r="AA1" s="265"/>
      <c r="AB1" s="265"/>
      <c r="AC1" s="265"/>
      <c r="AD1" s="265"/>
      <c r="AE1" s="265"/>
      <c r="AF1" s="265"/>
    </row>
    <row r="2" spans="1:36">
      <c r="I2" s="261">
        <v>0</v>
      </c>
      <c r="J2" s="218">
        <v>1</v>
      </c>
      <c r="K2" s="218">
        <v>2</v>
      </c>
      <c r="L2" s="218">
        <v>3</v>
      </c>
      <c r="M2" s="218">
        <v>4</v>
      </c>
      <c r="N2" s="218">
        <v>5</v>
      </c>
      <c r="O2" s="218">
        <v>6</v>
      </c>
      <c r="P2" s="218">
        <v>7</v>
      </c>
      <c r="Q2" s="261">
        <v>8</v>
      </c>
      <c r="R2" s="218">
        <v>9</v>
      </c>
      <c r="S2" s="218">
        <v>10</v>
      </c>
      <c r="T2" s="218">
        <v>11</v>
      </c>
      <c r="U2" s="218">
        <v>12</v>
      </c>
      <c r="V2" s="218">
        <v>13</v>
      </c>
      <c r="W2" s="218">
        <v>14</v>
      </c>
      <c r="X2" s="218">
        <v>15</v>
      </c>
      <c r="Y2" s="261">
        <v>16</v>
      </c>
      <c r="Z2" s="218">
        <v>17</v>
      </c>
      <c r="AA2" s="218">
        <v>18</v>
      </c>
      <c r="AB2" s="218">
        <v>19</v>
      </c>
      <c r="AC2" s="218">
        <v>20</v>
      </c>
      <c r="AD2" s="218">
        <v>21</v>
      </c>
      <c r="AE2" s="218">
        <v>22</v>
      </c>
      <c r="AF2" s="218">
        <v>23</v>
      </c>
    </row>
    <row r="3" spans="1:36">
      <c r="I3" s="262">
        <v>1</v>
      </c>
      <c r="J3" s="178">
        <v>2</v>
      </c>
      <c r="K3" s="178">
        <v>3</v>
      </c>
      <c r="L3" s="207">
        <v>4</v>
      </c>
      <c r="M3" s="178">
        <v>5</v>
      </c>
      <c r="N3" s="207">
        <v>6</v>
      </c>
      <c r="O3" s="207">
        <v>7</v>
      </c>
      <c r="P3" s="178">
        <v>8</v>
      </c>
      <c r="Q3" s="262">
        <v>1</v>
      </c>
      <c r="R3" s="178">
        <v>2</v>
      </c>
      <c r="S3" s="178">
        <v>3</v>
      </c>
      <c r="T3" s="207">
        <v>4</v>
      </c>
      <c r="U3" s="178">
        <v>5</v>
      </c>
      <c r="V3" s="178">
        <v>6</v>
      </c>
      <c r="W3" s="178">
        <v>7</v>
      </c>
      <c r="X3" s="178">
        <v>8</v>
      </c>
      <c r="Y3" s="262">
        <v>1</v>
      </c>
      <c r="Z3" s="178">
        <v>2</v>
      </c>
      <c r="AA3" s="178">
        <v>3</v>
      </c>
      <c r="AB3" s="178">
        <v>4</v>
      </c>
      <c r="AC3" s="178">
        <v>5</v>
      </c>
      <c r="AD3" s="178">
        <v>6</v>
      </c>
      <c r="AE3" s="178">
        <v>7</v>
      </c>
      <c r="AF3" s="178">
        <v>8</v>
      </c>
    </row>
    <row r="4" spans="1:36">
      <c r="A4" s="130" t="s">
        <v>1258</v>
      </c>
      <c r="B4" s="211">
        <v>10</v>
      </c>
      <c r="C4" s="211" t="s">
        <v>416</v>
      </c>
      <c r="D4" s="211"/>
      <c r="E4" s="174" t="str">
        <f>HEX2BIN(A4,8)</f>
        <v>11001000</v>
      </c>
      <c r="F4" s="174" t="str">
        <f>HEX2BIN(B4,8)</f>
        <v>00010000</v>
      </c>
      <c r="G4" s="174" t="str">
        <f>HEX2BIN(C4,8)</f>
        <v>00000100</v>
      </c>
      <c r="I4" s="262" t="str">
        <f>RIGHT(LEFT($E4,I$3))</f>
        <v>1</v>
      </c>
      <c r="J4" s="178" t="str">
        <f t="shared" ref="J4:P4" si="0">RIGHT(LEFT($E4,J$3))</f>
        <v>1</v>
      </c>
      <c r="K4" s="178" t="str">
        <f t="shared" si="0"/>
        <v>0</v>
      </c>
      <c r="L4" s="178" t="str">
        <f t="shared" si="0"/>
        <v>0</v>
      </c>
      <c r="M4" s="178" t="str">
        <f t="shared" si="0"/>
        <v>1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262" t="str">
        <f>RIGHT(LEFT($F4,Q$3))</f>
        <v>0</v>
      </c>
      <c r="R4" s="178" t="str">
        <f t="shared" ref="R4:X4" si="1">RIGHT(LEFT($F4,R$3))</f>
        <v>0</v>
      </c>
      <c r="S4" s="178" t="str">
        <f t="shared" si="1"/>
        <v>0</v>
      </c>
      <c r="T4" s="178" t="str">
        <f t="shared" si="1"/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262" t="str">
        <f>RIGHT(LEFT($G4,Y$3))</f>
        <v>0</v>
      </c>
      <c r="Z4" s="178" t="str">
        <f t="shared" ref="Z4:AF4" si="2">RIGHT(LEFT($G4,Z$3))</f>
        <v>0</v>
      </c>
      <c r="AA4" s="178" t="str">
        <f t="shared" si="2"/>
        <v>0</v>
      </c>
      <c r="AB4" s="178" t="str">
        <f t="shared" si="2"/>
        <v>0</v>
      </c>
      <c r="AC4" s="178" t="str">
        <f t="shared" si="2"/>
        <v>0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H4" s="174" t="str">
        <f>BIN2HEX(E4)</f>
        <v>C8</v>
      </c>
      <c r="AI4" s="174">
        <f>HEX2DEC(AH4)</f>
        <v>200</v>
      </c>
      <c r="AJ4" s="174">
        <f>AI4/8</f>
        <v>25</v>
      </c>
    </row>
    <row r="5" spans="1:36">
      <c r="A5" s="179"/>
    </row>
    <row r="6" spans="1:36">
      <c r="A6" s="179" t="s">
        <v>506</v>
      </c>
      <c r="C6" s="174" t="s">
        <v>377</v>
      </c>
      <c r="I6" s="262">
        <v>0</v>
      </c>
      <c r="K6" s="178">
        <v>0</v>
      </c>
      <c r="L6" s="178">
        <v>0</v>
      </c>
      <c r="M6" s="178">
        <v>1</v>
      </c>
    </row>
    <row r="7" spans="1:36">
      <c r="A7" s="179" t="s">
        <v>507</v>
      </c>
      <c r="C7" s="174" t="s">
        <v>561</v>
      </c>
      <c r="I7" s="262">
        <v>0</v>
      </c>
      <c r="K7" s="178">
        <v>0</v>
      </c>
      <c r="L7" s="178">
        <v>1</v>
      </c>
      <c r="M7" s="178">
        <v>0</v>
      </c>
    </row>
    <row r="8" spans="1:36">
      <c r="A8" s="179" t="s">
        <v>508</v>
      </c>
      <c r="C8" s="174" t="s">
        <v>474</v>
      </c>
      <c r="I8" s="262">
        <v>0</v>
      </c>
      <c r="K8" s="178">
        <v>0</v>
      </c>
      <c r="L8" s="178">
        <v>1</v>
      </c>
      <c r="M8" s="178">
        <v>1</v>
      </c>
    </row>
    <row r="9" spans="1:36">
      <c r="A9" s="179"/>
    </row>
    <row r="10" spans="1:36">
      <c r="A10" s="179">
        <v>1</v>
      </c>
      <c r="E10" s="183"/>
      <c r="I10" s="262">
        <v>1</v>
      </c>
      <c r="K10" s="178">
        <v>0</v>
      </c>
      <c r="L10" s="178">
        <v>0</v>
      </c>
      <c r="M10" s="178">
        <v>0</v>
      </c>
      <c r="AI10" s="174">
        <v>11001000</v>
      </c>
    </row>
    <row r="11" spans="1:36">
      <c r="A11" s="179">
        <v>2</v>
      </c>
      <c r="E11" s="183"/>
      <c r="I11" s="262">
        <v>1</v>
      </c>
      <c r="K11" s="178">
        <v>0</v>
      </c>
      <c r="L11" s="178">
        <v>0</v>
      </c>
      <c r="M11" s="178">
        <v>1</v>
      </c>
    </row>
    <row r="12" spans="1:36">
      <c r="A12" s="179">
        <v>3</v>
      </c>
      <c r="E12" s="183"/>
      <c r="I12" s="262">
        <v>1</v>
      </c>
      <c r="K12" s="178" t="s">
        <v>338</v>
      </c>
      <c r="L12" s="178" t="s">
        <v>339</v>
      </c>
      <c r="M12" s="178" t="s">
        <v>338</v>
      </c>
    </row>
    <row r="13" spans="1:36">
      <c r="A13" s="179">
        <v>4</v>
      </c>
      <c r="E13" s="183"/>
      <c r="I13" s="262">
        <v>1</v>
      </c>
      <c r="K13" s="178" t="s">
        <v>338</v>
      </c>
      <c r="L13" s="178" t="s">
        <v>339</v>
      </c>
      <c r="M13" s="178" t="s">
        <v>339</v>
      </c>
    </row>
    <row r="14" spans="1:36">
      <c r="A14" s="179">
        <v>5</v>
      </c>
      <c r="I14" s="262">
        <v>1</v>
      </c>
      <c r="K14" s="178" t="s">
        <v>339</v>
      </c>
      <c r="L14" s="178" t="s">
        <v>338</v>
      </c>
      <c r="M14" s="178" t="s">
        <v>338</v>
      </c>
    </row>
    <row r="15" spans="1:36">
      <c r="A15" s="179">
        <v>6</v>
      </c>
      <c r="I15" s="262">
        <v>1</v>
      </c>
      <c r="K15" s="178" t="s">
        <v>339</v>
      </c>
      <c r="L15" s="178" t="s">
        <v>338</v>
      </c>
      <c r="M15" s="178" t="s">
        <v>339</v>
      </c>
    </row>
    <row r="16" spans="1:36">
      <c r="A16" s="179"/>
    </row>
    <row r="17" spans="1:32">
      <c r="A17" s="174" t="s">
        <v>1259</v>
      </c>
      <c r="J17" s="178">
        <v>1</v>
      </c>
    </row>
    <row r="18" spans="1:32">
      <c r="A18" s="174" t="s">
        <v>1260</v>
      </c>
      <c r="J18" s="178">
        <v>0</v>
      </c>
    </row>
    <row r="19" spans="1:32">
      <c r="A19" s="179"/>
    </row>
    <row r="20" spans="1:32">
      <c r="A20" s="181" t="s">
        <v>1257</v>
      </c>
      <c r="T20" s="178">
        <v>1</v>
      </c>
    </row>
    <row r="22" spans="1:32">
      <c r="A22" s="546" t="s">
        <v>702</v>
      </c>
      <c r="B22" s="546"/>
      <c r="C22" s="546"/>
      <c r="D22" s="546"/>
      <c r="E22" s="546"/>
      <c r="F22" s="546"/>
      <c r="G22" s="546"/>
      <c r="H22" s="546"/>
      <c r="I22" s="546"/>
      <c r="J22" s="546"/>
      <c r="K22" s="546"/>
      <c r="L22" s="546"/>
      <c r="M22" s="546"/>
      <c r="N22" s="546"/>
      <c r="O22" s="546"/>
      <c r="P22" s="546"/>
      <c r="Q22" s="546"/>
      <c r="R22" s="546"/>
      <c r="S22" s="546"/>
      <c r="T22" s="546"/>
      <c r="U22" s="546"/>
      <c r="V22" s="546"/>
      <c r="W22" s="546"/>
      <c r="X22" s="546"/>
      <c r="Y22" s="546"/>
      <c r="Z22" s="546"/>
      <c r="AA22" s="546"/>
      <c r="AB22" s="546"/>
      <c r="AC22" s="546"/>
      <c r="AD22" s="546"/>
      <c r="AE22" s="546"/>
      <c r="AF22" s="546"/>
    </row>
    <row r="25" spans="1:32">
      <c r="K25" s="178">
        <v>1</v>
      </c>
      <c r="L25" s="178">
        <v>0</v>
      </c>
      <c r="M25" s="178">
        <v>0</v>
      </c>
      <c r="Q25" s="262">
        <f>HEX2DEC(_xlfn.CONCAT(K25,L25,M25))</f>
        <v>256</v>
      </c>
    </row>
    <row r="26" spans="1:32">
      <c r="K26" s="178">
        <v>0</v>
      </c>
      <c r="L26" s="178">
        <v>1</v>
      </c>
      <c r="M26" s="178">
        <v>0</v>
      </c>
      <c r="Q26" s="262">
        <f t="shared" ref="Q26:Q29" si="3">HEX2DEC(_xlfn.CONCAT(K26,L26,M26))</f>
        <v>16</v>
      </c>
    </row>
    <row r="27" spans="1:32">
      <c r="K27" s="178">
        <v>1</v>
      </c>
      <c r="L27" s="178">
        <v>1</v>
      </c>
      <c r="M27" s="178">
        <v>0</v>
      </c>
      <c r="Q27" s="262">
        <f t="shared" si="3"/>
        <v>272</v>
      </c>
    </row>
    <row r="28" spans="1:32">
      <c r="K28" s="178">
        <v>0</v>
      </c>
      <c r="L28" s="178">
        <v>0</v>
      </c>
      <c r="M28" s="178">
        <v>1</v>
      </c>
      <c r="Q28" s="262">
        <f t="shared" si="3"/>
        <v>1</v>
      </c>
    </row>
    <row r="29" spans="1:32">
      <c r="K29" s="178">
        <v>1</v>
      </c>
      <c r="L29" s="178">
        <v>0</v>
      </c>
      <c r="M29" s="178">
        <v>1</v>
      </c>
      <c r="Q29" s="262">
        <f t="shared" si="3"/>
        <v>257</v>
      </c>
    </row>
  </sheetData>
  <mergeCells count="2">
    <mergeCell ref="K1:M1"/>
    <mergeCell ref="A22:AF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dimension ref="A1:CE13"/>
  <sheetViews>
    <sheetView topLeftCell="D1" workbookViewId="0">
      <selection activeCell="A5" sqref="A5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2" ht="155.25" customHeight="1">
      <c r="S1" s="279"/>
      <c r="T1" s="280"/>
      <c r="U1" s="280"/>
      <c r="V1" s="280"/>
      <c r="W1" s="296" t="s">
        <v>192</v>
      </c>
      <c r="X1" s="280"/>
      <c r="Y1" s="280"/>
      <c r="Z1" s="280"/>
      <c r="AA1" s="279"/>
      <c r="AB1" s="280"/>
      <c r="AC1" s="280"/>
      <c r="AD1" s="280"/>
      <c r="AE1" s="280"/>
      <c r="AF1" s="280"/>
      <c r="AG1" s="280"/>
      <c r="AH1" s="280"/>
      <c r="AI1" s="279"/>
      <c r="AJ1" s="280" t="s">
        <v>1261</v>
      </c>
      <c r="AK1" s="280"/>
      <c r="AL1" s="280"/>
      <c r="AM1" s="280"/>
      <c r="AN1" s="280"/>
      <c r="AO1" s="280"/>
      <c r="AP1" s="280"/>
      <c r="AQ1" s="281"/>
      <c r="AR1" s="282"/>
      <c r="AS1" s="282"/>
      <c r="AT1" s="282"/>
      <c r="AU1" s="282"/>
      <c r="AV1" s="282"/>
      <c r="AW1" s="282"/>
      <c r="AX1" s="282"/>
      <c r="AY1" s="281"/>
      <c r="AZ1" s="282"/>
      <c r="BA1" s="282"/>
      <c r="BB1" s="282"/>
      <c r="BC1" s="282"/>
      <c r="BD1" s="282"/>
      <c r="BE1" s="282"/>
      <c r="BF1" s="283"/>
      <c r="BG1" s="282"/>
      <c r="BH1" s="282"/>
      <c r="BI1" s="282"/>
      <c r="BJ1" s="282"/>
      <c r="BK1" s="282"/>
      <c r="BL1" s="282"/>
      <c r="BM1" s="282"/>
      <c r="BN1" s="283"/>
      <c r="BO1" s="282"/>
      <c r="BP1" s="282"/>
      <c r="BQ1" s="282"/>
      <c r="BR1" s="282"/>
      <c r="BS1" s="282"/>
      <c r="BT1" s="282"/>
      <c r="BU1" s="282"/>
      <c r="BV1" s="282"/>
      <c r="BW1" s="281"/>
      <c r="BX1" s="282"/>
      <c r="BY1" s="282"/>
      <c r="BZ1" s="282"/>
      <c r="CA1" s="282"/>
      <c r="CB1" s="282"/>
      <c r="CC1" s="282"/>
      <c r="CD1" s="283"/>
    </row>
    <row r="2" spans="1:82">
      <c r="J2" s="183"/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>
      <c r="S3" s="287">
        <v>1</v>
      </c>
      <c r="T3" s="288">
        <v>2</v>
      </c>
      <c r="U3" s="288">
        <v>3</v>
      </c>
      <c r="V3" s="289">
        <v>4</v>
      </c>
      <c r="W3" s="288">
        <v>5</v>
      </c>
      <c r="X3" s="289">
        <v>6</v>
      </c>
      <c r="Y3" s="289">
        <v>7</v>
      </c>
      <c r="Z3" s="288">
        <v>8</v>
      </c>
      <c r="AA3" s="287">
        <v>1</v>
      </c>
      <c r="AB3" s="288">
        <v>2</v>
      </c>
      <c r="AC3" s="288">
        <v>3</v>
      </c>
      <c r="AD3" s="289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>
      <c r="A4" s="278" t="s">
        <v>625</v>
      </c>
      <c r="B4" s="278" t="s">
        <v>482</v>
      </c>
      <c r="C4" s="278" t="s">
        <v>495</v>
      </c>
      <c r="D4" s="278" t="s">
        <v>384</v>
      </c>
      <c r="E4" s="278" t="s">
        <v>384</v>
      </c>
      <c r="F4" s="278" t="s">
        <v>426</v>
      </c>
      <c r="G4" s="278" t="s">
        <v>384</v>
      </c>
      <c r="H4" s="278" t="s">
        <v>358</v>
      </c>
      <c r="I4" s="211"/>
      <c r="J4" s="174" t="str">
        <f>HEX2BIN(A4,8)</f>
        <v>01011000</v>
      </c>
      <c r="K4" s="174" t="str">
        <f t="shared" ref="K4:Q4" si="0">HEX2BIN(B4,8)</f>
        <v>00010100</v>
      </c>
      <c r="L4" s="174" t="str">
        <f t="shared" si="0"/>
        <v>00110000</v>
      </c>
      <c r="M4" s="174" t="str">
        <f t="shared" si="0"/>
        <v>11111111</v>
      </c>
      <c r="N4" s="174" t="str">
        <f t="shared" si="0"/>
        <v>11111111</v>
      </c>
      <c r="O4" s="174" t="str">
        <f t="shared" si="0"/>
        <v>00000011</v>
      </c>
      <c r="P4" s="174" t="str">
        <f t="shared" si="0"/>
        <v>11111111</v>
      </c>
      <c r="Q4" s="174" t="str">
        <f t="shared" si="0"/>
        <v>00000000</v>
      </c>
      <c r="S4" s="291" t="str">
        <f>RIGHT(LEFT($J4,S$3))</f>
        <v>0</v>
      </c>
      <c r="T4" s="292" t="str">
        <f t="shared" ref="T4:Z4" si="1">RIGHT(LEFT($J4,T$3))</f>
        <v>1</v>
      </c>
      <c r="U4" s="292" t="str">
        <f t="shared" si="1"/>
        <v>0</v>
      </c>
      <c r="V4" s="292" t="str">
        <f t="shared" si="1"/>
        <v>1</v>
      </c>
      <c r="W4" s="292" t="str">
        <f t="shared" si="1"/>
        <v>1</v>
      </c>
      <c r="X4" s="292" t="str">
        <f t="shared" si="1"/>
        <v>0</v>
      </c>
      <c r="Y4" s="292" t="str">
        <f t="shared" si="1"/>
        <v>0</v>
      </c>
      <c r="Z4" s="292" t="str">
        <f t="shared" si="1"/>
        <v>0</v>
      </c>
      <c r="AA4" s="291" t="str">
        <f>RIGHT(LEFT($K4,AA$3))</f>
        <v>0</v>
      </c>
      <c r="AB4" s="292" t="str">
        <f t="shared" ref="AB4:AH4" si="2">RIGHT(LEFT($K4,AB$3))</f>
        <v>0</v>
      </c>
      <c r="AC4" s="292" t="str">
        <f t="shared" si="2"/>
        <v>0</v>
      </c>
      <c r="AD4" s="292" t="str">
        <f t="shared" si="2"/>
        <v>1</v>
      </c>
      <c r="AE4" s="292" t="str">
        <f t="shared" si="2"/>
        <v>0</v>
      </c>
      <c r="AF4" s="292" t="str">
        <f t="shared" si="2"/>
        <v>1</v>
      </c>
      <c r="AG4" s="292" t="str">
        <f t="shared" si="2"/>
        <v>0</v>
      </c>
      <c r="AH4" s="292" t="str">
        <f t="shared" si="2"/>
        <v>0</v>
      </c>
      <c r="AI4" s="291" t="str">
        <f>RIGHT(LEFT($L4,AI$3))</f>
        <v>0</v>
      </c>
      <c r="AJ4" s="292" t="str">
        <f t="shared" ref="AJ4:AP4" si="3">RIGHT(LEFT($L4,AJ$3))</f>
        <v>0</v>
      </c>
      <c r="AK4" s="292" t="str">
        <f t="shared" si="3"/>
        <v>1</v>
      </c>
      <c r="AL4" s="292" t="str">
        <f t="shared" si="3"/>
        <v>1</v>
      </c>
      <c r="AM4" s="292" t="str">
        <f t="shared" si="3"/>
        <v>0</v>
      </c>
      <c r="AN4" s="292" t="str">
        <f t="shared" si="3"/>
        <v>0</v>
      </c>
      <c r="AO4" s="292" t="str">
        <f t="shared" si="3"/>
        <v>0</v>
      </c>
      <c r="AP4" s="292" t="str">
        <f t="shared" si="3"/>
        <v>0</v>
      </c>
      <c r="AQ4" s="291" t="str">
        <f>RIGHT(LEFT($M4,AQ$3))</f>
        <v>1</v>
      </c>
      <c r="AR4" s="292" t="str">
        <f t="shared" ref="AR4:AX4" si="4">RIGHT(LEFT($M4,AR$3))</f>
        <v>1</v>
      </c>
      <c r="AS4" s="292" t="str">
        <f t="shared" si="4"/>
        <v>1</v>
      </c>
      <c r="AT4" s="292" t="str">
        <f t="shared" si="4"/>
        <v>1</v>
      </c>
      <c r="AU4" s="292" t="str">
        <f t="shared" si="4"/>
        <v>1</v>
      </c>
      <c r="AV4" s="292" t="str">
        <f t="shared" si="4"/>
        <v>1</v>
      </c>
      <c r="AW4" s="292" t="str">
        <f t="shared" si="4"/>
        <v>1</v>
      </c>
      <c r="AX4" s="292" t="str">
        <f t="shared" si="4"/>
        <v>1</v>
      </c>
      <c r="AY4" s="291" t="str">
        <f>RIGHT(LEFT($N4,BW$3))</f>
        <v>1</v>
      </c>
      <c r="AZ4" s="292" t="str">
        <f t="shared" ref="AZ4:BF4" si="5">RIGHT(LEFT($N4,BX$3))</f>
        <v>1</v>
      </c>
      <c r="BA4" s="292" t="str">
        <f t="shared" si="5"/>
        <v>1</v>
      </c>
      <c r="BB4" s="292" t="str">
        <f t="shared" si="5"/>
        <v>1</v>
      </c>
      <c r="BC4" s="292" t="str">
        <f t="shared" si="5"/>
        <v>1</v>
      </c>
      <c r="BD4" s="292" t="str">
        <f t="shared" si="5"/>
        <v>1</v>
      </c>
      <c r="BE4" s="292" t="str">
        <f t="shared" si="5"/>
        <v>1</v>
      </c>
      <c r="BF4" s="293" t="str">
        <f t="shared" si="5"/>
        <v>1</v>
      </c>
      <c r="BG4" s="292" t="str">
        <f>RIGHT(LEFT($O4,BG$3))</f>
        <v>0</v>
      </c>
      <c r="BH4" s="292" t="str">
        <f t="shared" ref="BH4:BN4" si="6">RIGHT(LEFT($O4,BH$3))</f>
        <v>0</v>
      </c>
      <c r="BI4" s="292" t="str">
        <f t="shared" si="6"/>
        <v>0</v>
      </c>
      <c r="BJ4" s="292" t="str">
        <f t="shared" si="6"/>
        <v>0</v>
      </c>
      <c r="BK4" s="292" t="str">
        <f t="shared" si="6"/>
        <v>0</v>
      </c>
      <c r="BL4" s="292" t="str">
        <f t="shared" si="6"/>
        <v>0</v>
      </c>
      <c r="BM4" s="292" t="str">
        <f t="shared" si="6"/>
        <v>1</v>
      </c>
      <c r="BN4" s="293" t="str">
        <f t="shared" si="6"/>
        <v>1</v>
      </c>
      <c r="BO4" s="292" t="str">
        <f>RIGHT(LEFT($P4,BO$3))</f>
        <v>1</v>
      </c>
      <c r="BP4" s="292" t="str">
        <f t="shared" ref="BP4:BV4" si="7">RIGHT(LEFT($P4,BP$3))</f>
        <v>1</v>
      </c>
      <c r="BQ4" s="292" t="str">
        <f t="shared" si="7"/>
        <v>1</v>
      </c>
      <c r="BR4" s="292" t="str">
        <f t="shared" si="7"/>
        <v>1</v>
      </c>
      <c r="BS4" s="292" t="str">
        <f t="shared" si="7"/>
        <v>1</v>
      </c>
      <c r="BT4" s="292" t="str">
        <f t="shared" si="7"/>
        <v>1</v>
      </c>
      <c r="BU4" s="292" t="str">
        <f t="shared" si="7"/>
        <v>1</v>
      </c>
      <c r="BV4" s="292" t="str">
        <f t="shared" si="7"/>
        <v>1</v>
      </c>
      <c r="BW4" s="291" t="str">
        <f>RIGHT(LEFT($Q4,BW$3))</f>
        <v>0</v>
      </c>
      <c r="BX4" s="292" t="str">
        <f t="shared" ref="BX4:CD4" si="8">RIGHT(LEFT($Q4,BX$3))</f>
        <v>0</v>
      </c>
      <c r="BY4" s="292" t="str">
        <f t="shared" si="8"/>
        <v>0</v>
      </c>
      <c r="BZ4" s="292" t="str">
        <f t="shared" si="8"/>
        <v>0</v>
      </c>
      <c r="CA4" s="292" t="str">
        <f t="shared" si="8"/>
        <v>0</v>
      </c>
      <c r="CB4" s="292" t="str">
        <f t="shared" si="8"/>
        <v>0</v>
      </c>
      <c r="CC4" s="292" t="str">
        <f t="shared" si="8"/>
        <v>0</v>
      </c>
      <c r="CD4" s="293" t="str">
        <f t="shared" si="8"/>
        <v>0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A6" s="176" t="s">
        <v>1262</v>
      </c>
      <c r="V6" s="292">
        <v>1</v>
      </c>
      <c r="AQ6" s="294"/>
      <c r="AR6" s="295"/>
      <c r="AS6" s="295"/>
      <c r="AT6" s="295"/>
      <c r="AU6" s="295"/>
      <c r="AV6" s="295"/>
      <c r="AW6" s="295"/>
      <c r="AX6" s="295"/>
    </row>
    <row r="7" spans="1:82">
      <c r="AQ7" s="294"/>
      <c r="AR7" s="295"/>
      <c r="AS7" s="295"/>
      <c r="AT7" s="295"/>
      <c r="AU7" s="295"/>
      <c r="AV7" s="295"/>
      <c r="AW7" s="295"/>
      <c r="AX7" s="295"/>
    </row>
    <row r="8" spans="1:82">
      <c r="A8" s="176" t="s">
        <v>1263</v>
      </c>
      <c r="AQ8" s="294"/>
      <c r="AR8" s="295"/>
      <c r="AS8" s="295"/>
      <c r="AT8" s="295"/>
      <c r="AU8" s="295"/>
      <c r="AV8" s="295"/>
      <c r="AW8" s="295"/>
      <c r="AX8" s="295"/>
    </row>
    <row r="9" spans="1:82">
      <c r="A9" s="176" t="s">
        <v>1264</v>
      </c>
      <c r="AQ9" s="294"/>
      <c r="AR9" s="295"/>
      <c r="AS9" s="295"/>
      <c r="AT9" s="295"/>
      <c r="AU9" s="295"/>
      <c r="AV9" s="295"/>
      <c r="AW9" s="295"/>
      <c r="AX9" s="295"/>
    </row>
    <row r="10" spans="1:82"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Q11" s="294"/>
      <c r="AR11" s="295"/>
      <c r="AS11" s="295"/>
      <c r="AT11" s="295"/>
      <c r="AU11" s="295"/>
      <c r="AV11" s="295"/>
      <c r="AW11" s="295"/>
      <c r="AX11" s="295"/>
    </row>
    <row r="13" spans="1:82">
      <c r="A13" s="17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D501-5A74-4B05-B9BC-3D324D6797EF}">
  <dimension ref="B1:BV6"/>
  <sheetViews>
    <sheetView workbookViewId="0">
      <selection activeCell="Q24" sqref="Q24"/>
    </sheetView>
  </sheetViews>
  <sheetFormatPr defaultColWidth="9.140625" defaultRowHeight="15"/>
  <cols>
    <col min="1" max="1" width="9.140625" style="174"/>
    <col min="2" max="8" width="3.7109375" style="174" customWidth="1"/>
    <col min="9" max="9" width="9.140625" style="174"/>
    <col min="10" max="16" width="11.7109375" style="174" bestFit="1" customWidth="1"/>
    <col min="17" max="17" width="9.140625" style="174"/>
    <col min="18" max="25" width="3.28515625" style="174" customWidth="1"/>
    <col min="26" max="26" width="3.28515625" style="197" customWidth="1"/>
    <col min="27" max="33" width="3.28515625" style="174" customWidth="1"/>
    <col min="34" max="34" width="3.28515625" style="197" customWidth="1"/>
    <col min="35" max="65" width="3.28515625" style="174" customWidth="1"/>
    <col min="66" max="66" width="9.140625" style="174"/>
    <col min="67" max="67" width="41.7109375" style="174" customWidth="1"/>
    <col min="68" max="68" width="9.140625" style="174"/>
    <col min="69" max="69" width="16.85546875" style="174" customWidth="1"/>
    <col min="70" max="70" width="9.140625" style="174"/>
    <col min="71" max="71" width="11.5703125" style="174" customWidth="1"/>
    <col min="72" max="72" width="9.140625" style="174"/>
    <col min="73" max="73" width="17.140625" style="174" customWidth="1"/>
    <col min="74" max="74" width="13.42578125" style="174" customWidth="1"/>
    <col min="75" max="75" width="9.140625" style="174"/>
    <col min="76" max="76" width="22.42578125" style="174" customWidth="1"/>
    <col min="77" max="16384" width="9.140625" style="174"/>
  </cols>
  <sheetData>
    <row r="1" spans="2:74">
      <c r="R1" s="174">
        <v>0</v>
      </c>
      <c r="S1" s="174">
        <v>1</v>
      </c>
      <c r="T1" s="174">
        <v>2</v>
      </c>
      <c r="U1" s="174">
        <v>3</v>
      </c>
      <c r="V1" s="174">
        <v>4</v>
      </c>
      <c r="W1" s="174">
        <v>5</v>
      </c>
      <c r="X1" s="174">
        <v>6</v>
      </c>
      <c r="Y1" s="174">
        <v>7</v>
      </c>
      <c r="Z1" s="174">
        <v>8</v>
      </c>
      <c r="AA1" s="174">
        <v>9</v>
      </c>
      <c r="AB1" s="174">
        <v>10</v>
      </c>
      <c r="AC1" s="174">
        <v>11</v>
      </c>
      <c r="AD1" s="174">
        <v>12</v>
      </c>
      <c r="AE1" s="174">
        <v>13</v>
      </c>
      <c r="AF1" s="174">
        <v>14</v>
      </c>
      <c r="AG1" s="174">
        <v>15</v>
      </c>
      <c r="AH1" s="174">
        <v>16</v>
      </c>
      <c r="AI1" s="174">
        <v>17</v>
      </c>
      <c r="AJ1" s="174">
        <v>18</v>
      </c>
      <c r="AK1" s="174">
        <v>19</v>
      </c>
      <c r="AL1" s="174">
        <v>20</v>
      </c>
      <c r="AM1" s="174">
        <v>21</v>
      </c>
      <c r="AN1" s="174">
        <v>22</v>
      </c>
      <c r="AO1" s="174">
        <v>23</v>
      </c>
      <c r="AP1" s="174">
        <v>24</v>
      </c>
      <c r="AQ1" s="174">
        <v>25</v>
      </c>
      <c r="AR1" s="174">
        <v>26</v>
      </c>
      <c r="AS1" s="174">
        <v>27</v>
      </c>
      <c r="AT1" s="174">
        <v>28</v>
      </c>
      <c r="AU1" s="174">
        <v>29</v>
      </c>
      <c r="AV1" s="174">
        <v>30</v>
      </c>
      <c r="AW1" s="174">
        <v>31</v>
      </c>
      <c r="AX1" s="174">
        <v>32</v>
      </c>
      <c r="AY1" s="174">
        <v>33</v>
      </c>
      <c r="AZ1" s="174">
        <v>34</v>
      </c>
      <c r="BA1" s="174">
        <v>35</v>
      </c>
      <c r="BB1" s="174">
        <v>36</v>
      </c>
      <c r="BC1" s="174">
        <v>37</v>
      </c>
      <c r="BD1" s="174">
        <v>38</v>
      </c>
      <c r="BE1" s="174">
        <v>39</v>
      </c>
      <c r="BF1" s="174">
        <v>40</v>
      </c>
      <c r="BG1" s="174">
        <v>41</v>
      </c>
      <c r="BH1" s="174">
        <v>42</v>
      </c>
      <c r="BI1" s="174">
        <v>43</v>
      </c>
      <c r="BJ1" s="174">
        <v>44</v>
      </c>
      <c r="BK1" s="174">
        <v>45</v>
      </c>
      <c r="BL1" s="174">
        <v>46</v>
      </c>
      <c r="BM1" s="174">
        <v>47</v>
      </c>
    </row>
    <row r="2" spans="2:74">
      <c r="R2" s="174">
        <v>1</v>
      </c>
      <c r="S2" s="174">
        <v>2</v>
      </c>
      <c r="T2" s="174">
        <v>3</v>
      </c>
      <c r="U2" s="174">
        <v>4</v>
      </c>
      <c r="V2" s="174">
        <v>5</v>
      </c>
      <c r="W2" s="174">
        <v>6</v>
      </c>
      <c r="X2" s="174">
        <v>7</v>
      </c>
      <c r="Y2" s="174">
        <v>8</v>
      </c>
      <c r="Z2" s="197">
        <v>1</v>
      </c>
      <c r="AA2" s="174">
        <v>2</v>
      </c>
      <c r="AB2" s="174">
        <v>3</v>
      </c>
      <c r="AC2" s="174">
        <v>4</v>
      </c>
      <c r="AD2" s="174">
        <v>5</v>
      </c>
      <c r="AE2" s="174">
        <v>6</v>
      </c>
      <c r="AF2" s="174">
        <v>7</v>
      </c>
      <c r="AG2" s="174">
        <v>8</v>
      </c>
      <c r="AH2" s="197">
        <v>1</v>
      </c>
      <c r="AI2" s="174">
        <v>2</v>
      </c>
      <c r="AJ2" s="174">
        <v>3</v>
      </c>
      <c r="AK2" s="174">
        <v>4</v>
      </c>
      <c r="AL2" s="174">
        <v>5</v>
      </c>
      <c r="AM2" s="174">
        <v>6</v>
      </c>
      <c r="AN2" s="174">
        <v>7</v>
      </c>
      <c r="AO2" s="174">
        <v>8</v>
      </c>
      <c r="AP2" s="197">
        <v>1</v>
      </c>
      <c r="AQ2" s="174">
        <v>2</v>
      </c>
      <c r="AR2" s="174">
        <v>3</v>
      </c>
      <c r="AS2" s="174">
        <v>4</v>
      </c>
      <c r="AT2" s="174">
        <v>5</v>
      </c>
      <c r="AU2" s="174">
        <v>6</v>
      </c>
      <c r="AV2" s="174">
        <v>7</v>
      </c>
      <c r="AW2" s="174">
        <v>8</v>
      </c>
      <c r="AX2" s="197">
        <v>1</v>
      </c>
      <c r="AY2" s="174">
        <v>2</v>
      </c>
      <c r="AZ2" s="174">
        <v>3</v>
      </c>
      <c r="BA2" s="174">
        <v>4</v>
      </c>
      <c r="BB2" s="174">
        <v>5</v>
      </c>
      <c r="BC2" s="174">
        <v>6</v>
      </c>
      <c r="BD2" s="174">
        <v>7</v>
      </c>
      <c r="BE2" s="174">
        <v>8</v>
      </c>
      <c r="BF2" s="197">
        <v>1</v>
      </c>
      <c r="BG2" s="174">
        <v>2</v>
      </c>
      <c r="BH2" s="174">
        <v>3</v>
      </c>
      <c r="BI2" s="174">
        <v>4</v>
      </c>
      <c r="BJ2" s="174">
        <v>5</v>
      </c>
      <c r="BK2" s="174">
        <v>6</v>
      </c>
      <c r="BL2" s="174">
        <v>7</v>
      </c>
      <c r="BM2" s="174">
        <v>8</v>
      </c>
    </row>
    <row r="3" spans="2:74">
      <c r="B3" s="196" t="s">
        <v>358</v>
      </c>
      <c r="C3" s="181" t="s">
        <v>358</v>
      </c>
      <c r="D3" s="181">
        <v>12</v>
      </c>
      <c r="E3" s="181" t="s">
        <v>375</v>
      </c>
      <c r="F3" s="181" t="s">
        <v>429</v>
      </c>
      <c r="G3" s="181">
        <v>70</v>
      </c>
      <c r="H3" s="181" t="s">
        <v>570</v>
      </c>
      <c r="J3" s="174" t="str">
        <f>HEX2BIN(B3, 8)</f>
        <v>00000000</v>
      </c>
      <c r="K3" s="174" t="str">
        <f t="shared" ref="K3:P3" si="0">HEX2BIN(C3, 8)</f>
        <v>00000000</v>
      </c>
      <c r="L3" s="174" t="str">
        <f t="shared" si="0"/>
        <v>00010010</v>
      </c>
      <c r="M3" s="174" t="str">
        <f t="shared" si="0"/>
        <v>01111111</v>
      </c>
      <c r="N3" s="174" t="str">
        <f t="shared" si="0"/>
        <v>00001001</v>
      </c>
      <c r="O3" s="174" t="str">
        <f t="shared" si="0"/>
        <v>01110000</v>
      </c>
      <c r="P3" s="174" t="str">
        <f t="shared" si="0"/>
        <v>11001010</v>
      </c>
      <c r="R3" s="174" t="str">
        <f>RIGHT(LEFT($J$3, R2))</f>
        <v>0</v>
      </c>
      <c r="S3" s="174" t="str">
        <f t="shared" ref="S3:Y3" si="1">RIGHT(LEFT($J$3, S2))</f>
        <v>0</v>
      </c>
      <c r="T3" s="174" t="str">
        <f t="shared" si="1"/>
        <v>0</v>
      </c>
      <c r="U3" s="174" t="str">
        <f t="shared" si="1"/>
        <v>0</v>
      </c>
      <c r="V3" s="174" t="str">
        <f t="shared" si="1"/>
        <v>0</v>
      </c>
      <c r="W3" s="174" t="str">
        <f t="shared" si="1"/>
        <v>0</v>
      </c>
      <c r="X3" s="174" t="str">
        <f t="shared" si="1"/>
        <v>0</v>
      </c>
      <c r="Y3" s="174" t="str">
        <f t="shared" si="1"/>
        <v>0</v>
      </c>
      <c r="Z3" s="197" t="str">
        <f>RIGHT(LEFT($K$3, Z2))</f>
        <v>0</v>
      </c>
      <c r="AA3" s="197" t="str">
        <f t="shared" ref="AA3:AG3" si="2">RIGHT(LEFT($K$3, AA2))</f>
        <v>0</v>
      </c>
      <c r="AB3" s="197" t="str">
        <f t="shared" si="2"/>
        <v>0</v>
      </c>
      <c r="AC3" s="197" t="str">
        <f t="shared" si="2"/>
        <v>0</v>
      </c>
      <c r="AD3" s="197" t="str">
        <f t="shared" si="2"/>
        <v>0</v>
      </c>
      <c r="AE3" s="197" t="str">
        <f t="shared" si="2"/>
        <v>0</v>
      </c>
      <c r="AF3" s="197" t="str">
        <f t="shared" si="2"/>
        <v>0</v>
      </c>
      <c r="AG3" s="197" t="str">
        <f t="shared" si="2"/>
        <v>0</v>
      </c>
      <c r="AH3" s="197" t="str">
        <f>RIGHT(LEFT($L$3, AH2))</f>
        <v>0</v>
      </c>
      <c r="AI3" s="197" t="str">
        <f t="shared" ref="AI3:AO3" si="3">RIGHT(LEFT($L$3, AI2))</f>
        <v>0</v>
      </c>
      <c r="AJ3" s="197" t="str">
        <f t="shared" si="3"/>
        <v>0</v>
      </c>
      <c r="AK3" s="197" t="str">
        <f t="shared" si="3"/>
        <v>1</v>
      </c>
      <c r="AL3" s="197" t="str">
        <f t="shared" si="3"/>
        <v>0</v>
      </c>
      <c r="AM3" s="197" t="str">
        <f t="shared" si="3"/>
        <v>0</v>
      </c>
      <c r="AN3" s="197" t="str">
        <f t="shared" si="3"/>
        <v>1</v>
      </c>
      <c r="AO3" s="197" t="str">
        <f t="shared" si="3"/>
        <v>0</v>
      </c>
      <c r="AP3" s="197" t="str">
        <f>RIGHT(LEFT($M$3, AP2))</f>
        <v>0</v>
      </c>
      <c r="AQ3" s="197" t="str">
        <f t="shared" ref="AQ3:AW3" si="4">RIGHT(LEFT($M$3, AQ2))</f>
        <v>1</v>
      </c>
      <c r="AR3" s="197" t="str">
        <f t="shared" si="4"/>
        <v>1</v>
      </c>
      <c r="AS3" s="197" t="str">
        <f t="shared" si="4"/>
        <v>1</v>
      </c>
      <c r="AT3" s="197" t="str">
        <f t="shared" si="4"/>
        <v>1</v>
      </c>
      <c r="AU3" s="197" t="str">
        <f t="shared" si="4"/>
        <v>1</v>
      </c>
      <c r="AV3" s="197" t="str">
        <f t="shared" si="4"/>
        <v>1</v>
      </c>
      <c r="AW3" s="197" t="str">
        <f t="shared" si="4"/>
        <v>1</v>
      </c>
      <c r="AX3" s="197" t="str">
        <f>RIGHT(LEFT($N$3, AX2))</f>
        <v>0</v>
      </c>
      <c r="AY3" s="197" t="str">
        <f t="shared" ref="AY3:BE3" si="5">RIGHT(LEFT($N$3, AY2))</f>
        <v>0</v>
      </c>
      <c r="AZ3" s="197" t="str">
        <f t="shared" si="5"/>
        <v>0</v>
      </c>
      <c r="BA3" s="197" t="str">
        <f t="shared" si="5"/>
        <v>0</v>
      </c>
      <c r="BB3" s="197" t="str">
        <f t="shared" si="5"/>
        <v>1</v>
      </c>
      <c r="BC3" s="197" t="str">
        <f t="shared" si="5"/>
        <v>0</v>
      </c>
      <c r="BD3" s="197" t="str">
        <f t="shared" si="5"/>
        <v>0</v>
      </c>
      <c r="BE3" s="197" t="str">
        <f t="shared" si="5"/>
        <v>1</v>
      </c>
      <c r="BF3" s="197" t="str">
        <f>RIGHT(LEFT($O$3, BF2))</f>
        <v>0</v>
      </c>
      <c r="BG3" s="197" t="str">
        <f t="shared" ref="BG3:BM3" si="6">RIGHT(LEFT($O$3, BG2))</f>
        <v>1</v>
      </c>
      <c r="BH3" s="197" t="str">
        <f t="shared" si="6"/>
        <v>1</v>
      </c>
      <c r="BI3" s="197" t="str">
        <f t="shared" si="6"/>
        <v>1</v>
      </c>
      <c r="BJ3" s="197" t="str">
        <f t="shared" si="6"/>
        <v>0</v>
      </c>
      <c r="BK3" s="197" t="str">
        <f t="shared" si="6"/>
        <v>0</v>
      </c>
      <c r="BL3" s="197" t="str">
        <f t="shared" si="6"/>
        <v>0</v>
      </c>
      <c r="BM3" s="197" t="str">
        <f t="shared" si="6"/>
        <v>0</v>
      </c>
      <c r="BO3" s="174" t="str">
        <f>_xlfn.CONCAT(AH3,AI3,AJ3,AK3,AL3,AM3,AN3,AO3,AP3,AQ3,AR3,AS3,AT3,AU3,AV3,AW3,AX3,AY3,AZ3,BA3,BB3,BC3,BD3,BE3,BF3,BG3,BH3,BI3)</f>
        <v>0001001001111111000010010111</v>
      </c>
      <c r="BQ3" s="174">
        <v>19394711</v>
      </c>
      <c r="BR3" s="174">
        <v>0.01</v>
      </c>
      <c r="BS3" s="174">
        <f>BQ3*BR3</f>
        <v>193947.11000000002</v>
      </c>
      <c r="BU3" s="174">
        <f>1/1.609</f>
        <v>0.62150403977625857</v>
      </c>
      <c r="BV3" s="174">
        <f>BS3*BU3</f>
        <v>120538.9123679304</v>
      </c>
    </row>
    <row r="4" spans="2:74">
      <c r="R4" s="174" t="str">
        <f>RIGHT(LEFT($K$3, $R3))</f>
        <v/>
      </c>
      <c r="S4" s="174" t="str">
        <f t="shared" ref="S4:Y4" si="7">RIGHT(LEFT($J$3, $R3))</f>
        <v/>
      </c>
      <c r="T4" s="174" t="str">
        <f t="shared" si="7"/>
        <v/>
      </c>
      <c r="U4" s="174" t="str">
        <f t="shared" si="7"/>
        <v/>
      </c>
      <c r="V4" s="174" t="str">
        <f t="shared" si="7"/>
        <v/>
      </c>
      <c r="W4" s="174" t="str">
        <f t="shared" si="7"/>
        <v/>
      </c>
      <c r="X4" s="174" t="str">
        <f t="shared" si="7"/>
        <v/>
      </c>
      <c r="Y4" s="174" t="str">
        <f t="shared" si="7"/>
        <v/>
      </c>
      <c r="AP4" s="197"/>
    </row>
    <row r="5" spans="2:74">
      <c r="AP5" s="197"/>
      <c r="BO5" s="174" t="e">
        <f>BIN2HEX(BO3)</f>
        <v>#NUM!</v>
      </c>
    </row>
    <row r="6" spans="2:74">
      <c r="AP6" s="19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BH9" sqref="BH9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2" ht="118.5" customHeight="1">
      <c r="S1" s="279"/>
      <c r="T1" s="280"/>
      <c r="U1" s="280"/>
      <c r="V1" s="280"/>
      <c r="W1" s="280"/>
      <c r="X1" s="280"/>
      <c r="Y1" s="280"/>
      <c r="Z1" s="280"/>
      <c r="AA1" s="279"/>
      <c r="AB1" s="280"/>
      <c r="AC1" s="280"/>
      <c r="AD1" s="280"/>
      <c r="AE1" s="280"/>
      <c r="AF1" s="280"/>
      <c r="AG1" s="280"/>
      <c r="AH1" s="280"/>
      <c r="AI1" s="279"/>
      <c r="AJ1" s="280"/>
      <c r="AK1" s="280"/>
      <c r="AL1" s="280"/>
      <c r="AM1" s="280"/>
      <c r="AN1" s="280"/>
      <c r="AO1" s="280"/>
      <c r="AP1" s="280"/>
      <c r="AQ1" s="281"/>
      <c r="AR1" s="282"/>
      <c r="AS1" s="282"/>
      <c r="AT1" s="282"/>
      <c r="AU1" s="282"/>
      <c r="AV1" s="282"/>
      <c r="AW1" s="282"/>
      <c r="AX1" s="282"/>
      <c r="AY1" s="281"/>
      <c r="AZ1" s="282"/>
      <c r="BA1" s="282"/>
      <c r="BB1" s="282"/>
      <c r="BC1" s="282"/>
      <c r="BD1" s="282"/>
      <c r="BE1" s="282"/>
      <c r="BF1" s="283"/>
      <c r="BG1" s="282"/>
      <c r="BH1" s="282" t="s">
        <v>1265</v>
      </c>
      <c r="BI1" s="282" t="s">
        <v>1266</v>
      </c>
      <c r="BJ1" s="282"/>
      <c r="BK1" s="282"/>
      <c r="BL1" s="282"/>
      <c r="BM1" s="282"/>
      <c r="BN1" s="283"/>
      <c r="BO1" s="282"/>
      <c r="BP1" s="282"/>
      <c r="BQ1" s="282"/>
      <c r="BR1" s="282"/>
      <c r="BS1" s="282"/>
      <c r="BT1" s="282"/>
      <c r="BU1" s="282"/>
      <c r="BV1" s="282"/>
      <c r="BW1" s="281"/>
      <c r="BX1" s="282"/>
      <c r="BY1" s="282"/>
      <c r="BZ1" s="282"/>
      <c r="CA1" s="282"/>
      <c r="CB1" s="282"/>
      <c r="CC1" s="282"/>
      <c r="CD1" s="297" t="s">
        <v>1267</v>
      </c>
    </row>
    <row r="2" spans="1:82">
      <c r="J2" s="183"/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>
      <c r="S3" s="287">
        <v>1</v>
      </c>
      <c r="T3" s="288">
        <v>2</v>
      </c>
      <c r="U3" s="288">
        <v>3</v>
      </c>
      <c r="V3" s="289">
        <v>4</v>
      </c>
      <c r="W3" s="288">
        <v>5</v>
      </c>
      <c r="X3" s="289">
        <v>6</v>
      </c>
      <c r="Y3" s="289">
        <v>7</v>
      </c>
      <c r="Z3" s="288">
        <v>8</v>
      </c>
      <c r="AA3" s="287">
        <v>1</v>
      </c>
      <c r="AB3" s="288">
        <v>2</v>
      </c>
      <c r="AC3" s="288">
        <v>3</v>
      </c>
      <c r="AD3" s="289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>
      <c r="A4" s="278" t="s">
        <v>361</v>
      </c>
      <c r="B4" s="278" t="s">
        <v>551</v>
      </c>
      <c r="C4" s="278" t="s">
        <v>424</v>
      </c>
      <c r="D4" s="278" t="s">
        <v>358</v>
      </c>
      <c r="E4" s="278" t="s">
        <v>553</v>
      </c>
      <c r="F4" s="278" t="s">
        <v>500</v>
      </c>
      <c r="G4" s="278" t="s">
        <v>358</v>
      </c>
      <c r="H4" s="278" t="s">
        <v>361</v>
      </c>
      <c r="I4" s="211"/>
      <c r="J4" s="174" t="str">
        <f>HEX2BIN(A4,8)</f>
        <v>00000001</v>
      </c>
      <c r="K4" s="174" t="str">
        <f t="shared" ref="K4:Q4" si="0">HEX2BIN(B4,8)</f>
        <v>00011101</v>
      </c>
      <c r="L4" s="174" t="str">
        <f t="shared" si="0"/>
        <v>11110000</v>
      </c>
      <c r="M4" s="174" t="str">
        <f t="shared" si="0"/>
        <v>00000000</v>
      </c>
      <c r="N4" s="174" t="str">
        <f t="shared" si="0"/>
        <v>10010001</v>
      </c>
      <c r="O4" s="174" t="str">
        <f t="shared" si="0"/>
        <v>11000000</v>
      </c>
      <c r="P4" s="174" t="str">
        <f t="shared" si="0"/>
        <v>00000000</v>
      </c>
      <c r="Q4" s="174" t="str">
        <f t="shared" si="0"/>
        <v>00000001</v>
      </c>
      <c r="S4" s="291" t="str">
        <f>RIGHT(LEFT($J4,S$3))</f>
        <v>0</v>
      </c>
      <c r="T4" s="292" t="str">
        <f t="shared" ref="T4:Z4" si="1">RIGHT(LEFT($J4,T$3))</f>
        <v>0</v>
      </c>
      <c r="U4" s="292" t="str">
        <f t="shared" si="1"/>
        <v>0</v>
      </c>
      <c r="V4" s="292" t="str">
        <f t="shared" si="1"/>
        <v>0</v>
      </c>
      <c r="W4" s="292" t="str">
        <f t="shared" si="1"/>
        <v>0</v>
      </c>
      <c r="X4" s="292" t="str">
        <f t="shared" si="1"/>
        <v>0</v>
      </c>
      <c r="Y4" s="292" t="str">
        <f t="shared" si="1"/>
        <v>0</v>
      </c>
      <c r="Z4" s="292" t="str">
        <f t="shared" si="1"/>
        <v>1</v>
      </c>
      <c r="AA4" s="291" t="str">
        <f>RIGHT(LEFT($K4,AA$3))</f>
        <v>0</v>
      </c>
      <c r="AB4" s="292" t="str">
        <f t="shared" ref="AB4:AH4" si="2">RIGHT(LEFT($K4,AB$3))</f>
        <v>0</v>
      </c>
      <c r="AC4" s="292" t="str">
        <f t="shared" si="2"/>
        <v>0</v>
      </c>
      <c r="AD4" s="292" t="str">
        <f t="shared" si="2"/>
        <v>1</v>
      </c>
      <c r="AE4" s="292" t="str">
        <f t="shared" si="2"/>
        <v>1</v>
      </c>
      <c r="AF4" s="292" t="str">
        <f t="shared" si="2"/>
        <v>1</v>
      </c>
      <c r="AG4" s="292" t="str">
        <f t="shared" si="2"/>
        <v>0</v>
      </c>
      <c r="AH4" s="292" t="str">
        <f t="shared" si="2"/>
        <v>1</v>
      </c>
      <c r="AI4" s="291" t="str">
        <f>RIGHT(LEFT($L4,AI$3))</f>
        <v>1</v>
      </c>
      <c r="AJ4" s="292" t="str">
        <f t="shared" ref="AJ4:AP4" si="3">RIGHT(LEFT($L4,AJ$3))</f>
        <v>1</v>
      </c>
      <c r="AK4" s="292" t="str">
        <f t="shared" si="3"/>
        <v>1</v>
      </c>
      <c r="AL4" s="292" t="str">
        <f t="shared" si="3"/>
        <v>1</v>
      </c>
      <c r="AM4" s="292" t="str">
        <f t="shared" si="3"/>
        <v>0</v>
      </c>
      <c r="AN4" s="292" t="str">
        <f t="shared" si="3"/>
        <v>0</v>
      </c>
      <c r="AO4" s="292" t="str">
        <f t="shared" si="3"/>
        <v>0</v>
      </c>
      <c r="AP4" s="292" t="str">
        <f t="shared" si="3"/>
        <v>0</v>
      </c>
      <c r="AQ4" s="291" t="str">
        <f>RIGHT(LEFT($M4,AQ$3))</f>
        <v>0</v>
      </c>
      <c r="AR4" s="292" t="str">
        <f t="shared" ref="AR4:AX4" si="4">RIGHT(LEFT($M4,AR$3))</f>
        <v>0</v>
      </c>
      <c r="AS4" s="292" t="str">
        <f t="shared" si="4"/>
        <v>0</v>
      </c>
      <c r="AT4" s="292" t="str">
        <f t="shared" si="4"/>
        <v>0</v>
      </c>
      <c r="AU4" s="292" t="str">
        <f t="shared" si="4"/>
        <v>0</v>
      </c>
      <c r="AV4" s="292" t="str">
        <f t="shared" si="4"/>
        <v>0</v>
      </c>
      <c r="AW4" s="292" t="str">
        <f t="shared" si="4"/>
        <v>0</v>
      </c>
      <c r="AX4" s="292" t="str">
        <f t="shared" si="4"/>
        <v>0</v>
      </c>
      <c r="AY4" s="291" t="str">
        <f>RIGHT(LEFT($N4,BW$3))</f>
        <v>1</v>
      </c>
      <c r="AZ4" s="292" t="str">
        <f t="shared" ref="AZ4:BF4" si="5">RIGHT(LEFT($N4,BX$3))</f>
        <v>0</v>
      </c>
      <c r="BA4" s="292" t="str">
        <f t="shared" si="5"/>
        <v>0</v>
      </c>
      <c r="BB4" s="292" t="str">
        <f t="shared" si="5"/>
        <v>1</v>
      </c>
      <c r="BC4" s="292" t="str">
        <f t="shared" si="5"/>
        <v>0</v>
      </c>
      <c r="BD4" s="292" t="str">
        <f t="shared" si="5"/>
        <v>0</v>
      </c>
      <c r="BE4" s="292" t="str">
        <f t="shared" si="5"/>
        <v>0</v>
      </c>
      <c r="BF4" s="293" t="str">
        <f t="shared" si="5"/>
        <v>1</v>
      </c>
      <c r="BG4" s="292" t="str">
        <f>RIGHT(LEFT($O4,BG$3))</f>
        <v>1</v>
      </c>
      <c r="BH4" s="292" t="str">
        <f t="shared" ref="BH4:BN4" si="6">RIGHT(LEFT($O4,BH$3))</f>
        <v>1</v>
      </c>
      <c r="BI4" s="292" t="str">
        <f t="shared" si="6"/>
        <v>0</v>
      </c>
      <c r="BJ4" s="292" t="str">
        <f t="shared" si="6"/>
        <v>0</v>
      </c>
      <c r="BK4" s="292" t="str">
        <f t="shared" si="6"/>
        <v>0</v>
      </c>
      <c r="BL4" s="292" t="str">
        <f t="shared" si="6"/>
        <v>0</v>
      </c>
      <c r="BM4" s="292" t="str">
        <f t="shared" si="6"/>
        <v>0</v>
      </c>
      <c r="BN4" s="293" t="str">
        <f t="shared" si="6"/>
        <v>0</v>
      </c>
      <c r="BO4" s="292" t="str">
        <f>RIGHT(LEFT($P4,BO$3))</f>
        <v>0</v>
      </c>
      <c r="BP4" s="292" t="str">
        <f t="shared" ref="BP4:BV4" si="7">RIGHT(LEFT($P4,BP$3))</f>
        <v>0</v>
      </c>
      <c r="BQ4" s="292" t="str">
        <f t="shared" si="7"/>
        <v>0</v>
      </c>
      <c r="BR4" s="292" t="str">
        <f t="shared" si="7"/>
        <v>0</v>
      </c>
      <c r="BS4" s="292" t="str">
        <f t="shared" si="7"/>
        <v>0</v>
      </c>
      <c r="BT4" s="292" t="str">
        <f t="shared" si="7"/>
        <v>0</v>
      </c>
      <c r="BU4" s="292" t="str">
        <f t="shared" si="7"/>
        <v>0</v>
      </c>
      <c r="BV4" s="292" t="str">
        <f t="shared" si="7"/>
        <v>0</v>
      </c>
      <c r="BW4" s="291" t="str">
        <f>RIGHT(LEFT($Q4,BW$3))</f>
        <v>0</v>
      </c>
      <c r="BX4" s="292" t="str">
        <f t="shared" ref="BX4:CD4" si="8">RIGHT(LEFT($Q4,BX$3))</f>
        <v>0</v>
      </c>
      <c r="BY4" s="292" t="str">
        <f t="shared" si="8"/>
        <v>0</v>
      </c>
      <c r="BZ4" s="292" t="str">
        <f t="shared" si="8"/>
        <v>0</v>
      </c>
      <c r="CA4" s="292" t="str">
        <f t="shared" si="8"/>
        <v>0</v>
      </c>
      <c r="CB4" s="292" t="str">
        <f t="shared" si="8"/>
        <v>0</v>
      </c>
      <c r="CC4" s="292" t="str">
        <f t="shared" si="8"/>
        <v>0</v>
      </c>
      <c r="CD4" s="293" t="str">
        <f t="shared" si="8"/>
        <v>1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AQ6" s="294"/>
      <c r="AR6" s="295"/>
      <c r="AS6" s="295"/>
      <c r="AT6" s="295"/>
      <c r="AU6" s="295"/>
      <c r="AV6" s="295"/>
      <c r="AW6" s="295"/>
      <c r="AX6" s="295"/>
    </row>
    <row r="7" spans="1:82">
      <c r="AQ7" s="294"/>
      <c r="AR7" s="295"/>
      <c r="AS7" s="295"/>
      <c r="AT7" s="295"/>
      <c r="AU7" s="295"/>
      <c r="AV7" s="295"/>
      <c r="AW7" s="295"/>
      <c r="AX7" s="295"/>
    </row>
    <row r="8" spans="1:82">
      <c r="AQ8" s="294"/>
      <c r="AR8" s="295"/>
      <c r="AS8" s="295"/>
      <c r="AT8" s="295"/>
      <c r="AU8" s="295"/>
      <c r="AV8" s="295"/>
      <c r="AW8" s="295"/>
      <c r="AX8" s="295"/>
    </row>
    <row r="9" spans="1:82">
      <c r="AQ9" s="294"/>
      <c r="AR9" s="295"/>
      <c r="AS9" s="295"/>
      <c r="AT9" s="295"/>
      <c r="AU9" s="295"/>
      <c r="AV9" s="295"/>
      <c r="AW9" s="295"/>
      <c r="AX9" s="295"/>
    </row>
    <row r="10" spans="1:82"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Q11" s="294"/>
      <c r="AR11" s="295"/>
      <c r="AS11" s="295"/>
      <c r="AT11" s="295"/>
      <c r="AU11" s="295"/>
      <c r="AV11" s="295"/>
      <c r="AW11" s="295"/>
      <c r="AX11" s="295"/>
    </row>
    <row r="13" spans="1:82">
      <c r="A13" s="174"/>
      <c r="I13" s="174" t="s">
        <v>554</v>
      </c>
      <c r="J13" s="174" t="s">
        <v>555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workbookViewId="0">
      <selection activeCell="BI17" sqref="BI1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2" ht="118.5" customHeight="1">
      <c r="S1" s="279"/>
      <c r="T1" s="296" t="s">
        <v>1268</v>
      </c>
      <c r="U1" s="296" t="s">
        <v>1269</v>
      </c>
      <c r="V1" s="296" t="s">
        <v>1270</v>
      </c>
      <c r="W1" s="296" t="s">
        <v>1271</v>
      </c>
      <c r="X1" s="296" t="s">
        <v>1272</v>
      </c>
      <c r="Y1" s="296" t="s">
        <v>1265</v>
      </c>
      <c r="Z1" s="296" t="s">
        <v>1266</v>
      </c>
      <c r="AA1" s="279"/>
      <c r="AB1" s="280"/>
      <c r="AC1" s="280"/>
      <c r="AD1" s="280"/>
      <c r="AE1" s="296" t="s">
        <v>1273</v>
      </c>
      <c r="AF1" s="280"/>
      <c r="AG1" s="296" t="s">
        <v>1274</v>
      </c>
      <c r="AH1" s="280"/>
      <c r="AI1" s="279"/>
      <c r="AJ1" s="296" t="s">
        <v>1275</v>
      </c>
      <c r="AK1" s="280"/>
      <c r="AL1" s="296" t="s">
        <v>1276</v>
      </c>
      <c r="AM1" s="280"/>
      <c r="AN1" s="280"/>
      <c r="AO1" s="280"/>
      <c r="AP1" s="296" t="s">
        <v>1277</v>
      </c>
      <c r="AQ1" s="412" t="s">
        <v>1278</v>
      </c>
      <c r="AR1" s="282"/>
      <c r="AS1" s="282"/>
      <c r="AT1" s="282"/>
      <c r="AU1" s="282"/>
      <c r="AV1" s="282"/>
      <c r="AW1" s="282"/>
      <c r="AX1" s="282"/>
      <c r="AY1" s="281"/>
      <c r="AZ1" s="282"/>
      <c r="BA1" s="282"/>
      <c r="BB1" s="282"/>
      <c r="BC1" s="282"/>
      <c r="BD1" s="282"/>
      <c r="BE1" s="282"/>
      <c r="BF1" s="283"/>
      <c r="BG1" s="282"/>
      <c r="BH1" s="282"/>
      <c r="BI1" s="282"/>
      <c r="BJ1" s="282"/>
      <c r="BK1" s="282"/>
      <c r="BL1" s="282"/>
      <c r="BM1" s="282"/>
      <c r="BN1" s="283"/>
      <c r="BO1" s="282"/>
      <c r="BP1" s="282"/>
      <c r="BQ1" s="282"/>
      <c r="BR1" s="282"/>
      <c r="BS1" s="282"/>
      <c r="BT1" s="282"/>
      <c r="BU1" s="282"/>
      <c r="BV1" s="282"/>
      <c r="BW1" s="281"/>
      <c r="BX1" s="413" t="s">
        <v>1279</v>
      </c>
      <c r="BY1" s="282"/>
      <c r="BZ1" s="282" t="s">
        <v>1280</v>
      </c>
      <c r="CA1" s="282"/>
      <c r="CB1" s="282"/>
      <c r="CC1" s="282"/>
      <c r="CD1" s="283"/>
    </row>
    <row r="2" spans="1:82">
      <c r="J2" s="183"/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>
      <c r="S3" s="287">
        <v>1</v>
      </c>
      <c r="T3" s="288">
        <v>2</v>
      </c>
      <c r="U3" s="288">
        <v>3</v>
      </c>
      <c r="V3" s="289">
        <v>4</v>
      </c>
      <c r="W3" s="288">
        <v>5</v>
      </c>
      <c r="X3" s="289">
        <v>6</v>
      </c>
      <c r="Y3" s="289">
        <v>7</v>
      </c>
      <c r="Z3" s="288">
        <v>8</v>
      </c>
      <c r="AA3" s="287">
        <v>1</v>
      </c>
      <c r="AB3" s="288">
        <v>2</v>
      </c>
      <c r="AC3" s="288">
        <v>3</v>
      </c>
      <c r="AD3" s="289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>
      <c r="A4" s="278" t="s">
        <v>414</v>
      </c>
      <c r="B4" s="278" t="s">
        <v>358</v>
      </c>
      <c r="C4" s="278" t="s">
        <v>358</v>
      </c>
      <c r="D4" s="278">
        <v>80</v>
      </c>
      <c r="E4" s="278" t="s">
        <v>358</v>
      </c>
      <c r="F4" s="278" t="s">
        <v>358</v>
      </c>
      <c r="G4" s="278" t="s">
        <v>358</v>
      </c>
      <c r="H4" s="278" t="s">
        <v>610</v>
      </c>
      <c r="I4" s="211"/>
      <c r="J4" s="174" t="str">
        <f>HEX2BIN(A4,8)</f>
        <v>00000110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10000000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01000010</v>
      </c>
      <c r="S4" s="291" t="str">
        <f>RIGHT(LEFT($J4,S$3))</f>
        <v>0</v>
      </c>
      <c r="T4" s="292" t="str">
        <f t="shared" ref="T4:Z4" si="1">RIGHT(LEFT($J4,T$3))</f>
        <v>0</v>
      </c>
      <c r="U4" s="292" t="str">
        <f t="shared" si="1"/>
        <v>0</v>
      </c>
      <c r="V4" s="292" t="str">
        <f t="shared" si="1"/>
        <v>0</v>
      </c>
      <c r="W4" s="292" t="str">
        <f t="shared" si="1"/>
        <v>0</v>
      </c>
      <c r="X4" s="292" t="str">
        <f t="shared" si="1"/>
        <v>1</v>
      </c>
      <c r="Y4" s="292" t="str">
        <f t="shared" si="1"/>
        <v>1</v>
      </c>
      <c r="Z4" s="292" t="str">
        <f t="shared" si="1"/>
        <v>0</v>
      </c>
      <c r="AA4" s="291" t="str">
        <f>RIGHT(LEFT($K4,AA$3))</f>
        <v>0</v>
      </c>
      <c r="AB4" s="292" t="str">
        <f t="shared" ref="AB4:AH4" si="2">RIGHT(LEFT($K4,AB$3))</f>
        <v>0</v>
      </c>
      <c r="AC4" s="292" t="str">
        <f t="shared" si="2"/>
        <v>0</v>
      </c>
      <c r="AD4" s="292" t="str">
        <f t="shared" si="2"/>
        <v>0</v>
      </c>
      <c r="AE4" s="292" t="str">
        <f t="shared" si="2"/>
        <v>0</v>
      </c>
      <c r="AF4" s="292" t="str">
        <f t="shared" si="2"/>
        <v>0</v>
      </c>
      <c r="AG4" s="292" t="str">
        <f t="shared" si="2"/>
        <v>0</v>
      </c>
      <c r="AH4" s="292" t="str">
        <f t="shared" si="2"/>
        <v>0</v>
      </c>
      <c r="AI4" s="291" t="str">
        <f>RIGHT(LEFT($L4,AI$3))</f>
        <v>0</v>
      </c>
      <c r="AJ4" s="292" t="str">
        <f t="shared" ref="AJ4:AP4" si="3">RIGHT(LEFT($L4,AJ$3))</f>
        <v>0</v>
      </c>
      <c r="AK4" s="292" t="str">
        <f t="shared" si="3"/>
        <v>0</v>
      </c>
      <c r="AL4" s="292" t="str">
        <f t="shared" si="3"/>
        <v>0</v>
      </c>
      <c r="AM4" s="292" t="str">
        <f t="shared" si="3"/>
        <v>0</v>
      </c>
      <c r="AN4" s="292" t="str">
        <f t="shared" si="3"/>
        <v>0</v>
      </c>
      <c r="AO4" s="292" t="str">
        <f t="shared" si="3"/>
        <v>0</v>
      </c>
      <c r="AP4" s="292" t="str">
        <f t="shared" si="3"/>
        <v>0</v>
      </c>
      <c r="AQ4" s="291" t="str">
        <f>RIGHT(LEFT($M4,AQ$3))</f>
        <v>1</v>
      </c>
      <c r="AR4" s="292" t="str">
        <f t="shared" ref="AR4:AX4" si="4">RIGHT(LEFT($M4,AR$3))</f>
        <v>0</v>
      </c>
      <c r="AS4" s="292" t="str">
        <f t="shared" si="4"/>
        <v>0</v>
      </c>
      <c r="AT4" s="292" t="str">
        <f t="shared" si="4"/>
        <v>0</v>
      </c>
      <c r="AU4" s="292" t="str">
        <f t="shared" si="4"/>
        <v>0</v>
      </c>
      <c r="AV4" s="292" t="str">
        <f t="shared" si="4"/>
        <v>0</v>
      </c>
      <c r="AW4" s="292" t="str">
        <f t="shared" si="4"/>
        <v>0</v>
      </c>
      <c r="AX4" s="292" t="str">
        <f t="shared" si="4"/>
        <v>0</v>
      </c>
      <c r="AY4" s="291" t="str">
        <f>RIGHT(LEFT($N4,BW$3))</f>
        <v>0</v>
      </c>
      <c r="AZ4" s="292" t="str">
        <f t="shared" ref="AZ4:BF4" si="5">RIGHT(LEFT($N4,BX$3))</f>
        <v>0</v>
      </c>
      <c r="BA4" s="292" t="str">
        <f t="shared" si="5"/>
        <v>0</v>
      </c>
      <c r="BB4" s="292" t="str">
        <f t="shared" si="5"/>
        <v>0</v>
      </c>
      <c r="BC4" s="292" t="str">
        <f t="shared" si="5"/>
        <v>0</v>
      </c>
      <c r="BD4" s="292" t="str">
        <f t="shared" si="5"/>
        <v>0</v>
      </c>
      <c r="BE4" s="292" t="str">
        <f t="shared" si="5"/>
        <v>0</v>
      </c>
      <c r="BF4" s="293" t="str">
        <f t="shared" si="5"/>
        <v>0</v>
      </c>
      <c r="BG4" s="292" t="str">
        <f>RIGHT(LEFT($O4,BG$3))</f>
        <v>0</v>
      </c>
      <c r="BH4" s="292" t="str">
        <f t="shared" ref="BH4:BN4" si="6">RIGHT(LEFT($O4,BH$3))</f>
        <v>0</v>
      </c>
      <c r="BI4" s="292" t="str">
        <f t="shared" si="6"/>
        <v>0</v>
      </c>
      <c r="BJ4" s="292" t="str">
        <f t="shared" si="6"/>
        <v>0</v>
      </c>
      <c r="BK4" s="292" t="str">
        <f t="shared" si="6"/>
        <v>0</v>
      </c>
      <c r="BL4" s="292" t="str">
        <f t="shared" si="6"/>
        <v>0</v>
      </c>
      <c r="BM4" s="292" t="str">
        <f t="shared" si="6"/>
        <v>0</v>
      </c>
      <c r="BN4" s="293" t="str">
        <f t="shared" si="6"/>
        <v>0</v>
      </c>
      <c r="BO4" s="292" t="str">
        <f>RIGHT(LEFT($P4,BO$3))</f>
        <v>0</v>
      </c>
      <c r="BP4" s="292" t="str">
        <f t="shared" ref="BP4:BV4" si="7">RIGHT(LEFT($P4,BP$3))</f>
        <v>0</v>
      </c>
      <c r="BQ4" s="292" t="str">
        <f t="shared" si="7"/>
        <v>0</v>
      </c>
      <c r="BR4" s="292" t="str">
        <f t="shared" si="7"/>
        <v>0</v>
      </c>
      <c r="BS4" s="292" t="str">
        <f t="shared" si="7"/>
        <v>0</v>
      </c>
      <c r="BT4" s="292" t="str">
        <f t="shared" si="7"/>
        <v>0</v>
      </c>
      <c r="BU4" s="292" t="str">
        <f t="shared" si="7"/>
        <v>0</v>
      </c>
      <c r="BV4" s="292" t="str">
        <f t="shared" si="7"/>
        <v>0</v>
      </c>
      <c r="BW4" s="291" t="str">
        <f>RIGHT(LEFT($Q4,BW$3))</f>
        <v>0</v>
      </c>
      <c r="BX4" s="292" t="str">
        <f t="shared" ref="BX4:CD4" si="8">RIGHT(LEFT($Q4,BX$3))</f>
        <v>1</v>
      </c>
      <c r="BY4" s="292" t="str">
        <f t="shared" si="8"/>
        <v>0</v>
      </c>
      <c r="BZ4" s="292" t="str">
        <f t="shared" si="8"/>
        <v>0</v>
      </c>
      <c r="CA4" s="292" t="str">
        <f t="shared" si="8"/>
        <v>0</v>
      </c>
      <c r="CB4" s="292" t="str">
        <f t="shared" si="8"/>
        <v>0</v>
      </c>
      <c r="CC4" s="292" t="str">
        <f t="shared" si="8"/>
        <v>1</v>
      </c>
      <c r="CD4" s="293" t="str">
        <f t="shared" si="8"/>
        <v>0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AQ6" s="294"/>
      <c r="AR6" s="295"/>
      <c r="AS6" s="295"/>
      <c r="AT6" s="295"/>
      <c r="AU6" s="295"/>
      <c r="AV6" s="295"/>
      <c r="AW6" s="295"/>
      <c r="AX6" s="295"/>
    </row>
    <row r="7" spans="1:82">
      <c r="B7" s="176" t="s">
        <v>541</v>
      </c>
      <c r="C7" s="176" t="s">
        <v>1281</v>
      </c>
      <c r="AQ7" s="294"/>
      <c r="AR7" s="295"/>
      <c r="AS7" s="295"/>
      <c r="AT7" s="295"/>
      <c r="AU7" s="295"/>
      <c r="AV7" s="295"/>
      <c r="AW7" s="295"/>
      <c r="AX7" s="295"/>
    </row>
    <row r="8" spans="1:82">
      <c r="B8" s="176" t="s">
        <v>377</v>
      </c>
      <c r="C8" s="176" t="s">
        <v>1282</v>
      </c>
      <c r="AQ8" s="294"/>
      <c r="AR8" s="295"/>
      <c r="AS8" s="295"/>
      <c r="AT8" s="295"/>
      <c r="AU8" s="295"/>
      <c r="AV8" s="295"/>
      <c r="AW8" s="295"/>
      <c r="AX8" s="295"/>
    </row>
    <row r="9" spans="1:82">
      <c r="B9" s="176" t="s">
        <v>672</v>
      </c>
      <c r="C9" s="176" t="s">
        <v>1283</v>
      </c>
      <c r="AQ9" s="294"/>
      <c r="AR9" s="295"/>
      <c r="AS9" s="295"/>
      <c r="AT9" s="295"/>
      <c r="AU9" s="295"/>
      <c r="AV9" s="295"/>
      <c r="AW9" s="295"/>
      <c r="AX9" s="295"/>
    </row>
    <row r="10" spans="1:82"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Q11" s="294"/>
      <c r="AR11" s="295"/>
      <c r="AS11" s="295"/>
      <c r="AT11" s="295"/>
      <c r="AU11" s="295"/>
      <c r="AV11" s="295"/>
      <c r="AW11" s="295"/>
      <c r="AX11" s="295"/>
    </row>
    <row r="12" spans="1:82">
      <c r="A12" s="176" t="s">
        <v>1284</v>
      </c>
    </row>
    <row r="13" spans="1:82">
      <c r="A13" s="174"/>
    </row>
    <row r="19" spans="1:4">
      <c r="A19" s="176" t="s">
        <v>586</v>
      </c>
    </row>
    <row r="20" spans="1:4">
      <c r="A20" s="176" t="s">
        <v>1285</v>
      </c>
    </row>
    <row r="22" spans="1:4">
      <c r="A22" s="176" t="s">
        <v>956</v>
      </c>
      <c r="D22" s="176" t="s">
        <v>1286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92D050"/>
  </sheetPr>
  <dimension ref="B2:S43"/>
  <sheetViews>
    <sheetView workbookViewId="0">
      <selection activeCell="H26" sqref="H26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63.425781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458" t="s">
        <v>75</v>
      </c>
      <c r="C2" s="459"/>
      <c r="D2" s="459"/>
      <c r="E2" s="459"/>
      <c r="F2" s="459"/>
      <c r="G2" s="460"/>
      <c r="I2" s="458" t="s">
        <v>76</v>
      </c>
      <c r="J2" s="459"/>
      <c r="K2" s="460"/>
      <c r="L2">
        <f>COUNTIF(I4:I23, "&lt;&gt;")</f>
        <v>12</v>
      </c>
      <c r="M2" s="458" t="s">
        <v>77</v>
      </c>
      <c r="N2" s="459"/>
      <c r="O2" s="459"/>
      <c r="P2" s="460"/>
      <c r="Q2">
        <f>COUNTIF(P4:P43, "General")</f>
        <v>13</v>
      </c>
    </row>
    <row r="3" spans="2:19">
      <c r="B3" s="104" t="s">
        <v>78</v>
      </c>
      <c r="C3" s="106" t="s">
        <v>77</v>
      </c>
      <c r="D3" s="461" t="s">
        <v>4</v>
      </c>
      <c r="E3" s="462"/>
      <c r="F3" s="108" t="s">
        <v>77</v>
      </c>
      <c r="G3" s="105" t="s">
        <v>78</v>
      </c>
      <c r="I3" s="109" t="s">
        <v>77</v>
      </c>
      <c r="J3" s="107" t="s">
        <v>79</v>
      </c>
      <c r="K3" s="105" t="s">
        <v>80</v>
      </c>
      <c r="M3" s="104" t="s">
        <v>77</v>
      </c>
      <c r="N3" s="107" t="s">
        <v>4</v>
      </c>
      <c r="O3" s="108" t="s">
        <v>78</v>
      </c>
      <c r="P3" s="105" t="s">
        <v>81</v>
      </c>
      <c r="S3" s="116" t="s">
        <v>82</v>
      </c>
    </row>
    <row r="4" spans="2:19">
      <c r="B4" s="35"/>
      <c r="C4" s="46" t="s">
        <v>83</v>
      </c>
      <c r="D4" s="37">
        <v>1</v>
      </c>
      <c r="E4" s="40">
        <v>2</v>
      </c>
      <c r="F4" s="44" t="s">
        <v>84</v>
      </c>
      <c r="G4" s="36"/>
      <c r="I4" s="110" t="s">
        <v>85</v>
      </c>
      <c r="J4" s="111" t="s">
        <v>86</v>
      </c>
      <c r="K4" s="113" t="s">
        <v>87</v>
      </c>
      <c r="M4" s="48" t="s">
        <v>83</v>
      </c>
      <c r="N4" s="70">
        <v>1</v>
      </c>
      <c r="O4" s="79"/>
      <c r="P4" s="57" t="s">
        <v>82</v>
      </c>
      <c r="S4" s="117" t="s">
        <v>88</v>
      </c>
    </row>
    <row r="5" spans="2:19">
      <c r="B5" s="35"/>
      <c r="C5" s="46" t="s">
        <v>89</v>
      </c>
      <c r="D5" s="66">
        <v>3</v>
      </c>
      <c r="E5" s="40">
        <v>4</v>
      </c>
      <c r="F5" s="44" t="s">
        <v>84</v>
      </c>
      <c r="G5" s="36"/>
      <c r="I5" s="110" t="s">
        <v>90</v>
      </c>
      <c r="J5" s="111" t="s">
        <v>86</v>
      </c>
      <c r="K5" s="113" t="s">
        <v>91</v>
      </c>
      <c r="M5" s="54" t="s">
        <v>84</v>
      </c>
      <c r="N5" s="76">
        <v>2</v>
      </c>
      <c r="O5" s="84"/>
      <c r="P5" s="63" t="s">
        <v>88</v>
      </c>
      <c r="S5" s="118" t="s">
        <v>92</v>
      </c>
    </row>
    <row r="6" spans="2:19">
      <c r="B6" s="35"/>
      <c r="C6" s="46" t="s">
        <v>93</v>
      </c>
      <c r="D6" s="66">
        <v>5</v>
      </c>
      <c r="E6" s="41">
        <v>6</v>
      </c>
      <c r="F6" s="44" t="s">
        <v>20</v>
      </c>
      <c r="G6" s="36"/>
      <c r="I6" s="110" t="s">
        <v>94</v>
      </c>
      <c r="J6" s="111" t="s">
        <v>86</v>
      </c>
      <c r="K6" s="113" t="s">
        <v>95</v>
      </c>
      <c r="M6" s="49" t="s">
        <v>96</v>
      </c>
      <c r="N6" s="71">
        <v>3</v>
      </c>
      <c r="O6" s="80"/>
      <c r="P6" s="58" t="s">
        <v>97</v>
      </c>
      <c r="S6" s="119" t="s">
        <v>97</v>
      </c>
    </row>
    <row r="7" spans="2:19">
      <c r="B7" s="378" t="s">
        <v>98</v>
      </c>
      <c r="C7" s="46" t="s">
        <v>99</v>
      </c>
      <c r="D7" s="67">
        <v>7</v>
      </c>
      <c r="E7" s="85">
        <v>8</v>
      </c>
      <c r="F7" s="44" t="s">
        <v>100</v>
      </c>
      <c r="G7" s="379" t="s">
        <v>98</v>
      </c>
      <c r="I7" s="87" t="s">
        <v>101</v>
      </c>
      <c r="J7" s="103"/>
      <c r="K7" s="456" t="s">
        <v>102</v>
      </c>
      <c r="M7" s="54" t="s">
        <v>84</v>
      </c>
      <c r="N7" s="76">
        <v>4</v>
      </c>
      <c r="O7" s="84"/>
      <c r="P7" s="63" t="s">
        <v>88</v>
      </c>
      <c r="S7" s="120" t="s">
        <v>103</v>
      </c>
    </row>
    <row r="8" spans="2:19">
      <c r="B8" s="35"/>
      <c r="C8" s="46" t="s">
        <v>20</v>
      </c>
      <c r="D8" s="38">
        <v>9</v>
      </c>
      <c r="E8" s="85">
        <v>10</v>
      </c>
      <c r="F8" s="44" t="s">
        <v>104</v>
      </c>
      <c r="G8" s="379" t="s">
        <v>98</v>
      </c>
      <c r="I8" s="110" t="s">
        <v>105</v>
      </c>
      <c r="J8" s="111"/>
      <c r="K8" s="457"/>
      <c r="M8" s="49" t="s">
        <v>106</v>
      </c>
      <c r="N8" s="71">
        <v>5</v>
      </c>
      <c r="O8" s="80"/>
      <c r="P8" s="58" t="s">
        <v>97</v>
      </c>
      <c r="S8" s="121" t="s">
        <v>107</v>
      </c>
    </row>
    <row r="9" spans="2:19">
      <c r="B9" s="378" t="s">
        <v>108</v>
      </c>
      <c r="C9" s="46" t="s">
        <v>109</v>
      </c>
      <c r="D9" s="67">
        <v>11</v>
      </c>
      <c r="E9" s="83">
        <v>12</v>
      </c>
      <c r="F9" s="44" t="s">
        <v>110</v>
      </c>
      <c r="G9" s="36"/>
      <c r="I9" s="87" t="s">
        <v>111</v>
      </c>
      <c r="J9" s="103"/>
      <c r="K9" s="456" t="s">
        <v>102</v>
      </c>
      <c r="M9" s="51" t="s">
        <v>20</v>
      </c>
      <c r="N9" s="73">
        <v>6</v>
      </c>
      <c r="O9" s="41"/>
      <c r="P9" s="60" t="s">
        <v>92</v>
      </c>
      <c r="S9" s="122" t="s">
        <v>112</v>
      </c>
    </row>
    <row r="10" spans="2:19">
      <c r="B10" s="378" t="s">
        <v>113</v>
      </c>
      <c r="C10" s="46" t="s">
        <v>114</v>
      </c>
      <c r="D10" s="67">
        <v>13</v>
      </c>
      <c r="E10" s="41">
        <v>14</v>
      </c>
      <c r="F10" s="44" t="s">
        <v>20</v>
      </c>
      <c r="G10" s="36"/>
      <c r="I10" s="110" t="s">
        <v>115</v>
      </c>
      <c r="J10" s="111"/>
      <c r="K10" s="457"/>
      <c r="M10" s="50" t="s">
        <v>99</v>
      </c>
      <c r="N10" s="72">
        <v>7</v>
      </c>
      <c r="O10" s="81" t="s">
        <v>98</v>
      </c>
      <c r="P10" s="59" t="s">
        <v>103</v>
      </c>
      <c r="S10" s="123" t="s">
        <v>116</v>
      </c>
    </row>
    <row r="11" spans="2:19">
      <c r="B11" s="35" t="s">
        <v>117</v>
      </c>
      <c r="C11" s="46" t="s">
        <v>118</v>
      </c>
      <c r="D11" s="67">
        <v>15</v>
      </c>
      <c r="E11" s="81">
        <v>16</v>
      </c>
      <c r="F11" s="44" t="s">
        <v>119</v>
      </c>
      <c r="G11" s="36" t="s">
        <v>120</v>
      </c>
      <c r="I11" s="87" t="s">
        <v>121</v>
      </c>
      <c r="J11" s="103"/>
      <c r="K11" s="456" t="s">
        <v>102</v>
      </c>
      <c r="M11" s="55" t="s">
        <v>122</v>
      </c>
      <c r="N11" s="77">
        <v>8</v>
      </c>
      <c r="O11" s="85" t="s">
        <v>98</v>
      </c>
      <c r="P11" s="64" t="s">
        <v>107</v>
      </c>
    </row>
    <row r="12" spans="2:19">
      <c r="B12" s="35"/>
      <c r="C12" s="46" t="s">
        <v>83</v>
      </c>
      <c r="D12" s="37">
        <v>17</v>
      </c>
      <c r="E12" s="81">
        <v>18</v>
      </c>
      <c r="F12" s="44" t="s">
        <v>123</v>
      </c>
      <c r="G12" s="36" t="s">
        <v>124</v>
      </c>
      <c r="I12" s="110" t="s">
        <v>125</v>
      </c>
      <c r="J12" s="111"/>
      <c r="K12" s="457"/>
      <c r="M12" s="51" t="s">
        <v>20</v>
      </c>
      <c r="N12" s="73">
        <v>9</v>
      </c>
      <c r="O12" s="41"/>
      <c r="P12" s="60" t="s">
        <v>92</v>
      </c>
    </row>
    <row r="13" spans="2:19">
      <c r="B13" s="378" t="s">
        <v>98</v>
      </c>
      <c r="C13" s="46" t="s">
        <v>126</v>
      </c>
      <c r="D13" s="68">
        <v>19</v>
      </c>
      <c r="E13" s="41">
        <v>20</v>
      </c>
      <c r="F13" s="44" t="s">
        <v>20</v>
      </c>
      <c r="G13" s="36"/>
      <c r="I13" s="87" t="s">
        <v>127</v>
      </c>
      <c r="J13" s="103" t="s">
        <v>86</v>
      </c>
      <c r="K13" s="114" t="s">
        <v>128</v>
      </c>
      <c r="M13" s="55" t="s">
        <v>129</v>
      </c>
      <c r="N13" s="77">
        <v>10</v>
      </c>
      <c r="O13" s="85" t="s">
        <v>98</v>
      </c>
      <c r="P13" s="64" t="s">
        <v>107</v>
      </c>
    </row>
    <row r="14" spans="2:19">
      <c r="B14" s="378" t="s">
        <v>98</v>
      </c>
      <c r="C14" s="46" t="s">
        <v>130</v>
      </c>
      <c r="D14" s="68">
        <v>21</v>
      </c>
      <c r="E14" s="81">
        <v>22</v>
      </c>
      <c r="F14" s="44" t="s">
        <v>131</v>
      </c>
      <c r="G14" s="379" t="s">
        <v>98</v>
      </c>
      <c r="I14" s="110" t="s">
        <v>132</v>
      </c>
      <c r="J14" s="111" t="s">
        <v>86</v>
      </c>
      <c r="K14" s="113" t="s">
        <v>128</v>
      </c>
      <c r="M14" s="50" t="s">
        <v>109</v>
      </c>
      <c r="N14" s="72">
        <v>11</v>
      </c>
      <c r="O14" s="81"/>
      <c r="P14" s="59" t="s">
        <v>103</v>
      </c>
    </row>
    <row r="15" spans="2:19">
      <c r="B15" s="378" t="s">
        <v>98</v>
      </c>
      <c r="C15" s="46" t="s">
        <v>133</v>
      </c>
      <c r="D15" s="68">
        <v>23</v>
      </c>
      <c r="E15" s="82">
        <v>24</v>
      </c>
      <c r="F15" s="44" t="s">
        <v>134</v>
      </c>
      <c r="G15" s="379" t="s">
        <v>98</v>
      </c>
      <c r="I15" s="110" t="s">
        <v>135</v>
      </c>
      <c r="J15" s="111" t="s">
        <v>136</v>
      </c>
      <c r="K15" s="113" t="s">
        <v>72</v>
      </c>
      <c r="M15" s="53" t="s">
        <v>110</v>
      </c>
      <c r="N15" s="75">
        <v>12</v>
      </c>
      <c r="O15" s="83"/>
      <c r="P15" s="62" t="s">
        <v>116</v>
      </c>
    </row>
    <row r="16" spans="2:19">
      <c r="B16" s="35"/>
      <c r="C16" s="46" t="s">
        <v>20</v>
      </c>
      <c r="D16" s="38">
        <v>25</v>
      </c>
      <c r="E16" s="82">
        <v>26</v>
      </c>
      <c r="F16" s="44" t="s">
        <v>137</v>
      </c>
      <c r="G16" s="36"/>
      <c r="I16" s="87"/>
      <c r="J16" s="103"/>
      <c r="K16" s="114"/>
      <c r="M16" s="50" t="s">
        <v>114</v>
      </c>
      <c r="N16" s="72">
        <v>13</v>
      </c>
      <c r="O16" s="81"/>
      <c r="P16" s="59" t="s">
        <v>103</v>
      </c>
    </row>
    <row r="17" spans="2:16">
      <c r="B17" s="35"/>
      <c r="C17" s="46" t="s">
        <v>138</v>
      </c>
      <c r="D17" s="66">
        <v>27</v>
      </c>
      <c r="E17" s="80">
        <v>28</v>
      </c>
      <c r="F17" s="44" t="s">
        <v>139</v>
      </c>
      <c r="G17" s="36"/>
      <c r="I17" s="87"/>
      <c r="J17" s="103"/>
      <c r="K17" s="114"/>
      <c r="M17" s="51" t="s">
        <v>20</v>
      </c>
      <c r="N17" s="73">
        <v>14</v>
      </c>
      <c r="O17" s="41"/>
      <c r="P17" s="60" t="s">
        <v>92</v>
      </c>
    </row>
    <row r="18" spans="2:16">
      <c r="B18" s="35"/>
      <c r="C18" s="46" t="s">
        <v>140</v>
      </c>
      <c r="D18" s="67">
        <v>29</v>
      </c>
      <c r="E18" s="41">
        <v>30</v>
      </c>
      <c r="F18" s="44" t="s">
        <v>20</v>
      </c>
      <c r="G18" s="36"/>
      <c r="I18" s="87"/>
      <c r="J18" s="103"/>
      <c r="K18" s="114"/>
      <c r="M18" s="50" t="s">
        <v>118</v>
      </c>
      <c r="N18" s="72">
        <v>15</v>
      </c>
      <c r="O18" s="81"/>
      <c r="P18" s="59" t="s">
        <v>103</v>
      </c>
    </row>
    <row r="19" spans="2:16">
      <c r="B19" s="35"/>
      <c r="C19" s="46" t="s">
        <v>141</v>
      </c>
      <c r="D19" s="67">
        <v>31</v>
      </c>
      <c r="E19" s="81">
        <v>32</v>
      </c>
      <c r="F19" s="44" t="s">
        <v>142</v>
      </c>
      <c r="G19" s="36"/>
      <c r="I19" s="87"/>
      <c r="J19" s="103"/>
      <c r="K19" s="114"/>
      <c r="M19" s="50" t="s">
        <v>119</v>
      </c>
      <c r="N19" s="72">
        <v>16</v>
      </c>
      <c r="O19" s="81"/>
      <c r="P19" s="59" t="s">
        <v>103</v>
      </c>
    </row>
    <row r="20" spans="2:16">
      <c r="B20" s="35"/>
      <c r="C20" s="46" t="s">
        <v>143</v>
      </c>
      <c r="D20" s="67">
        <v>33</v>
      </c>
      <c r="E20" s="41">
        <v>34</v>
      </c>
      <c r="F20" s="44" t="s">
        <v>20</v>
      </c>
      <c r="G20" s="36"/>
      <c r="I20" s="87"/>
      <c r="J20" s="103"/>
      <c r="K20" s="114"/>
      <c r="M20" s="48" t="s">
        <v>83</v>
      </c>
      <c r="N20" s="70">
        <v>17</v>
      </c>
      <c r="O20" s="79"/>
      <c r="P20" s="57" t="s">
        <v>82</v>
      </c>
    </row>
    <row r="21" spans="2:16">
      <c r="B21" s="35"/>
      <c r="C21" s="46" t="s">
        <v>144</v>
      </c>
      <c r="D21" s="69">
        <v>35</v>
      </c>
      <c r="E21" s="81">
        <v>36</v>
      </c>
      <c r="F21" s="44" t="s">
        <v>145</v>
      </c>
      <c r="G21" s="36"/>
      <c r="I21" s="87"/>
      <c r="J21" s="103"/>
      <c r="K21" s="114"/>
      <c r="M21" s="50" t="s">
        <v>123</v>
      </c>
      <c r="N21" s="72">
        <v>18</v>
      </c>
      <c r="O21" s="81"/>
      <c r="P21" s="59" t="s">
        <v>103</v>
      </c>
    </row>
    <row r="22" spans="2:16">
      <c r="B22" s="35" t="s">
        <v>146</v>
      </c>
      <c r="C22" s="46" t="s">
        <v>147</v>
      </c>
      <c r="D22" s="67">
        <v>37</v>
      </c>
      <c r="E22" s="83">
        <v>38</v>
      </c>
      <c r="F22" s="44" t="s">
        <v>148</v>
      </c>
      <c r="G22" s="36"/>
      <c r="I22" s="87"/>
      <c r="J22" s="103"/>
      <c r="K22" s="114"/>
      <c r="M22" s="52" t="s">
        <v>149</v>
      </c>
      <c r="N22" s="74">
        <v>19</v>
      </c>
      <c r="O22" s="82" t="s">
        <v>98</v>
      </c>
      <c r="P22" s="61" t="s">
        <v>112</v>
      </c>
    </row>
    <row r="23" spans="2:16">
      <c r="B23" s="6"/>
      <c r="C23" s="47" t="s">
        <v>20</v>
      </c>
      <c r="D23" s="39">
        <v>39</v>
      </c>
      <c r="E23" s="86">
        <v>40</v>
      </c>
      <c r="F23" s="45" t="s">
        <v>150</v>
      </c>
      <c r="G23" s="7"/>
      <c r="I23" s="88"/>
      <c r="J23" s="112"/>
      <c r="K23" s="115"/>
      <c r="M23" s="51" t="s">
        <v>20</v>
      </c>
      <c r="N23" s="73">
        <v>20</v>
      </c>
      <c r="O23" s="41"/>
      <c r="P23" s="60" t="s">
        <v>92</v>
      </c>
    </row>
    <row r="24" spans="2:16">
      <c r="B24" s="1"/>
      <c r="C24" s="1"/>
      <c r="F24" s="1"/>
      <c r="G24" s="1"/>
      <c r="M24" s="52" t="s">
        <v>151</v>
      </c>
      <c r="N24" s="74">
        <v>21</v>
      </c>
      <c r="O24" s="82" t="s">
        <v>98</v>
      </c>
      <c r="P24" s="61" t="s">
        <v>112</v>
      </c>
    </row>
    <row r="25" spans="2:16">
      <c r="C25" s="1"/>
      <c r="F25" s="1"/>
      <c r="G25" s="1"/>
      <c r="M25" s="50" t="s">
        <v>131</v>
      </c>
      <c r="N25" s="72">
        <v>22</v>
      </c>
      <c r="O25" s="81" t="s">
        <v>98</v>
      </c>
      <c r="P25" s="59" t="s">
        <v>103</v>
      </c>
    </row>
    <row r="26" spans="2:16">
      <c r="C26" s="1"/>
      <c r="F26" s="1"/>
      <c r="G26" s="1"/>
      <c r="M26" s="52" t="s">
        <v>152</v>
      </c>
      <c r="N26" s="74">
        <v>23</v>
      </c>
      <c r="O26" s="82" t="s">
        <v>98</v>
      </c>
      <c r="P26" s="61" t="s">
        <v>112</v>
      </c>
    </row>
    <row r="27" spans="2:16">
      <c r="C27" s="1"/>
      <c r="F27" s="1"/>
      <c r="G27" s="1"/>
      <c r="M27" s="52" t="s">
        <v>134</v>
      </c>
      <c r="N27" s="74">
        <v>24</v>
      </c>
      <c r="O27" s="82" t="s">
        <v>98</v>
      </c>
      <c r="P27" s="61" t="s">
        <v>112</v>
      </c>
    </row>
    <row r="28" spans="2:16">
      <c r="C28" s="1"/>
      <c r="F28" s="1"/>
      <c r="G28" s="1"/>
      <c r="M28" s="51" t="s">
        <v>20</v>
      </c>
      <c r="N28" s="73">
        <v>25</v>
      </c>
      <c r="O28" s="41"/>
      <c r="P28" s="60" t="s">
        <v>92</v>
      </c>
    </row>
    <row r="29" spans="2:16">
      <c r="C29" s="1"/>
      <c r="F29" s="1"/>
      <c r="G29" s="1"/>
      <c r="M29" s="52" t="s">
        <v>137</v>
      </c>
      <c r="N29" s="74">
        <v>26</v>
      </c>
      <c r="O29" s="82"/>
      <c r="P29" s="61" t="s">
        <v>112</v>
      </c>
    </row>
    <row r="30" spans="2:16">
      <c r="C30" s="1"/>
      <c r="F30" s="1"/>
      <c r="G30" s="1"/>
      <c r="M30" s="49" t="s">
        <v>153</v>
      </c>
      <c r="N30" s="71">
        <v>27</v>
      </c>
      <c r="O30" s="80"/>
      <c r="P30" s="58" t="s">
        <v>97</v>
      </c>
    </row>
    <row r="31" spans="2:16">
      <c r="C31" s="1"/>
      <c r="F31" s="1"/>
      <c r="G31" s="1"/>
      <c r="M31" s="49" t="s">
        <v>154</v>
      </c>
      <c r="N31" s="71">
        <v>28</v>
      </c>
      <c r="O31" s="80"/>
      <c r="P31" s="58" t="s">
        <v>97</v>
      </c>
    </row>
    <row r="32" spans="2:16">
      <c r="C32" s="1"/>
      <c r="F32" s="1"/>
      <c r="G32" s="1"/>
      <c r="M32" s="50" t="s">
        <v>140</v>
      </c>
      <c r="N32" s="72">
        <v>29</v>
      </c>
      <c r="O32" s="81"/>
      <c r="P32" s="59" t="s">
        <v>103</v>
      </c>
    </row>
    <row r="33" spans="2:16">
      <c r="B33" s="1"/>
      <c r="C33" s="1"/>
      <c r="F33" s="1"/>
      <c r="G33" s="1"/>
      <c r="M33" s="51" t="s">
        <v>20</v>
      </c>
      <c r="N33" s="73">
        <v>30</v>
      </c>
      <c r="O33" s="41"/>
      <c r="P33" s="60" t="s">
        <v>92</v>
      </c>
    </row>
    <row r="34" spans="2:16">
      <c r="B34" s="1"/>
      <c r="C34" s="1"/>
      <c r="F34" s="1"/>
      <c r="G34" s="1"/>
      <c r="M34" s="50" t="s">
        <v>141</v>
      </c>
      <c r="N34" s="72">
        <v>31</v>
      </c>
      <c r="O34" s="81"/>
      <c r="P34" s="59" t="s">
        <v>103</v>
      </c>
    </row>
    <row r="35" spans="2:16">
      <c r="B35" s="1"/>
      <c r="C35" s="1"/>
      <c r="F35" s="1"/>
      <c r="G35" s="1"/>
      <c r="M35" s="50" t="s">
        <v>142</v>
      </c>
      <c r="N35" s="72">
        <v>32</v>
      </c>
      <c r="O35" s="81"/>
      <c r="P35" s="59" t="s">
        <v>103</v>
      </c>
    </row>
    <row r="36" spans="2:16">
      <c r="B36" s="1"/>
      <c r="C36" s="1"/>
      <c r="F36" s="1"/>
      <c r="G36" s="1"/>
      <c r="M36" s="50" t="s">
        <v>143</v>
      </c>
      <c r="N36" s="72">
        <v>33</v>
      </c>
      <c r="O36" s="81"/>
      <c r="P36" s="59" t="s">
        <v>103</v>
      </c>
    </row>
    <row r="37" spans="2:16">
      <c r="B37" s="1"/>
      <c r="C37" s="1"/>
      <c r="F37" s="1"/>
      <c r="G37" s="1"/>
      <c r="M37" s="51" t="s">
        <v>20</v>
      </c>
      <c r="N37" s="73">
        <v>34</v>
      </c>
      <c r="O37" s="41"/>
      <c r="P37" s="60" t="s">
        <v>92</v>
      </c>
    </row>
    <row r="38" spans="2:16">
      <c r="B38" s="1"/>
      <c r="C38" s="1"/>
      <c r="F38" s="1"/>
      <c r="G38" s="1"/>
      <c r="M38" s="53" t="s">
        <v>144</v>
      </c>
      <c r="N38" s="75">
        <v>35</v>
      </c>
      <c r="O38" s="83"/>
      <c r="P38" s="62" t="s">
        <v>116</v>
      </c>
    </row>
    <row r="39" spans="2:16">
      <c r="M39" s="50" t="s">
        <v>145</v>
      </c>
      <c r="N39" s="72">
        <v>36</v>
      </c>
      <c r="O39" s="81"/>
      <c r="P39" s="59" t="s">
        <v>103</v>
      </c>
    </row>
    <row r="40" spans="2:16">
      <c r="M40" s="50" t="s">
        <v>147</v>
      </c>
      <c r="N40" s="72">
        <v>37</v>
      </c>
      <c r="O40" s="81"/>
      <c r="P40" s="59" t="s">
        <v>103</v>
      </c>
    </row>
    <row r="41" spans="2:16">
      <c r="M41" s="53" t="s">
        <v>148</v>
      </c>
      <c r="N41" s="75">
        <v>38</v>
      </c>
      <c r="O41" s="83"/>
      <c r="P41" s="62" t="s">
        <v>116</v>
      </c>
    </row>
    <row r="42" spans="2:16">
      <c r="M42" s="51" t="s">
        <v>20</v>
      </c>
      <c r="N42" s="73">
        <v>39</v>
      </c>
      <c r="O42" s="41"/>
      <c r="P42" s="60" t="s">
        <v>92</v>
      </c>
    </row>
    <row r="43" spans="2:16">
      <c r="M43" s="56" t="s">
        <v>150</v>
      </c>
      <c r="N43" s="78">
        <v>40</v>
      </c>
      <c r="O43" s="86"/>
      <c r="P43" s="65" t="s">
        <v>116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workbookViewId="0">
      <selection activeCell="I14" sqref="I14:I17"/>
    </sheetView>
  </sheetViews>
  <sheetFormatPr defaultColWidth="9.140625" defaultRowHeight="15"/>
  <cols>
    <col min="1" max="2" width="20.7109375" style="174" customWidth="1"/>
    <col min="3" max="3" width="9.140625" style="176"/>
    <col min="4" max="8" width="9.140625" style="174"/>
    <col min="9" max="9" width="12.5703125" style="177" customWidth="1"/>
    <col min="10" max="10" width="3.7109375" style="174" customWidth="1"/>
    <col min="11" max="11" width="6.5703125" style="179" bestFit="1" customWidth="1"/>
    <col min="12" max="12" width="6.5703125" style="181" bestFit="1" customWidth="1"/>
    <col min="13" max="13" width="3.7109375" style="174" customWidth="1"/>
    <col min="14" max="15" width="2.7109375" style="174" bestFit="1" customWidth="1"/>
    <col min="16" max="16" width="3.7109375" style="174" customWidth="1"/>
    <col min="17" max="18" width="5.28515625" style="178" bestFit="1" customWidth="1"/>
    <col min="19" max="23" width="9.140625" style="174"/>
    <col min="24" max="24" width="44.140625" style="174" customWidth="1"/>
    <col min="25" max="16384" width="9.140625" style="174"/>
  </cols>
  <sheetData>
    <row r="3" spans="2:25">
      <c r="C3" s="175" t="s">
        <v>1287</v>
      </c>
    </row>
    <row r="7" spans="2:25">
      <c r="Y7" s="184" t="s">
        <v>1288</v>
      </c>
    </row>
    <row r="8" spans="2:25">
      <c r="I8" s="547" t="s">
        <v>1289</v>
      </c>
      <c r="J8" s="547"/>
      <c r="K8" s="547"/>
      <c r="L8" s="547"/>
      <c r="Q8" s="548" t="s">
        <v>1290</v>
      </c>
      <c r="R8" s="548"/>
    </row>
    <row r="9" spans="2:25">
      <c r="I9" s="177" t="s">
        <v>1291</v>
      </c>
      <c r="K9" s="180" t="s">
        <v>1292</v>
      </c>
      <c r="L9" s="182" t="s">
        <v>1292</v>
      </c>
      <c r="Q9" s="178" t="s">
        <v>676</v>
      </c>
      <c r="R9" s="178" t="s">
        <v>678</v>
      </c>
    </row>
    <row r="10" spans="2:25">
      <c r="B10" s="174" t="s">
        <v>588</v>
      </c>
      <c r="C10" s="176" t="s">
        <v>358</v>
      </c>
      <c r="E10" s="174">
        <f t="shared" ref="E10:E17" si="0">HEX2DEC(C10)</f>
        <v>0</v>
      </c>
      <c r="I10" s="177" t="str">
        <f>HEX2BIN(C10, 8)</f>
        <v>00000000</v>
      </c>
      <c r="K10" s="179" t="str">
        <f>LEFT(I10,4)</f>
        <v>0000</v>
      </c>
      <c r="L10" s="181" t="str">
        <f>RIGHT(I10,4)</f>
        <v>0000</v>
      </c>
      <c r="N10" s="177" t="str">
        <f>BIN2HEX(K10)</f>
        <v>0</v>
      </c>
      <c r="O10" s="177" t="str">
        <f>BIN2HEX(L10)</f>
        <v>0</v>
      </c>
      <c r="Q10" s="178">
        <f t="shared" ref="Q10:Q17" si="1">_xlfn.BITRSHIFT(E10, 4)</f>
        <v>0</v>
      </c>
      <c r="R10" s="178">
        <f>_xlfn.BITAND(E10, 15)</f>
        <v>0</v>
      </c>
      <c r="W10" s="183" t="s">
        <v>358</v>
      </c>
      <c r="X10" s="174" t="s">
        <v>588</v>
      </c>
    </row>
    <row r="11" spans="2:25">
      <c r="B11" s="174" t="s">
        <v>590</v>
      </c>
      <c r="C11" s="176" t="s">
        <v>416</v>
      </c>
      <c r="E11" s="174">
        <f t="shared" si="0"/>
        <v>4</v>
      </c>
      <c r="I11" s="177" t="str">
        <f t="shared" ref="I11:I27" si="2">HEX2BIN(C11, 8)</f>
        <v>00000100</v>
      </c>
      <c r="K11" s="179" t="str">
        <f t="shared" ref="K11:K24" si="3">LEFT(I11,4)</f>
        <v>0000</v>
      </c>
      <c r="L11" s="181" t="str">
        <f t="shared" ref="L11:L24" si="4">RIGHT(I11,4)</f>
        <v>0100</v>
      </c>
      <c r="N11" s="177" t="str">
        <f t="shared" ref="N11:O17" si="5">BIN2HEX(K11)</f>
        <v>0</v>
      </c>
      <c r="O11" s="177" t="str">
        <f t="shared" si="5"/>
        <v>4</v>
      </c>
      <c r="Q11" s="178">
        <f t="shared" si="1"/>
        <v>0</v>
      </c>
      <c r="R11" s="178">
        <f>_xlfn.BITAND(E11, 15)</f>
        <v>4</v>
      </c>
      <c r="X11" s="174" t="s">
        <v>1293</v>
      </c>
      <c r="Y11" s="174" t="b">
        <f>OR(_xlfn.BITAND(HEX2DEC($Y$7),15)=E15, _xlfn.BITAND(HEX2DEC($Y$7),15)=E11)</f>
        <v>0</v>
      </c>
    </row>
    <row r="12" spans="2:25">
      <c r="B12" s="174" t="s">
        <v>592</v>
      </c>
      <c r="C12" s="176" t="s">
        <v>1294</v>
      </c>
      <c r="E12" s="174">
        <f t="shared" si="0"/>
        <v>5</v>
      </c>
      <c r="I12" s="177" t="str">
        <f t="shared" si="2"/>
        <v>00000101</v>
      </c>
      <c r="K12" s="179" t="str">
        <f t="shared" si="3"/>
        <v>0000</v>
      </c>
      <c r="L12" s="181" t="str">
        <f t="shared" si="4"/>
        <v>0101</v>
      </c>
      <c r="N12" s="177" t="str">
        <f t="shared" si="5"/>
        <v>0</v>
      </c>
      <c r="O12" s="177" t="str">
        <f t="shared" si="5"/>
        <v>5</v>
      </c>
      <c r="Q12" s="178">
        <f t="shared" si="1"/>
        <v>0</v>
      </c>
      <c r="R12" s="178">
        <f>_xlfn.BITAND(E12, 15)</f>
        <v>5</v>
      </c>
      <c r="X12" s="174" t="s">
        <v>1295</v>
      </c>
      <c r="Y12" s="174" t="b">
        <f>OR(_xlfn.BITAND(HEX2DEC($Y$7),15)=E16, _xlfn.BITAND(HEX2DEC($Y$7),15)=E12)</f>
        <v>0</v>
      </c>
    </row>
    <row r="13" spans="2:25">
      <c r="B13" s="174" t="s">
        <v>594</v>
      </c>
      <c r="C13" s="176" t="s">
        <v>414</v>
      </c>
      <c r="E13" s="174">
        <f t="shared" si="0"/>
        <v>6</v>
      </c>
      <c r="I13" s="177" t="str">
        <f t="shared" si="2"/>
        <v>00000110</v>
      </c>
      <c r="K13" s="179" t="str">
        <f t="shared" si="3"/>
        <v>0000</v>
      </c>
      <c r="L13" s="181" t="str">
        <f t="shared" si="4"/>
        <v>0110</v>
      </c>
      <c r="N13" s="177" t="str">
        <f t="shared" si="5"/>
        <v>0</v>
      </c>
      <c r="O13" s="177" t="str">
        <f t="shared" si="5"/>
        <v>6</v>
      </c>
      <c r="Q13" s="178">
        <f t="shared" si="1"/>
        <v>0</v>
      </c>
      <c r="R13" s="178">
        <f>_xlfn.BITAND(E13, 15)</f>
        <v>6</v>
      </c>
      <c r="X13" s="174" t="s">
        <v>1296</v>
      </c>
      <c r="Y13" s="174" t="b">
        <f>OR(_xlfn.BITAND(HEX2DEC($Y$7),15)=E17, _xlfn.BITAND(HEX2DEC($Y$7),15)=E13)</f>
        <v>1</v>
      </c>
    </row>
    <row r="14" spans="2:25">
      <c r="B14" s="174" t="s">
        <v>1297</v>
      </c>
      <c r="C14" s="176" t="s">
        <v>377</v>
      </c>
      <c r="E14" s="174">
        <f t="shared" si="0"/>
        <v>8</v>
      </c>
      <c r="I14" s="177" t="str">
        <f t="shared" si="2"/>
        <v>00001000</v>
      </c>
      <c r="K14" s="179" t="str">
        <f t="shared" ref="K14" si="6">LEFT(I14,4)</f>
        <v>0000</v>
      </c>
      <c r="L14" s="181" t="str">
        <f t="shared" ref="L14" si="7">RIGHT(I14,4)</f>
        <v>1000</v>
      </c>
      <c r="N14" s="177" t="str">
        <f t="shared" ref="N14" si="8">BIN2HEX(K14)</f>
        <v>0</v>
      </c>
      <c r="O14" s="177" t="str">
        <f t="shared" ref="O14" si="9">BIN2HEX(L14)</f>
        <v>8</v>
      </c>
      <c r="Q14" s="178">
        <f t="shared" si="1"/>
        <v>0</v>
      </c>
      <c r="R14" s="178">
        <f>_xlfn.BITAND(E14, 15)</f>
        <v>8</v>
      </c>
      <c r="X14" s="174" t="s">
        <v>1298</v>
      </c>
      <c r="Y14" s="174" t="b">
        <f t="shared" ref="Y14:Y16" si="10">_xlfn.BITAND(HEX2DEC($Y$7),15)=E14</f>
        <v>0</v>
      </c>
    </row>
    <row r="15" spans="2:25">
      <c r="B15" s="174" t="s">
        <v>1299</v>
      </c>
      <c r="C15" s="176" t="s">
        <v>1300</v>
      </c>
      <c r="E15" s="174">
        <f t="shared" si="0"/>
        <v>12</v>
      </c>
      <c r="I15" s="177" t="str">
        <f t="shared" si="2"/>
        <v>00001100</v>
      </c>
      <c r="K15" s="179" t="str">
        <f t="shared" ref="K15" si="11">LEFT(I15,4)</f>
        <v>0000</v>
      </c>
      <c r="L15" s="181" t="str">
        <f t="shared" ref="L15" si="12">RIGHT(I15,4)</f>
        <v>1100</v>
      </c>
      <c r="N15" s="177" t="str">
        <f t="shared" ref="N15" si="13">BIN2HEX(K15)</f>
        <v>0</v>
      </c>
      <c r="O15" s="177" t="str">
        <f t="shared" ref="O15" si="14">BIN2HEX(L15)</f>
        <v>C</v>
      </c>
      <c r="Q15" s="178">
        <f t="shared" si="1"/>
        <v>0</v>
      </c>
      <c r="R15" s="178">
        <f t="shared" ref="R15" si="15">_xlfn.BITAND(E15, 15)</f>
        <v>12</v>
      </c>
      <c r="Y15" s="174" t="b">
        <f t="shared" si="10"/>
        <v>0</v>
      </c>
    </row>
    <row r="16" spans="2:25">
      <c r="B16" s="174" t="s">
        <v>1301</v>
      </c>
      <c r="C16" s="176" t="s">
        <v>428</v>
      </c>
      <c r="E16" s="174">
        <f t="shared" si="0"/>
        <v>13</v>
      </c>
      <c r="I16" s="177" t="str">
        <f t="shared" ref="I16" si="16">HEX2BIN(C16, 8)</f>
        <v>00001101</v>
      </c>
      <c r="K16" s="179" t="str">
        <f t="shared" ref="K16" si="17">LEFT(I16,4)</f>
        <v>0000</v>
      </c>
      <c r="L16" s="181" t="str">
        <f t="shared" ref="L16" si="18">RIGHT(I16,4)</f>
        <v>1101</v>
      </c>
      <c r="N16" s="177" t="str">
        <f t="shared" ref="N16" si="19">BIN2HEX(K16)</f>
        <v>0</v>
      </c>
      <c r="O16" s="177" t="str">
        <f t="shared" ref="O16" si="20">BIN2HEX(L16)</f>
        <v>D</v>
      </c>
      <c r="Q16" s="178">
        <f t="shared" si="1"/>
        <v>0</v>
      </c>
      <c r="R16" s="178">
        <f t="shared" ref="R16" si="21">_xlfn.BITAND(E16, 15)</f>
        <v>13</v>
      </c>
      <c r="Y16" s="174" t="b">
        <f t="shared" si="10"/>
        <v>0</v>
      </c>
    </row>
    <row r="17" spans="1:25">
      <c r="B17" s="174" t="s">
        <v>1302</v>
      </c>
      <c r="C17" s="176" t="s">
        <v>1288</v>
      </c>
      <c r="E17" s="174">
        <f t="shared" si="0"/>
        <v>14</v>
      </c>
      <c r="I17" s="177" t="str">
        <f t="shared" si="2"/>
        <v>00001110</v>
      </c>
      <c r="K17" s="179" t="str">
        <f t="shared" si="3"/>
        <v>0000</v>
      </c>
      <c r="L17" s="181" t="str">
        <f t="shared" si="4"/>
        <v>1110</v>
      </c>
      <c r="N17" s="177" t="str">
        <f t="shared" si="5"/>
        <v>0</v>
      </c>
      <c r="O17" s="177" t="str">
        <f t="shared" si="5"/>
        <v>E</v>
      </c>
      <c r="Q17" s="178">
        <f t="shared" si="1"/>
        <v>0</v>
      </c>
      <c r="R17" s="178">
        <f>_xlfn.BITAND(E17, 15)</f>
        <v>14</v>
      </c>
      <c r="Y17" s="174" t="b">
        <f>_xlfn.BITAND(HEX2DEC($Y$7),15)=E17</f>
        <v>1</v>
      </c>
    </row>
    <row r="18" spans="1:25">
      <c r="N18" s="177"/>
      <c r="O18" s="177"/>
    </row>
    <row r="19" spans="1:25">
      <c r="N19" s="177"/>
      <c r="O19" s="177"/>
    </row>
    <row r="20" spans="1:25">
      <c r="K20" s="179" t="str">
        <f t="shared" si="3"/>
        <v/>
      </c>
      <c r="L20" s="181" t="str">
        <f t="shared" si="4"/>
        <v/>
      </c>
      <c r="N20" s="177"/>
      <c r="O20" s="177"/>
    </row>
    <row r="21" spans="1:25">
      <c r="A21" s="174" t="s">
        <v>1303</v>
      </c>
      <c r="C21" s="176" t="s">
        <v>561</v>
      </c>
      <c r="E21" s="174">
        <f t="shared" ref="E21:E27" si="22">HEX2DEC(C21)</f>
        <v>16</v>
      </c>
      <c r="I21" s="177" t="str">
        <f t="shared" si="2"/>
        <v>00010000</v>
      </c>
      <c r="K21" s="179" t="str">
        <f t="shared" si="3"/>
        <v>0001</v>
      </c>
      <c r="L21" s="181" t="str">
        <f t="shared" si="4"/>
        <v>0000</v>
      </c>
      <c r="N21" s="177" t="str">
        <f t="shared" ref="N21:N27" si="23">BIN2HEX(K21)</f>
        <v>1</v>
      </c>
      <c r="O21" s="177" t="str">
        <f t="shared" ref="O21:O27" si="24">BIN2HEX(L21)</f>
        <v>0</v>
      </c>
      <c r="Q21" s="178">
        <f t="shared" ref="Q21:Q27" si="25">_xlfn.BITRSHIFT(E21, 4)</f>
        <v>1</v>
      </c>
      <c r="R21" s="178">
        <f t="shared" ref="R21:R27" si="26">_xlfn.BITAND(E21, 15)</f>
        <v>0</v>
      </c>
      <c r="X21" s="174" t="s">
        <v>1304</v>
      </c>
      <c r="Y21" s="174" t="s">
        <v>1270</v>
      </c>
    </row>
    <row r="22" spans="1:25">
      <c r="A22" s="174" t="s">
        <v>600</v>
      </c>
      <c r="C22" s="176" t="s">
        <v>677</v>
      </c>
      <c r="E22" s="174">
        <f t="shared" si="22"/>
        <v>32</v>
      </c>
      <c r="I22" s="177" t="str">
        <f t="shared" si="2"/>
        <v>00100000</v>
      </c>
      <c r="K22" s="179" t="str">
        <f t="shared" si="3"/>
        <v>0010</v>
      </c>
      <c r="L22" s="181" t="str">
        <f t="shared" si="4"/>
        <v>0000</v>
      </c>
      <c r="N22" s="177" t="str">
        <f t="shared" si="23"/>
        <v>2</v>
      </c>
      <c r="O22" s="177" t="str">
        <f t="shared" si="24"/>
        <v>0</v>
      </c>
      <c r="Q22" s="178">
        <f t="shared" si="25"/>
        <v>2</v>
      </c>
      <c r="R22" s="178">
        <f t="shared" si="26"/>
        <v>0</v>
      </c>
      <c r="X22" s="174" t="s">
        <v>1305</v>
      </c>
      <c r="Y22" s="174" t="s">
        <v>1269</v>
      </c>
    </row>
    <row r="23" spans="1:25">
      <c r="A23" s="174" t="s">
        <v>602</v>
      </c>
      <c r="C23" s="176" t="s">
        <v>559</v>
      </c>
      <c r="E23" s="174">
        <f t="shared" si="22"/>
        <v>64</v>
      </c>
      <c r="I23" s="177" t="str">
        <f t="shared" si="2"/>
        <v>01000000</v>
      </c>
      <c r="K23" s="179" t="str">
        <f t="shared" si="3"/>
        <v>0100</v>
      </c>
      <c r="L23" s="181" t="str">
        <f t="shared" si="4"/>
        <v>0000</v>
      </c>
      <c r="N23" s="177" t="str">
        <f t="shared" si="23"/>
        <v>4</v>
      </c>
      <c r="O23" s="177" t="str">
        <f t="shared" si="24"/>
        <v>0</v>
      </c>
      <c r="Q23" s="178">
        <f t="shared" si="25"/>
        <v>4</v>
      </c>
      <c r="R23" s="178">
        <f t="shared" si="26"/>
        <v>0</v>
      </c>
      <c r="X23" s="174" t="s">
        <v>1306</v>
      </c>
      <c r="Y23" s="174" t="s">
        <v>1268</v>
      </c>
    </row>
    <row r="24" spans="1:25">
      <c r="A24" s="174" t="s">
        <v>604</v>
      </c>
      <c r="C24" s="176" t="s">
        <v>632</v>
      </c>
      <c r="E24" s="174">
        <f t="shared" si="22"/>
        <v>96</v>
      </c>
      <c r="I24" s="177" t="str">
        <f t="shared" si="2"/>
        <v>01100000</v>
      </c>
      <c r="K24" s="179" t="str">
        <f t="shared" si="3"/>
        <v>0110</v>
      </c>
      <c r="L24" s="181" t="str">
        <f t="shared" si="4"/>
        <v>0000</v>
      </c>
      <c r="N24" s="177" t="str">
        <f t="shared" si="23"/>
        <v>6</v>
      </c>
      <c r="O24" s="177" t="str">
        <f t="shared" si="24"/>
        <v>0</v>
      </c>
      <c r="Q24" s="178">
        <f t="shared" si="25"/>
        <v>6</v>
      </c>
      <c r="R24" s="178">
        <f t="shared" si="26"/>
        <v>0</v>
      </c>
      <c r="X24" s="174" t="s">
        <v>1307</v>
      </c>
      <c r="Y24" s="174" t="s">
        <v>604</v>
      </c>
    </row>
    <row r="25" spans="1:25">
      <c r="A25" s="174" t="s">
        <v>1308</v>
      </c>
      <c r="C25" s="176" t="s">
        <v>495</v>
      </c>
      <c r="E25" s="174">
        <f t="shared" si="22"/>
        <v>48</v>
      </c>
      <c r="I25" s="177" t="str">
        <f t="shared" si="2"/>
        <v>00110000</v>
      </c>
      <c r="K25" s="179" t="str">
        <f t="shared" ref="K25:K27" si="27">LEFT(I25,4)</f>
        <v>0011</v>
      </c>
      <c r="L25" s="181" t="str">
        <f t="shared" ref="L25:L27" si="28">RIGHT(I25,4)</f>
        <v>0000</v>
      </c>
      <c r="N25" s="177" t="str">
        <f t="shared" si="23"/>
        <v>3</v>
      </c>
      <c r="O25" s="177" t="str">
        <f t="shared" si="24"/>
        <v>0</v>
      </c>
      <c r="Q25" s="178">
        <f t="shared" si="25"/>
        <v>3</v>
      </c>
      <c r="R25" s="178">
        <f t="shared" si="26"/>
        <v>0</v>
      </c>
    </row>
    <row r="26" spans="1:25">
      <c r="A26" s="174" t="s">
        <v>1309</v>
      </c>
      <c r="C26" s="176" t="s">
        <v>395</v>
      </c>
      <c r="E26" s="174">
        <f t="shared" si="22"/>
        <v>80</v>
      </c>
      <c r="I26" s="177" t="str">
        <f t="shared" si="2"/>
        <v>01010000</v>
      </c>
      <c r="K26" s="179" t="str">
        <f t="shared" si="27"/>
        <v>0101</v>
      </c>
      <c r="L26" s="181" t="str">
        <f t="shared" si="28"/>
        <v>0000</v>
      </c>
      <c r="N26" s="177" t="str">
        <f t="shared" si="23"/>
        <v>5</v>
      </c>
      <c r="O26" s="177" t="str">
        <f t="shared" si="24"/>
        <v>0</v>
      </c>
      <c r="Q26" s="178">
        <f t="shared" si="25"/>
        <v>5</v>
      </c>
      <c r="R26" s="178">
        <f t="shared" si="26"/>
        <v>0</v>
      </c>
    </row>
    <row r="27" spans="1:25">
      <c r="A27" s="174" t="s">
        <v>1310</v>
      </c>
      <c r="C27" s="176" t="s">
        <v>683</v>
      </c>
      <c r="E27" s="174">
        <f t="shared" si="22"/>
        <v>112</v>
      </c>
      <c r="I27" s="177" t="str">
        <f t="shared" si="2"/>
        <v>01110000</v>
      </c>
      <c r="K27" s="179" t="str">
        <f t="shared" si="27"/>
        <v>0111</v>
      </c>
      <c r="L27" s="181" t="str">
        <f t="shared" si="28"/>
        <v>0000</v>
      </c>
      <c r="N27" s="177" t="str">
        <f t="shared" si="23"/>
        <v>7</v>
      </c>
      <c r="O27" s="177" t="str">
        <f t="shared" si="24"/>
        <v>0</v>
      </c>
      <c r="Q27" s="178">
        <f t="shared" si="25"/>
        <v>7</v>
      </c>
      <c r="R27" s="178">
        <f t="shared" si="26"/>
        <v>0</v>
      </c>
    </row>
    <row r="28" spans="1:25">
      <c r="N28" s="177"/>
      <c r="O28" s="177"/>
    </row>
    <row r="29" spans="1:25">
      <c r="A29" s="174" t="s">
        <v>1303</v>
      </c>
      <c r="B29" s="174" t="s">
        <v>590</v>
      </c>
      <c r="C29" s="176" t="s">
        <v>482</v>
      </c>
      <c r="E29" s="174">
        <f t="shared" ref="E29:E75" si="29">HEX2DEC(C29)</f>
        <v>20</v>
      </c>
      <c r="I29" s="177" t="str">
        <f t="shared" ref="I29:I75" si="30">HEX2BIN(C29, 8)</f>
        <v>00010100</v>
      </c>
      <c r="K29" s="179" t="str">
        <f t="shared" ref="K29:K75" si="31">LEFT(I29,4)</f>
        <v>0001</v>
      </c>
      <c r="L29" s="181" t="str">
        <f t="shared" ref="L29:L75" si="32">RIGHT(I29,4)</f>
        <v>0100</v>
      </c>
      <c r="N29" s="177" t="str">
        <f t="shared" ref="N29:O35" si="33">BIN2HEX(K29)</f>
        <v>1</v>
      </c>
      <c r="O29" s="177" t="str">
        <f t="shared" si="33"/>
        <v>4</v>
      </c>
      <c r="Q29" s="178">
        <f t="shared" ref="Q29:Q35" si="34">_xlfn.BITRSHIFT(E29, 4)</f>
        <v>1</v>
      </c>
      <c r="R29" s="178">
        <f t="shared" ref="R29:R35" si="35">_xlfn.BITAND(E29, 15)</f>
        <v>4</v>
      </c>
    </row>
    <row r="30" spans="1:25">
      <c r="B30" s="174" t="s">
        <v>592</v>
      </c>
      <c r="C30" s="176" t="s">
        <v>1311</v>
      </c>
      <c r="E30" s="174">
        <f t="shared" si="29"/>
        <v>21</v>
      </c>
      <c r="I30" s="177" t="str">
        <f t="shared" si="30"/>
        <v>00010101</v>
      </c>
      <c r="K30" s="179" t="str">
        <f t="shared" si="31"/>
        <v>0001</v>
      </c>
      <c r="L30" s="181" t="str">
        <f t="shared" si="32"/>
        <v>0101</v>
      </c>
      <c r="N30" s="177" t="str">
        <f t="shared" si="33"/>
        <v>1</v>
      </c>
      <c r="O30" s="177" t="str">
        <f t="shared" si="33"/>
        <v>5</v>
      </c>
      <c r="Q30" s="178">
        <f t="shared" si="34"/>
        <v>1</v>
      </c>
      <c r="R30" s="178">
        <f t="shared" si="35"/>
        <v>5</v>
      </c>
    </row>
    <row r="31" spans="1:25">
      <c r="B31" s="174" t="s">
        <v>594</v>
      </c>
      <c r="C31" s="176" t="s">
        <v>1312</v>
      </c>
      <c r="E31" s="174">
        <f t="shared" si="29"/>
        <v>22</v>
      </c>
      <c r="I31" s="177" t="str">
        <f t="shared" si="30"/>
        <v>00010110</v>
      </c>
      <c r="K31" s="179" t="str">
        <f t="shared" si="31"/>
        <v>0001</v>
      </c>
      <c r="L31" s="181" t="str">
        <f t="shared" si="32"/>
        <v>0110</v>
      </c>
      <c r="N31" s="177" t="str">
        <f t="shared" si="33"/>
        <v>1</v>
      </c>
      <c r="O31" s="177" t="str">
        <f t="shared" si="33"/>
        <v>6</v>
      </c>
      <c r="Q31" s="178">
        <f t="shared" si="34"/>
        <v>1</v>
      </c>
      <c r="R31" s="178">
        <f t="shared" si="35"/>
        <v>6</v>
      </c>
    </row>
    <row r="32" spans="1:25">
      <c r="B32" s="174" t="s">
        <v>1297</v>
      </c>
      <c r="C32" s="176" t="s">
        <v>474</v>
      </c>
      <c r="E32" s="174">
        <f t="shared" si="29"/>
        <v>24</v>
      </c>
      <c r="I32" s="177" t="str">
        <f t="shared" si="30"/>
        <v>00011000</v>
      </c>
      <c r="K32" s="179" t="str">
        <f t="shared" si="31"/>
        <v>0001</v>
      </c>
      <c r="L32" s="181" t="str">
        <f t="shared" si="32"/>
        <v>1000</v>
      </c>
      <c r="N32" s="177" t="str">
        <f t="shared" si="33"/>
        <v>1</v>
      </c>
      <c r="O32" s="177" t="str">
        <f t="shared" si="33"/>
        <v>8</v>
      </c>
      <c r="Q32" s="178">
        <f t="shared" si="34"/>
        <v>1</v>
      </c>
      <c r="R32" s="178">
        <f t="shared" si="35"/>
        <v>8</v>
      </c>
    </row>
    <row r="33" spans="2:18">
      <c r="B33" s="174" t="s">
        <v>1299</v>
      </c>
      <c r="C33" s="176" t="s">
        <v>1313</v>
      </c>
      <c r="E33" s="174">
        <f t="shared" si="29"/>
        <v>28</v>
      </c>
      <c r="I33" s="177" t="str">
        <f t="shared" si="30"/>
        <v>00011100</v>
      </c>
      <c r="K33" s="179" t="str">
        <f t="shared" si="31"/>
        <v>0001</v>
      </c>
      <c r="L33" s="181" t="str">
        <f t="shared" si="32"/>
        <v>1100</v>
      </c>
      <c r="N33" s="177" t="str">
        <f t="shared" si="33"/>
        <v>1</v>
      </c>
      <c r="O33" s="177" t="str">
        <f t="shared" si="33"/>
        <v>C</v>
      </c>
      <c r="Q33" s="178">
        <f t="shared" si="34"/>
        <v>1</v>
      </c>
      <c r="R33" s="178">
        <f t="shared" si="35"/>
        <v>12</v>
      </c>
    </row>
    <row r="34" spans="2:18">
      <c r="B34" s="174" t="s">
        <v>1301</v>
      </c>
      <c r="C34" s="176" t="s">
        <v>551</v>
      </c>
      <c r="E34" s="174">
        <f t="shared" si="29"/>
        <v>29</v>
      </c>
      <c r="I34" s="177" t="str">
        <f t="shared" si="30"/>
        <v>00011101</v>
      </c>
      <c r="K34" s="179" t="str">
        <f t="shared" si="31"/>
        <v>0001</v>
      </c>
      <c r="L34" s="181" t="str">
        <f t="shared" si="32"/>
        <v>1101</v>
      </c>
      <c r="N34" s="177" t="str">
        <f t="shared" si="33"/>
        <v>1</v>
      </c>
      <c r="O34" s="177" t="str">
        <f t="shared" si="33"/>
        <v>D</v>
      </c>
      <c r="Q34" s="178">
        <f t="shared" si="34"/>
        <v>1</v>
      </c>
      <c r="R34" s="178">
        <f t="shared" si="35"/>
        <v>13</v>
      </c>
    </row>
    <row r="35" spans="2:18">
      <c r="B35" s="174" t="s">
        <v>1302</v>
      </c>
      <c r="C35" s="176" t="s">
        <v>431</v>
      </c>
      <c r="E35" s="174">
        <f t="shared" si="29"/>
        <v>30</v>
      </c>
      <c r="I35" s="177" t="str">
        <f t="shared" si="30"/>
        <v>00011110</v>
      </c>
      <c r="K35" s="179" t="str">
        <f t="shared" si="31"/>
        <v>0001</v>
      </c>
      <c r="L35" s="181" t="str">
        <f t="shared" si="32"/>
        <v>1110</v>
      </c>
      <c r="N35" s="177" t="str">
        <f t="shared" si="33"/>
        <v>1</v>
      </c>
      <c r="O35" s="177" t="str">
        <f t="shared" si="33"/>
        <v>E</v>
      </c>
      <c r="Q35" s="178">
        <f t="shared" si="34"/>
        <v>1</v>
      </c>
      <c r="R35" s="178">
        <f t="shared" si="35"/>
        <v>14</v>
      </c>
    </row>
    <row r="36" spans="2:18">
      <c r="N36" s="177"/>
      <c r="O36" s="177"/>
    </row>
    <row r="37" spans="2:18">
      <c r="B37" s="174" t="s">
        <v>590</v>
      </c>
      <c r="C37" s="176" t="s">
        <v>658</v>
      </c>
      <c r="E37" s="174">
        <f t="shared" si="29"/>
        <v>36</v>
      </c>
      <c r="I37" s="177" t="str">
        <f t="shared" si="30"/>
        <v>00100100</v>
      </c>
      <c r="K37" s="179" t="str">
        <f t="shared" si="31"/>
        <v>0010</v>
      </c>
      <c r="L37" s="181" t="str">
        <f t="shared" si="32"/>
        <v>0100</v>
      </c>
      <c r="N37" s="177" t="str">
        <f t="shared" ref="N37:O43" si="36">BIN2HEX(K37)</f>
        <v>2</v>
      </c>
      <c r="O37" s="177" t="str">
        <f t="shared" si="36"/>
        <v>4</v>
      </c>
      <c r="Q37" s="178">
        <f t="shared" ref="Q37:Q43" si="37">_xlfn.BITRSHIFT(E37, 4)</f>
        <v>2</v>
      </c>
      <c r="R37" s="178">
        <f t="shared" ref="R37:R43" si="38">_xlfn.BITAND(E37, 15)</f>
        <v>4</v>
      </c>
    </row>
    <row r="38" spans="2:18">
      <c r="B38" s="174" t="s">
        <v>592</v>
      </c>
      <c r="C38" s="176" t="s">
        <v>388</v>
      </c>
      <c r="E38" s="174">
        <f t="shared" si="29"/>
        <v>37</v>
      </c>
      <c r="I38" s="177" t="str">
        <f t="shared" si="30"/>
        <v>00100101</v>
      </c>
      <c r="K38" s="179" t="str">
        <f t="shared" si="31"/>
        <v>0010</v>
      </c>
      <c r="L38" s="181" t="str">
        <f t="shared" si="32"/>
        <v>0101</v>
      </c>
      <c r="N38" s="177" t="str">
        <f t="shared" si="36"/>
        <v>2</v>
      </c>
      <c r="O38" s="177" t="str">
        <f t="shared" si="36"/>
        <v>5</v>
      </c>
      <c r="Q38" s="178">
        <f t="shared" si="37"/>
        <v>2</v>
      </c>
      <c r="R38" s="178">
        <f t="shared" si="38"/>
        <v>5</v>
      </c>
    </row>
    <row r="39" spans="2:18">
      <c r="B39" s="174" t="s">
        <v>594</v>
      </c>
      <c r="C39" s="176" t="s">
        <v>355</v>
      </c>
      <c r="E39" s="174">
        <f t="shared" si="29"/>
        <v>38</v>
      </c>
      <c r="I39" s="177" t="str">
        <f t="shared" si="30"/>
        <v>00100110</v>
      </c>
      <c r="K39" s="179" t="str">
        <f t="shared" si="31"/>
        <v>0010</v>
      </c>
      <c r="L39" s="181" t="str">
        <f t="shared" si="32"/>
        <v>0110</v>
      </c>
      <c r="N39" s="177" t="str">
        <f t="shared" si="36"/>
        <v>2</v>
      </c>
      <c r="O39" s="177" t="str">
        <f t="shared" si="36"/>
        <v>6</v>
      </c>
      <c r="Q39" s="178">
        <f t="shared" si="37"/>
        <v>2</v>
      </c>
      <c r="R39" s="178">
        <f t="shared" si="38"/>
        <v>6</v>
      </c>
    </row>
    <row r="40" spans="2:18">
      <c r="B40" s="174" t="s">
        <v>1297</v>
      </c>
      <c r="C40" s="176" t="s">
        <v>413</v>
      </c>
      <c r="E40" s="174">
        <f t="shared" si="29"/>
        <v>40</v>
      </c>
      <c r="I40" s="177" t="str">
        <f t="shared" si="30"/>
        <v>00101000</v>
      </c>
      <c r="K40" s="179" t="str">
        <f t="shared" si="31"/>
        <v>0010</v>
      </c>
      <c r="L40" s="181" t="str">
        <f t="shared" si="32"/>
        <v>1000</v>
      </c>
      <c r="N40" s="177" t="str">
        <f t="shared" si="36"/>
        <v>2</v>
      </c>
      <c r="O40" s="177" t="str">
        <f t="shared" si="36"/>
        <v>8</v>
      </c>
      <c r="Q40" s="178">
        <f t="shared" si="37"/>
        <v>2</v>
      </c>
      <c r="R40" s="178">
        <f t="shared" si="38"/>
        <v>8</v>
      </c>
    </row>
    <row r="41" spans="2:18">
      <c r="B41" s="174" t="s">
        <v>1299</v>
      </c>
      <c r="C41" s="176" t="s">
        <v>1314</v>
      </c>
      <c r="E41" s="174">
        <f t="shared" si="29"/>
        <v>44</v>
      </c>
      <c r="I41" s="177" t="str">
        <f t="shared" si="30"/>
        <v>00101100</v>
      </c>
      <c r="K41" s="179" t="str">
        <f t="shared" si="31"/>
        <v>0010</v>
      </c>
      <c r="L41" s="181" t="str">
        <f t="shared" si="32"/>
        <v>1100</v>
      </c>
      <c r="N41" s="177" t="str">
        <f t="shared" si="36"/>
        <v>2</v>
      </c>
      <c r="O41" s="177" t="str">
        <f t="shared" si="36"/>
        <v>C</v>
      </c>
      <c r="Q41" s="178">
        <f t="shared" si="37"/>
        <v>2</v>
      </c>
      <c r="R41" s="178">
        <f t="shared" si="38"/>
        <v>12</v>
      </c>
    </row>
    <row r="42" spans="2:18">
      <c r="B42" s="174" t="s">
        <v>1301</v>
      </c>
      <c r="C42" s="176" t="s">
        <v>1315</v>
      </c>
      <c r="E42" s="174">
        <f t="shared" si="29"/>
        <v>45</v>
      </c>
      <c r="I42" s="177" t="str">
        <f t="shared" si="30"/>
        <v>00101101</v>
      </c>
      <c r="K42" s="179" t="str">
        <f t="shared" si="31"/>
        <v>0010</v>
      </c>
      <c r="L42" s="181" t="str">
        <f t="shared" si="32"/>
        <v>1101</v>
      </c>
      <c r="N42" s="177" t="str">
        <f t="shared" si="36"/>
        <v>2</v>
      </c>
      <c r="O42" s="177" t="str">
        <f t="shared" si="36"/>
        <v>D</v>
      </c>
      <c r="Q42" s="178">
        <f t="shared" si="37"/>
        <v>2</v>
      </c>
      <c r="R42" s="178">
        <f t="shared" si="38"/>
        <v>13</v>
      </c>
    </row>
    <row r="43" spans="2:18">
      <c r="B43" s="174" t="s">
        <v>1302</v>
      </c>
      <c r="C43" s="176" t="s">
        <v>621</v>
      </c>
      <c r="E43" s="174">
        <f t="shared" si="29"/>
        <v>46</v>
      </c>
      <c r="I43" s="177" t="str">
        <f t="shared" si="30"/>
        <v>00101110</v>
      </c>
      <c r="K43" s="179" t="str">
        <f t="shared" si="31"/>
        <v>0010</v>
      </c>
      <c r="L43" s="181" t="str">
        <f t="shared" si="32"/>
        <v>1110</v>
      </c>
      <c r="N43" s="177" t="str">
        <f t="shared" si="36"/>
        <v>2</v>
      </c>
      <c r="O43" s="177" t="str">
        <f t="shared" si="36"/>
        <v>E</v>
      </c>
      <c r="Q43" s="178">
        <f t="shared" si="37"/>
        <v>2</v>
      </c>
      <c r="R43" s="178">
        <f t="shared" si="38"/>
        <v>14</v>
      </c>
    </row>
    <row r="44" spans="2:18">
      <c r="N44" s="177"/>
      <c r="O44" s="177"/>
    </row>
    <row r="45" spans="2:18">
      <c r="B45" s="174" t="s">
        <v>590</v>
      </c>
      <c r="C45" s="176" t="s">
        <v>634</v>
      </c>
      <c r="E45" s="174">
        <f t="shared" si="29"/>
        <v>52</v>
      </c>
      <c r="I45" s="177" t="str">
        <f t="shared" si="30"/>
        <v>00110100</v>
      </c>
      <c r="K45" s="179" t="str">
        <f t="shared" si="31"/>
        <v>0011</v>
      </c>
      <c r="L45" s="181" t="str">
        <f t="shared" si="32"/>
        <v>0100</v>
      </c>
      <c r="N45" s="177" t="str">
        <f t="shared" ref="N45:O51" si="39">BIN2HEX(K45)</f>
        <v>3</v>
      </c>
      <c r="O45" s="177" t="str">
        <f t="shared" si="39"/>
        <v>4</v>
      </c>
      <c r="Q45" s="178">
        <f t="shared" ref="Q45:Q51" si="40">_xlfn.BITRSHIFT(E45, 4)</f>
        <v>3</v>
      </c>
      <c r="R45" s="178">
        <f t="shared" ref="R45:R51" si="41">_xlfn.BITAND(E45, 15)</f>
        <v>4</v>
      </c>
    </row>
    <row r="46" spans="2:18">
      <c r="B46" s="174" t="s">
        <v>592</v>
      </c>
      <c r="C46" s="176" t="s">
        <v>619</v>
      </c>
      <c r="E46" s="174">
        <f t="shared" si="29"/>
        <v>53</v>
      </c>
      <c r="I46" s="177" t="str">
        <f t="shared" si="30"/>
        <v>00110101</v>
      </c>
      <c r="K46" s="179" t="str">
        <f t="shared" si="31"/>
        <v>0011</v>
      </c>
      <c r="L46" s="181" t="str">
        <f t="shared" si="32"/>
        <v>0101</v>
      </c>
      <c r="N46" s="177" t="str">
        <f t="shared" si="39"/>
        <v>3</v>
      </c>
      <c r="O46" s="177" t="str">
        <f t="shared" si="39"/>
        <v>5</v>
      </c>
      <c r="Q46" s="178">
        <f t="shared" si="40"/>
        <v>3</v>
      </c>
      <c r="R46" s="178">
        <f t="shared" si="41"/>
        <v>5</v>
      </c>
    </row>
    <row r="47" spans="2:18">
      <c r="B47" s="174" t="s">
        <v>594</v>
      </c>
      <c r="C47" s="176" t="s">
        <v>828</v>
      </c>
      <c r="E47" s="174">
        <f t="shared" si="29"/>
        <v>54</v>
      </c>
      <c r="I47" s="177" t="str">
        <f t="shared" si="30"/>
        <v>00110110</v>
      </c>
      <c r="K47" s="179" t="str">
        <f t="shared" si="31"/>
        <v>0011</v>
      </c>
      <c r="L47" s="181" t="str">
        <f t="shared" si="32"/>
        <v>0110</v>
      </c>
      <c r="N47" s="177" t="str">
        <f t="shared" si="39"/>
        <v>3</v>
      </c>
      <c r="O47" s="177" t="str">
        <f t="shared" si="39"/>
        <v>6</v>
      </c>
      <c r="Q47" s="178">
        <f t="shared" si="40"/>
        <v>3</v>
      </c>
      <c r="R47" s="178">
        <f t="shared" si="41"/>
        <v>6</v>
      </c>
    </row>
    <row r="48" spans="2:18">
      <c r="B48" s="174" t="s">
        <v>1297</v>
      </c>
      <c r="C48" s="176" t="s">
        <v>567</v>
      </c>
      <c r="E48" s="174">
        <f t="shared" si="29"/>
        <v>56</v>
      </c>
      <c r="I48" s="177" t="str">
        <f t="shared" si="30"/>
        <v>00111000</v>
      </c>
      <c r="K48" s="179" t="str">
        <f t="shared" si="31"/>
        <v>0011</v>
      </c>
      <c r="L48" s="181" t="str">
        <f t="shared" si="32"/>
        <v>1000</v>
      </c>
      <c r="N48" s="177" t="str">
        <f t="shared" si="39"/>
        <v>3</v>
      </c>
      <c r="O48" s="177" t="str">
        <f t="shared" si="39"/>
        <v>8</v>
      </c>
      <c r="Q48" s="178">
        <f t="shared" si="40"/>
        <v>3</v>
      </c>
      <c r="R48" s="178">
        <f t="shared" si="41"/>
        <v>8</v>
      </c>
    </row>
    <row r="49" spans="2:18">
      <c r="B49" s="174" t="s">
        <v>1299</v>
      </c>
      <c r="C49" s="176" t="s">
        <v>525</v>
      </c>
      <c r="E49" s="174">
        <f t="shared" si="29"/>
        <v>60</v>
      </c>
      <c r="I49" s="177" t="str">
        <f t="shared" si="30"/>
        <v>00111100</v>
      </c>
      <c r="K49" s="179" t="str">
        <f t="shared" si="31"/>
        <v>0011</v>
      </c>
      <c r="L49" s="181" t="str">
        <f t="shared" si="32"/>
        <v>1100</v>
      </c>
      <c r="N49" s="177" t="str">
        <f t="shared" si="39"/>
        <v>3</v>
      </c>
      <c r="O49" s="177" t="str">
        <f t="shared" si="39"/>
        <v>C</v>
      </c>
      <c r="Q49" s="178">
        <f t="shared" si="40"/>
        <v>3</v>
      </c>
      <c r="R49" s="178">
        <f t="shared" si="41"/>
        <v>12</v>
      </c>
    </row>
    <row r="50" spans="2:18">
      <c r="B50" s="174" t="s">
        <v>1301</v>
      </c>
      <c r="C50" s="176" t="s">
        <v>1316</v>
      </c>
      <c r="E50" s="174">
        <f t="shared" si="29"/>
        <v>61</v>
      </c>
      <c r="I50" s="177" t="str">
        <f t="shared" si="30"/>
        <v>00111101</v>
      </c>
      <c r="K50" s="179" t="str">
        <f t="shared" si="31"/>
        <v>0011</v>
      </c>
      <c r="L50" s="181" t="str">
        <f t="shared" si="32"/>
        <v>1101</v>
      </c>
      <c r="N50" s="177" t="str">
        <f t="shared" si="39"/>
        <v>3</v>
      </c>
      <c r="O50" s="177" t="str">
        <f t="shared" si="39"/>
        <v>D</v>
      </c>
      <c r="Q50" s="178">
        <f t="shared" si="40"/>
        <v>3</v>
      </c>
      <c r="R50" s="178">
        <f t="shared" si="41"/>
        <v>13</v>
      </c>
    </row>
    <row r="51" spans="2:18">
      <c r="B51" s="174" t="s">
        <v>1302</v>
      </c>
      <c r="C51" s="176" t="s">
        <v>1317</v>
      </c>
      <c r="E51" s="174">
        <f t="shared" si="29"/>
        <v>62</v>
      </c>
      <c r="I51" s="177" t="str">
        <f t="shared" si="30"/>
        <v>00111110</v>
      </c>
      <c r="K51" s="179" t="str">
        <f t="shared" si="31"/>
        <v>0011</v>
      </c>
      <c r="L51" s="181" t="str">
        <f t="shared" si="32"/>
        <v>1110</v>
      </c>
      <c r="N51" s="177" t="str">
        <f t="shared" si="39"/>
        <v>3</v>
      </c>
      <c r="O51" s="177" t="str">
        <f t="shared" si="39"/>
        <v>E</v>
      </c>
      <c r="Q51" s="178">
        <f t="shared" si="40"/>
        <v>3</v>
      </c>
      <c r="R51" s="178">
        <f t="shared" si="41"/>
        <v>14</v>
      </c>
    </row>
    <row r="52" spans="2:18">
      <c r="N52" s="177"/>
      <c r="O52" s="177"/>
    </row>
    <row r="53" spans="2:18">
      <c r="B53" s="174" t="s">
        <v>590</v>
      </c>
      <c r="C53" s="176" t="s">
        <v>565</v>
      </c>
      <c r="E53" s="174">
        <f t="shared" si="29"/>
        <v>68</v>
      </c>
      <c r="I53" s="177" t="str">
        <f t="shared" si="30"/>
        <v>01000100</v>
      </c>
      <c r="K53" s="179" t="str">
        <f t="shared" si="31"/>
        <v>0100</v>
      </c>
      <c r="L53" s="181" t="str">
        <f t="shared" si="32"/>
        <v>0100</v>
      </c>
      <c r="N53" s="177" t="str">
        <f t="shared" ref="N53:O59" si="42">BIN2HEX(K53)</f>
        <v>4</v>
      </c>
      <c r="O53" s="177" t="str">
        <f t="shared" si="42"/>
        <v>4</v>
      </c>
      <c r="Q53" s="178">
        <f t="shared" ref="Q53:Q59" si="43">_xlfn.BITRSHIFT(E53, 4)</f>
        <v>4</v>
      </c>
      <c r="R53" s="178">
        <f t="shared" ref="R53:R59" si="44">_xlfn.BITAND(E53, 15)</f>
        <v>4</v>
      </c>
    </row>
    <row r="54" spans="2:18">
      <c r="B54" s="174" t="s">
        <v>592</v>
      </c>
      <c r="C54" s="176" t="s">
        <v>543</v>
      </c>
      <c r="E54" s="174">
        <f t="shared" si="29"/>
        <v>69</v>
      </c>
      <c r="I54" s="177" t="str">
        <f t="shared" si="30"/>
        <v>01000101</v>
      </c>
      <c r="K54" s="179" t="str">
        <f t="shared" si="31"/>
        <v>0100</v>
      </c>
      <c r="L54" s="181" t="str">
        <f t="shared" si="32"/>
        <v>0101</v>
      </c>
      <c r="N54" s="177" t="str">
        <f t="shared" si="42"/>
        <v>4</v>
      </c>
      <c r="O54" s="177" t="str">
        <f t="shared" si="42"/>
        <v>5</v>
      </c>
      <c r="Q54" s="178">
        <f t="shared" si="43"/>
        <v>4</v>
      </c>
      <c r="R54" s="178">
        <f t="shared" si="44"/>
        <v>5</v>
      </c>
    </row>
    <row r="55" spans="2:18">
      <c r="B55" s="174" t="s">
        <v>594</v>
      </c>
      <c r="C55" s="176" t="s">
        <v>372</v>
      </c>
      <c r="E55" s="174">
        <f t="shared" si="29"/>
        <v>70</v>
      </c>
      <c r="I55" s="177" t="str">
        <f t="shared" si="30"/>
        <v>01000110</v>
      </c>
      <c r="K55" s="179" t="str">
        <f t="shared" si="31"/>
        <v>0100</v>
      </c>
      <c r="L55" s="181" t="str">
        <f t="shared" si="32"/>
        <v>0110</v>
      </c>
      <c r="N55" s="177" t="str">
        <f t="shared" si="42"/>
        <v>4</v>
      </c>
      <c r="O55" s="177" t="str">
        <f t="shared" si="42"/>
        <v>6</v>
      </c>
      <c r="Q55" s="178">
        <f t="shared" si="43"/>
        <v>4</v>
      </c>
      <c r="R55" s="178">
        <f t="shared" si="44"/>
        <v>6</v>
      </c>
    </row>
    <row r="56" spans="2:18">
      <c r="B56" s="174" t="s">
        <v>1297</v>
      </c>
      <c r="C56" s="176" t="s">
        <v>1318</v>
      </c>
      <c r="E56" s="174">
        <f t="shared" si="29"/>
        <v>72</v>
      </c>
      <c r="I56" s="177" t="str">
        <f t="shared" si="30"/>
        <v>01001000</v>
      </c>
      <c r="K56" s="179" t="str">
        <f t="shared" si="31"/>
        <v>0100</v>
      </c>
      <c r="L56" s="181" t="str">
        <f t="shared" si="32"/>
        <v>1000</v>
      </c>
      <c r="N56" s="177" t="str">
        <f t="shared" si="42"/>
        <v>4</v>
      </c>
      <c r="O56" s="177" t="str">
        <f t="shared" si="42"/>
        <v>8</v>
      </c>
      <c r="Q56" s="178">
        <f t="shared" si="43"/>
        <v>4</v>
      </c>
      <c r="R56" s="178">
        <f t="shared" si="44"/>
        <v>8</v>
      </c>
    </row>
    <row r="57" spans="2:18">
      <c r="B57" s="174" t="s">
        <v>1299</v>
      </c>
      <c r="C57" s="176" t="s">
        <v>1319</v>
      </c>
      <c r="E57" s="174">
        <f t="shared" si="29"/>
        <v>76</v>
      </c>
      <c r="I57" s="177" t="str">
        <f t="shared" si="30"/>
        <v>01001100</v>
      </c>
      <c r="K57" s="179" t="str">
        <f t="shared" si="31"/>
        <v>0100</v>
      </c>
      <c r="L57" s="181" t="str">
        <f t="shared" si="32"/>
        <v>1100</v>
      </c>
      <c r="N57" s="177" t="str">
        <f t="shared" si="42"/>
        <v>4</v>
      </c>
      <c r="O57" s="177" t="str">
        <f t="shared" si="42"/>
        <v>C</v>
      </c>
      <c r="Q57" s="178">
        <f t="shared" si="43"/>
        <v>4</v>
      </c>
      <c r="R57" s="178">
        <f t="shared" si="44"/>
        <v>12</v>
      </c>
    </row>
    <row r="58" spans="2:18">
      <c r="B58" s="174" t="s">
        <v>1301</v>
      </c>
      <c r="C58" s="176" t="s">
        <v>394</v>
      </c>
      <c r="E58" s="174">
        <f t="shared" si="29"/>
        <v>77</v>
      </c>
      <c r="I58" s="177" t="str">
        <f t="shared" si="30"/>
        <v>01001101</v>
      </c>
      <c r="K58" s="179" t="str">
        <f t="shared" si="31"/>
        <v>0100</v>
      </c>
      <c r="L58" s="181" t="str">
        <f t="shared" si="32"/>
        <v>1101</v>
      </c>
      <c r="N58" s="177" t="str">
        <f t="shared" si="42"/>
        <v>4</v>
      </c>
      <c r="O58" s="177" t="str">
        <f t="shared" si="42"/>
        <v>D</v>
      </c>
      <c r="Q58" s="178">
        <f t="shared" si="43"/>
        <v>4</v>
      </c>
      <c r="R58" s="178">
        <f t="shared" si="44"/>
        <v>13</v>
      </c>
    </row>
    <row r="59" spans="2:18">
      <c r="B59" s="174" t="s">
        <v>1302</v>
      </c>
      <c r="C59" s="176" t="s">
        <v>440</v>
      </c>
      <c r="E59" s="174">
        <f t="shared" si="29"/>
        <v>78</v>
      </c>
      <c r="I59" s="177" t="str">
        <f t="shared" si="30"/>
        <v>01001110</v>
      </c>
      <c r="K59" s="179" t="str">
        <f t="shared" si="31"/>
        <v>0100</v>
      </c>
      <c r="L59" s="181" t="str">
        <f t="shared" si="32"/>
        <v>1110</v>
      </c>
      <c r="N59" s="177" t="str">
        <f t="shared" si="42"/>
        <v>4</v>
      </c>
      <c r="O59" s="177" t="str">
        <f t="shared" si="42"/>
        <v>E</v>
      </c>
      <c r="Q59" s="178">
        <f t="shared" si="43"/>
        <v>4</v>
      </c>
      <c r="R59" s="178">
        <f t="shared" si="44"/>
        <v>14</v>
      </c>
    </row>
    <row r="60" spans="2:18">
      <c r="N60" s="177"/>
      <c r="O60" s="177"/>
    </row>
    <row r="61" spans="2:18">
      <c r="B61" s="174" t="s">
        <v>590</v>
      </c>
      <c r="C61" s="176" t="s">
        <v>537</v>
      </c>
      <c r="E61" s="174">
        <f t="shared" si="29"/>
        <v>84</v>
      </c>
      <c r="I61" s="177" t="str">
        <f t="shared" si="30"/>
        <v>01010100</v>
      </c>
      <c r="K61" s="179" t="str">
        <f t="shared" si="31"/>
        <v>0101</v>
      </c>
      <c r="L61" s="181" t="str">
        <f t="shared" si="32"/>
        <v>0100</v>
      </c>
      <c r="N61" s="177" t="str">
        <f t="shared" ref="N61:O67" si="45">BIN2HEX(K61)</f>
        <v>5</v>
      </c>
      <c r="O61" s="177" t="str">
        <f t="shared" si="45"/>
        <v>4</v>
      </c>
      <c r="Q61" s="178">
        <f t="shared" ref="Q61:Q67" si="46">_xlfn.BITRSHIFT(E61, 4)</f>
        <v>5</v>
      </c>
      <c r="R61" s="178">
        <f t="shared" ref="R61:R67" si="47">_xlfn.BITAND(E61, 15)</f>
        <v>4</v>
      </c>
    </row>
    <row r="62" spans="2:18">
      <c r="B62" s="174" t="s">
        <v>592</v>
      </c>
      <c r="C62" s="176" t="s">
        <v>1320</v>
      </c>
      <c r="E62" s="174">
        <f t="shared" si="29"/>
        <v>85</v>
      </c>
      <c r="I62" s="177" t="str">
        <f t="shared" si="30"/>
        <v>01010101</v>
      </c>
      <c r="K62" s="179" t="str">
        <f t="shared" si="31"/>
        <v>0101</v>
      </c>
      <c r="L62" s="181" t="str">
        <f t="shared" si="32"/>
        <v>0101</v>
      </c>
      <c r="N62" s="177" t="str">
        <f t="shared" si="45"/>
        <v>5</v>
      </c>
      <c r="O62" s="177" t="str">
        <f t="shared" si="45"/>
        <v>5</v>
      </c>
      <c r="Q62" s="178">
        <f t="shared" si="46"/>
        <v>5</v>
      </c>
      <c r="R62" s="178">
        <f t="shared" si="47"/>
        <v>5</v>
      </c>
    </row>
    <row r="63" spans="2:18">
      <c r="B63" s="174" t="s">
        <v>594</v>
      </c>
      <c r="C63" s="176" t="s">
        <v>1321</v>
      </c>
      <c r="E63" s="174">
        <f t="shared" si="29"/>
        <v>86</v>
      </c>
      <c r="I63" s="177" t="str">
        <f t="shared" si="30"/>
        <v>01010110</v>
      </c>
      <c r="K63" s="179" t="str">
        <f t="shared" si="31"/>
        <v>0101</v>
      </c>
      <c r="L63" s="181" t="str">
        <f t="shared" si="32"/>
        <v>0110</v>
      </c>
      <c r="N63" s="177" t="str">
        <f t="shared" si="45"/>
        <v>5</v>
      </c>
      <c r="O63" s="177" t="str">
        <f t="shared" si="45"/>
        <v>6</v>
      </c>
      <c r="Q63" s="178">
        <f t="shared" si="46"/>
        <v>5</v>
      </c>
      <c r="R63" s="178">
        <f t="shared" si="47"/>
        <v>6</v>
      </c>
    </row>
    <row r="64" spans="2:18">
      <c r="B64" s="174" t="s">
        <v>1297</v>
      </c>
      <c r="C64" s="176" t="s">
        <v>625</v>
      </c>
      <c r="E64" s="174">
        <f t="shared" si="29"/>
        <v>88</v>
      </c>
      <c r="I64" s="177" t="str">
        <f t="shared" si="30"/>
        <v>01011000</v>
      </c>
      <c r="K64" s="179" t="str">
        <f t="shared" si="31"/>
        <v>0101</v>
      </c>
      <c r="L64" s="181" t="str">
        <f t="shared" si="32"/>
        <v>1000</v>
      </c>
      <c r="N64" s="177" t="str">
        <f t="shared" si="45"/>
        <v>5</v>
      </c>
      <c r="O64" s="177" t="str">
        <f t="shared" si="45"/>
        <v>8</v>
      </c>
      <c r="Q64" s="178">
        <f t="shared" si="46"/>
        <v>5</v>
      </c>
      <c r="R64" s="178">
        <f t="shared" si="47"/>
        <v>8</v>
      </c>
    </row>
    <row r="65" spans="2:18">
      <c r="B65" s="174" t="s">
        <v>1299</v>
      </c>
      <c r="C65" s="176" t="s">
        <v>486</v>
      </c>
      <c r="E65" s="174">
        <f t="shared" si="29"/>
        <v>92</v>
      </c>
      <c r="I65" s="177" t="str">
        <f t="shared" si="30"/>
        <v>01011100</v>
      </c>
      <c r="K65" s="179" t="str">
        <f t="shared" si="31"/>
        <v>0101</v>
      </c>
      <c r="L65" s="181" t="str">
        <f t="shared" si="32"/>
        <v>1100</v>
      </c>
      <c r="N65" s="177" t="str">
        <f t="shared" si="45"/>
        <v>5</v>
      </c>
      <c r="O65" s="177" t="str">
        <f t="shared" si="45"/>
        <v>C</v>
      </c>
      <c r="Q65" s="178">
        <f t="shared" si="46"/>
        <v>5</v>
      </c>
      <c r="R65" s="178">
        <f t="shared" si="47"/>
        <v>12</v>
      </c>
    </row>
    <row r="66" spans="2:18">
      <c r="B66" s="174" t="s">
        <v>1301</v>
      </c>
      <c r="C66" s="176" t="s">
        <v>1322</v>
      </c>
      <c r="E66" s="174">
        <f t="shared" si="29"/>
        <v>93</v>
      </c>
      <c r="I66" s="177" t="str">
        <f t="shared" si="30"/>
        <v>01011101</v>
      </c>
      <c r="K66" s="179" t="str">
        <f t="shared" si="31"/>
        <v>0101</v>
      </c>
      <c r="L66" s="181" t="str">
        <f t="shared" si="32"/>
        <v>1101</v>
      </c>
      <c r="N66" s="177" t="str">
        <f t="shared" si="45"/>
        <v>5</v>
      </c>
      <c r="O66" s="177" t="str">
        <f t="shared" si="45"/>
        <v>D</v>
      </c>
      <c r="Q66" s="178">
        <f t="shared" si="46"/>
        <v>5</v>
      </c>
      <c r="R66" s="178">
        <f t="shared" si="47"/>
        <v>13</v>
      </c>
    </row>
    <row r="67" spans="2:18">
      <c r="B67" s="174" t="s">
        <v>1302</v>
      </c>
      <c r="C67" s="176" t="s">
        <v>579</v>
      </c>
      <c r="E67" s="174">
        <f t="shared" si="29"/>
        <v>94</v>
      </c>
      <c r="I67" s="177" t="str">
        <f t="shared" si="30"/>
        <v>01011110</v>
      </c>
      <c r="K67" s="179" t="str">
        <f t="shared" si="31"/>
        <v>0101</v>
      </c>
      <c r="L67" s="181" t="str">
        <f t="shared" si="32"/>
        <v>1110</v>
      </c>
      <c r="N67" s="177" t="str">
        <f t="shared" si="45"/>
        <v>5</v>
      </c>
      <c r="O67" s="177" t="str">
        <f t="shared" si="45"/>
        <v>E</v>
      </c>
      <c r="Q67" s="178">
        <f t="shared" si="46"/>
        <v>5</v>
      </c>
      <c r="R67" s="178">
        <f t="shared" si="47"/>
        <v>14</v>
      </c>
    </row>
    <row r="68" spans="2:18">
      <c r="N68" s="177"/>
      <c r="O68" s="177"/>
    </row>
    <row r="69" spans="2:18">
      <c r="B69" s="174" t="s">
        <v>590</v>
      </c>
      <c r="C69" s="176" t="s">
        <v>445</v>
      </c>
      <c r="E69" s="174">
        <f t="shared" si="29"/>
        <v>100</v>
      </c>
      <c r="I69" s="177" t="str">
        <f t="shared" si="30"/>
        <v>01100100</v>
      </c>
      <c r="K69" s="179" t="str">
        <f t="shared" si="31"/>
        <v>0110</v>
      </c>
      <c r="L69" s="181" t="str">
        <f t="shared" si="32"/>
        <v>0100</v>
      </c>
      <c r="N69" s="177" t="str">
        <f t="shared" ref="N69:O75" si="48">BIN2HEX(K69)</f>
        <v>6</v>
      </c>
      <c r="O69" s="177" t="str">
        <f t="shared" si="48"/>
        <v>4</v>
      </c>
      <c r="Q69" s="178">
        <f t="shared" ref="Q69:Q74" si="49">_xlfn.BITRSHIFT(E69, 4)</f>
        <v>6</v>
      </c>
      <c r="R69" s="178">
        <f t="shared" ref="R69:R75" si="50">_xlfn.BITAND(E69, 15)</f>
        <v>4</v>
      </c>
    </row>
    <row r="70" spans="2:18">
      <c r="B70" s="174" t="s">
        <v>592</v>
      </c>
      <c r="C70" s="176" t="s">
        <v>742</v>
      </c>
      <c r="E70" s="174">
        <f t="shared" si="29"/>
        <v>101</v>
      </c>
      <c r="I70" s="177" t="str">
        <f t="shared" si="30"/>
        <v>01100101</v>
      </c>
      <c r="K70" s="179" t="str">
        <f t="shared" si="31"/>
        <v>0110</v>
      </c>
      <c r="L70" s="181" t="str">
        <f t="shared" si="32"/>
        <v>0101</v>
      </c>
      <c r="N70" s="177" t="str">
        <f t="shared" si="48"/>
        <v>6</v>
      </c>
      <c r="O70" s="177" t="str">
        <f t="shared" si="48"/>
        <v>5</v>
      </c>
      <c r="Q70" s="178">
        <f t="shared" si="49"/>
        <v>6</v>
      </c>
      <c r="R70" s="178">
        <f t="shared" si="50"/>
        <v>5</v>
      </c>
    </row>
    <row r="71" spans="2:18">
      <c r="B71" s="174" t="s">
        <v>594</v>
      </c>
      <c r="C71" s="176" t="s">
        <v>476</v>
      </c>
      <c r="E71" s="174">
        <f t="shared" si="29"/>
        <v>102</v>
      </c>
      <c r="I71" s="177" t="str">
        <f t="shared" si="30"/>
        <v>01100110</v>
      </c>
      <c r="K71" s="179" t="str">
        <f t="shared" si="31"/>
        <v>0110</v>
      </c>
      <c r="L71" s="181" t="str">
        <f t="shared" si="32"/>
        <v>0110</v>
      </c>
      <c r="N71" s="177" t="str">
        <f t="shared" si="48"/>
        <v>6</v>
      </c>
      <c r="O71" s="177" t="str">
        <f t="shared" si="48"/>
        <v>6</v>
      </c>
      <c r="Q71" s="178">
        <f t="shared" si="49"/>
        <v>6</v>
      </c>
      <c r="R71" s="178">
        <f t="shared" si="50"/>
        <v>6</v>
      </c>
    </row>
    <row r="72" spans="2:18">
      <c r="B72" s="174" t="s">
        <v>1297</v>
      </c>
      <c r="C72" s="176" t="s">
        <v>1323</v>
      </c>
      <c r="E72" s="174">
        <f t="shared" si="29"/>
        <v>104</v>
      </c>
      <c r="I72" s="177" t="str">
        <f t="shared" si="30"/>
        <v>01101000</v>
      </c>
      <c r="K72" s="179" t="str">
        <f t="shared" si="31"/>
        <v>0110</v>
      </c>
      <c r="L72" s="181" t="str">
        <f t="shared" si="32"/>
        <v>1000</v>
      </c>
      <c r="N72" s="177" t="str">
        <f t="shared" si="48"/>
        <v>6</v>
      </c>
      <c r="O72" s="177" t="str">
        <f t="shared" si="48"/>
        <v>8</v>
      </c>
      <c r="Q72" s="178">
        <f t="shared" si="49"/>
        <v>6</v>
      </c>
      <c r="R72" s="178">
        <f t="shared" si="50"/>
        <v>8</v>
      </c>
    </row>
    <row r="73" spans="2:18">
      <c r="B73" s="174" t="s">
        <v>1299</v>
      </c>
      <c r="C73" s="176" t="s">
        <v>1324</v>
      </c>
      <c r="E73" s="174">
        <f t="shared" si="29"/>
        <v>108</v>
      </c>
      <c r="I73" s="177" t="str">
        <f t="shared" si="30"/>
        <v>01101100</v>
      </c>
      <c r="K73" s="179" t="str">
        <f t="shared" si="31"/>
        <v>0110</v>
      </c>
      <c r="L73" s="181" t="str">
        <f t="shared" si="32"/>
        <v>1100</v>
      </c>
      <c r="N73" s="177" t="str">
        <f t="shared" si="48"/>
        <v>6</v>
      </c>
      <c r="O73" s="177" t="str">
        <f t="shared" si="48"/>
        <v>C</v>
      </c>
      <c r="Q73" s="178">
        <f t="shared" si="49"/>
        <v>6</v>
      </c>
      <c r="R73" s="178">
        <f t="shared" si="50"/>
        <v>12</v>
      </c>
    </row>
    <row r="74" spans="2:18">
      <c r="B74" s="174" t="s">
        <v>1301</v>
      </c>
      <c r="C74" s="176" t="s">
        <v>1325</v>
      </c>
      <c r="E74" s="174">
        <f t="shared" si="29"/>
        <v>109</v>
      </c>
      <c r="I74" s="177" t="str">
        <f t="shared" si="30"/>
        <v>01101101</v>
      </c>
      <c r="K74" s="179" t="str">
        <f t="shared" si="31"/>
        <v>0110</v>
      </c>
      <c r="L74" s="181" t="str">
        <f t="shared" si="32"/>
        <v>1101</v>
      </c>
      <c r="N74" s="177" t="str">
        <f t="shared" si="48"/>
        <v>6</v>
      </c>
      <c r="O74" s="177" t="str">
        <f t="shared" si="48"/>
        <v>D</v>
      </c>
      <c r="Q74" s="178">
        <f t="shared" si="49"/>
        <v>6</v>
      </c>
      <c r="R74" s="178">
        <f t="shared" si="50"/>
        <v>13</v>
      </c>
    </row>
    <row r="75" spans="2:18">
      <c r="B75" s="174" t="s">
        <v>1302</v>
      </c>
      <c r="C75" s="176" t="s">
        <v>1326</v>
      </c>
      <c r="E75" s="174">
        <f t="shared" si="29"/>
        <v>110</v>
      </c>
      <c r="I75" s="177" t="str">
        <f t="shared" si="30"/>
        <v>01101110</v>
      </c>
      <c r="K75" s="179" t="str">
        <f t="shared" si="31"/>
        <v>0110</v>
      </c>
      <c r="L75" s="181" t="str">
        <f t="shared" si="32"/>
        <v>1110</v>
      </c>
      <c r="N75" s="177" t="str">
        <f t="shared" si="48"/>
        <v>6</v>
      </c>
      <c r="O75" s="177" t="str">
        <f t="shared" si="48"/>
        <v>E</v>
      </c>
      <c r="Q75" s="178">
        <f t="shared" ref="Q75" si="51">_xlfn.BITRSHIFT(E75, 4)</f>
        <v>6</v>
      </c>
      <c r="R75" s="178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O13" sqref="O13"/>
    </sheetView>
  </sheetViews>
  <sheetFormatPr defaultColWidth="9.140625" defaultRowHeight="15"/>
  <cols>
    <col min="1" max="4" width="9.140625" style="174"/>
    <col min="5" max="5" width="2.7109375" style="174" customWidth="1"/>
    <col min="6" max="7" width="11.7109375" style="174" bestFit="1" customWidth="1"/>
    <col min="8" max="8" width="10.28515625" style="174" bestFit="1" customWidth="1"/>
    <col min="9" max="9" width="11.7109375" style="174" bestFit="1" customWidth="1"/>
    <col min="10" max="10" width="2.7109375" style="174" customWidth="1"/>
    <col min="11" max="11" width="3.7109375" style="262" customWidth="1"/>
    <col min="12" max="18" width="3.7109375" style="178" customWidth="1"/>
    <col min="19" max="19" width="3.7109375" style="262" customWidth="1"/>
    <col min="20" max="26" width="3.7109375" style="178" customWidth="1"/>
    <col min="27" max="27" width="3.7109375" style="262" customWidth="1"/>
    <col min="28" max="34" width="3.7109375" style="178" customWidth="1"/>
    <col min="35" max="35" width="3.7109375" style="262" customWidth="1"/>
    <col min="36" max="41" width="3.7109375" style="178" customWidth="1"/>
    <col min="42" max="42" width="3.7109375" style="263" customWidth="1"/>
    <col min="43" max="43" width="3.7109375" style="178" customWidth="1"/>
    <col min="44" max="16384" width="9.140625" style="174"/>
  </cols>
  <sheetData>
    <row r="1" spans="1:43" ht="118.5" customHeight="1">
      <c r="K1" s="264"/>
      <c r="L1" s="265"/>
      <c r="M1" s="265"/>
      <c r="N1" s="265"/>
      <c r="O1" s="265"/>
      <c r="P1" s="265"/>
      <c r="Q1" s="265"/>
      <c r="R1" s="265"/>
      <c r="S1" s="410"/>
      <c r="T1" s="409" t="s">
        <v>1327</v>
      </c>
      <c r="U1" s="409"/>
      <c r="V1" s="409" t="s">
        <v>1328</v>
      </c>
      <c r="W1" s="409"/>
      <c r="X1" s="409"/>
      <c r="Y1" s="409"/>
      <c r="Z1" s="411"/>
      <c r="AA1" s="570"/>
      <c r="AB1" s="571"/>
      <c r="AC1" s="571"/>
      <c r="AD1" s="571"/>
      <c r="AE1" s="265"/>
      <c r="AF1" s="265"/>
      <c r="AG1" s="265"/>
      <c r="AH1" s="265"/>
      <c r="AI1" s="264"/>
      <c r="AJ1" s="265"/>
      <c r="AK1" s="265"/>
      <c r="AL1" s="265"/>
      <c r="AM1" s="265"/>
      <c r="AN1" s="265"/>
      <c r="AO1" s="265"/>
      <c r="AP1" s="266"/>
    </row>
    <row r="2" spans="1:43">
      <c r="K2" s="261">
        <v>0</v>
      </c>
      <c r="L2" s="218">
        <v>1</v>
      </c>
      <c r="M2" s="218">
        <v>2</v>
      </c>
      <c r="N2" s="218">
        <v>3</v>
      </c>
      <c r="O2" s="218">
        <v>4</v>
      </c>
      <c r="P2" s="218">
        <v>5</v>
      </c>
      <c r="Q2" s="218">
        <v>6</v>
      </c>
      <c r="R2" s="218">
        <v>7</v>
      </c>
      <c r="S2" s="261">
        <v>8</v>
      </c>
      <c r="T2" s="218">
        <v>9</v>
      </c>
      <c r="U2" s="218">
        <v>10</v>
      </c>
      <c r="V2" s="218">
        <v>11</v>
      </c>
      <c r="W2" s="218">
        <v>12</v>
      </c>
      <c r="X2" s="218">
        <v>13</v>
      </c>
      <c r="Y2" s="218">
        <v>14</v>
      </c>
      <c r="Z2" s="218">
        <v>15</v>
      </c>
      <c r="AA2" s="261">
        <v>16</v>
      </c>
      <c r="AB2" s="218">
        <v>17</v>
      </c>
      <c r="AC2" s="218">
        <v>18</v>
      </c>
      <c r="AD2" s="218">
        <v>19</v>
      </c>
      <c r="AE2" s="218">
        <v>20</v>
      </c>
      <c r="AF2" s="218">
        <v>21</v>
      </c>
      <c r="AG2" s="218">
        <v>22</v>
      </c>
      <c r="AH2" s="218">
        <v>23</v>
      </c>
      <c r="AI2" s="261">
        <v>24</v>
      </c>
      <c r="AJ2" s="218">
        <v>25</v>
      </c>
      <c r="AK2" s="218">
        <v>26</v>
      </c>
      <c r="AL2" s="218">
        <v>27</v>
      </c>
      <c r="AM2" s="218">
        <v>28</v>
      </c>
      <c r="AN2" s="218">
        <v>29</v>
      </c>
      <c r="AO2" s="218">
        <v>30</v>
      </c>
      <c r="AP2" s="219">
        <v>31</v>
      </c>
    </row>
    <row r="3" spans="1:43">
      <c r="K3" s="262">
        <v>1</v>
      </c>
      <c r="L3" s="178">
        <v>2</v>
      </c>
      <c r="M3" s="178">
        <v>3</v>
      </c>
      <c r="N3" s="207">
        <v>4</v>
      </c>
      <c r="O3" s="178">
        <v>5</v>
      </c>
      <c r="P3" s="207">
        <v>6</v>
      </c>
      <c r="Q3" s="207">
        <v>7</v>
      </c>
      <c r="R3" s="178">
        <v>8</v>
      </c>
      <c r="S3" s="262">
        <v>1</v>
      </c>
      <c r="T3" s="178">
        <v>2</v>
      </c>
      <c r="U3" s="178">
        <v>3</v>
      </c>
      <c r="V3" s="207">
        <v>4</v>
      </c>
      <c r="W3" s="178">
        <v>5</v>
      </c>
      <c r="X3" s="178">
        <v>6</v>
      </c>
      <c r="Y3" s="178">
        <v>7</v>
      </c>
      <c r="Z3" s="178">
        <v>8</v>
      </c>
      <c r="AA3" s="262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2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3">
        <v>8</v>
      </c>
    </row>
    <row r="4" spans="1:43">
      <c r="A4" s="211" t="s">
        <v>358</v>
      </c>
      <c r="B4" s="211" t="s">
        <v>361</v>
      </c>
      <c r="C4" s="211">
        <v>58</v>
      </c>
      <c r="D4" s="211" t="s">
        <v>358</v>
      </c>
      <c r="E4" s="211"/>
      <c r="F4" s="174" t="str">
        <f>HEX2BIN(A4,8)</f>
        <v>00000000</v>
      </c>
      <c r="G4" s="174" t="str">
        <f>HEX2BIN(B4,8)</f>
        <v>00000001</v>
      </c>
      <c r="H4" s="174" t="str">
        <f>HEX2BIN(C4)</f>
        <v>1011000</v>
      </c>
      <c r="I4" s="174" t="str">
        <f>HEX2BIN(D4,8)</f>
        <v>00000000</v>
      </c>
      <c r="K4" s="262" t="str">
        <f t="shared" ref="K4:R4" si="0">RIGHT(LEFT($F4,K$3))</f>
        <v>0</v>
      </c>
      <c r="L4" s="178" t="str">
        <f t="shared" si="0"/>
        <v>0</v>
      </c>
      <c r="M4" s="178" t="str">
        <f t="shared" si="0"/>
        <v>0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178" t="str">
        <f t="shared" si="0"/>
        <v>0</v>
      </c>
      <c r="R4" s="178" t="str">
        <f t="shared" si="0"/>
        <v>0</v>
      </c>
      <c r="S4" s="262" t="str">
        <f>RIGHT(LEFT($G4,S$3))</f>
        <v>0</v>
      </c>
      <c r="T4" s="178" t="str">
        <f t="shared" ref="T4:Z4" si="1">RIGHT(LEFT($G4,T$3))</f>
        <v>0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0</v>
      </c>
      <c r="Z4" s="178" t="str">
        <f t="shared" si="1"/>
        <v>1</v>
      </c>
      <c r="AA4" s="262" t="str">
        <f>RIGHT(LEFT($H4,AA$3))</f>
        <v>1</v>
      </c>
      <c r="AB4" s="178" t="str">
        <f t="shared" ref="AB4:AH4" si="2">RIGHT(LEFT($H4,AB$3))</f>
        <v>0</v>
      </c>
      <c r="AC4" s="178" t="str">
        <f t="shared" si="2"/>
        <v>1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G4" s="178" t="str">
        <f t="shared" si="2"/>
        <v>0</v>
      </c>
      <c r="AH4" s="178" t="str">
        <f t="shared" si="2"/>
        <v>0</v>
      </c>
      <c r="AI4" s="262" t="str">
        <f t="shared" ref="AI4:AP4" si="3">RIGHT(LEFT($I4,AI$3))</f>
        <v>0</v>
      </c>
      <c r="AJ4" s="178" t="str">
        <f t="shared" si="3"/>
        <v>0</v>
      </c>
      <c r="AK4" s="178" t="str">
        <f t="shared" si="3"/>
        <v>0</v>
      </c>
      <c r="AL4" s="178" t="str">
        <f t="shared" si="3"/>
        <v>0</v>
      </c>
      <c r="AM4" s="178" t="str">
        <f t="shared" si="3"/>
        <v>0</v>
      </c>
      <c r="AN4" s="178" t="str">
        <f t="shared" si="3"/>
        <v>0</v>
      </c>
      <c r="AO4" s="178" t="str">
        <f t="shared" si="3"/>
        <v>0</v>
      </c>
      <c r="AP4" s="178" t="str">
        <f t="shared" si="3"/>
        <v>0</v>
      </c>
      <c r="AQ4" s="262"/>
    </row>
    <row r="7" spans="1:43">
      <c r="A7" s="174" t="s">
        <v>358</v>
      </c>
    </row>
    <row r="8" spans="1:43">
      <c r="B8" s="174" t="s">
        <v>361</v>
      </c>
      <c r="C8" s="174" t="s">
        <v>625</v>
      </c>
    </row>
    <row r="9" spans="1:43">
      <c r="D9" s="174" t="s">
        <v>358</v>
      </c>
    </row>
  </sheetData>
  <mergeCells count="2">
    <mergeCell ref="AA1:AB1"/>
    <mergeCell ref="AC1:A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workbookViewId="0">
      <selection activeCell="AB13" sqref="AB13"/>
    </sheetView>
  </sheetViews>
  <sheetFormatPr defaultColWidth="9.140625" defaultRowHeight="15"/>
  <cols>
    <col min="1" max="4" width="9.140625" style="174"/>
    <col min="5" max="5" width="2.7109375" style="174" customWidth="1"/>
    <col min="6" max="9" width="9.140625" style="174"/>
    <col min="10" max="10" width="2.7109375" style="174" customWidth="1"/>
    <col min="11" max="11" width="3.7109375" style="262" customWidth="1"/>
    <col min="12" max="18" width="3.7109375" style="178" customWidth="1"/>
    <col min="19" max="19" width="3.7109375" style="262" customWidth="1"/>
    <col min="20" max="26" width="3.7109375" style="178" customWidth="1"/>
    <col min="27" max="27" width="3.7109375" style="262" customWidth="1"/>
    <col min="28" max="34" width="3.7109375" style="178" customWidth="1"/>
    <col min="35" max="35" width="3.7109375" style="262" customWidth="1"/>
    <col min="36" max="41" width="3.7109375" style="178" customWidth="1"/>
    <col min="42" max="42" width="3.7109375" style="263" customWidth="1"/>
    <col min="43" max="43" width="3.7109375" style="178" customWidth="1"/>
    <col min="44" max="16384" width="9.140625" style="174"/>
  </cols>
  <sheetData>
    <row r="1" spans="1:43" ht="118.5" customHeight="1">
      <c r="K1" s="264"/>
      <c r="L1" s="265" t="s">
        <v>1329</v>
      </c>
      <c r="M1" s="265" t="s">
        <v>1330</v>
      </c>
      <c r="N1" s="265" t="s">
        <v>253</v>
      </c>
      <c r="O1" s="265"/>
      <c r="P1" s="265"/>
      <c r="Q1" s="265" t="s">
        <v>1331</v>
      </c>
      <c r="R1" s="265" t="s">
        <v>1332</v>
      </c>
      <c r="S1" s="264" t="s">
        <v>1333</v>
      </c>
      <c r="T1" s="265"/>
      <c r="U1" s="265"/>
      <c r="V1" s="265"/>
      <c r="W1" s="265"/>
      <c r="X1" s="265"/>
      <c r="Y1" s="265"/>
      <c r="Z1" s="265"/>
      <c r="AA1" s="264"/>
      <c r="AB1" s="265"/>
      <c r="AC1" s="265"/>
      <c r="AD1" s="265"/>
      <c r="AE1" s="265"/>
      <c r="AF1" s="265"/>
      <c r="AG1" s="265"/>
      <c r="AH1" s="265"/>
      <c r="AI1" s="264"/>
      <c r="AJ1" s="265"/>
      <c r="AK1" s="265" t="s">
        <v>1334</v>
      </c>
      <c r="AL1" s="265"/>
      <c r="AM1" s="265"/>
      <c r="AN1" s="265"/>
      <c r="AO1" s="265"/>
      <c r="AP1" s="266"/>
    </row>
    <row r="2" spans="1:43">
      <c r="K2" s="261">
        <v>0</v>
      </c>
      <c r="L2" s="218">
        <v>1</v>
      </c>
      <c r="M2" s="218">
        <v>2</v>
      </c>
      <c r="N2" s="218">
        <v>3</v>
      </c>
      <c r="O2" s="218">
        <v>4</v>
      </c>
      <c r="P2" s="218">
        <v>5</v>
      </c>
      <c r="Q2" s="218">
        <v>6</v>
      </c>
      <c r="R2" s="218">
        <v>7</v>
      </c>
      <c r="S2" s="261">
        <v>8</v>
      </c>
      <c r="T2" s="218">
        <v>9</v>
      </c>
      <c r="U2" s="218">
        <v>10</v>
      </c>
      <c r="V2" s="218">
        <v>11</v>
      </c>
      <c r="W2" s="218">
        <v>12</v>
      </c>
      <c r="X2" s="218">
        <v>13</v>
      </c>
      <c r="Y2" s="218">
        <v>14</v>
      </c>
      <c r="Z2" s="218">
        <v>15</v>
      </c>
      <c r="AA2" s="261">
        <v>16</v>
      </c>
      <c r="AB2" s="218">
        <v>17</v>
      </c>
      <c r="AC2" s="218">
        <v>18</v>
      </c>
      <c r="AD2" s="218">
        <v>19</v>
      </c>
      <c r="AE2" s="218">
        <v>20</v>
      </c>
      <c r="AF2" s="218">
        <v>21</v>
      </c>
      <c r="AG2" s="218">
        <v>22</v>
      </c>
      <c r="AH2" s="218">
        <v>23</v>
      </c>
      <c r="AI2" s="261">
        <v>24</v>
      </c>
      <c r="AJ2" s="218">
        <v>25</v>
      </c>
      <c r="AK2" s="218">
        <v>26</v>
      </c>
      <c r="AL2" s="218">
        <v>27</v>
      </c>
      <c r="AM2" s="218">
        <v>28</v>
      </c>
      <c r="AN2" s="218">
        <v>29</v>
      </c>
      <c r="AO2" s="218">
        <v>30</v>
      </c>
      <c r="AP2" s="219">
        <v>31</v>
      </c>
    </row>
    <row r="3" spans="1:43">
      <c r="K3" s="262">
        <v>1</v>
      </c>
      <c r="L3" s="178">
        <v>2</v>
      </c>
      <c r="M3" s="178">
        <v>3</v>
      </c>
      <c r="N3" s="207">
        <v>4</v>
      </c>
      <c r="O3" s="178">
        <v>5</v>
      </c>
      <c r="P3" s="207">
        <v>6</v>
      </c>
      <c r="Q3" s="207">
        <v>7</v>
      </c>
      <c r="R3" s="178">
        <v>8</v>
      </c>
      <c r="S3" s="262">
        <v>1</v>
      </c>
      <c r="T3" s="178">
        <v>2</v>
      </c>
      <c r="U3" s="178">
        <v>3</v>
      </c>
      <c r="V3" s="207">
        <v>4</v>
      </c>
      <c r="W3" s="178">
        <v>5</v>
      </c>
      <c r="X3" s="178">
        <v>6</v>
      </c>
      <c r="Y3" s="178">
        <v>7</v>
      </c>
      <c r="Z3" s="178">
        <v>8</v>
      </c>
      <c r="AA3" s="262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2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3">
        <v>8</v>
      </c>
    </row>
    <row r="4" spans="1:43">
      <c r="A4" s="130">
        <v>34</v>
      </c>
      <c r="B4" s="211" t="s">
        <v>358</v>
      </c>
      <c r="C4" s="211" t="s">
        <v>358</v>
      </c>
      <c r="D4" s="211" t="s">
        <v>358</v>
      </c>
      <c r="E4" s="211"/>
      <c r="F4" s="174" t="str">
        <f>HEX2BIN(A4)</f>
        <v>110100</v>
      </c>
      <c r="G4" s="174" t="str">
        <f t="shared" ref="G4:I4" si="0">HEX2BIN(B4)</f>
        <v>0</v>
      </c>
      <c r="H4" s="174" t="str">
        <f t="shared" si="0"/>
        <v>0</v>
      </c>
      <c r="I4" s="174" t="str">
        <f t="shared" si="0"/>
        <v>0</v>
      </c>
      <c r="K4" s="262" t="str">
        <f>RIGHT(LEFT($F4,K$3))</f>
        <v>1</v>
      </c>
      <c r="L4" s="178" t="str">
        <f t="shared" ref="L4:R4" si="1">RIGHT(LEFT($F4,L$3))</f>
        <v>1</v>
      </c>
      <c r="M4" s="178" t="str">
        <f t="shared" si="1"/>
        <v>0</v>
      </c>
      <c r="N4" s="178" t="str">
        <f t="shared" si="1"/>
        <v>1</v>
      </c>
      <c r="O4" s="178" t="str">
        <f t="shared" si="1"/>
        <v>0</v>
      </c>
      <c r="P4" s="178" t="str">
        <f t="shared" si="1"/>
        <v>0</v>
      </c>
      <c r="Q4" s="178" t="str">
        <f t="shared" si="1"/>
        <v>0</v>
      </c>
      <c r="R4" s="178" t="str">
        <f t="shared" si="1"/>
        <v>0</v>
      </c>
      <c r="S4" s="262" t="str">
        <f>RIGHT(LEFT($G4,S$3))</f>
        <v>0</v>
      </c>
      <c r="T4" s="178" t="str">
        <f t="shared" ref="T4:Z4" si="2">RIGHT(LEFT($G4,T$3))</f>
        <v>0</v>
      </c>
      <c r="U4" s="178" t="str">
        <f t="shared" si="2"/>
        <v>0</v>
      </c>
      <c r="V4" s="178" t="str">
        <f t="shared" si="2"/>
        <v>0</v>
      </c>
      <c r="W4" s="178" t="str">
        <f t="shared" si="2"/>
        <v>0</v>
      </c>
      <c r="X4" s="178" t="str">
        <f t="shared" si="2"/>
        <v>0</v>
      </c>
      <c r="Y4" s="178" t="str">
        <f t="shared" si="2"/>
        <v>0</v>
      </c>
      <c r="Z4" s="178" t="str">
        <f t="shared" si="2"/>
        <v>0</v>
      </c>
      <c r="AA4" s="262" t="str">
        <f>RIGHT(LEFT($H4,AA$3))</f>
        <v>0</v>
      </c>
      <c r="AB4" s="178" t="str">
        <f t="shared" ref="AB4:AH4" si="3">RIGHT(LEFT($H4,AB$3))</f>
        <v>0</v>
      </c>
      <c r="AC4" s="178" t="str">
        <f t="shared" si="3"/>
        <v>0</v>
      </c>
      <c r="AD4" s="178" t="str">
        <f t="shared" si="3"/>
        <v>0</v>
      </c>
      <c r="AE4" s="178" t="str">
        <f t="shared" si="3"/>
        <v>0</v>
      </c>
      <c r="AF4" s="178" t="str">
        <f t="shared" si="3"/>
        <v>0</v>
      </c>
      <c r="AG4" s="178" t="str">
        <f t="shared" si="3"/>
        <v>0</v>
      </c>
      <c r="AH4" s="178" t="str">
        <f t="shared" si="3"/>
        <v>0</v>
      </c>
      <c r="AI4" s="262" t="str">
        <f t="shared" ref="AI4:AP4" si="4">RIGHT(LEFT($I4,AI$3))</f>
        <v>0</v>
      </c>
      <c r="AJ4" s="178" t="str">
        <f t="shared" si="4"/>
        <v>0</v>
      </c>
      <c r="AK4" s="178" t="str">
        <f t="shared" si="4"/>
        <v>0</v>
      </c>
      <c r="AL4" s="178" t="str">
        <f t="shared" si="4"/>
        <v>0</v>
      </c>
      <c r="AM4" s="178" t="str">
        <f t="shared" si="4"/>
        <v>0</v>
      </c>
      <c r="AN4" s="178" t="str">
        <f t="shared" si="4"/>
        <v>0</v>
      </c>
      <c r="AO4" s="178" t="str">
        <f t="shared" si="4"/>
        <v>0</v>
      </c>
      <c r="AP4" s="178" t="str">
        <f t="shared" si="4"/>
        <v>0</v>
      </c>
      <c r="AQ4" s="26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FCD5-44F4-43AA-9101-59CB6CA62187}">
  <dimension ref="A1:CE13"/>
  <sheetViews>
    <sheetView workbookViewId="0">
      <selection activeCell="BM12" sqref="BM12"/>
    </sheetView>
  </sheetViews>
  <sheetFormatPr defaultColWidth="9.140625" defaultRowHeight="15"/>
  <cols>
    <col min="1" max="7" width="4" style="176" bestFit="1" customWidth="1"/>
    <col min="8" max="8" width="9.140625" style="176" customWidth="1"/>
    <col min="9" max="9" width="2.7109375" style="174" customWidth="1"/>
    <col min="10" max="17" width="11.7109375" style="174" customWidth="1"/>
    <col min="18" max="18" width="9.14062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2" ht="118.5" customHeight="1" thickBot="1">
      <c r="S1" s="279"/>
      <c r="T1" s="280"/>
      <c r="U1" s="280"/>
      <c r="V1" s="280"/>
      <c r="W1" s="296" t="s">
        <v>1335</v>
      </c>
      <c r="X1" s="280"/>
      <c r="Y1" s="280"/>
      <c r="Z1" s="280"/>
      <c r="AA1" s="279"/>
      <c r="AB1" s="280"/>
      <c r="AC1" s="280"/>
      <c r="AD1" s="280"/>
      <c r="AE1" s="280"/>
      <c r="AF1" s="280"/>
      <c r="AG1" s="280"/>
      <c r="AH1" s="280"/>
      <c r="AI1" s="279"/>
      <c r="AJ1" s="280"/>
      <c r="AK1" s="280"/>
      <c r="AL1" s="280"/>
      <c r="AM1" s="280"/>
      <c r="AN1" s="280"/>
      <c r="AO1" s="280"/>
      <c r="AP1" s="280"/>
      <c r="AQ1" s="350"/>
      <c r="AR1" s="351"/>
      <c r="AS1" s="351"/>
      <c r="AT1" s="351"/>
      <c r="AU1" s="351"/>
      <c r="AV1" s="351"/>
      <c r="AW1" s="351"/>
      <c r="AX1" s="352"/>
      <c r="AY1" s="281"/>
      <c r="AZ1" s="282"/>
      <c r="BA1" s="282"/>
      <c r="BB1" s="282"/>
      <c r="BC1" s="282"/>
      <c r="BD1" s="282"/>
      <c r="BE1" s="282"/>
      <c r="BF1" s="283"/>
      <c r="BG1" s="282"/>
      <c r="BH1" s="282"/>
      <c r="BI1" s="282"/>
      <c r="BJ1" s="282"/>
      <c r="BK1" s="282"/>
      <c r="BL1" s="282"/>
      <c r="BM1" s="282"/>
      <c r="BN1" s="283"/>
      <c r="BO1" s="282"/>
      <c r="BP1" s="282"/>
      <c r="BQ1" s="282"/>
      <c r="BR1" s="282"/>
      <c r="BS1" s="282"/>
      <c r="BT1" s="282"/>
      <c r="BU1" s="282"/>
      <c r="BV1" s="282"/>
      <c r="BW1" s="281"/>
      <c r="BX1" s="282"/>
      <c r="BY1" s="282"/>
      <c r="BZ1" s="282"/>
      <c r="CA1" s="282"/>
      <c r="CB1" s="282"/>
      <c r="CC1" s="282"/>
      <c r="CD1" s="283"/>
    </row>
    <row r="2" spans="1:82"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 ht="15.75" thickBot="1">
      <c r="S3" s="287">
        <v>1</v>
      </c>
      <c r="T3" s="288">
        <v>2</v>
      </c>
      <c r="U3" s="288">
        <v>3</v>
      </c>
      <c r="V3" s="288">
        <v>4</v>
      </c>
      <c r="W3" s="288">
        <v>5</v>
      </c>
      <c r="X3" s="288">
        <v>6</v>
      </c>
      <c r="Y3" s="288">
        <v>7</v>
      </c>
      <c r="Z3" s="288">
        <v>8</v>
      </c>
      <c r="AA3" s="287">
        <v>1</v>
      </c>
      <c r="AB3" s="288">
        <v>2</v>
      </c>
      <c r="AC3" s="288">
        <v>3</v>
      </c>
      <c r="AD3" s="288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 ht="15.75" thickTop="1">
      <c r="A4" s="278" t="s">
        <v>406</v>
      </c>
      <c r="B4" s="278" t="s">
        <v>382</v>
      </c>
      <c r="C4" s="278" t="s">
        <v>358</v>
      </c>
      <c r="D4" s="278" t="s">
        <v>561</v>
      </c>
      <c r="E4" s="278" t="s">
        <v>561</v>
      </c>
      <c r="F4" s="278" t="s">
        <v>500</v>
      </c>
      <c r="G4" s="278" t="s">
        <v>640</v>
      </c>
      <c r="H4" s="278" t="s">
        <v>541</v>
      </c>
      <c r="I4" s="130"/>
      <c r="J4" s="174" t="str">
        <f t="shared" ref="J4:Q4" si="0">HEX2BIN(A4,8)</f>
        <v>00100001</v>
      </c>
      <c r="K4" s="174" t="str">
        <f t="shared" si="0"/>
        <v>11111110</v>
      </c>
      <c r="L4" s="174" t="str">
        <f t="shared" si="0"/>
        <v>00000000</v>
      </c>
      <c r="M4" s="174" t="str">
        <f t="shared" si="0"/>
        <v>00010000</v>
      </c>
      <c r="N4" s="174" t="str">
        <f t="shared" si="0"/>
        <v>00010000</v>
      </c>
      <c r="O4" s="174" t="str">
        <f t="shared" si="0"/>
        <v>11000000</v>
      </c>
      <c r="P4" s="174" t="str">
        <f t="shared" si="0"/>
        <v>00011111</v>
      </c>
      <c r="Q4" s="174" t="str">
        <f t="shared" si="0"/>
        <v>00000010</v>
      </c>
      <c r="S4" s="291" t="str">
        <f t="shared" ref="S4:Z4" si="1">RIGHT(LEFT($J4,S$3))</f>
        <v>0</v>
      </c>
      <c r="T4" s="292" t="str">
        <f t="shared" si="1"/>
        <v>0</v>
      </c>
      <c r="U4" s="292" t="str">
        <f t="shared" si="1"/>
        <v>1</v>
      </c>
      <c r="V4" s="292" t="str">
        <f t="shared" si="1"/>
        <v>0</v>
      </c>
      <c r="W4" s="292" t="str">
        <f t="shared" si="1"/>
        <v>0</v>
      </c>
      <c r="X4" s="292" t="str">
        <f t="shared" si="1"/>
        <v>0</v>
      </c>
      <c r="Y4" s="292" t="str">
        <f t="shared" si="1"/>
        <v>0</v>
      </c>
      <c r="Z4" s="292" t="str">
        <f t="shared" si="1"/>
        <v>1</v>
      </c>
      <c r="AA4" s="291" t="str">
        <f t="shared" ref="AA4:AH4" si="2">RIGHT(LEFT($K4,AA$3))</f>
        <v>1</v>
      </c>
      <c r="AB4" s="292" t="str">
        <f t="shared" si="2"/>
        <v>1</v>
      </c>
      <c r="AC4" s="292" t="str">
        <f t="shared" si="2"/>
        <v>1</v>
      </c>
      <c r="AD4" s="292" t="str">
        <f t="shared" si="2"/>
        <v>1</v>
      </c>
      <c r="AE4" s="292" t="str">
        <f t="shared" si="2"/>
        <v>1</v>
      </c>
      <c r="AF4" s="292" t="str">
        <f t="shared" si="2"/>
        <v>1</v>
      </c>
      <c r="AG4" s="292" t="str">
        <f t="shared" si="2"/>
        <v>1</v>
      </c>
      <c r="AH4" s="292" t="str">
        <f t="shared" si="2"/>
        <v>0</v>
      </c>
      <c r="AI4" s="291" t="str">
        <f t="shared" ref="AI4:AP4" si="3">RIGHT(LEFT($L4,AI$3))</f>
        <v>0</v>
      </c>
      <c r="AJ4" s="292" t="str">
        <f t="shared" si="3"/>
        <v>0</v>
      </c>
      <c r="AK4" s="292" t="str">
        <f t="shared" si="3"/>
        <v>0</v>
      </c>
      <c r="AL4" s="292" t="str">
        <f t="shared" si="3"/>
        <v>0</v>
      </c>
      <c r="AM4" s="292" t="str">
        <f t="shared" si="3"/>
        <v>0</v>
      </c>
      <c r="AN4" s="292" t="str">
        <f t="shared" si="3"/>
        <v>0</v>
      </c>
      <c r="AO4" s="292" t="str">
        <f t="shared" si="3"/>
        <v>0</v>
      </c>
      <c r="AP4" s="292" t="str">
        <f t="shared" si="3"/>
        <v>0</v>
      </c>
      <c r="AQ4" s="291" t="str">
        <f t="shared" ref="AQ4:AX4" si="4">RIGHT(LEFT($M4,AQ$3))</f>
        <v>0</v>
      </c>
      <c r="AR4" s="292" t="str">
        <f t="shared" si="4"/>
        <v>0</v>
      </c>
      <c r="AS4" s="292" t="str">
        <f t="shared" si="4"/>
        <v>0</v>
      </c>
      <c r="AT4" s="292" t="str">
        <f t="shared" si="4"/>
        <v>1</v>
      </c>
      <c r="AU4" s="292" t="str">
        <f t="shared" si="4"/>
        <v>0</v>
      </c>
      <c r="AV4" s="292" t="str">
        <f t="shared" si="4"/>
        <v>0</v>
      </c>
      <c r="AW4" s="292" t="str">
        <f t="shared" si="4"/>
        <v>0</v>
      </c>
      <c r="AX4" s="292" t="str">
        <f t="shared" si="4"/>
        <v>0</v>
      </c>
      <c r="AY4" s="291" t="str">
        <f t="shared" ref="AY4:BF4" si="5">RIGHT(LEFT($N4,BW$3))</f>
        <v>0</v>
      </c>
      <c r="AZ4" s="292" t="str">
        <f t="shared" si="5"/>
        <v>0</v>
      </c>
      <c r="BA4" s="292" t="str">
        <f t="shared" si="5"/>
        <v>0</v>
      </c>
      <c r="BB4" s="292" t="str">
        <f t="shared" si="5"/>
        <v>1</v>
      </c>
      <c r="BC4" s="292" t="str">
        <f t="shared" si="5"/>
        <v>0</v>
      </c>
      <c r="BD4" s="292" t="str">
        <f t="shared" si="5"/>
        <v>0</v>
      </c>
      <c r="BE4" s="292" t="str">
        <f t="shared" si="5"/>
        <v>0</v>
      </c>
      <c r="BF4" s="293" t="str">
        <f t="shared" si="5"/>
        <v>0</v>
      </c>
      <c r="BG4" s="292" t="str">
        <f t="shared" ref="BG4:BN4" si="6">RIGHT(LEFT($O4,BG$3))</f>
        <v>1</v>
      </c>
      <c r="BH4" s="292" t="str">
        <f t="shared" si="6"/>
        <v>1</v>
      </c>
      <c r="BI4" s="292" t="str">
        <f t="shared" si="6"/>
        <v>0</v>
      </c>
      <c r="BJ4" s="292" t="str">
        <f t="shared" si="6"/>
        <v>0</v>
      </c>
      <c r="BK4" s="292" t="str">
        <f t="shared" si="6"/>
        <v>0</v>
      </c>
      <c r="BL4" s="292" t="str">
        <f t="shared" si="6"/>
        <v>0</v>
      </c>
      <c r="BM4" s="292" t="str">
        <f t="shared" si="6"/>
        <v>0</v>
      </c>
      <c r="BN4" s="293" t="str">
        <f t="shared" si="6"/>
        <v>0</v>
      </c>
      <c r="BO4" s="292" t="str">
        <f t="shared" ref="BO4:BV4" si="7">RIGHT(LEFT($P4,BO$3))</f>
        <v>0</v>
      </c>
      <c r="BP4" s="292" t="str">
        <f t="shared" si="7"/>
        <v>0</v>
      </c>
      <c r="BQ4" s="292" t="str">
        <f t="shared" si="7"/>
        <v>0</v>
      </c>
      <c r="BR4" s="292" t="str">
        <f t="shared" si="7"/>
        <v>1</v>
      </c>
      <c r="BS4" s="292" t="str">
        <f t="shared" si="7"/>
        <v>1</v>
      </c>
      <c r="BT4" s="292" t="str">
        <f t="shared" si="7"/>
        <v>1</v>
      </c>
      <c r="BU4" s="292" t="str">
        <f t="shared" si="7"/>
        <v>1</v>
      </c>
      <c r="BV4" s="292" t="str">
        <f t="shared" si="7"/>
        <v>1</v>
      </c>
      <c r="BW4" s="291" t="str">
        <f t="shared" ref="BW4:CD4" si="8">RIGHT(LEFT($Q4,BW$3))</f>
        <v>0</v>
      </c>
      <c r="BX4" s="292" t="str">
        <f t="shared" si="8"/>
        <v>0</v>
      </c>
      <c r="BY4" s="292" t="str">
        <f t="shared" si="8"/>
        <v>0</v>
      </c>
      <c r="BZ4" s="292" t="str">
        <f t="shared" si="8"/>
        <v>0</v>
      </c>
      <c r="CA4" s="292" t="str">
        <f t="shared" si="8"/>
        <v>0</v>
      </c>
      <c r="CB4" s="292" t="str">
        <f t="shared" si="8"/>
        <v>0</v>
      </c>
      <c r="CC4" s="292" t="str">
        <f t="shared" si="8"/>
        <v>1</v>
      </c>
      <c r="CD4" s="293" t="str">
        <f t="shared" si="8"/>
        <v>0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AQ6" s="294"/>
      <c r="AR6" s="295"/>
      <c r="AS6" s="295"/>
      <c r="AT6" s="295"/>
      <c r="AU6" s="295"/>
      <c r="AV6" s="295"/>
      <c r="AW6" s="295"/>
      <c r="AX6" s="295"/>
    </row>
    <row r="7" spans="1:82">
      <c r="A7" s="176" t="s">
        <v>677</v>
      </c>
      <c r="C7" s="176" t="s">
        <v>588</v>
      </c>
      <c r="J7" s="174" t="str">
        <f>HEX2BIN(A7,8)</f>
        <v>00100000</v>
      </c>
      <c r="X7" s="292" t="str">
        <f t="shared" ref="X7:Z11" si="9">RIGHT(LEFT($J7,X$3))</f>
        <v>0</v>
      </c>
      <c r="Y7" s="292" t="str">
        <f t="shared" si="9"/>
        <v>0</v>
      </c>
      <c r="Z7" s="292" t="str">
        <f t="shared" si="9"/>
        <v>0</v>
      </c>
      <c r="AB7" s="292">
        <f>BIN2DEC(_xlfn.CONCAT(X7:Z7))</f>
        <v>0</v>
      </c>
      <c r="AQ7" s="294"/>
      <c r="AR7" s="295"/>
      <c r="AS7" s="295"/>
      <c r="AT7" s="295"/>
      <c r="AU7" s="295"/>
      <c r="AV7" s="295"/>
      <c r="AW7" s="295"/>
      <c r="AX7" s="295"/>
    </row>
    <row r="8" spans="1:82">
      <c r="A8" s="176" t="s">
        <v>406</v>
      </c>
      <c r="C8" s="176" t="s">
        <v>1336</v>
      </c>
      <c r="J8" s="174" t="str">
        <f>HEX2BIN(A8,8)</f>
        <v>00100001</v>
      </c>
      <c r="X8" s="292" t="str">
        <f t="shared" si="9"/>
        <v>0</v>
      </c>
      <c r="Y8" s="292" t="str">
        <f t="shared" si="9"/>
        <v>0</v>
      </c>
      <c r="Z8" s="292" t="str">
        <f t="shared" si="9"/>
        <v>1</v>
      </c>
      <c r="AB8" s="292">
        <f>BIN2DEC(_xlfn.CONCAT(X8:Z8))</f>
        <v>1</v>
      </c>
      <c r="AQ8" s="294"/>
      <c r="AR8" s="295"/>
      <c r="AS8" s="295"/>
      <c r="AT8" s="295"/>
      <c r="AU8" s="295"/>
      <c r="AV8" s="295"/>
      <c r="AW8" s="295"/>
      <c r="AX8" s="295"/>
    </row>
    <row r="9" spans="1:82">
      <c r="A9" s="176" t="s">
        <v>631</v>
      </c>
      <c r="C9" s="176" t="s">
        <v>705</v>
      </c>
      <c r="J9" s="174" t="str">
        <f>HEX2BIN(A9,8)</f>
        <v>00100010</v>
      </c>
      <c r="X9" s="292" t="str">
        <f t="shared" si="9"/>
        <v>0</v>
      </c>
      <c r="Y9" s="292" t="str">
        <f t="shared" si="9"/>
        <v>1</v>
      </c>
      <c r="Z9" s="292" t="str">
        <f t="shared" si="9"/>
        <v>0</v>
      </c>
      <c r="AB9" s="292">
        <f>BIN2DEC(_xlfn.CONCAT(X9:Z9))</f>
        <v>2</v>
      </c>
      <c r="AQ9" s="294"/>
      <c r="AR9" s="295"/>
      <c r="AS9" s="295"/>
      <c r="AT9" s="295"/>
      <c r="AU9" s="295"/>
      <c r="AV9" s="295"/>
      <c r="AW9" s="295"/>
      <c r="AX9" s="295"/>
    </row>
    <row r="10" spans="1:82">
      <c r="A10" s="176" t="s">
        <v>388</v>
      </c>
      <c r="C10" s="176" t="s">
        <v>1337</v>
      </c>
      <c r="J10" s="174" t="str">
        <f>HEX2BIN(A10,8)</f>
        <v>00100101</v>
      </c>
      <c r="X10" s="292" t="str">
        <f t="shared" si="9"/>
        <v>1</v>
      </c>
      <c r="Y10" s="292" t="str">
        <f t="shared" si="9"/>
        <v>0</v>
      </c>
      <c r="Z10" s="292" t="str">
        <f t="shared" si="9"/>
        <v>1</v>
      </c>
      <c r="AB10" s="292">
        <f>BIN2DEC(_xlfn.CONCAT(X10:Z10))</f>
        <v>5</v>
      </c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11" s="176" t="s">
        <v>355</v>
      </c>
      <c r="C11" s="176" t="s">
        <v>707</v>
      </c>
      <c r="J11" s="174" t="str">
        <f>HEX2BIN(A11,8)</f>
        <v>00100110</v>
      </c>
      <c r="X11" s="292" t="str">
        <f t="shared" si="9"/>
        <v>1</v>
      </c>
      <c r="Y11" s="292" t="str">
        <f t="shared" si="9"/>
        <v>1</v>
      </c>
      <c r="Z11" s="292" t="str">
        <f t="shared" si="9"/>
        <v>0</v>
      </c>
      <c r="AB11" s="292">
        <f>BIN2DEC(_xlfn.CONCAT(X11:Z11))</f>
        <v>6</v>
      </c>
      <c r="AQ11" s="294"/>
      <c r="AR11" s="295"/>
      <c r="AS11" s="295"/>
      <c r="AT11" s="295"/>
      <c r="AU11" s="295"/>
      <c r="AV11" s="295"/>
      <c r="AW11" s="295"/>
      <c r="AX11" s="295"/>
    </row>
    <row r="13" spans="1:82">
      <c r="A13" s="17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X14" sqref="AX14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2" ht="118.5" customHeight="1" thickBot="1">
      <c r="S1" s="279"/>
      <c r="T1" s="280"/>
      <c r="U1" s="280"/>
      <c r="V1" s="280"/>
      <c r="W1" s="280"/>
      <c r="X1" s="280"/>
      <c r="Y1" s="280" t="s">
        <v>1338</v>
      </c>
      <c r="Z1" s="280"/>
      <c r="AA1" s="279"/>
      <c r="AB1" s="280"/>
      <c r="AC1" s="280"/>
      <c r="AD1" s="280"/>
      <c r="AE1" s="280"/>
      <c r="AF1" s="280"/>
      <c r="AG1" s="280"/>
      <c r="AH1" s="280"/>
      <c r="AI1" s="279" t="s">
        <v>1339</v>
      </c>
      <c r="AJ1" s="280"/>
      <c r="AK1" s="280" t="s">
        <v>1340</v>
      </c>
      <c r="AL1" s="280" t="s">
        <v>1341</v>
      </c>
      <c r="AM1" s="280" t="s">
        <v>1342</v>
      </c>
      <c r="AN1" s="280"/>
      <c r="AO1" s="280"/>
      <c r="AP1" s="280"/>
      <c r="AQ1" s="552" t="s">
        <v>1343</v>
      </c>
      <c r="AR1" s="553"/>
      <c r="AS1" s="553"/>
      <c r="AT1" s="553"/>
      <c r="AU1" s="553"/>
      <c r="AV1" s="553"/>
      <c r="AW1" s="553"/>
      <c r="AX1" s="554"/>
      <c r="AY1" s="281"/>
      <c r="AZ1" s="282"/>
      <c r="BA1" s="282"/>
      <c r="BB1" s="282"/>
      <c r="BC1" s="282"/>
      <c r="BD1" s="282"/>
      <c r="BE1" s="282"/>
      <c r="BF1" s="283"/>
      <c r="BG1" s="282"/>
      <c r="BH1" s="282"/>
      <c r="BI1" s="282"/>
      <c r="BJ1" s="282"/>
      <c r="BK1" s="282"/>
      <c r="BL1" s="282"/>
      <c r="BM1" s="282"/>
      <c r="BN1" s="283"/>
      <c r="BO1" s="282"/>
      <c r="BP1" s="282"/>
      <c r="BQ1" s="282"/>
      <c r="BR1" s="282"/>
      <c r="BS1" s="282"/>
      <c r="BT1" s="282"/>
      <c r="BU1" s="282" t="s">
        <v>1344</v>
      </c>
      <c r="BV1" s="282"/>
      <c r="BW1" s="281"/>
      <c r="BX1" s="282"/>
      <c r="BY1" s="282"/>
      <c r="BZ1" s="282"/>
      <c r="CA1" s="282"/>
      <c r="CB1" s="282"/>
      <c r="CC1" s="282"/>
      <c r="CD1" s="283"/>
    </row>
    <row r="2" spans="1:82">
      <c r="J2" s="183"/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 ht="15.75" thickBot="1">
      <c r="S3" s="287">
        <v>1</v>
      </c>
      <c r="T3" s="288">
        <v>2</v>
      </c>
      <c r="U3" s="288">
        <v>3</v>
      </c>
      <c r="V3" s="289">
        <v>4</v>
      </c>
      <c r="W3" s="288">
        <v>5</v>
      </c>
      <c r="X3" s="289">
        <v>6</v>
      </c>
      <c r="Y3" s="289">
        <v>7</v>
      </c>
      <c r="Z3" s="288">
        <v>8</v>
      </c>
      <c r="AA3" s="287">
        <v>1</v>
      </c>
      <c r="AB3" s="288">
        <v>2</v>
      </c>
      <c r="AC3" s="288">
        <v>3</v>
      </c>
      <c r="AD3" s="289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 ht="15.75" thickTop="1">
      <c r="A4" s="278" t="s">
        <v>413</v>
      </c>
      <c r="B4" s="278" t="s">
        <v>672</v>
      </c>
      <c r="C4" s="278" t="s">
        <v>519</v>
      </c>
      <c r="D4" s="278" t="s">
        <v>1345</v>
      </c>
      <c r="E4" s="278" t="s">
        <v>477</v>
      </c>
      <c r="F4" s="278" t="s">
        <v>358</v>
      </c>
      <c r="G4" s="278" t="s">
        <v>429</v>
      </c>
      <c r="H4" s="278" t="s">
        <v>477</v>
      </c>
      <c r="I4" s="211"/>
      <c r="J4" s="174" t="str">
        <f>HEX2BIN(A4,8)</f>
        <v>00101000</v>
      </c>
      <c r="K4" s="174" t="str">
        <f t="shared" ref="K4:Q4" si="0">HEX2BIN(B4,8)</f>
        <v>00001010</v>
      </c>
      <c r="L4" s="174" t="str">
        <f t="shared" si="0"/>
        <v>10001010</v>
      </c>
      <c r="M4" s="174" t="str">
        <f t="shared" si="0"/>
        <v>11111000</v>
      </c>
      <c r="N4" s="174" t="str">
        <f t="shared" si="0"/>
        <v>10000000</v>
      </c>
      <c r="O4" s="174" t="str">
        <f t="shared" si="0"/>
        <v>00000000</v>
      </c>
      <c r="P4" s="174" t="str">
        <f t="shared" si="0"/>
        <v>00001001</v>
      </c>
      <c r="Q4" s="174" t="str">
        <f t="shared" si="0"/>
        <v>10000000</v>
      </c>
      <c r="S4" s="291" t="str">
        <f>RIGHT(LEFT($J4,S$3))</f>
        <v>0</v>
      </c>
      <c r="T4" s="292" t="str">
        <f t="shared" ref="T4:Z4" si="1">RIGHT(LEFT($J4,T$3))</f>
        <v>0</v>
      </c>
      <c r="U4" s="292" t="str">
        <f t="shared" si="1"/>
        <v>1</v>
      </c>
      <c r="V4" s="292" t="str">
        <f t="shared" si="1"/>
        <v>0</v>
      </c>
      <c r="W4" s="292" t="str">
        <f t="shared" si="1"/>
        <v>1</v>
      </c>
      <c r="X4" s="292" t="str">
        <f t="shared" si="1"/>
        <v>0</v>
      </c>
      <c r="Y4" s="292" t="str">
        <f t="shared" si="1"/>
        <v>0</v>
      </c>
      <c r="Z4" s="292" t="str">
        <f t="shared" si="1"/>
        <v>0</v>
      </c>
      <c r="AA4" s="291" t="str">
        <f>RIGHT(LEFT($K4,AA$3))</f>
        <v>0</v>
      </c>
      <c r="AB4" s="292" t="str">
        <f t="shared" ref="AB4:AH4" si="2">RIGHT(LEFT($K4,AB$3))</f>
        <v>0</v>
      </c>
      <c r="AC4" s="292" t="str">
        <f t="shared" si="2"/>
        <v>0</v>
      </c>
      <c r="AD4" s="292" t="str">
        <f t="shared" si="2"/>
        <v>0</v>
      </c>
      <c r="AE4" s="292" t="str">
        <f t="shared" si="2"/>
        <v>1</v>
      </c>
      <c r="AF4" s="292" t="str">
        <f t="shared" si="2"/>
        <v>0</v>
      </c>
      <c r="AG4" s="292" t="str">
        <f t="shared" si="2"/>
        <v>1</v>
      </c>
      <c r="AH4" s="292" t="str">
        <f t="shared" si="2"/>
        <v>0</v>
      </c>
      <c r="AI4" s="291" t="str">
        <f>RIGHT(LEFT($L4,AI$3))</f>
        <v>1</v>
      </c>
      <c r="AJ4" s="292" t="str">
        <f t="shared" ref="AJ4:AP4" si="3">RIGHT(LEFT($L4,AJ$3))</f>
        <v>0</v>
      </c>
      <c r="AK4" s="292" t="str">
        <f t="shared" si="3"/>
        <v>0</v>
      </c>
      <c r="AL4" s="292" t="str">
        <f t="shared" si="3"/>
        <v>0</v>
      </c>
      <c r="AM4" s="292" t="str">
        <f t="shared" si="3"/>
        <v>1</v>
      </c>
      <c r="AN4" s="292" t="str">
        <f t="shared" si="3"/>
        <v>0</v>
      </c>
      <c r="AO4" s="292" t="str">
        <f t="shared" si="3"/>
        <v>1</v>
      </c>
      <c r="AP4" s="292" t="str">
        <f t="shared" si="3"/>
        <v>0</v>
      </c>
      <c r="AQ4" s="291" t="str">
        <f>RIGHT(LEFT($M4,AQ$3))</f>
        <v>1</v>
      </c>
      <c r="AR4" s="292" t="str">
        <f t="shared" ref="AR4:AX4" si="4">RIGHT(LEFT($M4,AR$3))</f>
        <v>1</v>
      </c>
      <c r="AS4" s="292" t="str">
        <f t="shared" si="4"/>
        <v>1</v>
      </c>
      <c r="AT4" s="292" t="str">
        <f t="shared" si="4"/>
        <v>1</v>
      </c>
      <c r="AU4" s="292" t="str">
        <f t="shared" si="4"/>
        <v>1</v>
      </c>
      <c r="AV4" s="292" t="str">
        <f t="shared" si="4"/>
        <v>0</v>
      </c>
      <c r="AW4" s="292" t="str">
        <f t="shared" si="4"/>
        <v>0</v>
      </c>
      <c r="AX4" s="292" t="str">
        <f t="shared" si="4"/>
        <v>0</v>
      </c>
      <c r="AY4" s="291" t="str">
        <f>RIGHT(LEFT($N4,BW$3))</f>
        <v>1</v>
      </c>
      <c r="AZ4" s="292" t="str">
        <f t="shared" ref="AZ4:BF4" si="5">RIGHT(LEFT($N4,BX$3))</f>
        <v>0</v>
      </c>
      <c r="BA4" s="292" t="str">
        <f t="shared" si="5"/>
        <v>0</v>
      </c>
      <c r="BB4" s="292" t="str">
        <f t="shared" si="5"/>
        <v>0</v>
      </c>
      <c r="BC4" s="292" t="str">
        <f t="shared" si="5"/>
        <v>0</v>
      </c>
      <c r="BD4" s="292" t="str">
        <f t="shared" si="5"/>
        <v>0</v>
      </c>
      <c r="BE4" s="292" t="str">
        <f t="shared" si="5"/>
        <v>0</v>
      </c>
      <c r="BF4" s="293" t="str">
        <f t="shared" si="5"/>
        <v>0</v>
      </c>
      <c r="BG4" s="292" t="str">
        <f>RIGHT(LEFT($O4,BG$3))</f>
        <v>0</v>
      </c>
      <c r="BH4" s="292" t="str">
        <f t="shared" ref="BH4:BN4" si="6">RIGHT(LEFT($O4,BH$3))</f>
        <v>0</v>
      </c>
      <c r="BI4" s="292" t="str">
        <f t="shared" si="6"/>
        <v>0</v>
      </c>
      <c r="BJ4" s="292" t="str">
        <f t="shared" si="6"/>
        <v>0</v>
      </c>
      <c r="BK4" s="292" t="str">
        <f t="shared" si="6"/>
        <v>0</v>
      </c>
      <c r="BL4" s="292" t="str">
        <f t="shared" si="6"/>
        <v>0</v>
      </c>
      <c r="BM4" s="292" t="str">
        <f t="shared" si="6"/>
        <v>0</v>
      </c>
      <c r="BN4" s="293" t="str">
        <f t="shared" si="6"/>
        <v>0</v>
      </c>
      <c r="BO4" s="292" t="str">
        <f>RIGHT(LEFT($P4,BO$3))</f>
        <v>0</v>
      </c>
      <c r="BP4" s="292" t="str">
        <f t="shared" ref="BP4:BV4" si="7">RIGHT(LEFT($P4,BP$3))</f>
        <v>0</v>
      </c>
      <c r="BQ4" s="292" t="str">
        <f t="shared" si="7"/>
        <v>0</v>
      </c>
      <c r="BR4" s="292" t="str">
        <f t="shared" si="7"/>
        <v>0</v>
      </c>
      <c r="BS4" s="292" t="str">
        <f t="shared" si="7"/>
        <v>1</v>
      </c>
      <c r="BT4" s="292" t="str">
        <f t="shared" si="7"/>
        <v>0</v>
      </c>
      <c r="BU4" s="292" t="str">
        <f t="shared" si="7"/>
        <v>0</v>
      </c>
      <c r="BV4" s="292" t="str">
        <f t="shared" si="7"/>
        <v>1</v>
      </c>
      <c r="BW4" s="291" t="str">
        <f>RIGHT(LEFT($Q4,BW$3))</f>
        <v>1</v>
      </c>
      <c r="BX4" s="292" t="str">
        <f t="shared" ref="BX4:CD4" si="8">RIGHT(LEFT($Q4,BX$3))</f>
        <v>0</v>
      </c>
      <c r="BY4" s="292" t="str">
        <f t="shared" si="8"/>
        <v>0</v>
      </c>
      <c r="BZ4" s="292" t="str">
        <f t="shared" si="8"/>
        <v>0</v>
      </c>
      <c r="CA4" s="292" t="str">
        <f t="shared" si="8"/>
        <v>0</v>
      </c>
      <c r="CB4" s="292" t="str">
        <f t="shared" si="8"/>
        <v>0</v>
      </c>
      <c r="CC4" s="292" t="str">
        <f t="shared" si="8"/>
        <v>0</v>
      </c>
      <c r="CD4" s="293" t="str">
        <f t="shared" si="8"/>
        <v>0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AQ6" s="294"/>
      <c r="AR6" s="295"/>
      <c r="AS6" s="295"/>
      <c r="AT6" s="295"/>
      <c r="AU6" s="295"/>
      <c r="AV6" s="295"/>
      <c r="AW6" s="295"/>
      <c r="AX6" s="295"/>
    </row>
    <row r="7" spans="1:82">
      <c r="A7" s="176" t="s">
        <v>1346</v>
      </c>
      <c r="AQ7" s="294"/>
      <c r="AR7" s="295"/>
      <c r="AS7" s="295"/>
      <c r="AT7" s="295"/>
      <c r="AU7" s="295"/>
      <c r="AV7" s="295"/>
      <c r="AW7" s="295"/>
      <c r="AX7" s="295"/>
      <c r="BU7" s="292">
        <v>0</v>
      </c>
    </row>
    <row r="8" spans="1:82">
      <c r="A8" s="176" t="s">
        <v>1344</v>
      </c>
      <c r="AQ8" s="294"/>
      <c r="AR8" s="295"/>
      <c r="AS8" s="295"/>
      <c r="AT8" s="295"/>
      <c r="AU8" s="295"/>
      <c r="AV8" s="295"/>
      <c r="AW8" s="295"/>
      <c r="AX8" s="295"/>
      <c r="BU8" s="292">
        <v>1</v>
      </c>
    </row>
    <row r="9" spans="1:82">
      <c r="AQ9" s="294"/>
      <c r="AR9" s="295"/>
      <c r="AS9" s="295"/>
      <c r="AT9" s="295"/>
      <c r="AU9" s="295"/>
      <c r="AV9" s="295"/>
      <c r="AW9" s="295"/>
      <c r="AX9" s="295"/>
    </row>
    <row r="10" spans="1:82"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Q11" s="294"/>
      <c r="AR11" s="295"/>
      <c r="AS11" s="295"/>
      <c r="AT11" s="295"/>
      <c r="AU11" s="295"/>
      <c r="AV11" s="295"/>
      <c r="AW11" s="295"/>
      <c r="AX11" s="295"/>
    </row>
    <row r="13" spans="1:82">
      <c r="A13" s="174"/>
    </row>
  </sheetData>
  <mergeCells count="1">
    <mergeCell ref="AQ1:AX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BI18" sqref="BI18"/>
    </sheetView>
  </sheetViews>
  <sheetFormatPr defaultColWidth="9.140625" defaultRowHeight="15"/>
  <cols>
    <col min="1" max="8" width="4" style="174" bestFit="1" customWidth="1"/>
    <col min="9" max="9" width="2.7109375" style="174" customWidth="1"/>
    <col min="10" max="13" width="11.7109375" style="174" bestFit="1" customWidth="1"/>
    <col min="14" max="17" width="11.7109375" style="174" customWidth="1"/>
    <col min="18" max="18" width="2.7109375" style="174" customWidth="1"/>
    <col min="19" max="19" width="3.7109375" style="262" customWidth="1"/>
    <col min="20" max="26" width="3.7109375" style="178" customWidth="1"/>
    <col min="27" max="27" width="3.7109375" style="262" customWidth="1"/>
    <col min="28" max="34" width="3.7109375" style="178" customWidth="1"/>
    <col min="35" max="35" width="3.7109375" style="262" customWidth="1"/>
    <col min="36" max="42" width="3.7109375" style="178" customWidth="1"/>
    <col min="43" max="43" width="3.7109375" style="262" customWidth="1"/>
    <col min="44" max="49" width="3.7109375" style="178" customWidth="1"/>
    <col min="50" max="50" width="3.7109375" style="263" customWidth="1"/>
    <col min="51" max="57" width="3.7109375" style="178" customWidth="1"/>
    <col min="58" max="58" width="3.7109375" style="263" customWidth="1"/>
    <col min="59" max="65" width="3.7109375" style="178" customWidth="1"/>
    <col min="66" max="66" width="3.7109375" style="263" customWidth="1"/>
    <col min="67" max="73" width="3.7109375" style="178" customWidth="1"/>
    <col min="74" max="74" width="3.7109375" style="263" customWidth="1"/>
    <col min="75" max="81" width="3.7109375" style="178" customWidth="1"/>
    <col min="82" max="82" width="3.7109375" style="263" customWidth="1"/>
    <col min="83" max="83" width="3.7109375" style="178" customWidth="1"/>
    <col min="84" max="16384" width="9.140625" style="174"/>
  </cols>
  <sheetData>
    <row r="1" spans="1:82" ht="118.5" customHeight="1">
      <c r="S1" s="264"/>
      <c r="T1" s="265"/>
      <c r="U1" s="265"/>
      <c r="V1" s="265"/>
      <c r="W1" s="265"/>
      <c r="X1" s="265"/>
      <c r="Y1" s="265"/>
      <c r="Z1" s="265"/>
      <c r="AA1" s="264"/>
      <c r="AB1" s="265"/>
      <c r="AC1" s="265"/>
      <c r="AD1" s="265"/>
      <c r="AE1" s="265"/>
      <c r="AF1" s="265"/>
      <c r="AG1" s="265"/>
      <c r="AH1" s="265"/>
      <c r="AI1" s="264"/>
      <c r="AJ1" s="265"/>
      <c r="AK1" s="265"/>
      <c r="AL1" s="265"/>
      <c r="AM1" s="265"/>
      <c r="AN1" s="265"/>
      <c r="AO1" s="265"/>
      <c r="AP1" s="265"/>
      <c r="AQ1" s="267"/>
      <c r="AR1" s="268"/>
      <c r="AS1" s="268"/>
      <c r="AT1" s="268"/>
      <c r="AU1" s="268"/>
      <c r="AV1" s="268"/>
      <c r="AW1" s="268"/>
      <c r="AX1" s="269"/>
      <c r="AY1" s="268"/>
      <c r="AZ1" s="268"/>
      <c r="BA1" s="268"/>
      <c r="BB1" s="268"/>
      <c r="BC1" s="268"/>
      <c r="BD1" s="268"/>
      <c r="BE1" s="268"/>
      <c r="BF1" s="269"/>
      <c r="BG1" s="268"/>
      <c r="BH1" s="268"/>
      <c r="BI1" s="268"/>
      <c r="BJ1" s="268"/>
      <c r="BK1" s="268"/>
      <c r="BL1" s="268"/>
      <c r="BM1" s="268"/>
      <c r="BN1" s="269"/>
      <c r="BO1" s="268"/>
      <c r="BP1" s="268"/>
      <c r="BQ1" s="268"/>
      <c r="BR1" s="268"/>
      <c r="BS1" s="268"/>
      <c r="BT1" s="268"/>
      <c r="BU1" s="268"/>
      <c r="BV1" s="269"/>
      <c r="BW1" s="268"/>
      <c r="BX1" s="268"/>
      <c r="BY1" s="268"/>
      <c r="BZ1" s="268"/>
      <c r="CA1" s="268"/>
      <c r="CB1" s="268"/>
      <c r="CC1" s="268"/>
      <c r="CD1" s="269"/>
    </row>
    <row r="2" spans="1:82">
      <c r="S2" s="261">
        <v>0</v>
      </c>
      <c r="T2" s="218">
        <v>1</v>
      </c>
      <c r="U2" s="218">
        <v>2</v>
      </c>
      <c r="V2" s="218">
        <v>3</v>
      </c>
      <c r="W2" s="218">
        <v>4</v>
      </c>
      <c r="X2" s="218">
        <v>5</v>
      </c>
      <c r="Y2" s="218">
        <v>6</v>
      </c>
      <c r="Z2" s="218">
        <v>7</v>
      </c>
      <c r="AA2" s="261">
        <v>8</v>
      </c>
      <c r="AB2" s="218">
        <v>9</v>
      </c>
      <c r="AC2" s="218">
        <v>10</v>
      </c>
      <c r="AD2" s="218">
        <v>11</v>
      </c>
      <c r="AE2" s="218">
        <v>12</v>
      </c>
      <c r="AF2" s="218">
        <v>13</v>
      </c>
      <c r="AG2" s="218">
        <v>14</v>
      </c>
      <c r="AH2" s="218">
        <v>15</v>
      </c>
      <c r="AI2" s="261">
        <v>16</v>
      </c>
      <c r="AJ2" s="218">
        <v>17</v>
      </c>
      <c r="AK2" s="218">
        <v>18</v>
      </c>
      <c r="AL2" s="218">
        <v>19</v>
      </c>
      <c r="AM2" s="218">
        <v>20</v>
      </c>
      <c r="AN2" s="218">
        <v>21</v>
      </c>
      <c r="AO2" s="218">
        <v>22</v>
      </c>
      <c r="AP2" s="218">
        <v>23</v>
      </c>
      <c r="AQ2" s="261">
        <v>24</v>
      </c>
      <c r="AR2" s="218">
        <v>25</v>
      </c>
      <c r="AS2" s="218">
        <v>26</v>
      </c>
      <c r="AT2" s="218">
        <v>27</v>
      </c>
      <c r="AU2" s="218">
        <v>28</v>
      </c>
      <c r="AV2" s="218">
        <v>29</v>
      </c>
      <c r="AW2" s="218">
        <v>30</v>
      </c>
      <c r="AX2" s="219">
        <v>31</v>
      </c>
      <c r="AY2" s="218">
        <v>32</v>
      </c>
      <c r="AZ2" s="218">
        <v>33</v>
      </c>
      <c r="BA2" s="218">
        <v>34</v>
      </c>
      <c r="BB2" s="218">
        <v>35</v>
      </c>
      <c r="BC2" s="218">
        <v>36</v>
      </c>
      <c r="BD2" s="218">
        <v>37</v>
      </c>
      <c r="BE2" s="218">
        <v>38</v>
      </c>
      <c r="BF2" s="219">
        <v>39</v>
      </c>
      <c r="BG2" s="218">
        <v>40</v>
      </c>
      <c r="BH2" s="218">
        <v>41</v>
      </c>
      <c r="BI2" s="218">
        <v>42</v>
      </c>
      <c r="BJ2" s="218">
        <v>43</v>
      </c>
      <c r="BK2" s="218">
        <v>44</v>
      </c>
      <c r="BL2" s="218">
        <v>45</v>
      </c>
      <c r="BM2" s="218">
        <v>46</v>
      </c>
      <c r="BN2" s="219">
        <v>47</v>
      </c>
      <c r="BO2" s="218">
        <v>48</v>
      </c>
      <c r="BP2" s="218">
        <v>49</v>
      </c>
      <c r="BQ2" s="218">
        <v>50</v>
      </c>
      <c r="BR2" s="218">
        <v>51</v>
      </c>
      <c r="BS2" s="218">
        <v>52</v>
      </c>
      <c r="BT2" s="218">
        <v>53</v>
      </c>
      <c r="BU2" s="218">
        <v>54</v>
      </c>
      <c r="BV2" s="219">
        <v>55</v>
      </c>
      <c r="BW2" s="218">
        <v>56</v>
      </c>
      <c r="BX2" s="218">
        <v>57</v>
      </c>
      <c r="BY2" s="218">
        <v>58</v>
      </c>
      <c r="BZ2" s="218">
        <v>59</v>
      </c>
      <c r="CA2" s="218">
        <v>60</v>
      </c>
      <c r="CB2" s="218">
        <v>61</v>
      </c>
      <c r="CC2" s="218">
        <v>62</v>
      </c>
      <c r="CD2" s="219">
        <v>63</v>
      </c>
    </row>
    <row r="3" spans="1:82">
      <c r="S3" s="262">
        <v>1</v>
      </c>
      <c r="T3" s="178">
        <v>2</v>
      </c>
      <c r="U3" s="178">
        <v>3</v>
      </c>
      <c r="V3" s="207">
        <v>4</v>
      </c>
      <c r="W3" s="178">
        <v>5</v>
      </c>
      <c r="X3" s="207">
        <v>6</v>
      </c>
      <c r="Y3" s="207">
        <v>7</v>
      </c>
      <c r="Z3" s="178">
        <v>8</v>
      </c>
      <c r="AA3" s="262">
        <v>1</v>
      </c>
      <c r="AB3" s="178">
        <v>2</v>
      </c>
      <c r="AC3" s="178">
        <v>3</v>
      </c>
      <c r="AD3" s="207">
        <v>4</v>
      </c>
      <c r="AE3" s="178">
        <v>5</v>
      </c>
      <c r="AF3" s="178">
        <v>6</v>
      </c>
      <c r="AG3" s="178">
        <v>7</v>
      </c>
      <c r="AH3" s="178">
        <v>8</v>
      </c>
      <c r="AI3" s="262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178">
        <v>8</v>
      </c>
      <c r="AQ3" s="262">
        <v>1</v>
      </c>
      <c r="AR3" s="178">
        <v>2</v>
      </c>
      <c r="AS3" s="178">
        <v>3</v>
      </c>
      <c r="AT3" s="178">
        <v>4</v>
      </c>
      <c r="AU3" s="178">
        <v>5</v>
      </c>
      <c r="AV3" s="178">
        <v>6</v>
      </c>
      <c r="AW3" s="178">
        <v>7</v>
      </c>
      <c r="AX3" s="263">
        <v>8</v>
      </c>
      <c r="AY3" s="178">
        <v>1</v>
      </c>
      <c r="AZ3" s="178">
        <v>2</v>
      </c>
      <c r="BA3" s="178">
        <v>3</v>
      </c>
      <c r="BB3" s="178">
        <v>4</v>
      </c>
      <c r="BC3" s="178">
        <v>5</v>
      </c>
      <c r="BD3" s="178">
        <v>6</v>
      </c>
      <c r="BE3" s="178">
        <v>7</v>
      </c>
      <c r="BF3" s="263">
        <v>8</v>
      </c>
      <c r="BG3" s="178">
        <v>1</v>
      </c>
      <c r="BH3" s="178">
        <v>2</v>
      </c>
      <c r="BI3" s="178">
        <v>3</v>
      </c>
      <c r="BJ3" s="178">
        <v>4</v>
      </c>
      <c r="BK3" s="178">
        <v>5</v>
      </c>
      <c r="BL3" s="178">
        <v>6</v>
      </c>
      <c r="BM3" s="178">
        <v>7</v>
      </c>
      <c r="BN3" s="263">
        <v>8</v>
      </c>
      <c r="BO3" s="178">
        <v>1</v>
      </c>
      <c r="BP3" s="178">
        <v>2</v>
      </c>
      <c r="BQ3" s="178">
        <v>3</v>
      </c>
      <c r="BR3" s="178">
        <v>4</v>
      </c>
      <c r="BS3" s="178">
        <v>5</v>
      </c>
      <c r="BT3" s="178">
        <v>6</v>
      </c>
      <c r="BU3" s="178">
        <v>7</v>
      </c>
      <c r="BV3" s="263">
        <v>8</v>
      </c>
      <c r="BW3" s="178">
        <v>1</v>
      </c>
      <c r="BX3" s="178">
        <v>2</v>
      </c>
      <c r="BY3" s="178">
        <v>3</v>
      </c>
      <c r="BZ3" s="178">
        <v>4</v>
      </c>
      <c r="CA3" s="178">
        <v>5</v>
      </c>
      <c r="CB3" s="178">
        <v>6</v>
      </c>
      <c r="CC3" s="178">
        <v>7</v>
      </c>
      <c r="CD3" s="263">
        <v>8</v>
      </c>
    </row>
    <row r="4" spans="1:82">
      <c r="A4" s="130">
        <v>43</v>
      </c>
      <c r="B4" s="211" t="s">
        <v>426</v>
      </c>
      <c r="C4" s="211" t="s">
        <v>384</v>
      </c>
      <c r="D4" s="211" t="s">
        <v>1314</v>
      </c>
      <c r="E4" s="211">
        <v>38</v>
      </c>
      <c r="F4" s="211" t="s">
        <v>384</v>
      </c>
      <c r="G4" s="211" t="s">
        <v>358</v>
      </c>
      <c r="H4" s="211" t="s">
        <v>694</v>
      </c>
      <c r="I4" s="211"/>
      <c r="J4" s="174" t="str">
        <f>HEX2BIN(A4,8)</f>
        <v>01000011</v>
      </c>
      <c r="K4" s="174" t="str">
        <f t="shared" ref="K4:Q4" si="0">HEX2BIN(B4,8)</f>
        <v>00000011</v>
      </c>
      <c r="L4" s="174" t="str">
        <f t="shared" si="0"/>
        <v>11111111</v>
      </c>
      <c r="M4" s="174" t="str">
        <f t="shared" si="0"/>
        <v>00101100</v>
      </c>
      <c r="N4" s="174" t="str">
        <f t="shared" si="0"/>
        <v>00111000</v>
      </c>
      <c r="O4" s="174" t="str">
        <f t="shared" si="0"/>
        <v>11111111</v>
      </c>
      <c r="P4" s="174" t="str">
        <f t="shared" si="0"/>
        <v>00000000</v>
      </c>
      <c r="Q4" s="174" t="str">
        <f t="shared" si="0"/>
        <v>00111011</v>
      </c>
      <c r="S4" s="262" t="str">
        <f>RIGHT(LEFT($J4,S$3))</f>
        <v>0</v>
      </c>
      <c r="T4" s="178" t="str">
        <f t="shared" ref="T4:Z4" si="1">RIGHT(LEFT($J4,T$3))</f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1</v>
      </c>
      <c r="Z4" s="178" t="str">
        <f t="shared" si="1"/>
        <v>1</v>
      </c>
      <c r="AA4" s="262" t="str">
        <f>RIGHT(LEFT($K4,AA$3))</f>
        <v>0</v>
      </c>
      <c r="AB4" s="178" t="str">
        <f t="shared" ref="AB4:AH4" si="2">RIGHT(LEFT($K4,AB$3))</f>
        <v>0</v>
      </c>
      <c r="AC4" s="178" t="str">
        <f t="shared" si="2"/>
        <v>0</v>
      </c>
      <c r="AD4" s="178" t="str">
        <f t="shared" si="2"/>
        <v>0</v>
      </c>
      <c r="AE4" s="178" t="str">
        <f t="shared" si="2"/>
        <v>0</v>
      </c>
      <c r="AF4" s="178" t="str">
        <f t="shared" si="2"/>
        <v>0</v>
      </c>
      <c r="AG4" s="178" t="str">
        <f t="shared" si="2"/>
        <v>1</v>
      </c>
      <c r="AH4" s="178" t="str">
        <f t="shared" si="2"/>
        <v>1</v>
      </c>
      <c r="AI4" s="262" t="str">
        <f>RIGHT(LEFT($L4,AI$3))</f>
        <v>1</v>
      </c>
      <c r="AJ4" s="178" t="str">
        <f t="shared" ref="AJ4:AP4" si="3">RIGHT(LEFT($L4,AJ$3))</f>
        <v>1</v>
      </c>
      <c r="AK4" s="178" t="str">
        <f t="shared" si="3"/>
        <v>1</v>
      </c>
      <c r="AL4" s="178" t="str">
        <f t="shared" si="3"/>
        <v>1</v>
      </c>
      <c r="AM4" s="178" t="str">
        <f t="shared" si="3"/>
        <v>1</v>
      </c>
      <c r="AN4" s="178" t="str">
        <f t="shared" si="3"/>
        <v>1</v>
      </c>
      <c r="AO4" s="178" t="str">
        <f t="shared" si="3"/>
        <v>1</v>
      </c>
      <c r="AP4" s="178" t="str">
        <f t="shared" si="3"/>
        <v>1</v>
      </c>
      <c r="AQ4" s="262" t="str">
        <f>RIGHT(LEFT($M4,AQ$3))</f>
        <v>0</v>
      </c>
      <c r="AR4" s="178" t="str">
        <f t="shared" ref="AR4:AX4" si="4">RIGHT(LEFT($M4,AR$3))</f>
        <v>0</v>
      </c>
      <c r="AS4" s="178" t="str">
        <f t="shared" si="4"/>
        <v>1</v>
      </c>
      <c r="AT4" s="178" t="str">
        <f t="shared" si="4"/>
        <v>0</v>
      </c>
      <c r="AU4" s="178" t="str">
        <f t="shared" si="4"/>
        <v>1</v>
      </c>
      <c r="AV4" s="178" t="str">
        <f t="shared" si="4"/>
        <v>1</v>
      </c>
      <c r="AW4" s="178" t="str">
        <f t="shared" si="4"/>
        <v>0</v>
      </c>
      <c r="AX4" s="178" t="str">
        <f t="shared" si="4"/>
        <v>0</v>
      </c>
      <c r="AY4" s="178" t="str">
        <f t="shared" ref="AY4:BF4" si="5">RIGHT(LEFT($M4,BW$3))</f>
        <v>0</v>
      </c>
      <c r="AZ4" s="178" t="str">
        <f t="shared" si="5"/>
        <v>0</v>
      </c>
      <c r="BA4" s="178" t="str">
        <f t="shared" si="5"/>
        <v>1</v>
      </c>
      <c r="BB4" s="178" t="str">
        <f t="shared" si="5"/>
        <v>0</v>
      </c>
      <c r="BC4" s="178" t="str">
        <f t="shared" si="5"/>
        <v>1</v>
      </c>
      <c r="BD4" s="178" t="str">
        <f t="shared" si="5"/>
        <v>1</v>
      </c>
      <c r="BE4" s="178" t="str">
        <f t="shared" si="5"/>
        <v>0</v>
      </c>
      <c r="BF4" s="263" t="str">
        <f t="shared" si="5"/>
        <v>0</v>
      </c>
      <c r="BG4" s="178" t="str">
        <f>RIGHT(LEFT($N4,BG$3))</f>
        <v>0</v>
      </c>
      <c r="BH4" s="178" t="str">
        <f t="shared" ref="BH4:BN4" si="6">RIGHT(LEFT($N4,BH$3))</f>
        <v>0</v>
      </c>
      <c r="BI4" s="178" t="str">
        <f t="shared" si="6"/>
        <v>1</v>
      </c>
      <c r="BJ4" s="178" t="str">
        <f t="shared" si="6"/>
        <v>1</v>
      </c>
      <c r="BK4" s="178" t="str">
        <f t="shared" si="6"/>
        <v>1</v>
      </c>
      <c r="BL4" s="178" t="str">
        <f t="shared" si="6"/>
        <v>0</v>
      </c>
      <c r="BM4" s="178" t="str">
        <f t="shared" si="6"/>
        <v>0</v>
      </c>
      <c r="BN4" s="263" t="str">
        <f t="shared" si="6"/>
        <v>0</v>
      </c>
      <c r="BO4" s="178" t="str">
        <f>RIGHT(LEFT($O4,BO$3))</f>
        <v>1</v>
      </c>
      <c r="BP4" s="178" t="str">
        <f t="shared" ref="BP4:BV4" si="7">RIGHT(LEFT($O4,BP$3))</f>
        <v>1</v>
      </c>
      <c r="BQ4" s="178" t="str">
        <f t="shared" si="7"/>
        <v>1</v>
      </c>
      <c r="BR4" s="178" t="str">
        <f t="shared" si="7"/>
        <v>1</v>
      </c>
      <c r="BS4" s="178" t="str">
        <f t="shared" si="7"/>
        <v>1</v>
      </c>
      <c r="BT4" s="178" t="str">
        <f t="shared" si="7"/>
        <v>1</v>
      </c>
      <c r="BU4" s="178" t="str">
        <f t="shared" si="7"/>
        <v>1</v>
      </c>
      <c r="BV4" s="263" t="str">
        <f t="shared" si="7"/>
        <v>1</v>
      </c>
      <c r="BW4" s="178" t="str">
        <f>RIGHT(LEFT($P4,BW$3))</f>
        <v>0</v>
      </c>
      <c r="BX4" s="178" t="str">
        <f t="shared" ref="BX4:CD4" si="8">RIGHT(LEFT($P4,BX$3))</f>
        <v>0</v>
      </c>
      <c r="BY4" s="178" t="str">
        <f t="shared" si="8"/>
        <v>0</v>
      </c>
      <c r="BZ4" s="178" t="str">
        <f t="shared" si="8"/>
        <v>0</v>
      </c>
      <c r="CA4" s="178" t="str">
        <f t="shared" si="8"/>
        <v>0</v>
      </c>
      <c r="CB4" s="178" t="str">
        <f t="shared" si="8"/>
        <v>0</v>
      </c>
      <c r="CC4" s="178" t="str">
        <f t="shared" si="8"/>
        <v>0</v>
      </c>
      <c r="CD4" s="263" t="str">
        <f t="shared" si="8"/>
        <v>0</v>
      </c>
    </row>
    <row r="5" spans="1:82">
      <c r="D5" s="174" t="s">
        <v>473</v>
      </c>
      <c r="AQ5" s="572" t="str">
        <f>_xlfn.CONCAT(AQ4,AR4,AS4,AT4,AU4,AV4,AW4,AX4)</f>
        <v>00101100</v>
      </c>
      <c r="AR5" s="548"/>
      <c r="AS5" s="548"/>
      <c r="AT5" s="548"/>
      <c r="AU5" s="548"/>
      <c r="AV5" s="548"/>
      <c r="AW5" s="548"/>
      <c r="AX5" s="573"/>
    </row>
    <row r="6" spans="1:82">
      <c r="AQ6" s="572" t="str">
        <f>BIN2HEX(AQ5)</f>
        <v>2C</v>
      </c>
      <c r="AR6" s="548"/>
      <c r="AS6" s="548"/>
      <c r="AT6" s="548"/>
      <c r="AU6" s="548"/>
      <c r="AV6" s="548"/>
      <c r="AW6" s="548"/>
      <c r="AX6" s="573"/>
    </row>
    <row r="8" spans="1:82">
      <c r="AQ8" s="572">
        <f>HEX2DEC(AQ6)</f>
        <v>44</v>
      </c>
      <c r="AR8" s="548"/>
      <c r="AS8" s="548"/>
      <c r="AT8" s="548"/>
      <c r="AU8" s="548"/>
      <c r="AV8" s="548"/>
      <c r="AW8" s="548"/>
      <c r="AX8" s="573"/>
    </row>
    <row r="10" spans="1:82">
      <c r="AQ10" s="572">
        <f>AQ8/1.1</f>
        <v>40</v>
      </c>
      <c r="AR10" s="548"/>
      <c r="AS10" s="548"/>
      <c r="AT10" s="548"/>
      <c r="AU10" s="548"/>
      <c r="AV10" s="548"/>
      <c r="AW10" s="548"/>
      <c r="AX10" s="573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D1EF-DA02-465D-BE6C-6EDB5CC2714E}">
  <sheetPr>
    <tabColor rgb="FF00C9B5"/>
  </sheetPr>
  <dimension ref="B2:AA38"/>
  <sheetViews>
    <sheetView tabSelected="1" topLeftCell="A3" workbookViewId="0">
      <selection activeCell="L32" sqref="L32:L33"/>
    </sheetView>
  </sheetViews>
  <sheetFormatPr defaultColWidth="9.140625" defaultRowHeight="15"/>
  <cols>
    <col min="1" max="1" width="2.85546875" style="174" customWidth="1"/>
    <col min="2" max="2" width="17.5703125" style="174" customWidth="1"/>
    <col min="3" max="4" width="15.7109375" style="174" customWidth="1"/>
    <col min="5" max="5" width="4" style="174" bestFit="1" customWidth="1"/>
    <col min="6" max="6" width="6.5703125" style="178" bestFit="1" customWidth="1"/>
    <col min="7" max="7" width="1.28515625" style="178" customWidth="1"/>
    <col min="8" max="8" width="6.5703125" style="178" customWidth="1"/>
    <col min="9" max="9" width="15.7109375" style="178" customWidth="1"/>
    <col min="10" max="10" width="19.140625" style="174" customWidth="1"/>
    <col min="11" max="11" width="2.85546875" style="174" customWidth="1"/>
    <col min="12" max="12" width="35.42578125" style="174" bestFit="1" customWidth="1"/>
    <col min="13" max="13" width="5.7109375" style="174" customWidth="1"/>
    <col min="14" max="14" width="75.140625" style="174" bestFit="1" customWidth="1"/>
    <col min="15" max="15" width="2.85546875" style="174" customWidth="1"/>
    <col min="16" max="16384" width="9.140625" style="174"/>
  </cols>
  <sheetData>
    <row r="2" spans="2:27" ht="30.75" customHeight="1">
      <c r="B2" s="468" t="s">
        <v>75</v>
      </c>
      <c r="C2" s="469"/>
      <c r="D2" s="469"/>
      <c r="E2" s="469"/>
      <c r="F2" s="469"/>
      <c r="G2" s="469"/>
      <c r="H2" s="469"/>
      <c r="I2" s="469"/>
      <c r="J2" s="470"/>
      <c r="L2" s="463" t="s">
        <v>76</v>
      </c>
      <c r="M2" s="464"/>
      <c r="N2" s="465"/>
    </row>
    <row r="3" spans="2:27">
      <c r="B3" s="357" t="s">
        <v>78</v>
      </c>
      <c r="C3" s="358"/>
      <c r="D3" s="358"/>
      <c r="E3" s="358"/>
      <c r="F3" s="471" t="s">
        <v>4</v>
      </c>
      <c r="G3" s="472"/>
      <c r="H3" s="473"/>
      <c r="I3" s="358"/>
      <c r="J3" s="359" t="s">
        <v>78</v>
      </c>
      <c r="L3" s="381" t="s">
        <v>77</v>
      </c>
      <c r="M3" s="355" t="s">
        <v>155</v>
      </c>
      <c r="N3" s="354" t="s">
        <v>80</v>
      </c>
    </row>
    <row r="4" spans="2:27">
      <c r="B4" s="360" t="s">
        <v>156</v>
      </c>
      <c r="C4" s="361"/>
      <c r="D4" s="361"/>
      <c r="E4" s="361"/>
      <c r="F4" s="370" t="s">
        <v>157</v>
      </c>
      <c r="G4" s="361"/>
      <c r="H4" s="374" t="s">
        <v>158</v>
      </c>
      <c r="I4" s="361" t="s">
        <v>159</v>
      </c>
      <c r="J4" s="364" t="s">
        <v>117</v>
      </c>
      <c r="L4" s="382" t="s">
        <v>85</v>
      </c>
      <c r="M4" s="383" t="s">
        <v>86</v>
      </c>
      <c r="N4" s="384" t="s">
        <v>87</v>
      </c>
    </row>
    <row r="5" spans="2:27">
      <c r="B5" s="360"/>
      <c r="C5" s="361"/>
      <c r="D5" s="361"/>
      <c r="E5" s="361"/>
      <c r="F5" s="371" t="s">
        <v>160</v>
      </c>
      <c r="G5" s="361"/>
      <c r="H5" s="374" t="s">
        <v>161</v>
      </c>
      <c r="I5" s="361" t="s">
        <v>159</v>
      </c>
      <c r="J5" s="364" t="s">
        <v>146</v>
      </c>
      <c r="L5" s="382" t="s">
        <v>90</v>
      </c>
      <c r="M5" s="383" t="s">
        <v>86</v>
      </c>
      <c r="N5" s="384" t="s">
        <v>91</v>
      </c>
    </row>
    <row r="6" spans="2:27">
      <c r="B6" s="360"/>
      <c r="C6" s="361"/>
      <c r="D6" s="361"/>
      <c r="E6" s="361"/>
      <c r="F6" s="373" t="s">
        <v>162</v>
      </c>
      <c r="G6" s="361"/>
      <c r="H6" s="374" t="s">
        <v>163</v>
      </c>
      <c r="I6" s="361"/>
      <c r="J6" s="364" t="s">
        <v>164</v>
      </c>
      <c r="L6" s="382" t="s">
        <v>94</v>
      </c>
      <c r="M6" s="383" t="s">
        <v>86</v>
      </c>
      <c r="N6" s="384" t="s">
        <v>95</v>
      </c>
    </row>
    <row r="7" spans="2:27">
      <c r="B7" s="360" t="s">
        <v>165</v>
      </c>
      <c r="C7" s="361" t="s">
        <v>166</v>
      </c>
      <c r="D7" s="361" t="s">
        <v>167</v>
      </c>
      <c r="E7" s="361" t="s">
        <v>168</v>
      </c>
      <c r="F7" s="370" t="s">
        <v>169</v>
      </c>
      <c r="G7" s="361"/>
      <c r="H7" s="374" t="s">
        <v>170</v>
      </c>
      <c r="I7" s="361"/>
      <c r="J7" s="364" t="s">
        <v>164</v>
      </c>
      <c r="L7" s="385" t="s">
        <v>101</v>
      </c>
      <c r="M7" s="386" t="s">
        <v>171</v>
      </c>
      <c r="N7" s="466" t="s">
        <v>102</v>
      </c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80"/>
      <c r="AA7" s="380"/>
    </row>
    <row r="8" spans="2:27">
      <c r="B8" s="360" t="s">
        <v>172</v>
      </c>
      <c r="C8" s="361" t="s">
        <v>166</v>
      </c>
      <c r="D8" s="575" t="s">
        <v>167</v>
      </c>
      <c r="E8" s="361" t="s">
        <v>173</v>
      </c>
      <c r="F8" s="370" t="s">
        <v>174</v>
      </c>
      <c r="G8" s="361"/>
      <c r="H8" s="374" t="s">
        <v>175</v>
      </c>
      <c r="I8" s="361" t="s">
        <v>159</v>
      </c>
      <c r="J8" s="364" t="s">
        <v>176</v>
      </c>
      <c r="L8" s="382" t="s">
        <v>105</v>
      </c>
      <c r="M8" s="383" t="s">
        <v>86</v>
      </c>
      <c r="N8" s="467"/>
      <c r="P8" s="380"/>
      <c r="Q8" s="380"/>
      <c r="R8" s="380"/>
      <c r="S8" s="380"/>
      <c r="T8" s="380"/>
      <c r="U8" s="380"/>
      <c r="V8" s="380"/>
      <c r="W8" s="380"/>
      <c r="X8" s="380"/>
      <c r="Y8" s="380"/>
      <c r="Z8" s="380"/>
      <c r="AA8" s="380"/>
    </row>
    <row r="9" spans="2:27">
      <c r="B9" s="360" t="s">
        <v>177</v>
      </c>
      <c r="C9" s="361" t="s">
        <v>166</v>
      </c>
      <c r="D9" s="575" t="s">
        <v>167</v>
      </c>
      <c r="E9" s="361" t="s">
        <v>178</v>
      </c>
      <c r="F9" s="370" t="s">
        <v>179</v>
      </c>
      <c r="G9" s="361"/>
      <c r="H9" s="374" t="s">
        <v>180</v>
      </c>
      <c r="I9" s="361" t="s">
        <v>159</v>
      </c>
      <c r="J9" s="364" t="s">
        <v>181</v>
      </c>
      <c r="L9" s="385" t="s">
        <v>111</v>
      </c>
      <c r="M9" s="386" t="s">
        <v>171</v>
      </c>
      <c r="N9" s="466" t="s">
        <v>102</v>
      </c>
      <c r="P9" s="380"/>
      <c r="Q9" s="380"/>
      <c r="R9" s="380"/>
      <c r="S9" s="380"/>
      <c r="T9" s="380"/>
      <c r="U9" s="380"/>
      <c r="V9" s="380"/>
      <c r="W9" s="380"/>
      <c r="X9" s="380"/>
      <c r="Y9" s="380"/>
      <c r="Z9" s="380"/>
      <c r="AA9" s="380"/>
    </row>
    <row r="10" spans="2:27">
      <c r="B10" s="360" t="s">
        <v>182</v>
      </c>
      <c r="C10" s="361" t="s">
        <v>166</v>
      </c>
      <c r="D10" s="575" t="s">
        <v>167</v>
      </c>
      <c r="E10" s="361" t="s">
        <v>183</v>
      </c>
      <c r="F10" s="370" t="s">
        <v>184</v>
      </c>
      <c r="G10" s="361"/>
      <c r="H10" s="374" t="s">
        <v>185</v>
      </c>
      <c r="I10" s="361"/>
      <c r="J10" s="364" t="s">
        <v>164</v>
      </c>
      <c r="L10" s="382" t="s">
        <v>115</v>
      </c>
      <c r="M10" s="383" t="s">
        <v>86</v>
      </c>
      <c r="N10" s="467"/>
      <c r="P10" s="380"/>
      <c r="Q10" s="380"/>
      <c r="R10" s="380"/>
      <c r="S10" s="380"/>
      <c r="T10" s="380"/>
      <c r="U10" s="380"/>
      <c r="V10" s="380"/>
      <c r="W10" s="380"/>
      <c r="X10" s="380"/>
      <c r="Y10" s="380"/>
      <c r="Z10" s="380"/>
      <c r="AA10" s="380"/>
    </row>
    <row r="11" spans="2:27">
      <c r="B11" s="360"/>
      <c r="C11" s="361"/>
      <c r="D11" s="361"/>
      <c r="E11" s="361" t="s">
        <v>186</v>
      </c>
      <c r="F11" s="370" t="s">
        <v>187</v>
      </c>
      <c r="G11" s="361"/>
      <c r="H11" s="374" t="s">
        <v>188</v>
      </c>
      <c r="I11" s="361"/>
      <c r="J11" s="364" t="s">
        <v>164</v>
      </c>
      <c r="L11" s="385" t="s">
        <v>121</v>
      </c>
      <c r="M11" s="386" t="s">
        <v>171</v>
      </c>
      <c r="N11" s="466" t="s">
        <v>102</v>
      </c>
      <c r="P11" s="380"/>
      <c r="Q11" s="380"/>
      <c r="R11" s="380"/>
      <c r="S11" s="380"/>
      <c r="T11" s="380"/>
      <c r="U11" s="380"/>
      <c r="V11" s="380"/>
      <c r="W11" s="380"/>
      <c r="X11" s="380"/>
      <c r="Y11" s="380"/>
      <c r="Z11" s="380"/>
      <c r="AA11" s="380"/>
    </row>
    <row r="12" spans="2:27">
      <c r="B12" s="360"/>
      <c r="C12" s="361"/>
      <c r="D12" s="361"/>
      <c r="E12" s="361" t="s">
        <v>189</v>
      </c>
      <c r="F12" s="370" t="s">
        <v>190</v>
      </c>
      <c r="G12" s="361"/>
      <c r="H12" s="374" t="s">
        <v>191</v>
      </c>
      <c r="I12" s="361" t="s">
        <v>159</v>
      </c>
      <c r="J12" s="364" t="s">
        <v>192</v>
      </c>
      <c r="L12" s="382" t="s">
        <v>125</v>
      </c>
      <c r="M12" s="383" t="s">
        <v>86</v>
      </c>
      <c r="N12" s="467"/>
      <c r="P12" s="380"/>
      <c r="Q12" s="380"/>
      <c r="R12" s="380"/>
      <c r="S12" s="380"/>
      <c r="T12" s="380"/>
      <c r="U12" s="380"/>
      <c r="V12" s="380"/>
      <c r="W12" s="380"/>
      <c r="X12" s="380"/>
      <c r="Y12" s="380"/>
      <c r="Z12" s="380"/>
      <c r="AA12" s="380"/>
    </row>
    <row r="13" spans="2:27">
      <c r="B13" s="360"/>
      <c r="C13" s="361"/>
      <c r="D13" s="361"/>
      <c r="E13" s="361" t="s">
        <v>193</v>
      </c>
      <c r="F13" s="370" t="s">
        <v>194</v>
      </c>
      <c r="G13" s="361"/>
      <c r="H13" s="374" t="s">
        <v>195</v>
      </c>
      <c r="I13" s="361"/>
      <c r="J13" s="364" t="s">
        <v>164</v>
      </c>
      <c r="L13" s="385" t="s">
        <v>127</v>
      </c>
      <c r="M13" s="386" t="s">
        <v>86</v>
      </c>
      <c r="N13" s="387" t="s">
        <v>128</v>
      </c>
      <c r="P13" s="380"/>
      <c r="Q13" s="380"/>
      <c r="R13" s="380"/>
      <c r="S13" s="380"/>
      <c r="T13" s="380"/>
      <c r="U13" s="380"/>
      <c r="V13" s="380"/>
      <c r="W13" s="380"/>
      <c r="X13" s="380"/>
      <c r="Y13" s="380"/>
      <c r="Z13" s="380"/>
      <c r="AA13" s="380"/>
    </row>
    <row r="14" spans="2:27">
      <c r="B14" s="360"/>
      <c r="C14" s="361"/>
      <c r="D14" s="361"/>
      <c r="E14" s="361" t="s">
        <v>196</v>
      </c>
      <c r="F14" s="370" t="s">
        <v>197</v>
      </c>
      <c r="G14" s="361"/>
      <c r="H14" s="374" t="s">
        <v>198</v>
      </c>
      <c r="I14" s="361"/>
      <c r="J14" s="364"/>
      <c r="L14" s="382" t="s">
        <v>132</v>
      </c>
      <c r="M14" s="383" t="s">
        <v>86</v>
      </c>
      <c r="N14" s="384" t="s">
        <v>128</v>
      </c>
      <c r="P14" s="380"/>
      <c r="Q14" s="380"/>
      <c r="R14" s="380"/>
      <c r="S14" s="380"/>
      <c r="T14" s="380"/>
      <c r="U14" s="380"/>
      <c r="V14" s="380"/>
      <c r="W14" s="380"/>
      <c r="X14" s="380"/>
      <c r="Y14" s="380"/>
      <c r="Z14" s="380"/>
      <c r="AA14" s="380"/>
    </row>
    <row r="15" spans="2:27">
      <c r="B15" s="360"/>
      <c r="C15" s="361"/>
      <c r="D15" s="361"/>
      <c r="E15" s="361"/>
      <c r="F15" s="369" t="s">
        <v>199</v>
      </c>
      <c r="G15" s="361"/>
      <c r="H15" s="356" t="s">
        <v>92</v>
      </c>
      <c r="I15" s="361"/>
      <c r="J15" s="364"/>
      <c r="L15" s="388" t="s">
        <v>165</v>
      </c>
      <c r="M15" s="389" t="s">
        <v>86</v>
      </c>
      <c r="N15" s="390" t="s">
        <v>200</v>
      </c>
      <c r="P15" s="380"/>
      <c r="Q15" s="380"/>
      <c r="R15" s="380"/>
      <c r="S15" s="380"/>
      <c r="T15" s="380"/>
      <c r="U15" s="380"/>
      <c r="V15" s="380"/>
      <c r="W15" s="380"/>
      <c r="X15" s="380"/>
      <c r="Y15" s="380"/>
      <c r="Z15" s="380"/>
      <c r="AA15" s="380"/>
    </row>
    <row r="16" spans="2:27">
      <c r="B16" s="360"/>
      <c r="C16" s="361"/>
      <c r="D16" s="361"/>
      <c r="E16" s="361"/>
      <c r="F16" s="362" t="s">
        <v>201</v>
      </c>
      <c r="G16" s="361"/>
      <c r="H16" s="363" t="s">
        <v>201</v>
      </c>
      <c r="I16" s="361"/>
      <c r="J16" s="364"/>
      <c r="P16" s="380"/>
      <c r="Q16" s="380"/>
      <c r="R16" s="380"/>
      <c r="S16" s="380"/>
      <c r="T16" s="380"/>
      <c r="U16" s="380"/>
      <c r="V16" s="380"/>
      <c r="W16" s="380"/>
      <c r="X16" s="380"/>
      <c r="Y16" s="380"/>
      <c r="Z16" s="380"/>
      <c r="AA16" s="380"/>
    </row>
    <row r="17" spans="2:27">
      <c r="B17" s="360"/>
      <c r="C17" s="361"/>
      <c r="D17" s="361"/>
      <c r="E17" s="361"/>
      <c r="F17" s="368" t="s">
        <v>92</v>
      </c>
      <c r="G17" s="361"/>
      <c r="H17" s="374" t="s">
        <v>202</v>
      </c>
      <c r="I17" s="361"/>
      <c r="J17" s="364"/>
      <c r="P17" s="380"/>
      <c r="Q17" s="380"/>
      <c r="R17" s="380"/>
      <c r="S17" s="380"/>
      <c r="T17" s="380"/>
      <c r="U17" s="380"/>
      <c r="V17" s="380"/>
      <c r="W17" s="380"/>
      <c r="X17" s="380"/>
      <c r="Y17" s="380"/>
      <c r="Z17" s="380"/>
      <c r="AA17" s="380"/>
    </row>
    <row r="18" spans="2:27">
      <c r="B18" s="365" t="s">
        <v>203</v>
      </c>
      <c r="C18" s="366"/>
      <c r="D18" s="366" t="s">
        <v>203</v>
      </c>
      <c r="E18" s="366"/>
      <c r="F18" s="372" t="s">
        <v>204</v>
      </c>
      <c r="G18" s="366"/>
      <c r="H18" s="375" t="s">
        <v>205</v>
      </c>
      <c r="I18" s="366"/>
      <c r="J18" s="367"/>
      <c r="L18"/>
      <c r="M18"/>
      <c r="N18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</row>
    <row r="19" spans="2:27">
      <c r="F19" s="174"/>
      <c r="G19" s="174"/>
      <c r="H19" s="174"/>
      <c r="I19" s="174"/>
      <c r="L19"/>
      <c r="M19"/>
      <c r="N19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380"/>
    </row>
    <row r="20" spans="2:27">
      <c r="F20" s="174"/>
      <c r="G20" s="174"/>
      <c r="H20" s="174"/>
      <c r="I20" s="174"/>
      <c r="L20"/>
      <c r="M20"/>
      <c r="N2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80"/>
      <c r="AA20" s="380"/>
    </row>
    <row r="21" spans="2:27">
      <c r="F21" s="174"/>
      <c r="G21" s="174"/>
      <c r="H21" s="174"/>
      <c r="I21" s="174"/>
      <c r="L21"/>
      <c r="M21"/>
      <c r="N21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</row>
    <row r="22" spans="2:27">
      <c r="B22" s="174" t="s">
        <v>206</v>
      </c>
      <c r="F22" s="174"/>
      <c r="G22" s="174"/>
      <c r="H22" s="174"/>
      <c r="I22" s="174"/>
      <c r="L22"/>
      <c r="M22"/>
      <c r="N22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</row>
    <row r="23" spans="2:27">
      <c r="F23" s="174"/>
      <c r="G23" s="174"/>
      <c r="H23" s="174"/>
      <c r="I23" s="174"/>
      <c r="L23"/>
      <c r="M23"/>
      <c r="N23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</row>
    <row r="24" spans="2:27">
      <c r="B24" s="178"/>
      <c r="C24" s="178"/>
      <c r="D24" s="178"/>
      <c r="E24" s="178"/>
      <c r="J24" s="178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</row>
    <row r="25" spans="2:27">
      <c r="J25" s="178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</row>
    <row r="26" spans="2:27">
      <c r="J26" s="178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</row>
    <row r="27" spans="2:27">
      <c r="J27" s="178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</row>
    <row r="28" spans="2:27">
      <c r="J28" s="178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</row>
    <row r="29" spans="2:27">
      <c r="J29" s="178"/>
      <c r="P29" s="380"/>
      <c r="Q29" s="380"/>
      <c r="R29" s="380"/>
      <c r="S29" s="380"/>
      <c r="T29" s="380"/>
      <c r="U29" s="380"/>
      <c r="V29" s="380"/>
      <c r="W29" s="380"/>
      <c r="X29" s="380"/>
      <c r="Y29" s="380"/>
      <c r="Z29" s="380"/>
      <c r="AA29" s="380"/>
    </row>
    <row r="30" spans="2:27">
      <c r="H30" s="178">
        <v>1</v>
      </c>
      <c r="I30" s="156" t="s">
        <v>1352</v>
      </c>
      <c r="J30" s="178"/>
      <c r="P30" s="380"/>
      <c r="Q30" s="380"/>
      <c r="R30" s="380"/>
      <c r="S30" s="380"/>
      <c r="T30" s="380"/>
      <c r="U30" s="380"/>
      <c r="V30" s="380"/>
      <c r="W30" s="380"/>
      <c r="X30" s="380"/>
      <c r="Y30" s="380"/>
      <c r="Z30" s="380"/>
      <c r="AA30" s="380"/>
    </row>
    <row r="31" spans="2:27">
      <c r="H31" s="178">
        <v>2</v>
      </c>
      <c r="I31" s="156" t="s">
        <v>1351</v>
      </c>
      <c r="J31" s="178"/>
      <c r="P31" s="380"/>
      <c r="Q31" s="380"/>
      <c r="R31" s="380"/>
      <c r="S31" s="380"/>
      <c r="T31" s="380"/>
      <c r="U31" s="380"/>
      <c r="V31" s="380"/>
      <c r="W31" s="380"/>
      <c r="X31" s="380"/>
      <c r="Y31" s="380"/>
      <c r="Z31" s="380"/>
      <c r="AA31" s="380"/>
    </row>
    <row r="32" spans="2:27">
      <c r="H32" s="178">
        <v>3</v>
      </c>
      <c r="I32" s="156" t="s">
        <v>1350</v>
      </c>
      <c r="J32" s="579"/>
      <c r="P32" s="380"/>
      <c r="Q32" s="380"/>
      <c r="R32" s="380"/>
      <c r="S32" s="380"/>
      <c r="T32" s="380"/>
      <c r="U32" s="380"/>
      <c r="V32" s="380"/>
      <c r="W32" s="380"/>
      <c r="X32" s="380"/>
      <c r="Y32" s="380"/>
      <c r="Z32" s="380"/>
      <c r="AA32" s="380"/>
    </row>
    <row r="33" spans="2:27">
      <c r="B33" s="178"/>
      <c r="C33" s="178"/>
      <c r="D33" s="178"/>
      <c r="E33" s="178"/>
      <c r="H33" s="178">
        <v>4</v>
      </c>
      <c r="I33" s="156" t="s">
        <v>1349</v>
      </c>
      <c r="J33" s="178"/>
      <c r="P33" s="380"/>
      <c r="Q33" s="380"/>
      <c r="R33" s="380"/>
      <c r="S33" s="380"/>
      <c r="T33" s="380"/>
      <c r="U33" s="380"/>
      <c r="V33" s="380"/>
      <c r="W33" s="380"/>
      <c r="X33" s="380"/>
      <c r="Y33" s="380"/>
      <c r="Z33" s="380"/>
      <c r="AA33" s="380"/>
    </row>
    <row r="34" spans="2:27">
      <c r="B34" s="178"/>
      <c r="C34" s="178"/>
      <c r="D34" s="178"/>
      <c r="E34" s="178"/>
      <c r="H34" s="178">
        <v>5</v>
      </c>
      <c r="I34" s="156" t="s">
        <v>1348</v>
      </c>
      <c r="J34" s="580"/>
    </row>
    <row r="35" spans="2:27">
      <c r="B35" s="178"/>
      <c r="C35" s="178"/>
      <c r="D35" s="178"/>
      <c r="E35" s="178"/>
      <c r="H35" s="178">
        <v>6</v>
      </c>
      <c r="I35" s="156" t="s">
        <v>1347</v>
      </c>
      <c r="J35" s="178"/>
    </row>
    <row r="36" spans="2:27">
      <c r="B36" s="178"/>
      <c r="C36" s="178"/>
      <c r="D36" s="178"/>
      <c r="E36" s="178"/>
      <c r="J36" s="178"/>
    </row>
    <row r="37" spans="2:27">
      <c r="B37" s="178"/>
      <c r="C37" s="178"/>
      <c r="D37" s="178"/>
      <c r="E37" s="178"/>
      <c r="J37" s="178"/>
    </row>
    <row r="38" spans="2:27">
      <c r="B38" s="178"/>
      <c r="C38" s="178"/>
      <c r="D38" s="178"/>
      <c r="E38" s="178"/>
      <c r="J38" s="178"/>
    </row>
  </sheetData>
  <mergeCells count="6">
    <mergeCell ref="L2:N2"/>
    <mergeCell ref="N7:N8"/>
    <mergeCell ref="N9:N10"/>
    <mergeCell ref="N11:N12"/>
    <mergeCell ref="B2:J2"/>
    <mergeCell ref="F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Q99"/>
  <sheetViews>
    <sheetView zoomScale="103" zoomScaleNormal="130" workbookViewId="0">
      <pane ySplit="3" topLeftCell="A4" activePane="bottomLeft" state="frozen"/>
      <selection activeCell="B1" sqref="B1"/>
      <selection pane="bottomLeft" activeCell="K40" sqref="K40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212" customWidth="1"/>
    <col min="6" max="7" width="8.7109375" customWidth="1"/>
    <col min="8" max="8" width="26.5703125" customWidth="1"/>
    <col min="9" max="9" width="2.85546875" customWidth="1"/>
    <col min="16" max="16" width="25.140625" customWidth="1"/>
  </cols>
  <sheetData>
    <row r="1" spans="2:16">
      <c r="E1"/>
      <c r="J1" s="1" t="s">
        <v>207</v>
      </c>
    </row>
    <row r="2" spans="2:16">
      <c r="B2" s="479" t="s">
        <v>208</v>
      </c>
      <c r="C2" s="480"/>
      <c r="D2" s="480"/>
      <c r="E2" s="480"/>
      <c r="F2" s="480"/>
      <c r="G2" s="480"/>
      <c r="H2" s="481"/>
      <c r="J2" s="8" t="s">
        <v>209</v>
      </c>
    </row>
    <row r="3" spans="2:16" ht="15.75">
      <c r="B3" s="89" t="s">
        <v>210</v>
      </c>
      <c r="C3" s="96" t="s">
        <v>77</v>
      </c>
      <c r="D3" s="96" t="s">
        <v>211</v>
      </c>
      <c r="E3" s="96" t="s">
        <v>212</v>
      </c>
      <c r="F3" s="96" t="s">
        <v>213</v>
      </c>
      <c r="G3" s="96" t="s">
        <v>214</v>
      </c>
      <c r="H3" s="97" t="s">
        <v>215</v>
      </c>
      <c r="J3" s="124" t="s">
        <v>216</v>
      </c>
      <c r="K3" s="8"/>
    </row>
    <row r="4" spans="2:16">
      <c r="B4" s="90"/>
      <c r="C4" s="476" t="s">
        <v>217</v>
      </c>
      <c r="D4" s="477"/>
      <c r="E4" s="477"/>
      <c r="F4" s="477"/>
      <c r="G4" s="477"/>
      <c r="H4" s="478"/>
    </row>
    <row r="5" spans="2:16">
      <c r="B5" s="90">
        <v>1</v>
      </c>
      <c r="C5" s="99" t="s">
        <v>218</v>
      </c>
      <c r="D5" s="34"/>
      <c r="E5" s="42"/>
      <c r="F5" s="42" t="s">
        <v>209</v>
      </c>
      <c r="G5" s="1"/>
      <c r="H5" s="91"/>
    </row>
    <row r="6" spans="2:16">
      <c r="B6" s="90">
        <v>2</v>
      </c>
      <c r="C6" s="99" t="s">
        <v>219</v>
      </c>
      <c r="D6" s="34"/>
      <c r="E6" s="42"/>
      <c r="F6" s="42" t="s">
        <v>209</v>
      </c>
      <c r="G6" s="1"/>
      <c r="H6" s="91"/>
      <c r="L6" s="484" t="s">
        <v>220</v>
      </c>
      <c r="M6" s="484"/>
      <c r="N6" s="484"/>
    </row>
    <row r="7" spans="2:16">
      <c r="B7" s="90">
        <v>3</v>
      </c>
      <c r="C7" s="99" t="s">
        <v>221</v>
      </c>
      <c r="D7" s="34"/>
      <c r="E7" s="42"/>
      <c r="F7" s="42" t="s">
        <v>209</v>
      </c>
      <c r="G7" s="1"/>
      <c r="H7" s="91"/>
      <c r="L7" s="484" t="s">
        <v>222</v>
      </c>
      <c r="M7" s="484"/>
      <c r="N7" s="484"/>
    </row>
    <row r="8" spans="2:16">
      <c r="B8" s="90">
        <v>4</v>
      </c>
      <c r="C8" s="100" t="s">
        <v>223</v>
      </c>
      <c r="D8" s="94"/>
      <c r="E8" s="42"/>
      <c r="F8" s="42"/>
      <c r="G8" s="1"/>
      <c r="H8" s="91"/>
      <c r="I8" s="2"/>
      <c r="L8" t="s">
        <v>21</v>
      </c>
    </row>
    <row r="9" spans="2:16">
      <c r="B9" s="90">
        <v>5</v>
      </c>
      <c r="C9" s="99" t="s">
        <v>224</v>
      </c>
      <c r="D9" s="34"/>
      <c r="E9" s="42"/>
      <c r="F9" s="42" t="s">
        <v>209</v>
      </c>
      <c r="G9" s="1"/>
      <c r="H9" s="91"/>
      <c r="I9" s="2"/>
      <c r="L9" s="491" t="s">
        <v>225</v>
      </c>
      <c r="M9" s="491"/>
      <c r="N9" s="491"/>
      <c r="O9" s="491"/>
      <c r="P9" s="491"/>
    </row>
    <row r="10" spans="2:16">
      <c r="B10" s="90">
        <v>6</v>
      </c>
      <c r="C10" s="99" t="s">
        <v>226</v>
      </c>
      <c r="D10" s="34"/>
      <c r="E10" s="42"/>
      <c r="F10" s="42" t="s">
        <v>209</v>
      </c>
      <c r="G10" s="1"/>
      <c r="H10" s="91"/>
      <c r="I10" s="2"/>
      <c r="L10" s="491"/>
      <c r="M10" s="491"/>
      <c r="N10" s="491"/>
      <c r="O10" s="491"/>
      <c r="P10" s="491"/>
    </row>
    <row r="11" spans="2:16">
      <c r="B11" s="90">
        <v>7</v>
      </c>
      <c r="C11" s="99" t="s">
        <v>227</v>
      </c>
      <c r="D11" s="34"/>
      <c r="E11" s="42"/>
      <c r="F11" s="42" t="s">
        <v>209</v>
      </c>
      <c r="G11" s="1"/>
      <c r="H11" s="91"/>
      <c r="I11" s="2"/>
      <c r="L11" s="491"/>
      <c r="M11" s="491"/>
      <c r="N11" s="491"/>
      <c r="O11" s="491"/>
      <c r="P11" s="491"/>
    </row>
    <row r="12" spans="2:16">
      <c r="B12" s="90">
        <v>8</v>
      </c>
      <c r="C12" s="99" t="s">
        <v>228</v>
      </c>
      <c r="D12" s="34"/>
      <c r="E12" s="42"/>
      <c r="F12" s="42" t="s">
        <v>209</v>
      </c>
      <c r="G12" s="1"/>
      <c r="H12" s="91"/>
      <c r="I12" s="2"/>
      <c r="L12" s="492"/>
      <c r="M12" s="492"/>
      <c r="N12" s="492"/>
      <c r="O12" s="492"/>
      <c r="P12" s="492"/>
    </row>
    <row r="13" spans="2:16">
      <c r="B13" s="90">
        <v>9</v>
      </c>
      <c r="C13" s="99" t="s">
        <v>229</v>
      </c>
      <c r="D13" s="34"/>
      <c r="E13" s="42"/>
      <c r="F13" s="42" t="s">
        <v>209</v>
      </c>
      <c r="G13" s="1"/>
      <c r="H13" s="91"/>
      <c r="I13" s="2"/>
      <c r="L13" s="485" t="s">
        <v>230</v>
      </c>
      <c r="M13" s="486"/>
      <c r="N13" s="486"/>
      <c r="O13" s="125" t="s">
        <v>231</v>
      </c>
      <c r="P13" s="126" t="s">
        <v>232</v>
      </c>
    </row>
    <row r="14" spans="2:16">
      <c r="B14" s="90">
        <v>10</v>
      </c>
      <c r="C14" s="99" t="s">
        <v>233</v>
      </c>
      <c r="D14" s="34"/>
      <c r="E14" s="42"/>
      <c r="F14" s="42" t="s">
        <v>207</v>
      </c>
      <c r="G14" s="1" t="s">
        <v>209</v>
      </c>
      <c r="H14" s="91" t="s">
        <v>234</v>
      </c>
      <c r="I14" s="2"/>
      <c r="L14" s="487"/>
      <c r="M14" s="488"/>
      <c r="N14" s="488"/>
      <c r="P14" s="127" t="str">
        <f>"+ disable_splash=1"</f>
        <v>+ disable_splash=1</v>
      </c>
    </row>
    <row r="15" spans="2:16">
      <c r="B15" s="90">
        <v>11</v>
      </c>
      <c r="C15" s="99" t="s">
        <v>235</v>
      </c>
      <c r="D15" s="34"/>
      <c r="E15" s="42"/>
      <c r="F15" s="42" t="s">
        <v>209</v>
      </c>
      <c r="G15" s="1"/>
      <c r="H15" s="91"/>
      <c r="I15" s="2"/>
      <c r="L15" s="487"/>
      <c r="M15" s="488"/>
      <c r="N15" s="488"/>
      <c r="P15" s="127" t="str">
        <f>"+logo.nologo"</f>
        <v>+logo.nologo</v>
      </c>
    </row>
    <row r="16" spans="2:16">
      <c r="B16" s="90">
        <v>12</v>
      </c>
      <c r="C16" s="99" t="s">
        <v>236</v>
      </c>
      <c r="D16" s="34"/>
      <c r="E16" s="42"/>
      <c r="F16" s="42"/>
      <c r="G16" s="1"/>
      <c r="H16" s="91"/>
      <c r="I16" s="2"/>
      <c r="L16" s="487"/>
      <c r="M16" s="488"/>
      <c r="N16" s="488"/>
      <c r="P16" s="127" t="str">
        <f>"+consoleblank=0"</f>
        <v>+consoleblank=0</v>
      </c>
    </row>
    <row r="17" spans="2:17">
      <c r="B17" s="90">
        <v>13</v>
      </c>
      <c r="C17" s="99" t="s">
        <v>237</v>
      </c>
      <c r="D17" s="34"/>
      <c r="E17" s="42"/>
      <c r="F17" s="42" t="s">
        <v>209</v>
      </c>
      <c r="G17" s="1"/>
      <c r="H17" s="91"/>
      <c r="I17" s="2"/>
      <c r="L17" s="489"/>
      <c r="M17" s="490"/>
      <c r="N17" s="490"/>
      <c r="O17" s="128"/>
      <c r="P17" s="129" t="str">
        <f>"+loglevel=1 quiet"</f>
        <v>+loglevel=1 quiet</v>
      </c>
      <c r="Q17" t="s">
        <v>238</v>
      </c>
    </row>
    <row r="18" spans="2:17">
      <c r="B18" s="90">
        <v>14</v>
      </c>
      <c r="C18" s="99" t="s">
        <v>239</v>
      </c>
      <c r="D18" s="34"/>
      <c r="E18" s="42"/>
      <c r="F18" s="42" t="s">
        <v>209</v>
      </c>
      <c r="G18" s="1"/>
      <c r="H18" s="91"/>
      <c r="I18" s="2"/>
      <c r="L18" s="1"/>
      <c r="M18" s="1"/>
      <c r="N18" s="1"/>
    </row>
    <row r="19" spans="2:17">
      <c r="B19" s="90">
        <v>15</v>
      </c>
      <c r="C19" s="99" t="s">
        <v>240</v>
      </c>
      <c r="D19" s="34"/>
      <c r="E19" s="42"/>
      <c r="F19" s="42" t="s">
        <v>209</v>
      </c>
      <c r="G19" s="1"/>
      <c r="H19" s="91"/>
      <c r="I19" s="2"/>
      <c r="L19" s="1"/>
      <c r="M19" s="1"/>
      <c r="N19" s="1"/>
    </row>
    <row r="20" spans="2:17">
      <c r="B20" s="90">
        <v>16</v>
      </c>
      <c r="C20" s="99" t="s">
        <v>241</v>
      </c>
      <c r="D20" s="34"/>
      <c r="E20" s="42"/>
      <c r="F20" s="42" t="s">
        <v>209</v>
      </c>
      <c r="G20" s="1"/>
      <c r="H20" s="91"/>
      <c r="I20" s="2"/>
      <c r="L20" s="1"/>
      <c r="M20" s="1"/>
      <c r="N20" s="1"/>
    </row>
    <row r="21" spans="2:17">
      <c r="B21" s="90">
        <v>17</v>
      </c>
      <c r="C21" s="99" t="s">
        <v>242</v>
      </c>
      <c r="D21" s="34"/>
      <c r="E21" s="42"/>
      <c r="F21" s="42" t="s">
        <v>209</v>
      </c>
      <c r="G21" s="1"/>
      <c r="H21" s="91"/>
      <c r="I21" s="2"/>
      <c r="L21" s="1"/>
      <c r="M21" s="1"/>
      <c r="N21" s="1"/>
    </row>
    <row r="22" spans="2:17">
      <c r="B22" s="90">
        <v>18</v>
      </c>
      <c r="C22" s="99" t="s">
        <v>243</v>
      </c>
      <c r="D22" s="34"/>
      <c r="E22" s="42"/>
      <c r="F22" s="42" t="s">
        <v>209</v>
      </c>
      <c r="G22" s="1"/>
      <c r="H22" s="91"/>
      <c r="I22" s="2"/>
      <c r="L22" s="1"/>
      <c r="M22" s="1"/>
      <c r="N22" s="1"/>
    </row>
    <row r="23" spans="2:17">
      <c r="B23" s="90">
        <v>19</v>
      </c>
      <c r="C23" s="99" t="s">
        <v>244</v>
      </c>
      <c r="D23" s="34"/>
      <c r="E23" s="42"/>
      <c r="F23" s="42"/>
      <c r="G23" s="1"/>
      <c r="H23" s="91"/>
      <c r="I23" s="2"/>
    </row>
    <row r="24" spans="2:17">
      <c r="B24" s="90">
        <v>20</v>
      </c>
      <c r="C24" s="99" t="s">
        <v>245</v>
      </c>
      <c r="D24" s="34"/>
      <c r="E24" s="42"/>
      <c r="F24" s="42" t="s">
        <v>209</v>
      </c>
      <c r="G24" s="1"/>
      <c r="H24" s="91"/>
      <c r="I24" s="2"/>
    </row>
    <row r="25" spans="2:17">
      <c r="B25" s="90">
        <v>21</v>
      </c>
      <c r="C25" s="99" t="s">
        <v>246</v>
      </c>
      <c r="D25" s="34"/>
      <c r="E25" s="42"/>
      <c r="F25" s="42" t="s">
        <v>209</v>
      </c>
      <c r="G25" s="1"/>
      <c r="H25" s="91"/>
      <c r="I25" s="2"/>
      <c r="L25" t="s">
        <v>247</v>
      </c>
      <c r="P25" t="s">
        <v>248</v>
      </c>
    </row>
    <row r="26" spans="2:17">
      <c r="B26" s="90">
        <v>22</v>
      </c>
      <c r="C26" s="99" t="s">
        <v>249</v>
      </c>
      <c r="D26" s="34"/>
      <c r="E26" s="42"/>
      <c r="F26" s="42" t="s">
        <v>207</v>
      </c>
      <c r="G26" s="1" t="s">
        <v>209</v>
      </c>
      <c r="H26" s="91" t="s">
        <v>234</v>
      </c>
      <c r="I26" s="2"/>
      <c r="L26" t="s">
        <v>250</v>
      </c>
    </row>
    <row r="27" spans="2:17">
      <c r="B27" s="90">
        <v>23</v>
      </c>
      <c r="C27" s="99" t="s">
        <v>251</v>
      </c>
      <c r="D27" s="34"/>
      <c r="E27" s="42"/>
      <c r="F27" s="42" t="s">
        <v>207</v>
      </c>
      <c r="G27" s="1" t="s">
        <v>209</v>
      </c>
      <c r="H27" s="91" t="s">
        <v>234</v>
      </c>
      <c r="I27" s="2"/>
    </row>
    <row r="28" spans="2:17">
      <c r="B28" s="90">
        <v>24</v>
      </c>
      <c r="C28" s="99" t="s">
        <v>252</v>
      </c>
      <c r="D28" s="34"/>
      <c r="E28" s="42"/>
      <c r="F28" s="42"/>
      <c r="G28" s="1"/>
      <c r="H28" s="91"/>
      <c r="I28" s="2"/>
    </row>
    <row r="29" spans="2:17">
      <c r="B29" s="90">
        <v>25</v>
      </c>
      <c r="C29" s="99" t="s">
        <v>253</v>
      </c>
      <c r="D29" s="34"/>
      <c r="E29" s="42"/>
      <c r="F29" s="42" t="s">
        <v>209</v>
      </c>
      <c r="G29" s="1"/>
      <c r="H29" s="91"/>
      <c r="I29" s="2"/>
    </row>
    <row r="30" spans="2:17">
      <c r="B30" s="90">
        <v>26</v>
      </c>
      <c r="C30" s="99" t="s">
        <v>254</v>
      </c>
      <c r="D30" s="34"/>
      <c r="E30" s="42"/>
      <c r="F30" s="42" t="s">
        <v>209</v>
      </c>
      <c r="G30" s="1"/>
      <c r="H30" s="91"/>
      <c r="I30" s="2"/>
    </row>
    <row r="31" spans="2:17">
      <c r="B31" s="90">
        <v>27</v>
      </c>
      <c r="C31" s="99" t="s">
        <v>255</v>
      </c>
      <c r="D31" s="34"/>
      <c r="E31" s="42"/>
      <c r="F31" s="42" t="s">
        <v>209</v>
      </c>
      <c r="G31" s="1"/>
      <c r="H31" s="91"/>
      <c r="I31" s="2"/>
    </row>
    <row r="32" spans="2:17">
      <c r="B32" s="90">
        <v>28</v>
      </c>
      <c r="C32" s="99" t="s">
        <v>256</v>
      </c>
      <c r="D32" s="34"/>
      <c r="E32" s="42"/>
      <c r="F32" s="42" t="s">
        <v>209</v>
      </c>
      <c r="G32" s="1"/>
      <c r="H32" s="91"/>
      <c r="I32" s="2"/>
    </row>
    <row r="33" spans="2:9">
      <c r="B33" s="90">
        <v>29</v>
      </c>
      <c r="C33" s="99" t="s">
        <v>257</v>
      </c>
      <c r="D33" s="34"/>
      <c r="E33" s="42"/>
      <c r="F33" s="42" t="s">
        <v>209</v>
      </c>
      <c r="G33" s="1"/>
      <c r="H33" s="91"/>
      <c r="I33" s="2"/>
    </row>
    <row r="34" spans="2:9">
      <c r="B34" s="90">
        <v>30</v>
      </c>
      <c r="C34" s="99" t="s">
        <v>258</v>
      </c>
      <c r="D34" s="34"/>
      <c r="E34" s="42"/>
      <c r="F34" s="42" t="s">
        <v>209</v>
      </c>
      <c r="G34" s="1"/>
      <c r="H34" s="91"/>
      <c r="I34" s="2"/>
    </row>
    <row r="35" spans="2:9">
      <c r="B35" s="90"/>
      <c r="C35" s="99"/>
      <c r="D35" s="34"/>
      <c r="E35" s="42"/>
      <c r="F35" s="42"/>
      <c r="G35" s="1"/>
      <c r="H35" s="91"/>
      <c r="I35" s="2"/>
    </row>
    <row r="36" spans="2:9">
      <c r="B36" s="90"/>
      <c r="C36" s="476" t="s">
        <v>259</v>
      </c>
      <c r="D36" s="477"/>
      <c r="E36" s="477"/>
      <c r="F36" s="477"/>
      <c r="G36" s="477"/>
      <c r="H36" s="478"/>
      <c r="I36" s="2"/>
    </row>
    <row r="37" spans="2:9">
      <c r="B37" s="90">
        <v>1</v>
      </c>
      <c r="C37" s="482" t="s">
        <v>260</v>
      </c>
      <c r="D37" s="483"/>
      <c r="E37" s="42"/>
      <c r="F37" s="42" t="s">
        <v>209</v>
      </c>
      <c r="G37" s="1"/>
      <c r="H37" s="91"/>
      <c r="I37" s="2"/>
    </row>
    <row r="38" spans="2:9">
      <c r="B38" s="90">
        <v>2</v>
      </c>
      <c r="C38" s="474" t="s">
        <v>261</v>
      </c>
      <c r="D38" s="475"/>
      <c r="E38" s="42"/>
      <c r="F38" s="42"/>
      <c r="G38" s="1"/>
      <c r="H38" s="91"/>
      <c r="I38" s="2"/>
    </row>
    <row r="39" spans="2:9">
      <c r="B39" s="90">
        <v>3</v>
      </c>
      <c r="C39" s="474" t="s">
        <v>262</v>
      </c>
      <c r="D39" s="475"/>
      <c r="E39" s="42"/>
      <c r="F39" s="42"/>
      <c r="G39" s="1"/>
      <c r="H39" s="91"/>
      <c r="I39" s="2"/>
    </row>
    <row r="40" spans="2:9">
      <c r="B40" s="90">
        <v>4</v>
      </c>
      <c r="C40" s="474" t="s">
        <v>263</v>
      </c>
      <c r="D40" s="475"/>
      <c r="E40" s="42"/>
      <c r="F40" s="42" t="s">
        <v>209</v>
      </c>
      <c r="G40" s="1"/>
      <c r="H40" s="91"/>
      <c r="I40" s="2"/>
    </row>
    <row r="41" spans="2:9">
      <c r="B41" s="90">
        <v>5</v>
      </c>
      <c r="C41" s="474" t="s">
        <v>264</v>
      </c>
      <c r="D41" s="475"/>
      <c r="E41" s="42"/>
      <c r="F41" s="42"/>
      <c r="G41" s="1"/>
      <c r="H41" s="91"/>
      <c r="I41" s="2"/>
    </row>
    <row r="42" spans="2:9">
      <c r="B42" s="90">
        <v>6</v>
      </c>
      <c r="C42" s="474" t="s">
        <v>265</v>
      </c>
      <c r="D42" s="475"/>
      <c r="E42" s="42"/>
      <c r="F42" s="42"/>
      <c r="G42" s="1"/>
      <c r="H42" s="91"/>
      <c r="I42" s="2"/>
    </row>
    <row r="43" spans="2:9">
      <c r="B43" s="90">
        <v>7</v>
      </c>
      <c r="C43" s="474" t="s">
        <v>266</v>
      </c>
      <c r="D43" s="475"/>
      <c r="E43" s="42"/>
      <c r="F43" s="42"/>
      <c r="G43" s="1"/>
      <c r="H43" s="91"/>
      <c r="I43" s="2"/>
    </row>
    <row r="44" spans="2:9">
      <c r="B44" s="90">
        <v>8</v>
      </c>
      <c r="C44" s="474" t="s">
        <v>267</v>
      </c>
      <c r="D44" s="475"/>
      <c r="E44" s="42"/>
      <c r="F44" s="42"/>
      <c r="G44" s="1"/>
      <c r="H44" s="91"/>
      <c r="I44" s="2"/>
    </row>
    <row r="45" spans="2:9">
      <c r="B45" s="90">
        <v>9</v>
      </c>
      <c r="C45" s="474" t="s">
        <v>268</v>
      </c>
      <c r="D45" s="475"/>
      <c r="E45" s="42"/>
      <c r="F45" s="42"/>
      <c r="G45" s="1"/>
      <c r="H45" s="91"/>
      <c r="I45" s="2"/>
    </row>
    <row r="46" spans="2:9">
      <c r="B46" s="90">
        <v>10</v>
      </c>
      <c r="C46" s="474" t="s">
        <v>269</v>
      </c>
      <c r="D46" s="475"/>
      <c r="E46" s="42"/>
      <c r="F46" s="42"/>
      <c r="G46" s="1"/>
      <c r="H46" s="91"/>
      <c r="I46" s="2"/>
    </row>
    <row r="47" spans="2:9">
      <c r="B47" s="90">
        <v>11</v>
      </c>
      <c r="C47" s="474" t="s">
        <v>270</v>
      </c>
      <c r="D47" s="475"/>
      <c r="E47" s="42"/>
      <c r="F47" s="42"/>
      <c r="G47" s="1"/>
      <c r="H47" s="91"/>
      <c r="I47" s="2"/>
    </row>
    <row r="48" spans="2:9">
      <c r="B48" s="90">
        <v>12</v>
      </c>
      <c r="C48" s="474" t="s">
        <v>271</v>
      </c>
      <c r="D48" s="475"/>
      <c r="E48" s="42"/>
      <c r="F48" s="42"/>
      <c r="G48" s="1"/>
      <c r="H48" s="91"/>
      <c r="I48" s="2"/>
    </row>
    <row r="49" spans="2:10">
      <c r="B49" s="90">
        <v>13</v>
      </c>
      <c r="C49" s="474" t="s">
        <v>272</v>
      </c>
      <c r="D49" s="475"/>
      <c r="E49" s="42"/>
      <c r="F49" s="42"/>
      <c r="G49" s="1"/>
      <c r="H49" s="91"/>
      <c r="I49" s="2"/>
    </row>
    <row r="50" spans="2:10">
      <c r="B50" s="90">
        <v>14</v>
      </c>
      <c r="C50" s="474" t="s">
        <v>273</v>
      </c>
      <c r="D50" s="475"/>
      <c r="E50" s="42"/>
      <c r="F50" s="42"/>
      <c r="G50" s="1"/>
      <c r="H50" s="91"/>
      <c r="I50" s="2"/>
    </row>
    <row r="51" spans="2:10">
      <c r="B51" s="90">
        <v>15</v>
      </c>
      <c r="C51" s="474" t="s">
        <v>274</v>
      </c>
      <c r="D51" s="475"/>
      <c r="E51" s="42"/>
      <c r="F51" s="42"/>
      <c r="G51" s="1"/>
      <c r="H51" s="91"/>
      <c r="I51" s="2"/>
    </row>
    <row r="52" spans="2:10">
      <c r="B52" s="90">
        <v>16</v>
      </c>
      <c r="C52" s="474"/>
      <c r="D52" s="475"/>
      <c r="E52" s="42"/>
      <c r="F52" s="42"/>
      <c r="G52" s="1"/>
      <c r="H52" s="91"/>
      <c r="I52" s="2"/>
    </row>
    <row r="53" spans="2:10">
      <c r="B53" s="90">
        <v>17</v>
      </c>
      <c r="C53" s="474"/>
      <c r="D53" s="475"/>
      <c r="E53" s="42"/>
      <c r="F53" s="42"/>
      <c r="G53" s="1"/>
      <c r="H53" s="91"/>
      <c r="I53" s="2"/>
    </row>
    <row r="54" spans="2:10">
      <c r="B54" s="90"/>
      <c r="C54" s="9"/>
      <c r="D54" s="5"/>
      <c r="E54" s="42"/>
      <c r="F54" s="42"/>
      <c r="G54" s="1"/>
      <c r="H54" s="91"/>
      <c r="I54" s="2"/>
    </row>
    <row r="55" spans="2:10">
      <c r="B55" s="90"/>
      <c r="C55" s="476" t="s">
        <v>275</v>
      </c>
      <c r="D55" s="477"/>
      <c r="E55" s="477"/>
      <c r="F55" s="477"/>
      <c r="G55" s="477"/>
      <c r="H55" s="478"/>
      <c r="I55" s="2"/>
    </row>
    <row r="56" spans="2:10">
      <c r="B56" s="90">
        <v>1</v>
      </c>
      <c r="C56" s="101" t="s">
        <v>276</v>
      </c>
      <c r="D56" s="34"/>
      <c r="E56" s="42" t="s">
        <v>216</v>
      </c>
      <c r="F56" s="42" t="s">
        <v>209</v>
      </c>
      <c r="G56" s="1"/>
      <c r="H56" s="91"/>
      <c r="I56" s="2"/>
    </row>
    <row r="57" spans="2:10">
      <c r="B57" s="90">
        <v>2</v>
      </c>
      <c r="C57" s="101" t="s">
        <v>277</v>
      </c>
      <c r="D57" s="34"/>
      <c r="E57" s="42" t="s">
        <v>209</v>
      </c>
      <c r="F57" s="42" t="s">
        <v>209</v>
      </c>
      <c r="G57" s="1"/>
      <c r="H57" s="91"/>
      <c r="I57" s="2"/>
    </row>
    <row r="58" spans="2:10">
      <c r="B58" s="90">
        <v>3</v>
      </c>
      <c r="C58" s="101" t="s">
        <v>278</v>
      </c>
      <c r="D58" s="34"/>
      <c r="E58" s="42" t="s">
        <v>216</v>
      </c>
      <c r="F58" s="42" t="s">
        <v>207</v>
      </c>
      <c r="G58" s="1" t="s">
        <v>209</v>
      </c>
      <c r="H58" s="91" t="s">
        <v>234</v>
      </c>
      <c r="I58" s="2"/>
    </row>
    <row r="59" spans="2:10">
      <c r="B59" s="90">
        <v>4</v>
      </c>
      <c r="C59" s="101" t="s">
        <v>279</v>
      </c>
      <c r="D59" s="34"/>
      <c r="E59" s="42" t="s">
        <v>209</v>
      </c>
      <c r="F59" s="42" t="s">
        <v>207</v>
      </c>
      <c r="G59" s="1" t="s">
        <v>209</v>
      </c>
      <c r="H59" s="91" t="s">
        <v>234</v>
      </c>
      <c r="I59" s="2"/>
      <c r="J59" t="s">
        <v>280</v>
      </c>
    </row>
    <row r="60" spans="2:10">
      <c r="B60" s="90">
        <v>5</v>
      </c>
      <c r="C60" s="101" t="s">
        <v>281</v>
      </c>
      <c r="D60" s="34"/>
      <c r="E60" s="42" t="s">
        <v>216</v>
      </c>
      <c r="F60" s="42" t="s">
        <v>209</v>
      </c>
      <c r="G60" s="1"/>
      <c r="H60" s="91"/>
      <c r="I60" s="2"/>
    </row>
    <row r="61" spans="2:10">
      <c r="B61" s="90">
        <v>6</v>
      </c>
      <c r="C61" s="101" t="s">
        <v>282</v>
      </c>
      <c r="D61" s="34"/>
      <c r="E61" s="42" t="s">
        <v>216</v>
      </c>
      <c r="F61" s="42" t="s">
        <v>209</v>
      </c>
      <c r="G61" s="1"/>
      <c r="H61" s="91"/>
      <c r="I61" s="2"/>
    </row>
    <row r="62" spans="2:10">
      <c r="B62" s="90">
        <v>7</v>
      </c>
      <c r="C62" s="101" t="s">
        <v>283</v>
      </c>
      <c r="D62" s="34"/>
      <c r="E62" s="42" t="s">
        <v>216</v>
      </c>
      <c r="F62" s="42"/>
      <c r="G62" s="1"/>
      <c r="H62" s="91"/>
      <c r="I62" s="2"/>
    </row>
    <row r="63" spans="2:10">
      <c r="B63" s="90">
        <v>8</v>
      </c>
      <c r="C63" s="101" t="s">
        <v>284</v>
      </c>
      <c r="D63" s="34"/>
      <c r="E63" s="42" t="s">
        <v>216</v>
      </c>
      <c r="F63" s="42"/>
      <c r="G63" s="1"/>
      <c r="H63" s="91"/>
      <c r="I63" s="2"/>
    </row>
    <row r="64" spans="2:10">
      <c r="B64" s="90">
        <v>9</v>
      </c>
      <c r="C64" s="101" t="s">
        <v>285</v>
      </c>
      <c r="D64" s="34"/>
      <c r="E64" s="42" t="s">
        <v>209</v>
      </c>
      <c r="F64" s="42" t="s">
        <v>209</v>
      </c>
      <c r="G64" s="1"/>
      <c r="H64" s="91"/>
      <c r="I64" s="2"/>
    </row>
    <row r="65" spans="2:9">
      <c r="B65" s="90">
        <v>10</v>
      </c>
      <c r="C65" s="101" t="s">
        <v>286</v>
      </c>
      <c r="D65" s="34"/>
      <c r="E65" s="42" t="s">
        <v>209</v>
      </c>
      <c r="F65" s="42" t="s">
        <v>209</v>
      </c>
      <c r="G65" s="1"/>
      <c r="H65" s="91"/>
      <c r="I65" s="2"/>
    </row>
    <row r="66" spans="2:9">
      <c r="B66" s="90">
        <v>11</v>
      </c>
      <c r="C66" s="98" t="s">
        <v>287</v>
      </c>
      <c r="D66" s="34"/>
      <c r="E66" s="42" t="s">
        <v>216</v>
      </c>
      <c r="F66" s="42" t="s">
        <v>207</v>
      </c>
      <c r="G66" s="1" t="s">
        <v>209</v>
      </c>
      <c r="H66" s="91" t="s">
        <v>234</v>
      </c>
      <c r="I66" s="2"/>
    </row>
    <row r="67" spans="2:9">
      <c r="B67" s="90">
        <v>12</v>
      </c>
      <c r="C67" s="98" t="s">
        <v>288</v>
      </c>
      <c r="D67" s="34"/>
      <c r="E67" s="42" t="s">
        <v>216</v>
      </c>
      <c r="F67" s="42" t="s">
        <v>207</v>
      </c>
      <c r="G67" s="1" t="s">
        <v>209</v>
      </c>
      <c r="H67" s="91" t="s">
        <v>234</v>
      </c>
      <c r="I67" s="2"/>
    </row>
    <row r="68" spans="2:9">
      <c r="B68" s="90">
        <v>13</v>
      </c>
      <c r="C68" s="98" t="s">
        <v>289</v>
      </c>
      <c r="D68" s="34"/>
      <c r="E68" s="42" t="s">
        <v>216</v>
      </c>
      <c r="F68" s="42" t="s">
        <v>207</v>
      </c>
      <c r="G68" s="1" t="s">
        <v>209</v>
      </c>
      <c r="H68" s="91" t="s">
        <v>234</v>
      </c>
      <c r="I68" s="2"/>
    </row>
    <row r="69" spans="2:9">
      <c r="B69" s="90">
        <v>14</v>
      </c>
      <c r="C69" s="98" t="s">
        <v>290</v>
      </c>
      <c r="D69" s="34"/>
      <c r="E69" s="42" t="s">
        <v>216</v>
      </c>
      <c r="F69" s="42" t="s">
        <v>209</v>
      </c>
      <c r="G69" s="1"/>
      <c r="H69" s="91"/>
      <c r="I69" s="2"/>
    </row>
    <row r="70" spans="2:9">
      <c r="B70" s="90">
        <v>15</v>
      </c>
      <c r="C70" s="98" t="s">
        <v>291</v>
      </c>
      <c r="D70" s="34"/>
      <c r="E70" s="42"/>
      <c r="F70" s="42"/>
      <c r="G70" s="1"/>
      <c r="H70" s="91"/>
      <c r="I70" s="2"/>
    </row>
    <row r="71" spans="2:9">
      <c r="B71" s="92"/>
      <c r="C71" s="102"/>
      <c r="D71" s="95"/>
      <c r="E71" s="43"/>
      <c r="F71" s="43"/>
      <c r="G71" s="353"/>
      <c r="H71" s="93"/>
      <c r="I71" s="2"/>
    </row>
    <row r="72" spans="2:9">
      <c r="C72" s="2"/>
      <c r="D72" s="2"/>
      <c r="F72" s="2"/>
      <c r="G72" s="2"/>
      <c r="H72" s="2"/>
      <c r="I72" s="2"/>
    </row>
    <row r="73" spans="2:9">
      <c r="C73" s="2"/>
      <c r="D73" s="2"/>
      <c r="F73" s="2"/>
      <c r="G73" s="2"/>
      <c r="H73" s="2"/>
      <c r="I73" s="2"/>
    </row>
    <row r="74" spans="2:9">
      <c r="C74" t="s">
        <v>292</v>
      </c>
    </row>
    <row r="75" spans="2:9">
      <c r="C75" t="s">
        <v>293</v>
      </c>
    </row>
    <row r="76" spans="2:9">
      <c r="C76" t="s">
        <v>294</v>
      </c>
    </row>
    <row r="77" spans="2:9">
      <c r="C77" t="s">
        <v>295</v>
      </c>
    </row>
    <row r="78" spans="2:9">
      <c r="C78" t="s">
        <v>296</v>
      </c>
    </row>
    <row r="79" spans="2:9">
      <c r="C79" t="s">
        <v>297</v>
      </c>
    </row>
    <row r="80" spans="2:9">
      <c r="C80" t="s">
        <v>298</v>
      </c>
    </row>
    <row r="82" spans="3:5">
      <c r="C82" t="s">
        <v>299</v>
      </c>
    </row>
    <row r="84" spans="3:5">
      <c r="C84" t="s">
        <v>300</v>
      </c>
    </row>
    <row r="85" spans="3:5">
      <c r="C85" t="s">
        <v>301</v>
      </c>
    </row>
    <row r="86" spans="3:5">
      <c r="C86" t="s">
        <v>302</v>
      </c>
      <c r="E86" s="212">
        <v>666</v>
      </c>
    </row>
    <row r="88" spans="3:5">
      <c r="C88" t="s">
        <v>303</v>
      </c>
      <c r="E88" s="212" t="s">
        <v>304</v>
      </c>
    </row>
    <row r="89" spans="3:5">
      <c r="C89" t="s">
        <v>305</v>
      </c>
      <c r="E89" s="212" t="s">
        <v>304</v>
      </c>
    </row>
    <row r="90" spans="3:5">
      <c r="C90" t="s">
        <v>306</v>
      </c>
      <c r="E90" s="212" t="s">
        <v>304</v>
      </c>
    </row>
    <row r="91" spans="3:5">
      <c r="C91" t="s">
        <v>307</v>
      </c>
      <c r="E91" s="212" t="s">
        <v>304</v>
      </c>
    </row>
    <row r="93" spans="3:5">
      <c r="C93" t="s">
        <v>308</v>
      </c>
    </row>
    <row r="95" spans="3:5">
      <c r="C95" t="s">
        <v>309</v>
      </c>
    </row>
    <row r="97" spans="3:3">
      <c r="C97" t="s">
        <v>310</v>
      </c>
    </row>
    <row r="99" spans="3:3">
      <c r="C99" t="s">
        <v>311</v>
      </c>
    </row>
  </sheetData>
  <mergeCells count="25">
    <mergeCell ref="C40:D40"/>
    <mergeCell ref="L13:N17"/>
    <mergeCell ref="L9:P12"/>
    <mergeCell ref="C38:D38"/>
    <mergeCell ref="C39:D39"/>
    <mergeCell ref="B2:H2"/>
    <mergeCell ref="C4:H4"/>
    <mergeCell ref="C36:H36"/>
    <mergeCell ref="C37:D37"/>
    <mergeCell ref="L6:N6"/>
    <mergeCell ref="L7:N7"/>
    <mergeCell ref="C41:D41"/>
    <mergeCell ref="C42:D42"/>
    <mergeCell ref="C53:D53"/>
    <mergeCell ref="C55:H55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</mergeCells>
  <conditionalFormatting sqref="E1:G1048576 J1:J1048576">
    <cfRule type="cellIs" dxfId="6" priority="1" operator="equal">
      <formula>$J$1</formula>
    </cfRule>
    <cfRule type="cellIs" dxfId="5" priority="2" operator="equal">
      <formula>$J$3</formula>
    </cfRule>
    <cfRule type="cellIs" dxfId="4" priority="3" operator="equal">
      <formula>$J$2</formula>
    </cfRule>
  </conditionalFormatting>
  <dataValidations count="1">
    <dataValidation type="list" allowBlank="1" showInputMessage="1" showErrorMessage="1" sqref="E5:G35 E37:G54 E56:G71" xr:uid="{E73D60C3-F865-4D2B-B44E-471EC62759A9}">
      <formula1>$J$1:$J$3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3" customWidth="1"/>
    <col min="2" max="2" width="100" style="3" customWidth="1"/>
    <col min="3" max="3" width="14.85546875" style="4" bestFit="1" customWidth="1"/>
    <col min="4" max="4" width="14.85546875" style="4" customWidth="1"/>
    <col min="5" max="5" width="14.85546875" style="10" customWidth="1"/>
    <col min="6" max="6" width="23" style="31" customWidth="1"/>
    <col min="7" max="7" width="2.85546875" style="3" customWidth="1"/>
    <col min="8" max="16384" width="9.140625" style="3"/>
  </cols>
  <sheetData>
    <row r="1" spans="2:7">
      <c r="F1" s="11"/>
      <c r="G1" s="12"/>
    </row>
    <row r="2" spans="2:7">
      <c r="E2" s="13">
        <f>SUM(E7:E28)</f>
        <v>244.48000000000008</v>
      </c>
      <c r="F2" s="11"/>
      <c r="G2" s="12"/>
    </row>
    <row r="3" spans="2:7">
      <c r="F3" s="11"/>
      <c r="G3" s="12"/>
    </row>
    <row r="4" spans="2:7" ht="15" customHeight="1">
      <c r="B4" s="493" t="s">
        <v>312</v>
      </c>
      <c r="C4" s="496" t="s">
        <v>313</v>
      </c>
      <c r="D4" s="499" t="s">
        <v>314</v>
      </c>
      <c r="E4" s="502" t="s">
        <v>315</v>
      </c>
      <c r="F4" s="505" t="s">
        <v>316</v>
      </c>
    </row>
    <row r="5" spans="2:7" ht="15" customHeight="1">
      <c r="B5" s="494"/>
      <c r="C5" s="497"/>
      <c r="D5" s="500"/>
      <c r="E5" s="503"/>
      <c r="F5" s="506"/>
    </row>
    <row r="6" spans="2:7" ht="15" customHeight="1">
      <c r="B6" s="495"/>
      <c r="C6" s="498"/>
      <c r="D6" s="501"/>
      <c r="E6" s="504"/>
      <c r="F6" s="507"/>
    </row>
    <row r="7" spans="2:7" ht="15" customHeight="1">
      <c r="B7" s="14" t="s">
        <v>317</v>
      </c>
      <c r="C7" s="15"/>
      <c r="D7" s="15">
        <v>1</v>
      </c>
      <c r="E7" s="32">
        <v>94.99</v>
      </c>
      <c r="F7" s="16" t="s">
        <v>318</v>
      </c>
      <c r="G7" s="17"/>
    </row>
    <row r="8" spans="2:7" ht="15" customHeight="1">
      <c r="B8" s="14" t="s">
        <v>319</v>
      </c>
      <c r="C8" s="15"/>
      <c r="D8" s="15">
        <v>1</v>
      </c>
      <c r="E8" s="33">
        <v>52</v>
      </c>
      <c r="F8" s="16" t="s">
        <v>318</v>
      </c>
      <c r="G8" s="17"/>
    </row>
    <row r="9" spans="2:7">
      <c r="B9" s="14" t="s">
        <v>320</v>
      </c>
      <c r="C9" s="15"/>
      <c r="D9" s="15">
        <v>1</v>
      </c>
      <c r="E9" s="33">
        <v>16.989999999999998</v>
      </c>
      <c r="F9" s="16" t="s">
        <v>318</v>
      </c>
      <c r="G9" s="17"/>
    </row>
    <row r="10" spans="2:7">
      <c r="B10" s="14" t="s">
        <v>321</v>
      </c>
      <c r="C10" s="15"/>
      <c r="D10" s="15">
        <v>2</v>
      </c>
      <c r="E10" s="33">
        <v>6.97</v>
      </c>
      <c r="F10" s="16" t="s">
        <v>318</v>
      </c>
      <c r="G10" s="17"/>
    </row>
    <row r="11" spans="2:7">
      <c r="B11" s="14" t="s">
        <v>322</v>
      </c>
      <c r="C11" s="15"/>
      <c r="D11" s="15">
        <v>1</v>
      </c>
      <c r="E11" s="33">
        <v>29.99</v>
      </c>
      <c r="F11" s="16" t="s">
        <v>323</v>
      </c>
      <c r="G11" s="17"/>
    </row>
    <row r="12" spans="2:7">
      <c r="B12" s="14" t="s">
        <v>324</v>
      </c>
      <c r="C12" s="15"/>
      <c r="D12" s="15">
        <v>1</v>
      </c>
      <c r="E12" s="33">
        <v>4.8600000000000003</v>
      </c>
      <c r="F12" s="16" t="s">
        <v>323</v>
      </c>
      <c r="G12" s="17"/>
    </row>
    <row r="13" spans="2:7">
      <c r="B13" s="14" t="s">
        <v>325</v>
      </c>
      <c r="C13" s="15"/>
      <c r="D13" s="15">
        <v>1</v>
      </c>
      <c r="E13" s="33">
        <v>8.99</v>
      </c>
      <c r="F13" s="16" t="s">
        <v>323</v>
      </c>
      <c r="G13" s="17"/>
    </row>
    <row r="14" spans="2:7">
      <c r="B14" s="14" t="s">
        <v>326</v>
      </c>
      <c r="C14" s="15"/>
      <c r="D14" s="15">
        <v>1</v>
      </c>
      <c r="E14" s="33">
        <v>10.49</v>
      </c>
      <c r="F14" s="16" t="s">
        <v>323</v>
      </c>
      <c r="G14" s="17"/>
    </row>
    <row r="15" spans="2:7">
      <c r="B15" s="14" t="s">
        <v>327</v>
      </c>
      <c r="C15" s="15"/>
      <c r="D15" s="15">
        <v>1</v>
      </c>
      <c r="E15" s="33">
        <v>6.99</v>
      </c>
      <c r="F15" s="16" t="s">
        <v>323</v>
      </c>
      <c r="G15" s="17"/>
    </row>
    <row r="16" spans="2:7">
      <c r="B16" s="14" t="s">
        <v>328</v>
      </c>
      <c r="C16" s="15"/>
      <c r="D16" s="15">
        <v>1</v>
      </c>
      <c r="E16" s="33">
        <v>4.99</v>
      </c>
      <c r="F16" s="16" t="s">
        <v>323</v>
      </c>
      <c r="G16" s="17"/>
    </row>
    <row r="17" spans="2:7">
      <c r="B17" s="14" t="s">
        <v>329</v>
      </c>
      <c r="C17" s="15"/>
      <c r="D17" s="15">
        <v>1</v>
      </c>
      <c r="E17" s="33">
        <v>7.22</v>
      </c>
      <c r="F17" s="16" t="s">
        <v>323</v>
      </c>
      <c r="G17" s="17"/>
    </row>
    <row r="18" spans="2:7">
      <c r="B18" s="14"/>
      <c r="C18" s="15"/>
      <c r="D18" s="15"/>
      <c r="E18" s="33"/>
      <c r="F18" s="16"/>
      <c r="G18" s="17"/>
    </row>
    <row r="19" spans="2:7">
      <c r="B19" s="14"/>
      <c r="C19" s="15"/>
      <c r="D19" s="15"/>
      <c r="E19" s="33"/>
      <c r="F19" s="16"/>
      <c r="G19" s="17"/>
    </row>
    <row r="20" spans="2:7">
      <c r="B20" s="14"/>
      <c r="C20" s="15"/>
      <c r="D20" s="15"/>
      <c r="E20" s="33"/>
      <c r="F20" s="16"/>
      <c r="G20" s="17"/>
    </row>
    <row r="21" spans="2:7">
      <c r="B21" s="14"/>
      <c r="C21" s="15"/>
      <c r="D21" s="15"/>
      <c r="E21" s="33"/>
      <c r="F21" s="16"/>
      <c r="G21" s="17"/>
    </row>
    <row r="22" spans="2:7">
      <c r="B22" s="14"/>
      <c r="C22" s="15"/>
      <c r="D22" s="15"/>
      <c r="E22" s="33"/>
      <c r="F22" s="16"/>
      <c r="G22" s="17"/>
    </row>
    <row r="23" spans="2:7">
      <c r="B23" s="14"/>
      <c r="C23" s="15"/>
      <c r="D23" s="15"/>
      <c r="E23" s="33"/>
      <c r="F23" s="16"/>
      <c r="G23" s="17"/>
    </row>
    <row r="24" spans="2:7">
      <c r="B24" s="14"/>
      <c r="C24" s="15"/>
      <c r="D24" s="15"/>
      <c r="E24" s="33"/>
      <c r="F24" s="16"/>
      <c r="G24" s="17"/>
    </row>
    <row r="25" spans="2:7">
      <c r="B25" s="14"/>
      <c r="C25" s="15"/>
      <c r="D25" s="15"/>
      <c r="E25" s="33"/>
      <c r="F25" s="16"/>
      <c r="G25" s="17"/>
    </row>
    <row r="26" spans="2:7">
      <c r="B26" s="14"/>
      <c r="C26" s="15"/>
      <c r="D26" s="15"/>
      <c r="E26" s="33"/>
      <c r="F26" s="16"/>
      <c r="G26" s="17"/>
    </row>
    <row r="27" spans="2:7">
      <c r="B27" s="14"/>
      <c r="C27" s="15"/>
      <c r="D27" s="15"/>
      <c r="E27" s="33"/>
      <c r="F27" s="16"/>
      <c r="G27" s="17"/>
    </row>
    <row r="28" spans="2:7">
      <c r="B28" s="19"/>
      <c r="C28" s="15"/>
      <c r="D28" s="15"/>
      <c r="E28" s="33"/>
      <c r="F28" s="16"/>
      <c r="G28" s="17"/>
    </row>
    <row r="29" spans="2:7">
      <c r="B29" s="14"/>
      <c r="C29" s="20" t="s">
        <v>330</v>
      </c>
      <c r="D29" s="21" t="s">
        <v>331</v>
      </c>
      <c r="E29" s="22" t="s">
        <v>332</v>
      </c>
      <c r="F29" s="23"/>
      <c r="G29" s="17"/>
    </row>
    <row r="30" spans="2:7">
      <c r="B30" s="19" t="s">
        <v>333</v>
      </c>
      <c r="C30" s="24">
        <f>COUNTIF(B31:B77,"&lt;&gt;")</f>
        <v>0</v>
      </c>
      <c r="D30" s="25">
        <f>COUNTIF(F31:F77, "DONE")</f>
        <v>0</v>
      </c>
      <c r="E30" s="26" t="e">
        <f>D30/C30</f>
        <v>#DIV/0!</v>
      </c>
      <c r="F30" s="23"/>
      <c r="G30" s="17"/>
    </row>
    <row r="31" spans="2:7">
      <c r="B31" s="14"/>
      <c r="C31" s="15"/>
      <c r="D31" s="15"/>
      <c r="E31" s="18"/>
      <c r="F31" s="27"/>
      <c r="G31" s="17"/>
    </row>
    <row r="32" spans="2:7">
      <c r="B32" s="14"/>
      <c r="C32" s="15"/>
      <c r="D32" s="15"/>
      <c r="E32" s="18"/>
      <c r="F32" s="27"/>
      <c r="G32" s="17"/>
    </row>
    <row r="33" spans="2:7">
      <c r="B33" s="14"/>
      <c r="C33" s="15"/>
      <c r="D33" s="15"/>
      <c r="E33" s="18"/>
      <c r="F33" s="27"/>
      <c r="G33" s="17"/>
    </row>
    <row r="34" spans="2:7">
      <c r="B34" s="14"/>
      <c r="C34" s="15"/>
      <c r="D34" s="15"/>
      <c r="E34" s="18"/>
      <c r="F34" s="27"/>
      <c r="G34" s="17"/>
    </row>
    <row r="35" spans="2:7">
      <c r="B35" s="14"/>
      <c r="C35" s="15"/>
      <c r="D35" s="15"/>
      <c r="E35" s="18"/>
      <c r="F35" s="27"/>
      <c r="G35" s="17"/>
    </row>
    <row r="36" spans="2:7">
      <c r="B36" s="14"/>
      <c r="C36" s="15"/>
      <c r="D36" s="15"/>
      <c r="E36" s="18"/>
      <c r="F36" s="27"/>
      <c r="G36" s="17"/>
    </row>
    <row r="37" spans="2:7">
      <c r="B37" s="14"/>
      <c r="C37" s="15"/>
      <c r="D37" s="15"/>
      <c r="E37" s="18"/>
      <c r="F37" s="27"/>
      <c r="G37" s="17"/>
    </row>
    <row r="38" spans="2:7">
      <c r="B38" s="14"/>
      <c r="C38" s="15"/>
      <c r="D38" s="15"/>
      <c r="E38" s="18"/>
      <c r="F38" s="27"/>
      <c r="G38" s="17"/>
    </row>
    <row r="39" spans="2:7">
      <c r="B39" s="14"/>
      <c r="C39" s="15"/>
      <c r="D39" s="15"/>
      <c r="E39" s="18"/>
      <c r="F39" s="27"/>
      <c r="G39" s="17"/>
    </row>
    <row r="40" spans="2:7">
      <c r="B40" s="14"/>
      <c r="C40" s="15"/>
      <c r="D40" s="15"/>
      <c r="E40" s="18"/>
      <c r="F40" s="27"/>
      <c r="G40" s="17"/>
    </row>
    <row r="41" spans="2:7">
      <c r="B41" s="14"/>
      <c r="C41" s="15"/>
      <c r="D41" s="15"/>
      <c r="E41" s="18"/>
      <c r="F41" s="27"/>
      <c r="G41" s="17"/>
    </row>
    <row r="42" spans="2:7">
      <c r="B42" s="14"/>
      <c r="C42" s="15"/>
      <c r="D42" s="15"/>
      <c r="E42" s="18"/>
      <c r="F42" s="27"/>
      <c r="G42" s="17"/>
    </row>
    <row r="43" spans="2:7">
      <c r="B43" s="14"/>
      <c r="C43" s="15"/>
      <c r="D43" s="15"/>
      <c r="E43" s="18"/>
      <c r="F43" s="27"/>
      <c r="G43" s="17"/>
    </row>
    <row r="44" spans="2:7">
      <c r="B44" s="14"/>
      <c r="C44" s="15"/>
      <c r="D44" s="15"/>
      <c r="E44" s="18"/>
      <c r="F44" s="27"/>
      <c r="G44" s="17"/>
    </row>
    <row r="45" spans="2:7">
      <c r="B45" s="14"/>
      <c r="C45" s="15"/>
      <c r="D45" s="15"/>
      <c r="E45" s="18"/>
      <c r="F45" s="27"/>
      <c r="G45" s="17"/>
    </row>
    <row r="46" spans="2:7">
      <c r="B46" s="14"/>
      <c r="C46" s="15"/>
      <c r="D46" s="15"/>
      <c r="E46" s="18"/>
      <c r="F46" s="27"/>
      <c r="G46" s="17"/>
    </row>
    <row r="47" spans="2:7">
      <c r="B47" s="14"/>
      <c r="C47" s="15"/>
      <c r="D47" s="15"/>
      <c r="E47" s="18"/>
      <c r="F47" s="27"/>
      <c r="G47" s="17"/>
    </row>
    <row r="48" spans="2:7">
      <c r="B48" s="14"/>
      <c r="C48" s="15"/>
      <c r="D48" s="15"/>
      <c r="E48" s="18"/>
      <c r="F48" s="27"/>
      <c r="G48" s="17"/>
    </row>
    <row r="49" spans="2:7">
      <c r="B49" s="14"/>
      <c r="C49" s="15"/>
      <c r="D49" s="15"/>
      <c r="E49" s="18"/>
      <c r="F49" s="27"/>
      <c r="G49" s="17"/>
    </row>
    <row r="50" spans="2:7">
      <c r="B50" s="14"/>
      <c r="C50" s="15"/>
      <c r="D50" s="15"/>
      <c r="E50" s="18"/>
      <c r="F50" s="27"/>
      <c r="G50" s="17"/>
    </row>
    <row r="51" spans="2:7">
      <c r="B51" s="14"/>
      <c r="C51" s="15"/>
      <c r="D51" s="15"/>
      <c r="E51" s="18"/>
      <c r="F51" s="27"/>
      <c r="G51" s="17"/>
    </row>
    <row r="52" spans="2:7">
      <c r="B52" s="14"/>
      <c r="C52" s="15"/>
      <c r="D52" s="15"/>
      <c r="E52" s="18"/>
      <c r="F52" s="27"/>
      <c r="G52" s="17"/>
    </row>
    <row r="53" spans="2:7">
      <c r="B53" s="14"/>
      <c r="C53" s="15"/>
      <c r="D53" s="15"/>
      <c r="E53" s="18"/>
      <c r="F53" s="27"/>
      <c r="G53" s="17"/>
    </row>
    <row r="54" spans="2:7">
      <c r="B54" s="14"/>
      <c r="C54" s="15"/>
      <c r="D54" s="15"/>
      <c r="E54" s="18"/>
      <c r="F54" s="27"/>
      <c r="G54" s="17"/>
    </row>
    <row r="55" spans="2:7">
      <c r="B55" s="14"/>
      <c r="C55" s="15"/>
      <c r="D55" s="15"/>
      <c r="E55" s="18"/>
      <c r="F55" s="27"/>
      <c r="G55" s="17"/>
    </row>
    <row r="56" spans="2:7">
      <c r="B56" s="14"/>
      <c r="C56" s="15"/>
      <c r="D56" s="15"/>
      <c r="E56" s="18"/>
      <c r="F56" s="27"/>
      <c r="G56" s="17"/>
    </row>
    <row r="57" spans="2:7">
      <c r="B57" s="14"/>
      <c r="C57" s="15"/>
      <c r="D57" s="15"/>
      <c r="E57" s="18"/>
      <c r="F57" s="27"/>
      <c r="G57" s="17"/>
    </row>
    <row r="58" spans="2:7">
      <c r="B58" s="14"/>
      <c r="C58" s="15"/>
      <c r="D58" s="15"/>
      <c r="E58" s="18"/>
      <c r="F58" s="27"/>
      <c r="G58" s="17"/>
    </row>
    <row r="59" spans="2:7">
      <c r="B59" s="14"/>
      <c r="C59" s="15"/>
      <c r="D59" s="15"/>
      <c r="E59" s="18"/>
      <c r="F59" s="27"/>
      <c r="G59" s="17"/>
    </row>
    <row r="60" spans="2:7">
      <c r="B60" s="14"/>
      <c r="C60" s="15"/>
      <c r="D60" s="15"/>
      <c r="E60" s="18"/>
      <c r="F60" s="27"/>
      <c r="G60" s="17"/>
    </row>
    <row r="61" spans="2:7">
      <c r="B61" s="14"/>
      <c r="C61" s="15"/>
      <c r="D61" s="15"/>
      <c r="E61" s="18"/>
      <c r="F61" s="27"/>
      <c r="G61" s="17"/>
    </row>
    <row r="62" spans="2:7">
      <c r="B62" s="14"/>
      <c r="C62" s="15"/>
      <c r="D62" s="15"/>
      <c r="E62" s="18"/>
      <c r="F62" s="27"/>
      <c r="G62" s="17"/>
    </row>
    <row r="63" spans="2:7">
      <c r="B63" s="14"/>
      <c r="C63" s="15"/>
      <c r="D63" s="15"/>
      <c r="E63" s="18"/>
      <c r="F63" s="27"/>
      <c r="G63" s="17"/>
    </row>
    <row r="64" spans="2:7">
      <c r="B64" s="14"/>
      <c r="C64" s="15"/>
      <c r="D64" s="15"/>
      <c r="E64" s="18"/>
      <c r="F64" s="27"/>
      <c r="G64" s="17"/>
    </row>
    <row r="65" spans="2:7">
      <c r="B65" s="14"/>
      <c r="C65" s="15"/>
      <c r="D65" s="15"/>
      <c r="E65" s="18"/>
      <c r="F65" s="27"/>
      <c r="G65" s="17"/>
    </row>
    <row r="66" spans="2:7">
      <c r="B66" s="14"/>
      <c r="C66" s="15"/>
      <c r="D66" s="15"/>
      <c r="E66" s="18"/>
      <c r="F66" s="27"/>
      <c r="G66" s="17"/>
    </row>
    <row r="67" spans="2:7">
      <c r="B67" s="14"/>
      <c r="C67" s="15"/>
      <c r="D67" s="15"/>
      <c r="E67" s="18"/>
      <c r="F67" s="27"/>
      <c r="G67" s="17"/>
    </row>
    <row r="68" spans="2:7">
      <c r="B68" s="14"/>
      <c r="C68" s="15"/>
      <c r="D68" s="15"/>
      <c r="E68" s="18"/>
      <c r="F68" s="27"/>
      <c r="G68" s="17"/>
    </row>
    <row r="69" spans="2:7">
      <c r="B69" s="14"/>
      <c r="C69" s="15"/>
      <c r="D69" s="15"/>
      <c r="E69" s="18"/>
      <c r="F69" s="27"/>
      <c r="G69" s="17"/>
    </row>
    <row r="70" spans="2:7">
      <c r="B70" s="14"/>
      <c r="C70" s="15"/>
      <c r="D70" s="15"/>
      <c r="E70" s="18"/>
      <c r="F70" s="27"/>
      <c r="G70" s="17"/>
    </row>
    <row r="71" spans="2:7">
      <c r="B71" s="14"/>
      <c r="C71" s="15"/>
      <c r="D71" s="15"/>
      <c r="E71" s="18"/>
      <c r="F71" s="27"/>
      <c r="G71" s="17"/>
    </row>
    <row r="72" spans="2:7">
      <c r="B72" s="14"/>
      <c r="C72" s="15"/>
      <c r="D72" s="15"/>
      <c r="E72" s="18"/>
      <c r="F72" s="27"/>
      <c r="G72" s="17"/>
    </row>
    <row r="73" spans="2:7">
      <c r="B73" s="14"/>
      <c r="C73" s="15"/>
      <c r="D73" s="15"/>
      <c r="E73" s="18"/>
      <c r="F73" s="27"/>
      <c r="G73" s="17"/>
    </row>
    <row r="74" spans="2:7">
      <c r="B74" s="14"/>
      <c r="C74" s="15"/>
      <c r="D74" s="15"/>
      <c r="E74" s="18"/>
      <c r="F74" s="27"/>
      <c r="G74" s="17"/>
    </row>
    <row r="75" spans="2:7">
      <c r="B75" s="14"/>
      <c r="C75" s="15"/>
      <c r="D75" s="15"/>
      <c r="E75" s="18"/>
      <c r="F75" s="27"/>
      <c r="G75" s="17"/>
    </row>
    <row r="76" spans="2:7">
      <c r="B76" s="14"/>
      <c r="C76" s="15"/>
      <c r="D76" s="15"/>
      <c r="E76" s="18"/>
      <c r="F76" s="27"/>
      <c r="G76" s="17"/>
    </row>
    <row r="77" spans="2:7">
      <c r="B77" s="28"/>
      <c r="C77" s="25"/>
      <c r="D77" s="25"/>
      <c r="E77" s="29"/>
      <c r="F77" s="30"/>
      <c r="G77" s="17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F514"/>
  <sheetViews>
    <sheetView zoomScaleNormal="10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T228" sqref="T228"/>
    </sheetView>
  </sheetViews>
  <sheetFormatPr defaultColWidth="9.140625" defaultRowHeight="15" customHeight="1"/>
  <cols>
    <col min="1" max="1" width="2.85546875" style="159" customWidth="1"/>
    <col min="2" max="2" width="6.5703125" style="133" bestFit="1" customWidth="1"/>
    <col min="3" max="3" width="9" style="156" bestFit="1" customWidth="1"/>
    <col min="4" max="11" width="3.7109375" style="131" customWidth="1"/>
    <col min="12" max="12" width="40.7109375" style="130" bestFit="1" customWidth="1"/>
    <col min="13" max="13" width="93.5703125" style="130" bestFit="1" customWidth="1"/>
    <col min="14" max="14" width="22.28515625" style="159" bestFit="1" customWidth="1"/>
    <col min="15" max="15" width="15.5703125" style="160" bestFit="1" customWidth="1"/>
    <col min="16" max="18" width="10.7109375" style="159" customWidth="1"/>
    <col min="19" max="19" width="17" style="159" bestFit="1" customWidth="1"/>
    <col min="20" max="20" width="43.140625" style="159" customWidth="1"/>
    <col min="21" max="21" width="2.85546875" style="159" customWidth="1"/>
    <col min="22" max="22" width="5.140625" style="130" customWidth="1"/>
    <col min="23" max="23" width="2.85546875" style="130" customWidth="1"/>
    <col min="24" max="24" width="3.7109375" style="157" customWidth="1"/>
    <col min="25" max="30" width="3.7109375" style="130" customWidth="1"/>
    <col min="31" max="31" width="3.7109375" style="158" customWidth="1"/>
    <col min="32" max="32" width="6.42578125" style="168" customWidth="1"/>
    <col min="33" max="33" width="5.28515625" style="169" customWidth="1"/>
    <col min="34" max="34" width="10.7109375" style="171" customWidth="1"/>
    <col min="35" max="35" width="5.28515625" style="168" customWidth="1"/>
    <col min="36" max="36" width="10.7109375" style="171" customWidth="1"/>
    <col min="37" max="37" width="5.28515625" style="168" customWidth="1"/>
    <col min="38" max="38" width="10.7109375" style="171" customWidth="1"/>
    <col min="39" max="39" width="5.28515625" style="168" customWidth="1"/>
    <col min="40" max="40" width="10.7109375" style="171" customWidth="1"/>
    <col min="41" max="41" width="5.28515625" style="168" customWidth="1"/>
    <col min="42" max="42" width="10.7109375" style="171" customWidth="1"/>
    <col min="43" max="43" width="5.28515625" style="168" customWidth="1"/>
    <col min="44" max="44" width="10.7109375" style="168" customWidth="1"/>
    <col min="45" max="45" width="5.28515625" style="168" customWidth="1"/>
    <col min="46" max="46" width="10.7109375" style="168" customWidth="1"/>
    <col min="47" max="47" width="5.28515625" style="168" customWidth="1"/>
    <col min="48" max="48" width="9.140625" style="168"/>
    <col min="49" max="49" width="5.28515625" style="168" customWidth="1"/>
    <col min="50" max="50" width="9.140625" style="168"/>
    <col min="51" max="51" width="5.28515625" style="168" customWidth="1"/>
    <col min="52" max="52" width="9.140625" style="168"/>
    <col min="53" max="53" width="5.28515625" style="168" customWidth="1"/>
    <col min="54" max="54" width="9.140625" style="168"/>
    <col min="55" max="55" width="5.28515625" style="168" customWidth="1"/>
    <col min="56" max="56" width="9.140625" style="168"/>
    <col min="57" max="57" width="5.28515625" style="159" customWidth="1"/>
    <col min="58" max="16384" width="9.140625" style="159"/>
  </cols>
  <sheetData>
    <row r="1" spans="2:58">
      <c r="N1" s="392" t="s">
        <v>334</v>
      </c>
      <c r="AR1" s="171"/>
      <c r="AT1" s="171"/>
      <c r="AV1" s="171"/>
      <c r="AX1" s="171"/>
      <c r="AZ1" s="171"/>
      <c r="BB1" s="171"/>
      <c r="BD1" s="171"/>
      <c r="BE1" s="168"/>
      <c r="BF1" s="171"/>
    </row>
    <row r="2" spans="2:58">
      <c r="N2" s="391" t="s">
        <v>335</v>
      </c>
      <c r="AR2" s="171"/>
      <c r="AT2" s="171"/>
      <c r="AV2" s="171"/>
      <c r="AX2" s="171"/>
      <c r="AZ2" s="171"/>
      <c r="BB2" s="171"/>
      <c r="BD2" s="171"/>
      <c r="BE2" s="168"/>
      <c r="BF2" s="171"/>
    </row>
    <row r="3" spans="2:58">
      <c r="AR3" s="171"/>
      <c r="AT3" s="171"/>
      <c r="AV3" s="171"/>
      <c r="AX3" s="171"/>
      <c r="AZ3" s="171"/>
      <c r="BB3" s="171"/>
      <c r="BD3" s="171"/>
      <c r="BE3" s="168"/>
      <c r="BF3" s="171"/>
    </row>
    <row r="4" spans="2:58" ht="30" customHeight="1">
      <c r="B4" s="245" t="s">
        <v>336</v>
      </c>
      <c r="C4" s="223" t="s">
        <v>337</v>
      </c>
      <c r="D4" s="224" t="s">
        <v>338</v>
      </c>
      <c r="E4" s="225" t="s">
        <v>339</v>
      </c>
      <c r="F4" s="225" t="s">
        <v>340</v>
      </c>
      <c r="G4" s="225" t="s">
        <v>341</v>
      </c>
      <c r="H4" s="225" t="s">
        <v>342</v>
      </c>
      <c r="I4" s="225" t="s">
        <v>343</v>
      </c>
      <c r="J4" s="225" t="s">
        <v>344</v>
      </c>
      <c r="K4" s="226" t="s">
        <v>345</v>
      </c>
      <c r="L4" s="227" t="s">
        <v>77</v>
      </c>
      <c r="M4" s="228" t="s">
        <v>346</v>
      </c>
      <c r="N4" s="161" t="s">
        <v>347</v>
      </c>
      <c r="O4" s="162" t="s">
        <v>348</v>
      </c>
      <c r="P4" s="156" t="s">
        <v>349</v>
      </c>
      <c r="Q4" s="156" t="s">
        <v>350</v>
      </c>
      <c r="R4" s="156" t="s">
        <v>351</v>
      </c>
      <c r="S4" s="156" t="s">
        <v>350</v>
      </c>
      <c r="T4" s="156"/>
      <c r="AG4" s="169" t="s">
        <v>352</v>
      </c>
      <c r="AH4" s="171" t="s">
        <v>353</v>
      </c>
      <c r="AR4" s="171"/>
      <c r="AT4" s="171"/>
      <c r="AV4" s="171"/>
      <c r="AX4" s="171"/>
      <c r="AZ4" s="171"/>
      <c r="BB4" s="171"/>
      <c r="BD4" s="171"/>
      <c r="BE4" s="168"/>
      <c r="BF4" s="171"/>
    </row>
    <row r="5" spans="2:58">
      <c r="B5" s="539" t="s">
        <v>354</v>
      </c>
      <c r="C5" s="530">
        <v>144</v>
      </c>
      <c r="D5" s="429" t="s">
        <v>355</v>
      </c>
      <c r="E5" s="430"/>
      <c r="F5" s="430"/>
      <c r="G5" s="430"/>
      <c r="H5" s="430"/>
      <c r="I5" s="430"/>
      <c r="J5" s="430"/>
      <c r="K5" s="431"/>
      <c r="L5" s="432" t="s">
        <v>356</v>
      </c>
      <c r="M5" s="433" t="s">
        <v>357</v>
      </c>
      <c r="N5" s="159" t="str">
        <f t="shared" ref="N5:N63" si="0">_xlfn.CONCAT(D5,E5,F5,G5,H5,I5,J5,K5)</f>
        <v>26</v>
      </c>
      <c r="O5" s="160">
        <f t="shared" ref="O5:O64" si="1">HEX2DEC(N5)</f>
        <v>38</v>
      </c>
      <c r="P5" s="159">
        <v>0.5</v>
      </c>
      <c r="Q5" s="159">
        <f t="shared" ref="Q5" si="2">O5*P5</f>
        <v>19</v>
      </c>
      <c r="S5" s="159">
        <f t="shared" ref="S5" si="3">Q5+R5</f>
        <v>19</v>
      </c>
      <c r="V5" s="130" t="s">
        <v>354</v>
      </c>
      <c r="X5" s="157">
        <v>26</v>
      </c>
      <c r="Y5" s="130" t="s">
        <v>358</v>
      </c>
      <c r="Z5" s="130" t="s">
        <v>358</v>
      </c>
      <c r="AA5" s="130" t="s">
        <v>358</v>
      </c>
      <c r="AR5" s="171"/>
      <c r="AT5" s="171"/>
      <c r="AV5" s="171"/>
      <c r="AX5" s="171"/>
      <c r="AZ5" s="171"/>
      <c r="BB5" s="171"/>
      <c r="BD5" s="171"/>
      <c r="BE5" s="168"/>
      <c r="BF5" s="171"/>
    </row>
    <row r="6" spans="2:58">
      <c r="B6" s="517"/>
      <c r="C6" s="520"/>
      <c r="D6" s="132"/>
      <c r="E6" s="133" t="s">
        <v>358</v>
      </c>
      <c r="F6" s="133"/>
      <c r="G6" s="133"/>
      <c r="H6" s="133"/>
      <c r="I6" s="133"/>
      <c r="J6" s="133"/>
      <c r="K6" s="134"/>
      <c r="L6" s="163"/>
      <c r="M6" s="229" t="s">
        <v>359</v>
      </c>
      <c r="N6" s="159" t="str">
        <f t="shared" si="0"/>
        <v>00</v>
      </c>
      <c r="O6" s="160">
        <f t="shared" si="1"/>
        <v>0</v>
      </c>
      <c r="Q6" s="159">
        <f t="shared" ref="Q6:Q65" si="4">O6*P6</f>
        <v>0</v>
      </c>
      <c r="S6" s="159">
        <f t="shared" ref="S6:S65" si="5">Q6+R6</f>
        <v>0</v>
      </c>
      <c r="AR6" s="171"/>
      <c r="AT6" s="171"/>
      <c r="AV6" s="171"/>
      <c r="AX6" s="171"/>
      <c r="AZ6" s="171"/>
      <c r="BB6" s="171"/>
      <c r="BD6" s="171"/>
      <c r="BE6" s="168"/>
      <c r="BF6" s="171"/>
    </row>
    <row r="7" spans="2:58">
      <c r="B7" s="517"/>
      <c r="C7" s="520"/>
      <c r="D7" s="132"/>
      <c r="E7" s="133"/>
      <c r="F7" s="133" t="s">
        <v>358</v>
      </c>
      <c r="G7" s="133"/>
      <c r="H7" s="133"/>
      <c r="I7" s="133"/>
      <c r="J7" s="133"/>
      <c r="K7" s="134"/>
      <c r="L7" s="163"/>
      <c r="M7" s="229" t="s">
        <v>359</v>
      </c>
      <c r="N7" s="159" t="str">
        <f t="shared" si="0"/>
        <v>00</v>
      </c>
      <c r="O7" s="160">
        <f t="shared" si="1"/>
        <v>0</v>
      </c>
      <c r="Q7" s="159">
        <f t="shared" si="4"/>
        <v>0</v>
      </c>
      <c r="S7" s="159">
        <f t="shared" si="5"/>
        <v>0</v>
      </c>
      <c r="AR7" s="171"/>
      <c r="AT7" s="171"/>
      <c r="AV7" s="171"/>
      <c r="AX7" s="171"/>
      <c r="AZ7" s="171"/>
      <c r="BB7" s="171"/>
      <c r="BD7" s="171"/>
      <c r="BE7" s="168"/>
      <c r="BF7" s="171"/>
    </row>
    <row r="8" spans="2:58">
      <c r="B8" s="518"/>
      <c r="C8" s="521"/>
      <c r="D8" s="136"/>
      <c r="E8" s="137"/>
      <c r="F8" s="137"/>
      <c r="G8" s="137" t="s">
        <v>358</v>
      </c>
      <c r="H8" s="137"/>
      <c r="I8" s="137"/>
      <c r="J8" s="137"/>
      <c r="K8" s="138"/>
      <c r="L8" s="164"/>
      <c r="M8" s="230" t="s">
        <v>359</v>
      </c>
      <c r="N8" s="159" t="str">
        <f t="shared" si="0"/>
        <v>00</v>
      </c>
      <c r="O8" s="160">
        <f t="shared" si="1"/>
        <v>0</v>
      </c>
      <c r="P8" s="165"/>
      <c r="Q8" s="159">
        <f t="shared" si="4"/>
        <v>0</v>
      </c>
      <c r="S8" s="159">
        <f t="shared" si="5"/>
        <v>0</v>
      </c>
      <c r="AR8" s="171"/>
      <c r="AT8" s="171"/>
      <c r="AV8" s="171"/>
      <c r="AX8" s="171"/>
      <c r="AZ8" s="171"/>
      <c r="BB8" s="171"/>
      <c r="BD8" s="171"/>
      <c r="BE8" s="168"/>
      <c r="BF8" s="171"/>
    </row>
    <row r="9" spans="2:58" ht="14.25" customHeight="1">
      <c r="B9" s="532" t="s">
        <v>360</v>
      </c>
      <c r="C9" s="535">
        <f>HEX2DEC(B9)</f>
        <v>197</v>
      </c>
      <c r="D9" s="376" t="s">
        <v>361</v>
      </c>
      <c r="E9" s="250" t="s">
        <v>362</v>
      </c>
      <c r="F9" s="250"/>
      <c r="G9" s="250"/>
      <c r="H9" s="250"/>
      <c r="I9" s="250"/>
      <c r="J9" s="250"/>
      <c r="K9" s="377"/>
      <c r="L9" s="163" t="s">
        <v>363</v>
      </c>
      <c r="M9" s="229" t="s">
        <v>364</v>
      </c>
      <c r="N9" s="159" t="str">
        <f t="shared" si="0"/>
        <v>0190</v>
      </c>
      <c r="O9" s="160">
        <f t="shared" si="1"/>
        <v>400</v>
      </c>
      <c r="P9" s="165">
        <v>0.1</v>
      </c>
      <c r="Q9" s="393">
        <f t="shared" si="4"/>
        <v>40</v>
      </c>
      <c r="R9" s="393">
        <v>-40</v>
      </c>
      <c r="S9" s="393">
        <f t="shared" si="5"/>
        <v>0</v>
      </c>
      <c r="AR9" s="171"/>
      <c r="AT9" s="171"/>
      <c r="AV9" s="171"/>
      <c r="AX9" s="171"/>
      <c r="AZ9" s="171"/>
      <c r="BB9" s="171"/>
      <c r="BD9" s="171"/>
      <c r="BE9" s="168"/>
      <c r="BF9" s="171"/>
    </row>
    <row r="10" spans="2:58" ht="14.25" customHeight="1">
      <c r="B10" s="533"/>
      <c r="C10" s="536"/>
      <c r="D10" s="376"/>
      <c r="E10" s="250"/>
      <c r="F10" s="250" t="s">
        <v>358</v>
      </c>
      <c r="G10" s="250"/>
      <c r="H10" s="250"/>
      <c r="I10" s="250"/>
      <c r="J10" s="250"/>
      <c r="K10" s="377"/>
      <c r="L10" s="163" t="s">
        <v>365</v>
      </c>
      <c r="M10" s="229" t="s">
        <v>366</v>
      </c>
      <c r="N10" s="159" t="str">
        <f t="shared" si="0"/>
        <v>00</v>
      </c>
      <c r="O10" s="160">
        <f t="shared" si="1"/>
        <v>0</v>
      </c>
      <c r="P10" s="165">
        <f>1/2.55</f>
        <v>0.39215686274509809</v>
      </c>
      <c r="Q10" s="404">
        <f t="shared" si="4"/>
        <v>0</v>
      </c>
      <c r="R10" s="159">
        <v>0</v>
      </c>
      <c r="S10" s="404">
        <f t="shared" si="5"/>
        <v>0</v>
      </c>
      <c r="AR10" s="171"/>
      <c r="AT10" s="171"/>
      <c r="AV10" s="171"/>
      <c r="AX10" s="171"/>
      <c r="AZ10" s="171"/>
      <c r="BB10" s="171"/>
      <c r="BD10" s="171"/>
      <c r="BE10" s="168"/>
      <c r="BF10" s="171"/>
    </row>
    <row r="11" spans="2:58" ht="14.25" customHeight="1">
      <c r="B11" s="533"/>
      <c r="C11" s="536">
        <v>0</v>
      </c>
      <c r="D11" s="376"/>
      <c r="E11" s="250"/>
      <c r="F11" s="250"/>
      <c r="G11" s="250" t="s">
        <v>358</v>
      </c>
      <c r="H11" s="250"/>
      <c r="I11" s="250"/>
      <c r="J11" s="250"/>
      <c r="K11" s="377"/>
      <c r="L11" s="163" t="s">
        <v>367</v>
      </c>
      <c r="M11" s="229" t="s">
        <v>368</v>
      </c>
      <c r="N11" s="159" t="str">
        <f t="shared" si="0"/>
        <v>00</v>
      </c>
      <c r="O11" s="160">
        <f t="shared" si="1"/>
        <v>0</v>
      </c>
      <c r="P11" s="165"/>
      <c r="Q11" s="159">
        <f t="shared" si="4"/>
        <v>0</v>
      </c>
      <c r="S11" s="159">
        <f t="shared" si="5"/>
        <v>0</v>
      </c>
      <c r="AR11" s="171"/>
      <c r="AT11" s="171"/>
      <c r="AV11" s="171"/>
      <c r="AX11" s="171"/>
      <c r="AZ11" s="171"/>
      <c r="BB11" s="171"/>
      <c r="BD11" s="171"/>
      <c r="BE11" s="168"/>
      <c r="BF11" s="171"/>
    </row>
    <row r="12" spans="2:58" ht="14.25" customHeight="1">
      <c r="B12" s="533"/>
      <c r="C12" s="536"/>
      <c r="D12" s="376"/>
      <c r="E12" s="250"/>
      <c r="F12" s="250"/>
      <c r="G12" s="250"/>
      <c r="H12" s="250" t="s">
        <v>358</v>
      </c>
      <c r="I12" s="250" t="s">
        <v>358</v>
      </c>
      <c r="J12" s="250"/>
      <c r="K12" s="377"/>
      <c r="L12" s="163" t="s">
        <v>182</v>
      </c>
      <c r="M12" s="229"/>
      <c r="N12" s="159" t="str">
        <f t="shared" si="0"/>
        <v>0000</v>
      </c>
      <c r="O12" s="160">
        <f t="shared" si="1"/>
        <v>0</v>
      </c>
      <c r="P12" s="165"/>
      <c r="Q12" s="159">
        <f t="shared" si="4"/>
        <v>0</v>
      </c>
      <c r="S12" s="159">
        <f t="shared" si="5"/>
        <v>0</v>
      </c>
      <c r="AR12" s="171"/>
      <c r="AT12" s="171"/>
      <c r="AV12" s="171"/>
      <c r="AX12" s="171"/>
      <c r="AZ12" s="171"/>
      <c r="BB12" s="171"/>
      <c r="BD12" s="171"/>
      <c r="BE12" s="168"/>
      <c r="BF12" s="171"/>
    </row>
    <row r="13" spans="2:58" ht="14.25" customHeight="1">
      <c r="B13" s="533"/>
      <c r="C13" s="536"/>
      <c r="D13" s="376"/>
      <c r="E13" s="250"/>
      <c r="F13" s="250"/>
      <c r="G13" s="250"/>
      <c r="H13" s="250"/>
      <c r="I13" s="250"/>
      <c r="J13" s="250" t="s">
        <v>369</v>
      </c>
      <c r="K13" s="377"/>
      <c r="L13" s="163" t="s">
        <v>165</v>
      </c>
      <c r="M13" s="229" t="s">
        <v>370</v>
      </c>
      <c r="N13" s="159" t="str">
        <f t="shared" si="0"/>
        <v>FA</v>
      </c>
      <c r="O13" s="160">
        <f t="shared" si="1"/>
        <v>250</v>
      </c>
      <c r="P13" s="165">
        <v>0.4</v>
      </c>
      <c r="Q13" s="159">
        <f t="shared" si="4"/>
        <v>100</v>
      </c>
      <c r="S13" s="159">
        <f t="shared" si="5"/>
        <v>100</v>
      </c>
      <c r="AR13" s="171"/>
      <c r="AT13" s="171"/>
      <c r="AV13" s="171"/>
      <c r="AX13" s="171"/>
      <c r="AZ13" s="171"/>
      <c r="BB13" s="171"/>
      <c r="BD13" s="171"/>
      <c r="BE13" s="168"/>
      <c r="BF13" s="171"/>
    </row>
    <row r="14" spans="2:58" ht="14.25" customHeight="1">
      <c r="B14" s="534"/>
      <c r="C14" s="537"/>
      <c r="D14" s="376"/>
      <c r="E14" s="250"/>
      <c r="F14" s="250"/>
      <c r="G14" s="250"/>
      <c r="H14" s="250"/>
      <c r="I14" s="250"/>
      <c r="J14" s="250"/>
      <c r="K14" s="377" t="s">
        <v>358</v>
      </c>
      <c r="L14" s="163"/>
      <c r="M14" s="229"/>
      <c r="N14" s="159" t="str">
        <f t="shared" si="0"/>
        <v>00</v>
      </c>
      <c r="O14" s="160">
        <f t="shared" si="1"/>
        <v>0</v>
      </c>
      <c r="P14" s="165"/>
      <c r="Q14" s="159">
        <f t="shared" si="4"/>
        <v>0</v>
      </c>
      <c r="S14" s="159">
        <f t="shared" si="5"/>
        <v>0</v>
      </c>
      <c r="AR14" s="171"/>
      <c r="AT14" s="171"/>
      <c r="AV14" s="171"/>
      <c r="AX14" s="171"/>
      <c r="AZ14" s="171"/>
      <c r="BB14" s="171"/>
      <c r="BD14" s="171"/>
      <c r="BE14" s="168"/>
      <c r="BF14" s="171"/>
    </row>
    <row r="15" spans="2:58">
      <c r="B15" s="516" t="s">
        <v>371</v>
      </c>
      <c r="C15" s="519">
        <v>198</v>
      </c>
      <c r="D15" s="198">
        <v>80</v>
      </c>
      <c r="E15" s="186" t="s">
        <v>372</v>
      </c>
      <c r="F15" s="186"/>
      <c r="G15" s="186"/>
      <c r="H15" s="186"/>
      <c r="I15" s="186"/>
      <c r="J15" s="186"/>
      <c r="K15" s="187"/>
      <c r="L15" s="188" t="s">
        <v>373</v>
      </c>
      <c r="M15" s="231"/>
      <c r="N15" s="159" t="str">
        <f t="shared" si="0"/>
        <v>8046</v>
      </c>
      <c r="O15" s="160">
        <f t="shared" si="1"/>
        <v>32838</v>
      </c>
      <c r="P15" s="165">
        <v>1</v>
      </c>
      <c r="Q15" s="159">
        <f t="shared" si="4"/>
        <v>32838</v>
      </c>
      <c r="R15" s="159">
        <f>(32768-HEX2DEC(80)*256-HEX2DEC(46))/20</f>
        <v>-3.5</v>
      </c>
      <c r="S15" s="159">
        <f t="shared" si="5"/>
        <v>32834.5</v>
      </c>
      <c r="T15" s="159" t="s">
        <v>374</v>
      </c>
      <c r="V15" s="130" t="s">
        <v>371</v>
      </c>
      <c r="X15" s="157">
        <v>80</v>
      </c>
      <c r="Y15" s="130">
        <v>46</v>
      </c>
      <c r="Z15" s="130" t="s">
        <v>375</v>
      </c>
      <c r="AA15" s="130" t="s">
        <v>376</v>
      </c>
      <c r="AB15" s="130">
        <v>80</v>
      </c>
      <c r="AC15" s="130" t="s">
        <v>377</v>
      </c>
      <c r="AD15" s="130" t="s">
        <v>186</v>
      </c>
      <c r="AE15" s="158">
        <v>98</v>
      </c>
      <c r="AR15" s="171"/>
      <c r="AT15" s="171"/>
      <c r="AV15" s="171"/>
      <c r="AX15" s="171"/>
      <c r="AZ15" s="171"/>
      <c r="BB15" s="171"/>
      <c r="BD15" s="171"/>
      <c r="BE15" s="168"/>
      <c r="BF15" s="171"/>
    </row>
    <row r="16" spans="2:58">
      <c r="B16" s="517"/>
      <c r="C16" s="520"/>
      <c r="D16" s="132"/>
      <c r="E16" s="133"/>
      <c r="F16" s="133" t="s">
        <v>375</v>
      </c>
      <c r="G16" s="133"/>
      <c r="H16" s="133"/>
      <c r="I16" s="133"/>
      <c r="J16" s="133"/>
      <c r="K16" s="134"/>
      <c r="L16" s="163"/>
      <c r="M16" s="229"/>
      <c r="N16" s="159" t="str">
        <f t="shared" si="0"/>
        <v>7F</v>
      </c>
      <c r="O16" s="160">
        <f t="shared" si="1"/>
        <v>127</v>
      </c>
      <c r="P16" s="165"/>
      <c r="Q16" s="159">
        <f t="shared" si="4"/>
        <v>0</v>
      </c>
      <c r="S16" s="159">
        <f t="shared" si="5"/>
        <v>0</v>
      </c>
      <c r="AR16" s="171"/>
      <c r="AT16" s="171"/>
      <c r="AV16" s="171"/>
      <c r="AX16" s="171"/>
      <c r="AZ16" s="171"/>
      <c r="BB16" s="171"/>
      <c r="BD16" s="171"/>
      <c r="BE16" s="168"/>
      <c r="BF16" s="171"/>
    </row>
    <row r="17" spans="2:58">
      <c r="B17" s="517"/>
      <c r="C17" s="520"/>
      <c r="D17" s="132"/>
      <c r="E17" s="133"/>
      <c r="F17" s="133"/>
      <c r="G17" s="133" t="s">
        <v>376</v>
      </c>
      <c r="H17" s="133"/>
      <c r="I17" s="133"/>
      <c r="J17" s="133"/>
      <c r="K17" s="134"/>
      <c r="L17" s="163"/>
      <c r="M17" s="229"/>
      <c r="N17" s="159" t="str">
        <f t="shared" si="0"/>
        <v>F6</v>
      </c>
      <c r="O17" s="160">
        <f t="shared" si="1"/>
        <v>246</v>
      </c>
      <c r="P17" s="165"/>
      <c r="Q17" s="159">
        <f t="shared" si="4"/>
        <v>0</v>
      </c>
      <c r="S17" s="159">
        <f t="shared" si="5"/>
        <v>0</v>
      </c>
      <c r="AR17" s="171"/>
      <c r="AT17" s="171"/>
      <c r="AV17" s="171"/>
      <c r="AX17" s="171"/>
      <c r="AZ17" s="171"/>
      <c r="BB17" s="171"/>
      <c r="BD17" s="171"/>
      <c r="BE17" s="168"/>
      <c r="BF17" s="171"/>
    </row>
    <row r="18" spans="2:58">
      <c r="B18" s="517"/>
      <c r="C18" s="520">
        <v>0</v>
      </c>
      <c r="D18" s="208"/>
      <c r="E18" s="232"/>
      <c r="F18" s="232"/>
      <c r="G18" s="232"/>
      <c r="H18" s="232">
        <v>80</v>
      </c>
      <c r="I18" s="232" t="s">
        <v>377</v>
      </c>
      <c r="J18" s="232"/>
      <c r="K18" s="190"/>
      <c r="L18" s="191" t="s">
        <v>378</v>
      </c>
      <c r="M18" s="233"/>
      <c r="N18" s="159" t="str">
        <f t="shared" si="0"/>
        <v>8008</v>
      </c>
      <c r="O18" s="160">
        <f t="shared" si="1"/>
        <v>32776</v>
      </c>
      <c r="P18" s="165">
        <v>5.4932478828107097E-3</v>
      </c>
      <c r="Q18" s="159">
        <f t="shared" si="4"/>
        <v>180.04669260700382</v>
      </c>
      <c r="S18" s="159">
        <f t="shared" si="5"/>
        <v>180.04669260700382</v>
      </c>
      <c r="AR18" s="171"/>
      <c r="AT18" s="171"/>
      <c r="AV18" s="171"/>
      <c r="AX18" s="171"/>
      <c r="AZ18" s="171"/>
      <c r="BB18" s="171"/>
      <c r="BD18" s="171"/>
      <c r="BE18" s="168"/>
      <c r="BF18" s="171"/>
    </row>
    <row r="19" spans="2:58">
      <c r="B19" s="517"/>
      <c r="C19" s="520"/>
      <c r="D19" s="132"/>
      <c r="E19" s="133"/>
      <c r="F19" s="133"/>
      <c r="G19" s="133"/>
      <c r="H19" s="133"/>
      <c r="I19" s="133"/>
      <c r="J19" s="133" t="s">
        <v>186</v>
      </c>
      <c r="K19" s="134"/>
      <c r="L19" s="163"/>
      <c r="M19" s="229"/>
      <c r="N19" s="159" t="str">
        <f t="shared" si="0"/>
        <v>A4</v>
      </c>
      <c r="O19" s="160">
        <f t="shared" si="1"/>
        <v>164</v>
      </c>
      <c r="P19" s="165"/>
      <c r="Q19" s="159">
        <f t="shared" si="4"/>
        <v>0</v>
      </c>
      <c r="S19" s="159">
        <f t="shared" si="5"/>
        <v>0</v>
      </c>
      <c r="AR19" s="171"/>
      <c r="AT19" s="171"/>
      <c r="AV19" s="171"/>
      <c r="AX19" s="171"/>
      <c r="AZ19" s="171"/>
      <c r="BB19" s="171"/>
      <c r="BD19" s="171"/>
      <c r="BE19" s="168"/>
      <c r="BF19" s="171"/>
    </row>
    <row r="20" spans="2:58">
      <c r="B20" s="518"/>
      <c r="C20" s="521"/>
      <c r="D20" s="143"/>
      <c r="E20" s="144"/>
      <c r="F20" s="144"/>
      <c r="G20" s="144"/>
      <c r="H20" s="144"/>
      <c r="I20" s="144"/>
      <c r="J20" s="144"/>
      <c r="K20" s="145">
        <v>98</v>
      </c>
      <c r="L20" s="164"/>
      <c r="M20" s="230"/>
      <c r="N20" s="159" t="str">
        <f t="shared" si="0"/>
        <v>98</v>
      </c>
      <c r="O20" s="160">
        <f t="shared" si="1"/>
        <v>152</v>
      </c>
      <c r="P20" s="165"/>
      <c r="Q20" s="159">
        <f t="shared" si="4"/>
        <v>0</v>
      </c>
      <c r="S20" s="159">
        <f t="shared" si="5"/>
        <v>0</v>
      </c>
      <c r="AR20" s="171"/>
      <c r="AT20" s="171"/>
      <c r="AV20" s="171"/>
      <c r="AX20" s="171"/>
      <c r="AZ20" s="171"/>
      <c r="BB20" s="171"/>
      <c r="BD20" s="171"/>
      <c r="BE20" s="168"/>
      <c r="BF20" s="171"/>
    </row>
    <row r="21" spans="2:58">
      <c r="B21" s="516" t="s">
        <v>379</v>
      </c>
      <c r="C21" s="519">
        <v>302</v>
      </c>
      <c r="D21" s="140" t="s">
        <v>380</v>
      </c>
      <c r="E21" s="149"/>
      <c r="F21" s="149"/>
      <c r="G21" s="149"/>
      <c r="H21" s="149"/>
      <c r="I21" s="149"/>
      <c r="J21" s="149"/>
      <c r="K21" s="146"/>
      <c r="L21" s="166" t="s">
        <v>381</v>
      </c>
      <c r="M21" s="234"/>
      <c r="N21" s="159" t="str">
        <f t="shared" si="0"/>
        <v>C7</v>
      </c>
      <c r="O21" s="160">
        <f t="shared" si="1"/>
        <v>199</v>
      </c>
      <c r="P21" s="165"/>
      <c r="Q21" s="159">
        <f t="shared" si="4"/>
        <v>0</v>
      </c>
      <c r="S21" s="159">
        <f t="shared" si="5"/>
        <v>0</v>
      </c>
      <c r="V21" s="130" t="s">
        <v>379</v>
      </c>
      <c r="X21" s="157" t="s">
        <v>380</v>
      </c>
      <c r="Y21" s="130" t="s">
        <v>375</v>
      </c>
      <c r="Z21" s="130" t="s">
        <v>382</v>
      </c>
      <c r="AA21" s="130" t="s">
        <v>375</v>
      </c>
      <c r="AB21" s="130" t="s">
        <v>383</v>
      </c>
      <c r="AC21" s="130" t="s">
        <v>384</v>
      </c>
      <c r="AD21" s="130" t="s">
        <v>384</v>
      </c>
      <c r="AE21" s="158" t="s">
        <v>358</v>
      </c>
      <c r="AR21" s="171"/>
      <c r="AT21" s="171"/>
      <c r="AV21" s="171"/>
      <c r="AX21" s="171"/>
      <c r="AZ21" s="171"/>
      <c r="BB21" s="171"/>
      <c r="BD21" s="171"/>
      <c r="BE21" s="168"/>
      <c r="BF21" s="171"/>
    </row>
    <row r="22" spans="2:58">
      <c r="B22" s="517"/>
      <c r="C22" s="520"/>
      <c r="D22" s="132"/>
      <c r="E22" s="133" t="s">
        <v>375</v>
      </c>
      <c r="F22" s="131" t="s">
        <v>382</v>
      </c>
      <c r="K22" s="147"/>
      <c r="L22" s="163" t="s">
        <v>385</v>
      </c>
      <c r="M22" s="229"/>
      <c r="N22" s="159" t="str">
        <f t="shared" si="0"/>
        <v>7FFE</v>
      </c>
      <c r="O22" s="160">
        <f t="shared" si="1"/>
        <v>32766</v>
      </c>
      <c r="P22" s="165"/>
      <c r="Q22" s="159">
        <f t="shared" si="4"/>
        <v>0</v>
      </c>
      <c r="S22" s="159">
        <f t="shared" si="5"/>
        <v>0</v>
      </c>
      <c r="AR22" s="171"/>
      <c r="AT22" s="171"/>
      <c r="AV22" s="171"/>
      <c r="AX22" s="171"/>
      <c r="AZ22" s="171"/>
      <c r="BB22" s="171"/>
      <c r="BD22" s="171"/>
      <c r="BE22" s="168"/>
      <c r="BF22" s="171"/>
    </row>
    <row r="23" spans="2:58">
      <c r="B23" s="517"/>
      <c r="C23" s="520"/>
      <c r="D23" s="132"/>
      <c r="E23" s="133"/>
      <c r="F23" s="133"/>
      <c r="G23" s="133" t="s">
        <v>375</v>
      </c>
      <c r="H23" s="133" t="s">
        <v>383</v>
      </c>
      <c r="K23" s="147"/>
      <c r="L23" s="163" t="s">
        <v>386</v>
      </c>
      <c r="M23" s="229"/>
      <c r="N23" s="159" t="str">
        <f t="shared" si="0"/>
        <v>7FD0</v>
      </c>
      <c r="O23" s="160">
        <f t="shared" si="1"/>
        <v>32720</v>
      </c>
      <c r="P23" s="165"/>
      <c r="Q23" s="159">
        <f t="shared" si="4"/>
        <v>0</v>
      </c>
      <c r="S23" s="159">
        <f t="shared" si="5"/>
        <v>0</v>
      </c>
      <c r="AR23" s="171"/>
      <c r="AT23" s="171"/>
      <c r="AV23" s="171"/>
      <c r="AX23" s="171"/>
      <c r="AZ23" s="171"/>
      <c r="BB23" s="171"/>
      <c r="BD23" s="171"/>
      <c r="BE23" s="168"/>
      <c r="BF23" s="171"/>
    </row>
    <row r="24" spans="2:58">
      <c r="B24" s="517"/>
      <c r="C24" s="520"/>
      <c r="D24" s="132"/>
      <c r="E24" s="133"/>
      <c r="F24" s="133"/>
      <c r="G24" s="133"/>
      <c r="H24" s="133"/>
      <c r="I24" s="133" t="s">
        <v>384</v>
      </c>
      <c r="K24" s="147"/>
      <c r="L24" s="163"/>
      <c r="M24" s="229" t="s">
        <v>359</v>
      </c>
      <c r="N24" s="159" t="str">
        <f t="shared" si="0"/>
        <v>FF</v>
      </c>
      <c r="O24" s="160">
        <f t="shared" si="1"/>
        <v>255</v>
      </c>
      <c r="P24" s="165"/>
      <c r="Q24" s="159">
        <f t="shared" si="4"/>
        <v>0</v>
      </c>
      <c r="S24" s="159">
        <f t="shared" si="5"/>
        <v>0</v>
      </c>
      <c r="AR24" s="171"/>
      <c r="AT24" s="171"/>
      <c r="AV24" s="171"/>
      <c r="AX24" s="171"/>
      <c r="AZ24" s="171"/>
      <c r="BB24" s="171"/>
      <c r="BD24" s="171"/>
      <c r="BE24" s="168"/>
      <c r="BF24" s="171"/>
    </row>
    <row r="25" spans="2:58">
      <c r="B25" s="517"/>
      <c r="C25" s="520"/>
      <c r="D25" s="132"/>
      <c r="E25" s="133"/>
      <c r="F25" s="133"/>
      <c r="G25" s="133"/>
      <c r="H25" s="133"/>
      <c r="I25" s="133"/>
      <c r="J25" s="133" t="s">
        <v>384</v>
      </c>
      <c r="K25" s="147"/>
      <c r="L25" s="163"/>
      <c r="M25" s="229"/>
      <c r="N25" s="159" t="str">
        <f t="shared" si="0"/>
        <v>FF</v>
      </c>
      <c r="O25" s="160">
        <f t="shared" si="1"/>
        <v>255</v>
      </c>
      <c r="P25" s="165"/>
      <c r="Q25" s="159">
        <f t="shared" si="4"/>
        <v>0</v>
      </c>
      <c r="S25" s="159">
        <f t="shared" si="5"/>
        <v>0</v>
      </c>
      <c r="AR25" s="171"/>
      <c r="AT25" s="171"/>
      <c r="AV25" s="171"/>
      <c r="AX25" s="171"/>
      <c r="AZ25" s="171"/>
      <c r="BB25" s="171"/>
      <c r="BD25" s="171"/>
      <c r="BE25" s="168"/>
      <c r="BF25" s="171"/>
    </row>
    <row r="26" spans="2:58">
      <c r="B26" s="518"/>
      <c r="C26" s="521"/>
      <c r="D26" s="143"/>
      <c r="E26" s="144"/>
      <c r="F26" s="144"/>
      <c r="G26" s="144"/>
      <c r="H26" s="144"/>
      <c r="I26" s="144"/>
      <c r="J26" s="144"/>
      <c r="K26" s="150" t="s">
        <v>358</v>
      </c>
      <c r="L26" s="164"/>
      <c r="M26" s="230"/>
      <c r="N26" s="159" t="str">
        <f t="shared" si="0"/>
        <v>00</v>
      </c>
      <c r="O26" s="160">
        <f t="shared" si="1"/>
        <v>0</v>
      </c>
      <c r="P26" s="165"/>
      <c r="Q26" s="159">
        <f t="shared" si="4"/>
        <v>0</v>
      </c>
      <c r="S26" s="159">
        <f t="shared" si="5"/>
        <v>0</v>
      </c>
      <c r="AR26" s="171"/>
      <c r="AT26" s="171"/>
      <c r="AV26" s="171"/>
      <c r="AX26" s="171"/>
      <c r="AZ26" s="171"/>
      <c r="BB26" s="171"/>
      <c r="BD26" s="171"/>
      <c r="BE26" s="168"/>
      <c r="BF26" s="171"/>
    </row>
    <row r="27" spans="2:58">
      <c r="B27" s="516" t="s">
        <v>387</v>
      </c>
      <c r="C27" s="519">
        <v>378</v>
      </c>
      <c r="D27" s="198">
        <v>32</v>
      </c>
      <c r="E27" s="186" t="s">
        <v>388</v>
      </c>
      <c r="F27" s="186"/>
      <c r="G27" s="186"/>
      <c r="H27" s="186"/>
      <c r="I27" s="186"/>
      <c r="J27" s="186"/>
      <c r="K27" s="270"/>
      <c r="L27" s="188" t="s">
        <v>389</v>
      </c>
      <c r="M27" s="231" t="s">
        <v>390</v>
      </c>
      <c r="N27" s="159" t="str">
        <f t="shared" si="0"/>
        <v>3225</v>
      </c>
      <c r="O27" s="160">
        <f t="shared" si="1"/>
        <v>12837</v>
      </c>
      <c r="P27" s="165"/>
      <c r="Q27" s="159">
        <f t="shared" si="4"/>
        <v>0</v>
      </c>
      <c r="S27" s="159">
        <f t="shared" si="5"/>
        <v>0</v>
      </c>
      <c r="V27" s="130" t="s">
        <v>387</v>
      </c>
      <c r="X27" s="157">
        <v>32</v>
      </c>
      <c r="Y27" s="130">
        <v>25</v>
      </c>
      <c r="Z27" s="130">
        <v>64</v>
      </c>
      <c r="AA27" s="130" t="s">
        <v>358</v>
      </c>
      <c r="AB27" s="130" t="s">
        <v>358</v>
      </c>
      <c r="AC27" s="130" t="s">
        <v>358</v>
      </c>
      <c r="AD27" s="130">
        <v>32</v>
      </c>
      <c r="AE27" s="158" t="s">
        <v>358</v>
      </c>
      <c r="AR27" s="171"/>
      <c r="AT27" s="171"/>
      <c r="AV27" s="171"/>
      <c r="AX27" s="171"/>
      <c r="AZ27" s="171"/>
      <c r="BB27" s="171"/>
      <c r="BD27" s="171"/>
      <c r="BE27" s="168"/>
      <c r="BF27" s="171"/>
    </row>
    <row r="28" spans="2:58">
      <c r="B28" s="517"/>
      <c r="C28" s="520"/>
      <c r="D28" s="132"/>
      <c r="E28" s="133"/>
      <c r="F28" s="133">
        <v>64</v>
      </c>
      <c r="G28" s="133"/>
      <c r="H28" s="133"/>
      <c r="I28" s="133"/>
      <c r="J28" s="133"/>
      <c r="K28" s="148"/>
      <c r="L28" s="163"/>
      <c r="M28" s="229"/>
      <c r="N28" s="159" t="str">
        <f t="shared" si="0"/>
        <v>64</v>
      </c>
      <c r="O28" s="160">
        <f t="shared" si="1"/>
        <v>100</v>
      </c>
      <c r="P28" s="165"/>
      <c r="Q28" s="159">
        <f t="shared" si="4"/>
        <v>0</v>
      </c>
      <c r="S28" s="159">
        <f t="shared" si="5"/>
        <v>0</v>
      </c>
      <c r="AR28" s="171"/>
      <c r="AT28" s="171"/>
      <c r="AV28" s="171"/>
      <c r="AX28" s="171"/>
      <c r="AZ28" s="171"/>
      <c r="BB28" s="171"/>
      <c r="BD28" s="171"/>
      <c r="BE28" s="168"/>
      <c r="BF28" s="171"/>
    </row>
    <row r="29" spans="2:58">
      <c r="B29" s="517"/>
      <c r="C29" s="520"/>
      <c r="D29" s="132"/>
      <c r="E29" s="133"/>
      <c r="F29" s="133"/>
      <c r="G29" s="133" t="s">
        <v>358</v>
      </c>
      <c r="H29" s="133"/>
      <c r="I29" s="133"/>
      <c r="J29" s="133"/>
      <c r="K29" s="148"/>
      <c r="L29" s="163"/>
      <c r="M29" s="229"/>
      <c r="N29" s="159" t="str">
        <f t="shared" si="0"/>
        <v>00</v>
      </c>
      <c r="O29" s="160">
        <f t="shared" si="1"/>
        <v>0</v>
      </c>
      <c r="P29" s="165"/>
      <c r="Q29" s="159">
        <f t="shared" si="4"/>
        <v>0</v>
      </c>
      <c r="S29" s="159">
        <f t="shared" si="5"/>
        <v>0</v>
      </c>
      <c r="AR29" s="171"/>
      <c r="AT29" s="171"/>
      <c r="AV29" s="171"/>
      <c r="AX29" s="171"/>
      <c r="AZ29" s="171"/>
      <c r="BB29" s="171"/>
      <c r="BD29" s="171"/>
      <c r="BE29" s="168"/>
      <c r="BF29" s="171"/>
    </row>
    <row r="30" spans="2:58">
      <c r="B30" s="517"/>
      <c r="C30" s="520">
        <v>0</v>
      </c>
      <c r="D30" s="132"/>
      <c r="E30" s="133"/>
      <c r="F30" s="133"/>
      <c r="G30" s="133"/>
      <c r="H30" s="133" t="s">
        <v>358</v>
      </c>
      <c r="I30" s="133"/>
      <c r="J30" s="133"/>
      <c r="K30" s="134"/>
      <c r="L30" s="163"/>
      <c r="M30" s="229"/>
      <c r="N30" s="159" t="str">
        <f t="shared" si="0"/>
        <v>00</v>
      </c>
      <c r="O30" s="160">
        <f t="shared" si="1"/>
        <v>0</v>
      </c>
      <c r="P30" s="165"/>
      <c r="Q30" s="159">
        <f t="shared" si="4"/>
        <v>0</v>
      </c>
      <c r="S30" s="159">
        <f t="shared" si="5"/>
        <v>0</v>
      </c>
      <c r="AR30" s="171"/>
      <c r="AT30" s="171"/>
      <c r="AV30" s="171"/>
      <c r="AX30" s="171"/>
      <c r="AZ30" s="171"/>
      <c r="BB30" s="171"/>
      <c r="BD30" s="171"/>
      <c r="BE30" s="168"/>
      <c r="BF30" s="171"/>
    </row>
    <row r="31" spans="2:58">
      <c r="B31" s="517"/>
      <c r="C31" s="520"/>
      <c r="D31" s="132"/>
      <c r="E31" s="133"/>
      <c r="F31" s="133"/>
      <c r="G31" s="133"/>
      <c r="H31" s="133"/>
      <c r="I31" s="133" t="s">
        <v>358</v>
      </c>
      <c r="J31" s="133"/>
      <c r="K31" s="134"/>
      <c r="L31" s="163"/>
      <c r="M31" s="229"/>
      <c r="N31" s="159" t="str">
        <f t="shared" si="0"/>
        <v>00</v>
      </c>
      <c r="O31" s="160">
        <f t="shared" si="1"/>
        <v>0</v>
      </c>
      <c r="P31" s="165"/>
      <c r="Q31" s="159">
        <f t="shared" si="4"/>
        <v>0</v>
      </c>
      <c r="S31" s="159">
        <f t="shared" si="5"/>
        <v>0</v>
      </c>
      <c r="AR31" s="171"/>
      <c r="AT31" s="171"/>
      <c r="AV31" s="171"/>
      <c r="AX31" s="171"/>
      <c r="AZ31" s="171"/>
      <c r="BB31" s="171"/>
      <c r="BD31" s="171"/>
      <c r="BE31" s="168"/>
      <c r="BF31" s="171"/>
    </row>
    <row r="32" spans="2:58">
      <c r="B32" s="517"/>
      <c r="C32" s="520"/>
      <c r="D32" s="208"/>
      <c r="E32" s="232"/>
      <c r="F32" s="232"/>
      <c r="G32" s="232"/>
      <c r="H32" s="232"/>
      <c r="I32" s="232"/>
      <c r="J32" s="232">
        <v>32</v>
      </c>
      <c r="K32" s="190" t="s">
        <v>358</v>
      </c>
      <c r="L32" s="191" t="s">
        <v>391</v>
      </c>
      <c r="M32" s="233" t="s">
        <v>390</v>
      </c>
      <c r="N32" s="159" t="str">
        <f t="shared" si="0"/>
        <v>3200</v>
      </c>
      <c r="O32" s="160">
        <f t="shared" si="1"/>
        <v>12800</v>
      </c>
      <c r="P32" s="165">
        <v>1</v>
      </c>
      <c r="Q32" s="159">
        <f t="shared" si="4"/>
        <v>12800</v>
      </c>
      <c r="R32" s="159">
        <v>-12707</v>
      </c>
      <c r="S32" s="159">
        <f t="shared" si="5"/>
        <v>93</v>
      </c>
      <c r="AR32" s="171"/>
      <c r="AT32" s="171"/>
      <c r="AV32" s="171"/>
      <c r="AX32" s="171"/>
      <c r="AZ32" s="171"/>
      <c r="BB32" s="171"/>
      <c r="BD32" s="171"/>
      <c r="BE32" s="168"/>
      <c r="BF32" s="171"/>
    </row>
    <row r="33" spans="2:58">
      <c r="B33" s="516" t="s">
        <v>392</v>
      </c>
      <c r="C33" s="519">
        <v>380</v>
      </c>
      <c r="D33" s="140">
        <v>17</v>
      </c>
      <c r="E33" s="141"/>
      <c r="F33" s="141"/>
      <c r="G33" s="141"/>
      <c r="H33" s="141"/>
      <c r="I33" s="141"/>
      <c r="J33" s="141"/>
      <c r="K33" s="142"/>
      <c r="L33" s="166"/>
      <c r="M33" s="234"/>
      <c r="N33" s="159" t="str">
        <f t="shared" si="0"/>
        <v>17</v>
      </c>
      <c r="O33" s="160">
        <f t="shared" si="1"/>
        <v>23</v>
      </c>
      <c r="P33" s="165"/>
      <c r="Q33" s="159">
        <f t="shared" si="4"/>
        <v>0</v>
      </c>
      <c r="S33" s="159">
        <f t="shared" si="5"/>
        <v>0</v>
      </c>
      <c r="V33" s="130" t="s">
        <v>392</v>
      </c>
      <c r="X33" s="157">
        <v>17</v>
      </c>
      <c r="Y33" s="130">
        <v>88</v>
      </c>
      <c r="Z33" s="130">
        <v>50</v>
      </c>
      <c r="AA33" s="130" t="s">
        <v>393</v>
      </c>
      <c r="AB33" s="130" t="s">
        <v>394</v>
      </c>
      <c r="AC33" s="130" t="s">
        <v>377</v>
      </c>
      <c r="AD33" s="130" t="s">
        <v>358</v>
      </c>
      <c r="AE33" s="158" t="s">
        <v>358</v>
      </c>
      <c r="AR33" s="171"/>
      <c r="AT33" s="171"/>
      <c r="AV33" s="171"/>
      <c r="AX33" s="171"/>
      <c r="AZ33" s="171"/>
      <c r="BB33" s="171"/>
      <c r="BD33" s="171"/>
      <c r="BE33" s="168"/>
      <c r="BF33" s="171"/>
    </row>
    <row r="34" spans="2:58">
      <c r="B34" s="517"/>
      <c r="C34" s="520"/>
      <c r="D34" s="132"/>
      <c r="E34" s="133">
        <v>88</v>
      </c>
      <c r="F34" s="133"/>
      <c r="G34" s="133"/>
      <c r="H34" s="133"/>
      <c r="I34" s="133"/>
      <c r="J34" s="133"/>
      <c r="K34" s="134"/>
      <c r="L34" s="163"/>
      <c r="M34" s="229"/>
      <c r="N34" s="159" t="str">
        <f t="shared" si="0"/>
        <v>88</v>
      </c>
      <c r="O34" s="160">
        <f t="shared" si="1"/>
        <v>136</v>
      </c>
      <c r="P34" s="165"/>
      <c r="Q34" s="159">
        <f t="shared" si="4"/>
        <v>0</v>
      </c>
      <c r="S34" s="159">
        <f t="shared" si="5"/>
        <v>0</v>
      </c>
      <c r="AR34" s="171"/>
      <c r="AT34" s="171"/>
      <c r="AV34" s="171"/>
      <c r="AX34" s="171"/>
      <c r="AZ34" s="171"/>
      <c r="BB34" s="171"/>
      <c r="BD34" s="171"/>
      <c r="BE34" s="168"/>
      <c r="BF34" s="171"/>
    </row>
    <row r="35" spans="2:58">
      <c r="B35" s="517"/>
      <c r="C35" s="520"/>
      <c r="D35" s="132"/>
      <c r="E35" s="133"/>
      <c r="F35" s="133" t="s">
        <v>395</v>
      </c>
      <c r="G35" s="133"/>
      <c r="H35" s="133"/>
      <c r="I35" s="133"/>
      <c r="J35" s="133"/>
      <c r="K35" s="134"/>
      <c r="L35" s="163"/>
      <c r="M35" s="229"/>
      <c r="N35" s="159" t="str">
        <f t="shared" si="0"/>
        <v>50</v>
      </c>
      <c r="O35" s="160">
        <f t="shared" si="1"/>
        <v>80</v>
      </c>
      <c r="P35" s="165">
        <v>80</v>
      </c>
      <c r="Q35" s="159">
        <f t="shared" si="4"/>
        <v>6400</v>
      </c>
      <c r="S35" s="159">
        <f t="shared" si="5"/>
        <v>6400</v>
      </c>
      <c r="AR35" s="171"/>
      <c r="AT35" s="171"/>
      <c r="AV35" s="171"/>
      <c r="AX35" s="171"/>
      <c r="AZ35" s="171"/>
      <c r="BB35" s="171"/>
      <c r="BD35" s="171"/>
      <c r="BE35" s="168"/>
      <c r="BF35" s="171"/>
    </row>
    <row r="36" spans="2:58">
      <c r="B36" s="517"/>
      <c r="C36" s="520"/>
      <c r="D36" s="132"/>
      <c r="E36" s="133"/>
      <c r="F36" s="133"/>
      <c r="G36" s="133" t="s">
        <v>393</v>
      </c>
      <c r="H36" s="133"/>
      <c r="I36" s="133"/>
      <c r="J36" s="133"/>
      <c r="K36" s="134"/>
      <c r="L36" s="163"/>
      <c r="M36" s="229"/>
      <c r="N36" s="159" t="str">
        <f t="shared" si="0"/>
        <v>C3</v>
      </c>
      <c r="O36" s="160">
        <f t="shared" si="1"/>
        <v>195</v>
      </c>
      <c r="P36" s="165"/>
      <c r="Q36" s="159">
        <f t="shared" si="4"/>
        <v>0</v>
      </c>
      <c r="S36" s="159">
        <f t="shared" si="5"/>
        <v>0</v>
      </c>
      <c r="AR36" s="171"/>
      <c r="AT36" s="171"/>
      <c r="AV36" s="171"/>
      <c r="AX36" s="171"/>
      <c r="AZ36" s="171"/>
      <c r="BB36" s="171"/>
      <c r="BD36" s="171"/>
      <c r="BE36" s="168"/>
      <c r="BF36" s="171"/>
    </row>
    <row r="37" spans="2:58">
      <c r="B37" s="517"/>
      <c r="C37" s="520">
        <v>0</v>
      </c>
      <c r="D37" s="132"/>
      <c r="E37" s="133"/>
      <c r="F37" s="133"/>
      <c r="G37" s="133"/>
      <c r="H37" s="133" t="s">
        <v>394</v>
      </c>
      <c r="I37" s="133"/>
      <c r="J37" s="133"/>
      <c r="K37" s="134"/>
      <c r="L37" s="163"/>
      <c r="M37" s="229"/>
      <c r="N37" s="159" t="str">
        <f t="shared" si="0"/>
        <v>4D</v>
      </c>
      <c r="O37" s="160">
        <f t="shared" si="1"/>
        <v>77</v>
      </c>
      <c r="P37" s="165"/>
      <c r="Q37" s="159">
        <f t="shared" si="4"/>
        <v>0</v>
      </c>
      <c r="S37" s="159">
        <f t="shared" si="5"/>
        <v>0</v>
      </c>
      <c r="AR37" s="171"/>
      <c r="AT37" s="171"/>
      <c r="AV37" s="171"/>
      <c r="AX37" s="171"/>
      <c r="AZ37" s="171"/>
      <c r="BB37" s="171"/>
      <c r="BD37" s="171"/>
      <c r="BE37" s="168"/>
      <c r="BF37" s="171"/>
    </row>
    <row r="38" spans="2:58">
      <c r="B38" s="517"/>
      <c r="C38" s="520"/>
      <c r="D38" s="132"/>
      <c r="E38" s="133"/>
      <c r="F38" s="133"/>
      <c r="G38" s="133"/>
      <c r="H38" s="133"/>
      <c r="I38" s="133" t="s">
        <v>377</v>
      </c>
      <c r="J38" s="133"/>
      <c r="K38" s="134"/>
      <c r="L38" s="163"/>
      <c r="M38" s="229"/>
      <c r="N38" s="159" t="str">
        <f t="shared" si="0"/>
        <v>08</v>
      </c>
      <c r="O38" s="160">
        <f t="shared" si="1"/>
        <v>8</v>
      </c>
      <c r="P38" s="165"/>
      <c r="Q38" s="159">
        <f t="shared" si="4"/>
        <v>0</v>
      </c>
      <c r="S38" s="159">
        <f t="shared" si="5"/>
        <v>0</v>
      </c>
      <c r="AR38" s="171"/>
      <c r="AT38" s="171"/>
      <c r="AV38" s="171"/>
      <c r="AX38" s="171"/>
      <c r="AZ38" s="171"/>
      <c r="BB38" s="171"/>
      <c r="BD38" s="171"/>
      <c r="BE38" s="168"/>
      <c r="BF38" s="171"/>
    </row>
    <row r="39" spans="2:58">
      <c r="B39" s="517"/>
      <c r="C39" s="520"/>
      <c r="D39" s="132"/>
      <c r="E39" s="133"/>
      <c r="F39" s="133"/>
      <c r="G39" s="133"/>
      <c r="H39" s="133"/>
      <c r="I39" s="133"/>
      <c r="J39" s="133" t="s">
        <v>358</v>
      </c>
      <c r="K39" s="134"/>
      <c r="L39" s="163"/>
      <c r="M39" s="229"/>
      <c r="N39" s="159" t="str">
        <f t="shared" si="0"/>
        <v>00</v>
      </c>
      <c r="O39" s="160">
        <f t="shared" si="1"/>
        <v>0</v>
      </c>
      <c r="P39" s="165"/>
      <c r="Q39" s="159">
        <f t="shared" si="4"/>
        <v>0</v>
      </c>
      <c r="S39" s="159">
        <f t="shared" si="5"/>
        <v>0</v>
      </c>
      <c r="AR39" s="171"/>
      <c r="AT39" s="171"/>
      <c r="AV39" s="171"/>
      <c r="AX39" s="171"/>
      <c r="AZ39" s="171"/>
      <c r="BB39" s="171"/>
      <c r="BD39" s="171"/>
      <c r="BE39" s="168"/>
      <c r="BF39" s="171"/>
    </row>
    <row r="40" spans="2:58">
      <c r="B40" s="518"/>
      <c r="C40" s="522"/>
      <c r="D40" s="143"/>
      <c r="E40" s="144"/>
      <c r="F40" s="144"/>
      <c r="G40" s="144"/>
      <c r="H40" s="144"/>
      <c r="I40" s="144"/>
      <c r="J40" s="144"/>
      <c r="K40" s="145" t="s">
        <v>358</v>
      </c>
      <c r="L40" s="164"/>
      <c r="M40" s="230"/>
      <c r="N40" s="159" t="str">
        <f t="shared" si="0"/>
        <v>00</v>
      </c>
      <c r="O40" s="160">
        <f t="shared" si="1"/>
        <v>0</v>
      </c>
      <c r="P40" s="165"/>
      <c r="Q40" s="159">
        <f t="shared" si="4"/>
        <v>0</v>
      </c>
      <c r="S40" s="159">
        <f t="shared" si="5"/>
        <v>0</v>
      </c>
      <c r="AR40" s="171"/>
      <c r="AT40" s="171"/>
      <c r="AV40" s="171"/>
      <c r="AX40" s="171"/>
      <c r="AZ40" s="171"/>
      <c r="BB40" s="171"/>
      <c r="BD40" s="171"/>
      <c r="BE40" s="168"/>
      <c r="BF40" s="171"/>
    </row>
    <row r="41" spans="2:58">
      <c r="B41" s="516" t="s">
        <v>396</v>
      </c>
      <c r="C41" s="520">
        <v>382</v>
      </c>
      <c r="D41" s="140" t="s">
        <v>358</v>
      </c>
      <c r="E41" s="141"/>
      <c r="F41" s="141"/>
      <c r="G41" s="141"/>
      <c r="H41" s="141"/>
      <c r="I41" s="141"/>
      <c r="J41" s="141"/>
      <c r="K41" s="142"/>
      <c r="L41" s="166"/>
      <c r="M41" s="234"/>
      <c r="N41" s="159" t="str">
        <f t="shared" si="0"/>
        <v>00</v>
      </c>
      <c r="O41" s="160">
        <f t="shared" si="1"/>
        <v>0</v>
      </c>
      <c r="P41" s="165"/>
      <c r="Q41" s="159">
        <f t="shared" si="4"/>
        <v>0</v>
      </c>
      <c r="S41" s="159">
        <f t="shared" si="5"/>
        <v>0</v>
      </c>
      <c r="V41" s="130" t="s">
        <v>396</v>
      </c>
      <c r="X41" s="157" t="s">
        <v>358</v>
      </c>
      <c r="Y41" s="130" t="s">
        <v>358</v>
      </c>
      <c r="Z41" s="130" t="s">
        <v>358</v>
      </c>
      <c r="AA41" s="130" t="s">
        <v>358</v>
      </c>
      <c r="AB41" s="130" t="s">
        <v>358</v>
      </c>
      <c r="AC41" s="130" t="s">
        <v>358</v>
      </c>
      <c r="AD41" s="130">
        <v>78</v>
      </c>
      <c r="AE41" s="158" t="s">
        <v>358</v>
      </c>
      <c r="AR41" s="171"/>
      <c r="AT41" s="171"/>
      <c r="AV41" s="171"/>
      <c r="AX41" s="171"/>
      <c r="AZ41" s="171"/>
      <c r="BB41" s="171"/>
      <c r="BD41" s="171"/>
      <c r="BE41" s="168"/>
      <c r="BF41" s="171"/>
    </row>
    <row r="42" spans="2:58">
      <c r="B42" s="517"/>
      <c r="C42" s="520"/>
      <c r="D42" s="132"/>
      <c r="E42" s="133" t="s">
        <v>358</v>
      </c>
      <c r="F42" s="133"/>
      <c r="G42" s="133"/>
      <c r="H42" s="133"/>
      <c r="I42" s="133"/>
      <c r="J42" s="133"/>
      <c r="K42" s="134"/>
      <c r="L42" s="163"/>
      <c r="M42" s="229"/>
      <c r="N42" s="159" t="str">
        <f t="shared" si="0"/>
        <v>00</v>
      </c>
      <c r="O42" s="160">
        <f t="shared" si="1"/>
        <v>0</v>
      </c>
      <c r="P42" s="165"/>
      <c r="Q42" s="159">
        <f t="shared" si="4"/>
        <v>0</v>
      </c>
      <c r="S42" s="159">
        <f t="shared" si="5"/>
        <v>0</v>
      </c>
      <c r="AR42" s="171"/>
      <c r="AT42" s="171"/>
      <c r="AV42" s="171"/>
      <c r="AX42" s="171"/>
      <c r="AZ42" s="171"/>
      <c r="BB42" s="171"/>
      <c r="BD42" s="171"/>
      <c r="BE42" s="168"/>
      <c r="BF42" s="171"/>
    </row>
    <row r="43" spans="2:58">
      <c r="B43" s="517"/>
      <c r="C43" s="520"/>
      <c r="D43" s="132"/>
      <c r="E43" s="133"/>
      <c r="F43" s="133" t="s">
        <v>358</v>
      </c>
      <c r="G43" s="133"/>
      <c r="H43" s="133"/>
      <c r="I43" s="133"/>
      <c r="J43" s="133"/>
      <c r="K43" s="134"/>
      <c r="L43" s="163"/>
      <c r="M43" s="229"/>
      <c r="N43" s="159" t="str">
        <f t="shared" si="0"/>
        <v>00</v>
      </c>
      <c r="O43" s="160">
        <f t="shared" si="1"/>
        <v>0</v>
      </c>
      <c r="P43" s="165"/>
      <c r="Q43" s="159">
        <f t="shared" si="4"/>
        <v>0</v>
      </c>
      <c r="S43" s="159">
        <f t="shared" si="5"/>
        <v>0</v>
      </c>
      <c r="AR43" s="171"/>
      <c r="AT43" s="171"/>
      <c r="AV43" s="171"/>
      <c r="AX43" s="171"/>
      <c r="AZ43" s="171"/>
      <c r="BB43" s="171"/>
      <c r="BD43" s="171"/>
      <c r="BE43" s="168"/>
      <c r="BF43" s="171"/>
    </row>
    <row r="44" spans="2:58">
      <c r="B44" s="517"/>
      <c r="C44" s="520"/>
      <c r="D44" s="132"/>
      <c r="E44" s="133"/>
      <c r="F44" s="133"/>
      <c r="G44" s="133" t="s">
        <v>358</v>
      </c>
      <c r="H44" s="133"/>
      <c r="I44" s="133"/>
      <c r="J44" s="133"/>
      <c r="K44" s="134"/>
      <c r="L44" s="163"/>
      <c r="M44" s="229"/>
      <c r="N44" s="159" t="str">
        <f t="shared" si="0"/>
        <v>00</v>
      </c>
      <c r="O44" s="160">
        <f t="shared" si="1"/>
        <v>0</v>
      </c>
      <c r="P44" s="165"/>
      <c r="Q44" s="159">
        <f t="shared" si="4"/>
        <v>0</v>
      </c>
      <c r="S44" s="159">
        <f t="shared" si="5"/>
        <v>0</v>
      </c>
      <c r="AR44" s="171"/>
      <c r="AT44" s="171"/>
      <c r="AV44" s="171"/>
      <c r="AX44" s="171"/>
      <c r="AZ44" s="171"/>
      <c r="BB44" s="171"/>
      <c r="BD44" s="171"/>
      <c r="BE44" s="168"/>
      <c r="BF44" s="171"/>
    </row>
    <row r="45" spans="2:58">
      <c r="B45" s="517"/>
      <c r="C45" s="520">
        <v>0</v>
      </c>
      <c r="D45" s="132"/>
      <c r="E45" s="133"/>
      <c r="F45" s="133"/>
      <c r="G45" s="133"/>
      <c r="H45" s="133" t="s">
        <v>358</v>
      </c>
      <c r="I45" s="133"/>
      <c r="J45" s="133"/>
      <c r="K45" s="134"/>
      <c r="L45" s="163"/>
      <c r="M45" s="229"/>
      <c r="N45" s="159" t="str">
        <f t="shared" si="0"/>
        <v>00</v>
      </c>
      <c r="O45" s="160">
        <f t="shared" si="1"/>
        <v>0</v>
      </c>
      <c r="P45" s="165"/>
      <c r="Q45" s="159">
        <f t="shared" si="4"/>
        <v>0</v>
      </c>
      <c r="S45" s="159">
        <f t="shared" si="5"/>
        <v>0</v>
      </c>
      <c r="AR45" s="171"/>
      <c r="AT45" s="171"/>
      <c r="AV45" s="171"/>
      <c r="AX45" s="171"/>
      <c r="AZ45" s="171"/>
      <c r="BB45" s="171"/>
      <c r="BD45" s="171"/>
      <c r="BE45" s="168"/>
      <c r="BF45" s="171"/>
    </row>
    <row r="46" spans="2:58">
      <c r="B46" s="517"/>
      <c r="C46" s="520"/>
      <c r="D46" s="132"/>
      <c r="E46" s="133"/>
      <c r="F46" s="133"/>
      <c r="G46" s="133"/>
      <c r="H46" s="133"/>
      <c r="I46" s="133" t="s">
        <v>358</v>
      </c>
      <c r="J46" s="133"/>
      <c r="K46" s="134"/>
      <c r="L46" s="163"/>
      <c r="M46" s="229"/>
      <c r="N46" s="159" t="str">
        <f t="shared" si="0"/>
        <v>00</v>
      </c>
      <c r="O46" s="160">
        <f t="shared" si="1"/>
        <v>0</v>
      </c>
      <c r="P46" s="165"/>
      <c r="Q46" s="159">
        <f t="shared" si="4"/>
        <v>0</v>
      </c>
      <c r="S46" s="159">
        <f t="shared" si="5"/>
        <v>0</v>
      </c>
      <c r="AR46" s="171"/>
      <c r="AT46" s="171"/>
      <c r="AV46" s="171"/>
      <c r="AX46" s="171"/>
      <c r="AZ46" s="171"/>
      <c r="BB46" s="171"/>
      <c r="BD46" s="171"/>
      <c r="BE46" s="168"/>
      <c r="BF46" s="171"/>
    </row>
    <row r="47" spans="2:58">
      <c r="B47" s="517"/>
      <c r="C47" s="520"/>
      <c r="D47" s="132"/>
      <c r="E47" s="133"/>
      <c r="F47" s="133"/>
      <c r="G47" s="133"/>
      <c r="H47" s="133"/>
      <c r="I47" s="133"/>
      <c r="J47" s="133">
        <v>78</v>
      </c>
      <c r="K47" s="134"/>
      <c r="L47" s="163"/>
      <c r="M47" s="229"/>
      <c r="N47" s="159" t="str">
        <f t="shared" si="0"/>
        <v>78</v>
      </c>
      <c r="O47" s="160">
        <f t="shared" si="1"/>
        <v>120</v>
      </c>
      <c r="P47" s="165"/>
      <c r="Q47" s="159">
        <f t="shared" si="4"/>
        <v>0</v>
      </c>
      <c r="S47" s="159">
        <f t="shared" si="5"/>
        <v>0</v>
      </c>
      <c r="AR47" s="171"/>
      <c r="AT47" s="171"/>
      <c r="AV47" s="171"/>
      <c r="AX47" s="171"/>
      <c r="AZ47" s="171"/>
      <c r="BB47" s="171"/>
      <c r="BD47" s="171"/>
      <c r="BE47" s="168"/>
      <c r="BF47" s="171"/>
    </row>
    <row r="48" spans="2:58">
      <c r="B48" s="518"/>
      <c r="C48" s="521"/>
      <c r="D48" s="143"/>
      <c r="E48" s="144"/>
      <c r="F48" s="144"/>
      <c r="G48" s="144"/>
      <c r="H48" s="144"/>
      <c r="I48" s="144"/>
      <c r="J48" s="144"/>
      <c r="K48" s="145" t="s">
        <v>358</v>
      </c>
      <c r="L48" s="164"/>
      <c r="M48" s="230"/>
      <c r="N48" s="159" t="str">
        <f t="shared" si="0"/>
        <v>00</v>
      </c>
      <c r="O48" s="160">
        <f t="shared" si="1"/>
        <v>0</v>
      </c>
      <c r="P48" s="165"/>
      <c r="Q48" s="159">
        <f t="shared" si="4"/>
        <v>0</v>
      </c>
      <c r="S48" s="159">
        <f t="shared" si="5"/>
        <v>0</v>
      </c>
      <c r="AR48" s="171"/>
      <c r="AT48" s="171"/>
      <c r="AV48" s="171"/>
      <c r="AX48" s="171"/>
      <c r="AZ48" s="171"/>
      <c r="BB48" s="171"/>
      <c r="BD48" s="171"/>
      <c r="BE48" s="168"/>
      <c r="BF48" s="171"/>
    </row>
    <row r="49" spans="2:58">
      <c r="B49" s="541" t="s">
        <v>397</v>
      </c>
      <c r="C49" s="523">
        <v>390</v>
      </c>
      <c r="D49" s="185">
        <v>17</v>
      </c>
      <c r="E49" s="186">
        <v>92</v>
      </c>
      <c r="F49" s="186"/>
      <c r="G49" s="186"/>
      <c r="H49" s="186"/>
      <c r="I49" s="186"/>
      <c r="J49" s="186"/>
      <c r="K49" s="187"/>
      <c r="L49" s="188" t="s">
        <v>398</v>
      </c>
      <c r="M49" s="231" t="s">
        <v>399</v>
      </c>
      <c r="N49" s="159" t="str">
        <f t="shared" si="0"/>
        <v>1792</v>
      </c>
      <c r="O49" s="160">
        <f t="shared" si="1"/>
        <v>6034</v>
      </c>
      <c r="P49" s="165">
        <v>0.125</v>
      </c>
      <c r="Q49" s="159">
        <f t="shared" si="4"/>
        <v>754.25</v>
      </c>
      <c r="S49" s="159">
        <f t="shared" si="5"/>
        <v>754.25</v>
      </c>
      <c r="V49" s="130">
        <v>186</v>
      </c>
      <c r="X49" s="157">
        <v>17</v>
      </c>
      <c r="Y49" s="130">
        <v>92</v>
      </c>
      <c r="Z49" s="130">
        <v>31</v>
      </c>
      <c r="AA49" s="130">
        <v>93</v>
      </c>
      <c r="AB49" s="130">
        <v>22</v>
      </c>
      <c r="AC49" s="130" t="s">
        <v>358</v>
      </c>
      <c r="AD49" s="130">
        <v>21</v>
      </c>
      <c r="AR49" s="171"/>
      <c r="AT49" s="171"/>
      <c r="AV49" s="171"/>
      <c r="AX49" s="171"/>
      <c r="AZ49" s="171"/>
      <c r="BB49" s="171"/>
      <c r="BD49" s="171"/>
      <c r="BE49" s="168"/>
      <c r="BF49" s="171"/>
    </row>
    <row r="50" spans="2:58">
      <c r="B50" s="542"/>
      <c r="C50" s="524"/>
      <c r="D50" s="408"/>
      <c r="E50" s="405"/>
      <c r="F50" s="405">
        <v>31</v>
      </c>
      <c r="G50" s="405" t="s">
        <v>400</v>
      </c>
      <c r="H50" s="405"/>
      <c r="I50" s="405"/>
      <c r="J50" s="405"/>
      <c r="K50" s="406"/>
      <c r="L50" s="407" t="s">
        <v>401</v>
      </c>
      <c r="M50" s="414" t="s">
        <v>402</v>
      </c>
      <c r="N50" s="159" t="str">
        <f t="shared" si="0"/>
        <v>3193</v>
      </c>
      <c r="O50" s="160">
        <f t="shared" si="1"/>
        <v>12691</v>
      </c>
      <c r="P50" s="165"/>
      <c r="Q50" s="159">
        <f t="shared" si="4"/>
        <v>0</v>
      </c>
      <c r="S50" s="159">
        <f t="shared" si="5"/>
        <v>0</v>
      </c>
      <c r="AR50" s="171"/>
      <c r="AT50" s="171"/>
      <c r="AV50" s="171"/>
      <c r="AX50" s="171"/>
      <c r="AZ50" s="171"/>
      <c r="BB50" s="171"/>
      <c r="BD50" s="171"/>
      <c r="BE50" s="168"/>
      <c r="BF50" s="171"/>
    </row>
    <row r="51" spans="2:58">
      <c r="B51" s="542"/>
      <c r="C51" s="524"/>
      <c r="D51" s="408"/>
      <c r="E51" s="405"/>
      <c r="F51" s="405"/>
      <c r="G51" s="405" t="s">
        <v>400</v>
      </c>
      <c r="H51" s="405">
        <v>22</v>
      </c>
      <c r="I51" s="405"/>
      <c r="J51" s="405"/>
      <c r="K51" s="406"/>
      <c r="L51" s="407"/>
      <c r="M51" s="414" t="s">
        <v>403</v>
      </c>
      <c r="N51" s="159" t="str">
        <f t="shared" si="0"/>
        <v>9322</v>
      </c>
      <c r="O51" s="160">
        <f t="shared" si="1"/>
        <v>37666</v>
      </c>
      <c r="P51" s="165"/>
      <c r="Q51" s="159">
        <f t="shared" si="4"/>
        <v>0</v>
      </c>
      <c r="S51" s="159">
        <f t="shared" si="5"/>
        <v>0</v>
      </c>
      <c r="AR51" s="171"/>
      <c r="AT51" s="171"/>
      <c r="AV51" s="171"/>
      <c r="AX51" s="171"/>
      <c r="AZ51" s="171"/>
      <c r="BB51" s="171"/>
      <c r="BD51" s="171"/>
      <c r="BE51" s="168"/>
      <c r="BF51" s="171"/>
    </row>
    <row r="52" spans="2:58">
      <c r="B52" s="542"/>
      <c r="C52" s="524"/>
      <c r="D52" s="408"/>
      <c r="E52" s="405"/>
      <c r="F52" s="405"/>
      <c r="G52" s="405"/>
      <c r="H52" s="405"/>
      <c r="I52" s="405" t="s">
        <v>358</v>
      </c>
      <c r="J52" s="405"/>
      <c r="K52" s="406"/>
      <c r="L52" s="407" t="s">
        <v>404</v>
      </c>
      <c r="M52" s="414" t="s">
        <v>405</v>
      </c>
      <c r="P52" s="165"/>
      <c r="AR52" s="171"/>
      <c r="AT52" s="171"/>
      <c r="AV52" s="171"/>
      <c r="AX52" s="171"/>
      <c r="AZ52" s="171"/>
      <c r="BB52" s="171"/>
      <c r="BD52" s="171"/>
      <c r="BE52" s="168"/>
      <c r="BF52" s="171"/>
    </row>
    <row r="53" spans="2:58">
      <c r="B53" s="542"/>
      <c r="C53" s="524"/>
      <c r="D53" s="135"/>
      <c r="E53" s="133"/>
      <c r="F53" s="133"/>
      <c r="G53" s="133"/>
      <c r="H53" s="133"/>
      <c r="I53" s="133"/>
      <c r="J53" s="133" t="s">
        <v>406</v>
      </c>
      <c r="K53" s="134"/>
      <c r="L53" s="163"/>
      <c r="M53" s="229"/>
      <c r="N53" s="159" t="str">
        <f t="shared" si="0"/>
        <v>21</v>
      </c>
      <c r="O53" s="160">
        <f t="shared" si="1"/>
        <v>33</v>
      </c>
      <c r="P53" s="165"/>
      <c r="Q53" s="159">
        <f t="shared" si="4"/>
        <v>0</v>
      </c>
      <c r="S53" s="159">
        <f t="shared" si="5"/>
        <v>0</v>
      </c>
      <c r="V53" s="163" t="s">
        <v>407</v>
      </c>
      <c r="AR53" s="171"/>
      <c r="AT53" s="171"/>
      <c r="AV53" s="171"/>
      <c r="AX53" s="171"/>
      <c r="AZ53" s="171"/>
      <c r="BB53" s="171"/>
      <c r="BD53" s="171"/>
      <c r="BE53" s="168"/>
      <c r="BF53" s="171"/>
    </row>
    <row r="54" spans="2:58">
      <c r="B54" s="516" t="s">
        <v>408</v>
      </c>
      <c r="C54" s="519">
        <v>393</v>
      </c>
      <c r="D54" s="415">
        <v>32</v>
      </c>
      <c r="E54" s="416" t="s">
        <v>409</v>
      </c>
      <c r="F54" s="416"/>
      <c r="G54" s="416"/>
      <c r="H54" s="416"/>
      <c r="I54" s="416"/>
      <c r="J54" s="416"/>
      <c r="K54" s="417"/>
      <c r="L54" s="418" t="s">
        <v>404</v>
      </c>
      <c r="M54" s="419"/>
      <c r="N54" s="159" t="str">
        <f t="shared" si="0"/>
        <v>3223</v>
      </c>
      <c r="O54" s="160">
        <f t="shared" si="1"/>
        <v>12835</v>
      </c>
      <c r="P54" s="165"/>
      <c r="Q54" s="159">
        <f t="shared" si="4"/>
        <v>0</v>
      </c>
      <c r="S54" s="159">
        <f t="shared" si="5"/>
        <v>0</v>
      </c>
      <c r="V54" s="130">
        <v>189</v>
      </c>
      <c r="X54" s="157">
        <v>32</v>
      </c>
      <c r="Y54" s="130">
        <v>23</v>
      </c>
      <c r="Z54" s="130">
        <v>21</v>
      </c>
      <c r="AA54" s="130" t="s">
        <v>410</v>
      </c>
      <c r="AB54" s="130">
        <v>20</v>
      </c>
      <c r="AC54" s="130" t="s">
        <v>198</v>
      </c>
      <c r="AD54" s="130" t="s">
        <v>358</v>
      </c>
      <c r="AE54" s="158" t="s">
        <v>358</v>
      </c>
      <c r="AR54" s="171"/>
      <c r="AT54" s="171"/>
      <c r="AV54" s="171"/>
      <c r="AX54" s="171"/>
      <c r="AZ54" s="171"/>
      <c r="BB54" s="171"/>
      <c r="BD54" s="171"/>
      <c r="BE54" s="168"/>
      <c r="BF54" s="171"/>
    </row>
    <row r="55" spans="2:58">
      <c r="B55" s="517"/>
      <c r="C55" s="520"/>
      <c r="D55" s="135"/>
      <c r="E55" s="133"/>
      <c r="F55" s="133">
        <v>21</v>
      </c>
      <c r="G55" s="133"/>
      <c r="H55" s="133"/>
      <c r="I55" s="133"/>
      <c r="J55" s="133"/>
      <c r="K55" s="134"/>
      <c r="L55" s="163"/>
      <c r="M55" s="229"/>
      <c r="N55" s="159" t="str">
        <f t="shared" si="0"/>
        <v>21</v>
      </c>
      <c r="O55" s="160">
        <f t="shared" si="1"/>
        <v>33</v>
      </c>
      <c r="P55" s="165"/>
      <c r="Q55" s="159">
        <f t="shared" si="4"/>
        <v>0</v>
      </c>
      <c r="S55" s="159">
        <f t="shared" si="5"/>
        <v>0</v>
      </c>
      <c r="AR55" s="171"/>
      <c r="AT55" s="171"/>
      <c r="AV55" s="171"/>
      <c r="AX55" s="171"/>
      <c r="AZ55" s="171"/>
      <c r="BB55" s="171"/>
      <c r="BD55" s="171"/>
      <c r="BE55" s="168"/>
      <c r="BF55" s="171"/>
    </row>
    <row r="56" spans="2:58">
      <c r="B56" s="517"/>
      <c r="C56" s="520"/>
      <c r="D56" s="135"/>
      <c r="E56" s="133"/>
      <c r="F56" s="133"/>
      <c r="G56" s="133" t="s">
        <v>410</v>
      </c>
      <c r="H56" s="133"/>
      <c r="I56" s="133"/>
      <c r="J56" s="133"/>
      <c r="K56" s="134"/>
      <c r="L56" s="163"/>
      <c r="M56" s="229"/>
      <c r="N56" s="159" t="str">
        <f t="shared" si="0"/>
        <v>3F</v>
      </c>
      <c r="O56" s="160">
        <f t="shared" si="1"/>
        <v>63</v>
      </c>
      <c r="P56" s="165"/>
      <c r="Q56" s="159">
        <f t="shared" si="4"/>
        <v>0</v>
      </c>
      <c r="S56" s="159">
        <f t="shared" si="5"/>
        <v>0</v>
      </c>
      <c r="AR56" s="171"/>
      <c r="AT56" s="171"/>
      <c r="AV56" s="171"/>
      <c r="AX56" s="171"/>
      <c r="AZ56" s="171"/>
      <c r="BB56" s="171"/>
      <c r="BD56" s="171"/>
      <c r="BE56" s="168"/>
      <c r="BF56" s="171"/>
    </row>
    <row r="57" spans="2:58">
      <c r="B57" s="517"/>
      <c r="C57" s="520">
        <v>0</v>
      </c>
      <c r="D57" s="135"/>
      <c r="E57" s="133"/>
      <c r="F57" s="133"/>
      <c r="G57" s="133"/>
      <c r="H57" s="133">
        <v>20</v>
      </c>
      <c r="I57" s="133"/>
      <c r="J57" s="133"/>
      <c r="K57" s="134"/>
      <c r="L57" s="163"/>
      <c r="M57" s="229"/>
      <c r="N57" s="159" t="str">
        <f t="shared" si="0"/>
        <v>20</v>
      </c>
      <c r="O57" s="160">
        <f t="shared" si="1"/>
        <v>32</v>
      </c>
      <c r="Q57" s="159">
        <f t="shared" si="4"/>
        <v>0</v>
      </c>
      <c r="S57" s="159">
        <f t="shared" si="5"/>
        <v>0</v>
      </c>
      <c r="AR57" s="171"/>
      <c r="AT57" s="171"/>
      <c r="AV57" s="171"/>
      <c r="AX57" s="171"/>
      <c r="AZ57" s="171"/>
      <c r="BB57" s="171"/>
      <c r="BD57" s="171"/>
      <c r="BE57" s="168"/>
      <c r="BF57" s="171"/>
    </row>
    <row r="58" spans="2:58">
      <c r="B58" s="517"/>
      <c r="C58" s="520"/>
      <c r="D58" s="135"/>
      <c r="E58" s="133"/>
      <c r="F58" s="133"/>
      <c r="G58" s="133"/>
      <c r="H58" s="133"/>
      <c r="I58" s="133" t="s">
        <v>198</v>
      </c>
      <c r="J58" s="133"/>
      <c r="K58" s="134"/>
      <c r="L58" s="163"/>
      <c r="M58" s="229" t="s">
        <v>411</v>
      </c>
      <c r="N58" s="159" t="str">
        <f t="shared" si="0"/>
        <v>D2</v>
      </c>
      <c r="O58" s="160">
        <f t="shared" si="1"/>
        <v>210</v>
      </c>
      <c r="Q58" s="159">
        <f t="shared" si="4"/>
        <v>0</v>
      </c>
      <c r="S58" s="159">
        <f t="shared" si="5"/>
        <v>0</v>
      </c>
      <c r="AR58" s="171"/>
      <c r="AT58" s="171"/>
      <c r="AV58" s="171"/>
      <c r="AX58" s="171"/>
      <c r="AZ58" s="171"/>
      <c r="BB58" s="171"/>
      <c r="BD58" s="171"/>
      <c r="BE58" s="168"/>
      <c r="BF58" s="171"/>
    </row>
    <row r="59" spans="2:58">
      <c r="B59" s="517"/>
      <c r="C59" s="520"/>
      <c r="D59" s="135"/>
      <c r="E59" s="133"/>
      <c r="F59" s="133"/>
      <c r="G59" s="133"/>
      <c r="H59" s="133"/>
      <c r="I59" s="133"/>
      <c r="J59" s="133" t="s">
        <v>358</v>
      </c>
      <c r="K59" s="134"/>
      <c r="L59" s="163"/>
      <c r="M59" s="229" t="s">
        <v>359</v>
      </c>
      <c r="N59" s="159" t="str">
        <f t="shared" si="0"/>
        <v>00</v>
      </c>
      <c r="O59" s="160">
        <f t="shared" si="1"/>
        <v>0</v>
      </c>
      <c r="Q59" s="159">
        <f t="shared" si="4"/>
        <v>0</v>
      </c>
      <c r="S59" s="159">
        <f t="shared" si="5"/>
        <v>0</v>
      </c>
      <c r="AR59" s="171"/>
      <c r="AT59" s="171"/>
      <c r="AV59" s="171"/>
      <c r="AX59" s="171"/>
      <c r="AZ59" s="171"/>
      <c r="BB59" s="171"/>
      <c r="BD59" s="171"/>
      <c r="BE59" s="168"/>
      <c r="BF59" s="171"/>
    </row>
    <row r="60" spans="2:58">
      <c r="B60" s="518"/>
      <c r="C60" s="521"/>
      <c r="D60" s="143"/>
      <c r="E60" s="144"/>
      <c r="F60" s="144"/>
      <c r="G60" s="144"/>
      <c r="H60" s="144"/>
      <c r="I60" s="144"/>
      <c r="J60" s="144"/>
      <c r="K60" s="145" t="s">
        <v>358</v>
      </c>
      <c r="L60" s="164"/>
      <c r="M60" s="230" t="s">
        <v>359</v>
      </c>
      <c r="N60" s="159" t="str">
        <f t="shared" si="0"/>
        <v>00</v>
      </c>
      <c r="O60" s="160">
        <f t="shared" si="1"/>
        <v>0</v>
      </c>
      <c r="Q60" s="159">
        <f t="shared" si="4"/>
        <v>0</v>
      </c>
      <c r="S60" s="159">
        <f t="shared" si="5"/>
        <v>0</v>
      </c>
      <c r="AR60" s="171"/>
      <c r="AT60" s="171"/>
      <c r="AV60" s="171"/>
      <c r="AX60" s="171"/>
      <c r="AZ60" s="171"/>
      <c r="BB60" s="171"/>
      <c r="BD60" s="171"/>
      <c r="BE60" s="168"/>
      <c r="BF60" s="171"/>
    </row>
    <row r="61" spans="2:58">
      <c r="B61" s="543" t="s">
        <v>412</v>
      </c>
      <c r="C61" s="519">
        <v>394</v>
      </c>
      <c r="D61" s="415">
        <v>32</v>
      </c>
      <c r="E61" s="416" t="s">
        <v>413</v>
      </c>
      <c r="F61" s="416"/>
      <c r="G61" s="416"/>
      <c r="H61" s="416"/>
      <c r="I61" s="416"/>
      <c r="J61" s="416"/>
      <c r="K61" s="417"/>
      <c r="L61" s="418" t="s">
        <v>404</v>
      </c>
      <c r="M61" s="419"/>
      <c r="N61" s="159" t="str">
        <f t="shared" si="0"/>
        <v>3228</v>
      </c>
      <c r="O61" s="160">
        <f t="shared" si="1"/>
        <v>12840</v>
      </c>
      <c r="Q61" s="159">
        <f t="shared" si="4"/>
        <v>0</v>
      </c>
      <c r="S61" s="159">
        <f t="shared" si="5"/>
        <v>0</v>
      </c>
      <c r="V61" s="130" t="s">
        <v>412</v>
      </c>
      <c r="X61" s="157">
        <v>32</v>
      </c>
      <c r="Y61" s="130">
        <v>28</v>
      </c>
      <c r="Z61" s="130" t="s">
        <v>358</v>
      </c>
      <c r="AA61" s="130" t="s">
        <v>414</v>
      </c>
      <c r="AB61" s="130" t="s">
        <v>415</v>
      </c>
      <c r="AC61" s="130" t="s">
        <v>416</v>
      </c>
      <c r="AD61" s="130" t="s">
        <v>417</v>
      </c>
      <c r="AE61" s="158">
        <v>90</v>
      </c>
      <c r="AR61" s="171"/>
      <c r="AT61" s="171"/>
      <c r="AV61" s="171"/>
      <c r="AX61" s="171"/>
      <c r="AZ61" s="171"/>
      <c r="BB61" s="171"/>
      <c r="BD61" s="171"/>
      <c r="BE61" s="168"/>
      <c r="BF61" s="171"/>
    </row>
    <row r="62" spans="2:58">
      <c r="B62" s="544"/>
      <c r="C62" s="520"/>
      <c r="D62" s="189"/>
      <c r="E62" s="232"/>
      <c r="F62" s="232" t="s">
        <v>358</v>
      </c>
      <c r="G62" s="232" t="s">
        <v>414</v>
      </c>
      <c r="H62" s="232"/>
      <c r="I62" s="232"/>
      <c r="J62" s="232"/>
      <c r="K62" s="190"/>
      <c r="L62" s="191" t="s">
        <v>418</v>
      </c>
      <c r="M62" s="233" t="s">
        <v>419</v>
      </c>
      <c r="N62" s="159" t="str">
        <f t="shared" si="0"/>
        <v>0006</v>
      </c>
      <c r="O62" s="160">
        <f t="shared" si="1"/>
        <v>6</v>
      </c>
      <c r="Q62" s="159">
        <f t="shared" si="4"/>
        <v>0</v>
      </c>
      <c r="S62" s="159">
        <f t="shared" si="5"/>
        <v>0</v>
      </c>
      <c r="AR62" s="171"/>
      <c r="AT62" s="171"/>
      <c r="AV62" s="171"/>
      <c r="AX62" s="171"/>
      <c r="AZ62" s="171"/>
      <c r="BB62" s="171"/>
      <c r="BD62" s="171"/>
      <c r="BE62" s="168"/>
      <c r="BF62" s="171"/>
    </row>
    <row r="63" spans="2:58">
      <c r="B63" s="544"/>
      <c r="C63" s="520">
        <v>0</v>
      </c>
      <c r="D63" s="135"/>
      <c r="E63" s="133"/>
      <c r="F63" s="133"/>
      <c r="G63" s="133"/>
      <c r="H63" s="133" t="s">
        <v>415</v>
      </c>
      <c r="I63" s="133"/>
      <c r="J63" s="133"/>
      <c r="K63" s="134"/>
      <c r="L63" s="163"/>
      <c r="M63" s="229"/>
      <c r="N63" s="159" t="str">
        <f t="shared" si="0"/>
        <v>AC</v>
      </c>
      <c r="O63" s="160">
        <f t="shared" si="1"/>
        <v>172</v>
      </c>
      <c r="Q63" s="159">
        <f t="shared" si="4"/>
        <v>0</v>
      </c>
      <c r="S63" s="159">
        <f t="shared" si="5"/>
        <v>0</v>
      </c>
      <c r="AR63" s="171"/>
      <c r="AT63" s="171"/>
      <c r="AV63" s="171"/>
      <c r="AX63" s="171"/>
      <c r="AZ63" s="171"/>
      <c r="BB63" s="171"/>
      <c r="BD63" s="171"/>
      <c r="BE63" s="168"/>
      <c r="BF63" s="171"/>
    </row>
    <row r="64" spans="2:58">
      <c r="B64" s="544"/>
      <c r="C64" s="520"/>
      <c r="D64" s="135"/>
      <c r="E64" s="133"/>
      <c r="F64" s="133"/>
      <c r="G64" s="133"/>
      <c r="H64" s="133"/>
      <c r="I64" s="133" t="s">
        <v>416</v>
      </c>
      <c r="J64" s="133"/>
      <c r="K64" s="134"/>
      <c r="L64" s="163" t="s">
        <v>420</v>
      </c>
      <c r="M64" s="229" t="s">
        <v>421</v>
      </c>
      <c r="N64" s="159" t="str">
        <f t="shared" ref="N64:N116" si="6">_xlfn.CONCAT(D64,E64,F64,G64,H64,I64,J64,K64)</f>
        <v>04</v>
      </c>
      <c r="O64" s="160">
        <f t="shared" si="1"/>
        <v>4</v>
      </c>
      <c r="Q64" s="159">
        <f t="shared" si="4"/>
        <v>0</v>
      </c>
      <c r="S64" s="159">
        <f t="shared" si="5"/>
        <v>0</v>
      </c>
      <c r="AR64" s="171"/>
      <c r="AT64" s="171"/>
      <c r="AV64" s="171"/>
      <c r="AX64" s="171"/>
      <c r="AZ64" s="171"/>
      <c r="BB64" s="171"/>
      <c r="BD64" s="171"/>
      <c r="BE64" s="168"/>
      <c r="BF64" s="171"/>
    </row>
    <row r="65" spans="2:58">
      <c r="B65" s="544"/>
      <c r="C65" s="520"/>
      <c r="D65" s="135"/>
      <c r="E65" s="133"/>
      <c r="F65" s="133"/>
      <c r="G65" s="133"/>
      <c r="H65" s="133"/>
      <c r="I65" s="133"/>
      <c r="J65" s="133" t="s">
        <v>417</v>
      </c>
      <c r="K65" s="134"/>
      <c r="L65" s="163"/>
      <c r="M65" s="229"/>
      <c r="N65" s="159" t="str">
        <f t="shared" si="6"/>
        <v>F2</v>
      </c>
      <c r="O65" s="160">
        <f t="shared" ref="O65:O117" si="7">HEX2DEC(N65)</f>
        <v>242</v>
      </c>
      <c r="Q65" s="159">
        <f t="shared" si="4"/>
        <v>0</v>
      </c>
      <c r="S65" s="159">
        <f t="shared" si="5"/>
        <v>0</v>
      </c>
      <c r="AR65" s="171"/>
      <c r="AT65" s="171"/>
      <c r="AV65" s="171"/>
      <c r="AX65" s="171"/>
      <c r="AZ65" s="171"/>
      <c r="BB65" s="171"/>
      <c r="BD65" s="171"/>
      <c r="BE65" s="168"/>
      <c r="BF65" s="171"/>
    </row>
    <row r="66" spans="2:58">
      <c r="B66" s="545"/>
      <c r="C66" s="521"/>
      <c r="D66" s="152"/>
      <c r="E66" s="144"/>
      <c r="F66" s="144"/>
      <c r="G66" s="144"/>
      <c r="H66" s="144"/>
      <c r="I66" s="144"/>
      <c r="J66" s="144"/>
      <c r="K66" s="145">
        <v>90</v>
      </c>
      <c r="L66" s="164"/>
      <c r="M66" s="230" t="s">
        <v>422</v>
      </c>
      <c r="N66" s="159" t="str">
        <f t="shared" si="6"/>
        <v>90</v>
      </c>
      <c r="O66" s="160">
        <f t="shared" si="7"/>
        <v>144</v>
      </c>
      <c r="Q66" s="159">
        <f t="shared" ref="Q66:Q118" si="8">O66*P66</f>
        <v>0</v>
      </c>
      <c r="S66" s="159">
        <f t="shared" ref="S66:S118" si="9">Q66+R66</f>
        <v>0</v>
      </c>
      <c r="AR66" s="171"/>
      <c r="AT66" s="171"/>
      <c r="AV66" s="171"/>
      <c r="AX66" s="171"/>
      <c r="AZ66" s="171"/>
      <c r="BB66" s="171"/>
      <c r="BD66" s="171"/>
      <c r="BE66" s="168"/>
      <c r="BF66" s="171"/>
    </row>
    <row r="67" spans="2:58">
      <c r="B67" s="247" t="s">
        <v>423</v>
      </c>
      <c r="C67" s="248">
        <v>416</v>
      </c>
      <c r="D67" s="153" t="s">
        <v>424</v>
      </c>
      <c r="E67" s="154"/>
      <c r="F67" s="154"/>
      <c r="G67" s="154"/>
      <c r="H67" s="154"/>
      <c r="I67" s="154"/>
      <c r="J67" s="154"/>
      <c r="K67" s="155"/>
      <c r="L67" s="167"/>
      <c r="M67" s="237" t="s">
        <v>359</v>
      </c>
      <c r="N67" s="159" t="str">
        <f t="shared" si="6"/>
        <v>F0</v>
      </c>
      <c r="O67" s="160">
        <f t="shared" si="7"/>
        <v>240</v>
      </c>
      <c r="Q67" s="159">
        <f t="shared" si="8"/>
        <v>0</v>
      </c>
      <c r="S67" s="159">
        <f t="shared" si="9"/>
        <v>0</v>
      </c>
      <c r="V67" s="130" t="s">
        <v>423</v>
      </c>
      <c r="X67" s="157" t="s">
        <v>424</v>
      </c>
      <c r="AR67" s="171"/>
      <c r="AT67" s="171"/>
      <c r="AV67" s="171"/>
      <c r="AX67" s="171"/>
      <c r="AZ67" s="171"/>
      <c r="BB67" s="171"/>
      <c r="BD67" s="171"/>
      <c r="BE67" s="168"/>
      <c r="BF67" s="171"/>
    </row>
    <row r="68" spans="2:58">
      <c r="B68" s="516" t="s">
        <v>425</v>
      </c>
      <c r="C68" s="519">
        <v>443</v>
      </c>
      <c r="D68" s="151">
        <v>20</v>
      </c>
      <c r="E68" s="141"/>
      <c r="F68" s="141"/>
      <c r="G68" s="141"/>
      <c r="H68" s="141"/>
      <c r="I68" s="141"/>
      <c r="J68" s="141"/>
      <c r="K68" s="142"/>
      <c r="L68" s="166"/>
      <c r="M68" s="234"/>
      <c r="N68" s="159" t="str">
        <f t="shared" si="6"/>
        <v>20</v>
      </c>
      <c r="O68" s="160">
        <f t="shared" si="7"/>
        <v>32</v>
      </c>
      <c r="Q68" s="159">
        <f t="shared" si="8"/>
        <v>0</v>
      </c>
      <c r="S68" s="159">
        <f t="shared" si="9"/>
        <v>0</v>
      </c>
      <c r="V68" s="130" t="s">
        <v>425</v>
      </c>
      <c r="X68" s="157">
        <v>20</v>
      </c>
      <c r="Y68" s="130">
        <v>62</v>
      </c>
      <c r="Z68" s="130" t="s">
        <v>358</v>
      </c>
      <c r="AA68" s="130" t="s">
        <v>358</v>
      </c>
      <c r="AB68" s="130" t="s">
        <v>426</v>
      </c>
      <c r="AC68" s="130" t="s">
        <v>358</v>
      </c>
      <c r="AD68" s="130" t="s">
        <v>358</v>
      </c>
      <c r="AE68" s="158" t="s">
        <v>358</v>
      </c>
      <c r="AR68" s="171"/>
      <c r="AT68" s="171"/>
      <c r="AV68" s="171"/>
      <c r="AX68" s="171"/>
      <c r="AZ68" s="171"/>
      <c r="BB68" s="171"/>
      <c r="BD68" s="171"/>
      <c r="BE68" s="168"/>
      <c r="BF68" s="171"/>
    </row>
    <row r="69" spans="2:58">
      <c r="B69" s="517"/>
      <c r="C69" s="520"/>
      <c r="D69" s="135"/>
      <c r="E69" s="133">
        <v>62</v>
      </c>
      <c r="F69" s="133"/>
      <c r="G69" s="133"/>
      <c r="H69" s="133"/>
      <c r="I69" s="133"/>
      <c r="J69" s="133"/>
      <c r="K69" s="134"/>
      <c r="L69" s="163"/>
      <c r="M69" s="229"/>
      <c r="N69" s="159" t="str">
        <f t="shared" si="6"/>
        <v>62</v>
      </c>
      <c r="O69" s="160">
        <f t="shared" si="7"/>
        <v>98</v>
      </c>
      <c r="Q69" s="159">
        <f t="shared" si="8"/>
        <v>0</v>
      </c>
      <c r="S69" s="159">
        <f t="shared" si="9"/>
        <v>0</v>
      </c>
      <c r="AR69" s="171"/>
      <c r="AT69" s="171"/>
      <c r="AV69" s="171"/>
      <c r="AX69" s="171"/>
      <c r="AZ69" s="171"/>
      <c r="BB69" s="171"/>
      <c r="BD69" s="171"/>
      <c r="BE69" s="168"/>
      <c r="BF69" s="171"/>
    </row>
    <row r="70" spans="2:58">
      <c r="B70" s="517"/>
      <c r="C70" s="520"/>
      <c r="D70" s="135"/>
      <c r="E70" s="133"/>
      <c r="F70" s="133" t="s">
        <v>358</v>
      </c>
      <c r="G70" s="133"/>
      <c r="H70" s="133"/>
      <c r="I70" s="133"/>
      <c r="J70" s="133"/>
      <c r="K70" s="134"/>
      <c r="L70" s="163"/>
      <c r="M70" s="229"/>
      <c r="N70" s="159" t="str">
        <f t="shared" si="6"/>
        <v>00</v>
      </c>
      <c r="O70" s="160">
        <f t="shared" si="7"/>
        <v>0</v>
      </c>
      <c r="Q70" s="159">
        <f t="shared" si="8"/>
        <v>0</v>
      </c>
      <c r="S70" s="159">
        <f t="shared" si="9"/>
        <v>0</v>
      </c>
      <c r="AR70" s="171"/>
      <c r="AT70" s="171"/>
      <c r="AV70" s="171"/>
      <c r="AX70" s="171"/>
      <c r="AZ70" s="171"/>
      <c r="BB70" s="171"/>
      <c r="BD70" s="171"/>
      <c r="BE70" s="168"/>
      <c r="BF70" s="171"/>
    </row>
    <row r="71" spans="2:58">
      <c r="B71" s="517"/>
      <c r="C71" s="520"/>
      <c r="D71" s="135"/>
      <c r="E71" s="133"/>
      <c r="F71" s="133"/>
      <c r="G71" s="133" t="s">
        <v>358</v>
      </c>
      <c r="H71" s="133"/>
      <c r="I71" s="133"/>
      <c r="J71" s="133"/>
      <c r="K71" s="134"/>
      <c r="L71" s="163"/>
      <c r="M71" s="229"/>
      <c r="N71" s="159" t="str">
        <f t="shared" si="6"/>
        <v>00</v>
      </c>
      <c r="O71" s="160">
        <f t="shared" si="7"/>
        <v>0</v>
      </c>
      <c r="Q71" s="159">
        <f t="shared" si="8"/>
        <v>0</v>
      </c>
      <c r="S71" s="159">
        <f t="shared" si="9"/>
        <v>0</v>
      </c>
      <c r="AR71" s="171"/>
      <c r="AT71" s="171"/>
      <c r="AV71" s="171"/>
      <c r="AX71" s="171"/>
      <c r="AZ71" s="171"/>
      <c r="BB71" s="171"/>
      <c r="BD71" s="171"/>
      <c r="BE71" s="168"/>
      <c r="BF71" s="171"/>
    </row>
    <row r="72" spans="2:58">
      <c r="B72" s="517"/>
      <c r="C72" s="520">
        <v>0</v>
      </c>
      <c r="D72" s="135"/>
      <c r="E72" s="133"/>
      <c r="F72" s="133"/>
      <c r="G72" s="133"/>
      <c r="H72" s="133" t="s">
        <v>426</v>
      </c>
      <c r="I72" s="133"/>
      <c r="J72" s="133"/>
      <c r="K72" s="134"/>
      <c r="L72" s="163"/>
      <c r="M72" s="229"/>
      <c r="N72" s="159" t="str">
        <f t="shared" si="6"/>
        <v>03</v>
      </c>
      <c r="O72" s="160">
        <f t="shared" si="7"/>
        <v>3</v>
      </c>
      <c r="Q72" s="159">
        <f t="shared" si="8"/>
        <v>0</v>
      </c>
      <c r="S72" s="159">
        <f t="shared" si="9"/>
        <v>0</v>
      </c>
      <c r="AR72" s="171"/>
      <c r="AT72" s="171"/>
      <c r="AV72" s="171"/>
      <c r="AX72" s="171"/>
      <c r="AZ72" s="171"/>
      <c r="BB72" s="171"/>
      <c r="BD72" s="171"/>
      <c r="BE72" s="168"/>
      <c r="BF72" s="171"/>
    </row>
    <row r="73" spans="2:58">
      <c r="B73" s="517"/>
      <c r="C73" s="520"/>
      <c r="D73" s="135"/>
      <c r="E73" s="133"/>
      <c r="F73" s="133"/>
      <c r="G73" s="133"/>
      <c r="H73" s="133"/>
      <c r="I73" s="133" t="s">
        <v>358</v>
      </c>
      <c r="J73" s="133"/>
      <c r="K73" s="134"/>
      <c r="L73" s="163"/>
      <c r="M73" s="229" t="s">
        <v>359</v>
      </c>
      <c r="N73" s="159" t="str">
        <f t="shared" si="6"/>
        <v>00</v>
      </c>
      <c r="O73" s="160">
        <f t="shared" si="7"/>
        <v>0</v>
      </c>
      <c r="Q73" s="159">
        <f t="shared" si="8"/>
        <v>0</v>
      </c>
      <c r="S73" s="159">
        <f t="shared" si="9"/>
        <v>0</v>
      </c>
      <c r="AR73" s="171"/>
      <c r="AT73" s="171"/>
      <c r="AV73" s="171"/>
      <c r="AX73" s="171"/>
      <c r="AZ73" s="171"/>
      <c r="BB73" s="171"/>
      <c r="BD73" s="171"/>
      <c r="BE73" s="168"/>
      <c r="BF73" s="171"/>
    </row>
    <row r="74" spans="2:58">
      <c r="B74" s="517"/>
      <c r="C74" s="520"/>
      <c r="D74" s="135"/>
      <c r="E74" s="133"/>
      <c r="F74" s="133"/>
      <c r="G74" s="133"/>
      <c r="H74" s="133"/>
      <c r="I74" s="133"/>
      <c r="J74" s="133" t="s">
        <v>358</v>
      </c>
      <c r="K74" s="134"/>
      <c r="L74" s="163"/>
      <c r="M74" s="229" t="s">
        <v>359</v>
      </c>
      <c r="N74" s="159" t="str">
        <f t="shared" si="6"/>
        <v>00</v>
      </c>
      <c r="O74" s="160">
        <f t="shared" si="7"/>
        <v>0</v>
      </c>
      <c r="Q74" s="159">
        <f t="shared" si="8"/>
        <v>0</v>
      </c>
      <c r="S74" s="159">
        <f t="shared" si="9"/>
        <v>0</v>
      </c>
      <c r="AR74" s="171"/>
      <c r="AT74" s="171"/>
      <c r="AV74" s="171"/>
      <c r="AX74" s="171"/>
      <c r="AZ74" s="171"/>
      <c r="BB74" s="171"/>
      <c r="BD74" s="171"/>
      <c r="BE74" s="168"/>
      <c r="BF74" s="171"/>
    </row>
    <row r="75" spans="2:58">
      <c r="B75" s="518"/>
      <c r="C75" s="521"/>
      <c r="D75" s="152"/>
      <c r="E75" s="144"/>
      <c r="F75" s="144"/>
      <c r="G75" s="144"/>
      <c r="H75" s="144"/>
      <c r="I75" s="144"/>
      <c r="J75" s="144"/>
      <c r="K75" s="145" t="s">
        <v>358</v>
      </c>
      <c r="L75" s="164"/>
      <c r="M75" s="230" t="s">
        <v>359</v>
      </c>
      <c r="N75" s="159" t="str">
        <f t="shared" si="6"/>
        <v>00</v>
      </c>
      <c r="O75" s="160">
        <f t="shared" si="7"/>
        <v>0</v>
      </c>
      <c r="Q75" s="159">
        <f t="shared" si="8"/>
        <v>0</v>
      </c>
      <c r="S75" s="159">
        <f t="shared" si="9"/>
        <v>0</v>
      </c>
      <c r="AR75" s="171"/>
      <c r="AT75" s="171"/>
      <c r="AV75" s="171"/>
      <c r="AX75" s="171"/>
      <c r="AZ75" s="171"/>
      <c r="BB75" s="171"/>
      <c r="BD75" s="171"/>
      <c r="BE75" s="168"/>
      <c r="BF75" s="171"/>
    </row>
    <row r="76" spans="2:58">
      <c r="B76" s="516" t="s">
        <v>427</v>
      </c>
      <c r="C76" s="519">
        <v>445</v>
      </c>
      <c r="D76" s="151" t="s">
        <v>428</v>
      </c>
      <c r="E76" s="141"/>
      <c r="F76" s="141"/>
      <c r="G76" s="141"/>
      <c r="H76" s="141"/>
      <c r="I76" s="141"/>
      <c r="J76" s="141"/>
      <c r="K76" s="142"/>
      <c r="L76" s="166"/>
      <c r="M76" s="234"/>
      <c r="N76" s="159" t="str">
        <f>_xlfn.CONCAT(D76,E76,F76,G76,H76,I76,J76,K76)</f>
        <v>0D</v>
      </c>
      <c r="O76" s="160">
        <f t="shared" si="7"/>
        <v>13</v>
      </c>
      <c r="Q76" s="159">
        <f t="shared" si="8"/>
        <v>0</v>
      </c>
      <c r="S76" s="159">
        <f t="shared" si="9"/>
        <v>0</v>
      </c>
      <c r="V76" s="130" t="s">
        <v>427</v>
      </c>
      <c r="X76" s="157" t="s">
        <v>428</v>
      </c>
      <c r="Y76" s="130" t="s">
        <v>382</v>
      </c>
      <c r="Z76" s="130" t="s">
        <v>428</v>
      </c>
      <c r="AA76" s="130">
        <v>94</v>
      </c>
      <c r="AB76" s="130" t="s">
        <v>358</v>
      </c>
      <c r="AC76" s="130" t="s">
        <v>358</v>
      </c>
      <c r="AD76" s="130" t="s">
        <v>358</v>
      </c>
      <c r="AE76" s="158" t="s">
        <v>429</v>
      </c>
      <c r="AR76" s="171"/>
      <c r="AT76" s="171"/>
      <c r="AV76" s="171"/>
      <c r="AX76" s="171"/>
      <c r="AZ76" s="171"/>
      <c r="BB76" s="171"/>
      <c r="BD76" s="171"/>
      <c r="BE76" s="168"/>
      <c r="BF76" s="171"/>
    </row>
    <row r="77" spans="2:58">
      <c r="B77" s="517"/>
      <c r="C77" s="520"/>
      <c r="D77" s="135"/>
      <c r="E77" s="133" t="s">
        <v>382</v>
      </c>
      <c r="F77" s="133"/>
      <c r="G77" s="133"/>
      <c r="H77" s="133"/>
      <c r="I77" s="133"/>
      <c r="J77" s="133"/>
      <c r="K77" s="134"/>
      <c r="L77" s="163"/>
      <c r="M77" s="229"/>
      <c r="N77" s="159" t="str">
        <f t="shared" si="6"/>
        <v>FE</v>
      </c>
      <c r="O77" s="160">
        <f t="shared" si="7"/>
        <v>254</v>
      </c>
      <c r="Q77" s="159">
        <f t="shared" si="8"/>
        <v>0</v>
      </c>
      <c r="S77" s="159">
        <f t="shared" si="9"/>
        <v>0</v>
      </c>
      <c r="AR77" s="171"/>
      <c r="AT77" s="171"/>
      <c r="AV77" s="171"/>
      <c r="AX77" s="171"/>
      <c r="AZ77" s="171"/>
      <c r="BB77" s="171"/>
      <c r="BD77" s="171"/>
      <c r="BE77" s="168"/>
      <c r="BF77" s="171"/>
    </row>
    <row r="78" spans="2:58">
      <c r="B78" s="517"/>
      <c r="C78" s="520"/>
      <c r="D78" s="135"/>
      <c r="E78" s="133"/>
      <c r="F78" s="133" t="s">
        <v>428</v>
      </c>
      <c r="G78" s="133"/>
      <c r="H78" s="133"/>
      <c r="I78" s="133"/>
      <c r="J78" s="133"/>
      <c r="K78" s="134"/>
      <c r="L78" s="163"/>
      <c r="M78" s="229"/>
      <c r="N78" s="159" t="str">
        <f t="shared" si="6"/>
        <v>0D</v>
      </c>
      <c r="O78" s="160">
        <f t="shared" si="7"/>
        <v>13</v>
      </c>
      <c r="Q78" s="159">
        <f t="shared" si="8"/>
        <v>0</v>
      </c>
      <c r="S78" s="159">
        <f t="shared" si="9"/>
        <v>0</v>
      </c>
      <c r="AR78" s="171"/>
      <c r="AT78" s="171"/>
      <c r="AV78" s="171"/>
      <c r="AX78" s="171"/>
      <c r="AZ78" s="171"/>
      <c r="BB78" s="171"/>
      <c r="BD78" s="171"/>
      <c r="BE78" s="168"/>
      <c r="BF78" s="171"/>
    </row>
    <row r="79" spans="2:58">
      <c r="B79" s="517"/>
      <c r="C79" s="520"/>
      <c r="D79" s="135"/>
      <c r="E79" s="133"/>
      <c r="F79" s="133"/>
      <c r="G79" s="133">
        <v>94</v>
      </c>
      <c r="H79" s="133"/>
      <c r="I79" s="133"/>
      <c r="J79" s="133"/>
      <c r="K79" s="134"/>
      <c r="L79" s="163"/>
      <c r="M79" s="229"/>
      <c r="N79" s="159" t="str">
        <f t="shared" si="6"/>
        <v>94</v>
      </c>
      <c r="O79" s="160">
        <f t="shared" si="7"/>
        <v>148</v>
      </c>
      <c r="Q79" s="159">
        <f t="shared" si="8"/>
        <v>0</v>
      </c>
      <c r="S79" s="159">
        <f t="shared" si="9"/>
        <v>0</v>
      </c>
      <c r="AR79" s="171"/>
      <c r="AT79" s="171"/>
      <c r="AV79" s="171"/>
      <c r="AX79" s="171"/>
      <c r="AZ79" s="171"/>
      <c r="BB79" s="171"/>
      <c r="BD79" s="171"/>
      <c r="BE79" s="168"/>
      <c r="BF79" s="171"/>
    </row>
    <row r="80" spans="2:58">
      <c r="B80" s="517"/>
      <c r="C80" s="520">
        <v>0</v>
      </c>
      <c r="D80" s="135"/>
      <c r="E80" s="133"/>
      <c r="F80" s="133"/>
      <c r="G80" s="133"/>
      <c r="H80" s="133" t="s">
        <v>358</v>
      </c>
      <c r="I80" s="133"/>
      <c r="J80" s="133"/>
      <c r="K80" s="134"/>
      <c r="L80" s="163"/>
      <c r="M80" s="229"/>
      <c r="N80" s="159" t="str">
        <f t="shared" si="6"/>
        <v>00</v>
      </c>
      <c r="O80" s="160">
        <f t="shared" si="7"/>
        <v>0</v>
      </c>
      <c r="Q80" s="159">
        <f t="shared" si="8"/>
        <v>0</v>
      </c>
      <c r="S80" s="159">
        <f t="shared" si="9"/>
        <v>0</v>
      </c>
      <c r="AR80" s="171"/>
      <c r="AT80" s="171"/>
      <c r="AV80" s="171"/>
      <c r="AX80" s="171"/>
      <c r="AZ80" s="171"/>
      <c r="BB80" s="171"/>
      <c r="BD80" s="171"/>
      <c r="BE80" s="168"/>
      <c r="BF80" s="171"/>
    </row>
    <row r="81" spans="2:58">
      <c r="B81" s="517"/>
      <c r="C81" s="520"/>
      <c r="D81" s="135"/>
      <c r="E81" s="133"/>
      <c r="F81" s="133"/>
      <c r="G81" s="133"/>
      <c r="H81" s="133"/>
      <c r="I81" s="133" t="s">
        <v>358</v>
      </c>
      <c r="J81" s="133"/>
      <c r="K81" s="134"/>
      <c r="L81" s="163"/>
      <c r="M81" s="229"/>
      <c r="N81" s="159" t="str">
        <f t="shared" si="6"/>
        <v>00</v>
      </c>
      <c r="O81" s="160">
        <f t="shared" si="7"/>
        <v>0</v>
      </c>
      <c r="Q81" s="159">
        <f t="shared" si="8"/>
        <v>0</v>
      </c>
      <c r="S81" s="159">
        <f t="shared" si="9"/>
        <v>0</v>
      </c>
      <c r="AR81" s="171"/>
      <c r="AT81" s="171"/>
      <c r="AV81" s="171"/>
      <c r="AX81" s="171"/>
      <c r="AZ81" s="171"/>
      <c r="BB81" s="171"/>
      <c r="BD81" s="171"/>
      <c r="BE81" s="168"/>
      <c r="BF81" s="171"/>
    </row>
    <row r="82" spans="2:58">
      <c r="B82" s="517"/>
      <c r="C82" s="520"/>
      <c r="D82" s="135"/>
      <c r="E82" s="133"/>
      <c r="F82" s="133"/>
      <c r="G82" s="133"/>
      <c r="H82" s="133"/>
      <c r="I82" s="133"/>
      <c r="J82" s="133" t="s">
        <v>358</v>
      </c>
      <c r="K82" s="134"/>
      <c r="L82" s="163"/>
      <c r="M82" s="229"/>
      <c r="N82" s="159" t="str">
        <f t="shared" si="6"/>
        <v>00</v>
      </c>
      <c r="O82" s="160">
        <f t="shared" si="7"/>
        <v>0</v>
      </c>
      <c r="Q82" s="159">
        <f t="shared" si="8"/>
        <v>0</v>
      </c>
      <c r="S82" s="159">
        <f t="shared" si="9"/>
        <v>0</v>
      </c>
      <c r="AR82" s="171"/>
      <c r="AT82" s="171"/>
      <c r="AV82" s="171"/>
      <c r="AX82" s="171"/>
      <c r="AZ82" s="171"/>
      <c r="BB82" s="171"/>
      <c r="BD82" s="171"/>
      <c r="BE82" s="168"/>
      <c r="BF82" s="171"/>
    </row>
    <row r="83" spans="2:58">
      <c r="B83" s="518"/>
      <c r="C83" s="521"/>
      <c r="D83" s="152"/>
      <c r="E83" s="144"/>
      <c r="F83" s="144"/>
      <c r="G83" s="144"/>
      <c r="H83" s="144"/>
      <c r="I83" s="144"/>
      <c r="J83" s="144"/>
      <c r="K83" s="145" t="s">
        <v>429</v>
      </c>
      <c r="L83" s="164"/>
      <c r="M83" s="230"/>
      <c r="N83" s="159" t="str">
        <f t="shared" si="6"/>
        <v>09</v>
      </c>
      <c r="O83" s="160">
        <f t="shared" si="7"/>
        <v>9</v>
      </c>
      <c r="Q83" s="159">
        <f t="shared" si="8"/>
        <v>0</v>
      </c>
      <c r="S83" s="159">
        <f t="shared" si="9"/>
        <v>0</v>
      </c>
      <c r="AR83" s="171"/>
      <c r="AT83" s="171"/>
      <c r="AV83" s="171"/>
      <c r="AX83" s="171"/>
      <c r="AZ83" s="171"/>
      <c r="BB83" s="171"/>
      <c r="BD83" s="171"/>
      <c r="BE83" s="168"/>
      <c r="BF83" s="171"/>
    </row>
    <row r="84" spans="2:58">
      <c r="B84" s="516" t="s">
        <v>430</v>
      </c>
      <c r="C84" s="519">
        <v>502</v>
      </c>
      <c r="D84" s="151" t="s">
        <v>431</v>
      </c>
      <c r="E84" s="141"/>
      <c r="F84" s="141"/>
      <c r="G84" s="141"/>
      <c r="H84" s="141"/>
      <c r="I84" s="141"/>
      <c r="J84" s="141"/>
      <c r="K84" s="142"/>
      <c r="L84" s="166"/>
      <c r="M84" s="234"/>
      <c r="N84" s="159" t="str">
        <f t="shared" si="6"/>
        <v>1E</v>
      </c>
      <c r="O84" s="160">
        <f t="shared" si="7"/>
        <v>30</v>
      </c>
      <c r="Q84" s="159">
        <f t="shared" si="8"/>
        <v>0</v>
      </c>
      <c r="S84" s="159">
        <f t="shared" si="9"/>
        <v>0</v>
      </c>
      <c r="V84" s="130" t="s">
        <v>430</v>
      </c>
      <c r="X84" s="157" t="s">
        <v>431</v>
      </c>
      <c r="Y84" s="130">
        <v>20</v>
      </c>
      <c r="Z84" s="130">
        <v>80</v>
      </c>
      <c r="AA84" s="130" t="s">
        <v>432</v>
      </c>
      <c r="AB84" s="130">
        <v>81</v>
      </c>
      <c r="AC84" s="130" t="s">
        <v>361</v>
      </c>
      <c r="AD84" s="130" t="s">
        <v>384</v>
      </c>
      <c r="AE84" s="158" t="s">
        <v>382</v>
      </c>
      <c r="AR84" s="171"/>
      <c r="AT84" s="171"/>
      <c r="AV84" s="171"/>
      <c r="AX84" s="171"/>
      <c r="AZ84" s="171"/>
      <c r="BB84" s="171"/>
      <c r="BD84" s="171"/>
      <c r="BE84" s="168"/>
      <c r="BF84" s="171"/>
    </row>
    <row r="85" spans="2:58">
      <c r="B85" s="517"/>
      <c r="C85" s="520"/>
      <c r="D85" s="189"/>
      <c r="E85" s="232">
        <v>20</v>
      </c>
      <c r="F85" s="232"/>
      <c r="G85" s="232"/>
      <c r="H85" s="232"/>
      <c r="I85" s="232"/>
      <c r="J85" s="232"/>
      <c r="K85" s="190"/>
      <c r="L85" s="191" t="s">
        <v>433</v>
      </c>
      <c r="M85" s="233" t="s">
        <v>434</v>
      </c>
      <c r="N85" s="159" t="str">
        <f t="shared" si="6"/>
        <v>20</v>
      </c>
      <c r="O85" s="160">
        <f t="shared" si="7"/>
        <v>32</v>
      </c>
      <c r="Q85" s="159">
        <f t="shared" si="8"/>
        <v>0</v>
      </c>
      <c r="S85" s="159">
        <f t="shared" si="9"/>
        <v>0</v>
      </c>
      <c r="AR85" s="171"/>
      <c r="AT85" s="171"/>
      <c r="AV85" s="171"/>
      <c r="AX85" s="171"/>
      <c r="AZ85" s="171"/>
      <c r="BB85" s="171"/>
      <c r="BD85" s="171"/>
      <c r="BE85" s="168"/>
      <c r="BF85" s="171"/>
    </row>
    <row r="86" spans="2:58">
      <c r="B86" s="517"/>
      <c r="C86" s="520"/>
      <c r="D86" s="189"/>
      <c r="E86" s="232"/>
      <c r="F86" s="232">
        <v>80</v>
      </c>
      <c r="G86" s="232" t="s">
        <v>432</v>
      </c>
      <c r="H86" s="232"/>
      <c r="I86" s="232"/>
      <c r="J86" s="232"/>
      <c r="K86" s="190"/>
      <c r="L86" s="191" t="s">
        <v>435</v>
      </c>
      <c r="M86" s="233" t="s">
        <v>436</v>
      </c>
      <c r="N86" s="159" t="str">
        <f t="shared" si="6"/>
        <v>803A</v>
      </c>
      <c r="O86" s="160">
        <f t="shared" si="7"/>
        <v>32826</v>
      </c>
      <c r="P86" s="159">
        <v>0.1</v>
      </c>
      <c r="Q86" s="159">
        <f t="shared" si="8"/>
        <v>3282.6000000000004</v>
      </c>
      <c r="S86" s="159">
        <f t="shared" si="9"/>
        <v>3282.6000000000004</v>
      </c>
      <c r="T86" s="159" t="s">
        <v>437</v>
      </c>
      <c r="AR86" s="171"/>
      <c r="AT86" s="171"/>
      <c r="AV86" s="171"/>
      <c r="AX86" s="171"/>
      <c r="AZ86" s="171"/>
      <c r="BB86" s="171"/>
      <c r="BD86" s="171"/>
      <c r="BE86" s="168"/>
      <c r="BF86" s="171"/>
    </row>
    <row r="87" spans="2:58">
      <c r="B87" s="517"/>
      <c r="C87" s="520">
        <v>0</v>
      </c>
      <c r="D87" s="135"/>
      <c r="E87" s="133"/>
      <c r="F87" s="133"/>
      <c r="G87" s="133"/>
      <c r="H87" s="133">
        <v>81</v>
      </c>
      <c r="I87" s="133"/>
      <c r="J87" s="133"/>
      <c r="K87" s="134"/>
      <c r="L87" s="163"/>
      <c r="M87" s="229"/>
      <c r="N87" s="159" t="str">
        <f t="shared" si="6"/>
        <v>81</v>
      </c>
      <c r="O87" s="160">
        <f t="shared" si="7"/>
        <v>129</v>
      </c>
      <c r="Q87" s="159">
        <f t="shared" si="8"/>
        <v>0</v>
      </c>
      <c r="S87" s="159">
        <f t="shared" si="9"/>
        <v>0</v>
      </c>
      <c r="AR87" s="171"/>
      <c r="AT87" s="171"/>
      <c r="AV87" s="171"/>
      <c r="AX87" s="171"/>
      <c r="AZ87" s="171"/>
      <c r="BB87" s="171"/>
      <c r="BD87" s="171"/>
      <c r="BE87" s="168"/>
      <c r="BF87" s="171"/>
    </row>
    <row r="88" spans="2:58">
      <c r="B88" s="517"/>
      <c r="C88" s="520"/>
      <c r="D88" s="135"/>
      <c r="E88" s="133"/>
      <c r="F88" s="133"/>
      <c r="G88" s="133"/>
      <c r="H88" s="133"/>
      <c r="I88" s="133" t="s">
        <v>361</v>
      </c>
      <c r="J88" s="133"/>
      <c r="K88" s="134"/>
      <c r="L88" s="163"/>
      <c r="M88" s="229"/>
      <c r="N88" s="159" t="str">
        <f t="shared" si="6"/>
        <v>01</v>
      </c>
      <c r="O88" s="160">
        <f t="shared" si="7"/>
        <v>1</v>
      </c>
      <c r="Q88" s="159">
        <f t="shared" si="8"/>
        <v>0</v>
      </c>
      <c r="S88" s="159">
        <f t="shared" si="9"/>
        <v>0</v>
      </c>
      <c r="AR88" s="171"/>
      <c r="AT88" s="171"/>
      <c r="AV88" s="171"/>
      <c r="AX88" s="171"/>
      <c r="AZ88" s="171"/>
      <c r="BB88" s="171"/>
      <c r="BD88" s="171"/>
      <c r="BE88" s="168"/>
      <c r="BF88" s="171"/>
    </row>
    <row r="89" spans="2:58">
      <c r="B89" s="517"/>
      <c r="C89" s="520"/>
      <c r="D89" s="135"/>
      <c r="E89" s="133"/>
      <c r="F89" s="133"/>
      <c r="G89" s="133"/>
      <c r="H89" s="133"/>
      <c r="I89" s="133"/>
      <c r="J89" s="133" t="s">
        <v>384</v>
      </c>
      <c r="K89" s="134"/>
      <c r="L89" s="163"/>
      <c r="M89" s="229"/>
      <c r="N89" s="159" t="str">
        <f t="shared" si="6"/>
        <v>FF</v>
      </c>
      <c r="O89" s="160">
        <f t="shared" si="7"/>
        <v>255</v>
      </c>
      <c r="Q89" s="159">
        <f t="shared" si="8"/>
        <v>0</v>
      </c>
      <c r="S89" s="159">
        <f t="shared" si="9"/>
        <v>0</v>
      </c>
      <c r="AR89" s="171"/>
      <c r="AT89" s="171"/>
      <c r="AV89" s="171"/>
      <c r="AX89" s="171"/>
      <c r="AZ89" s="171"/>
      <c r="BB89" s="171"/>
      <c r="BD89" s="171"/>
      <c r="BE89" s="168"/>
      <c r="BF89" s="171"/>
    </row>
    <row r="90" spans="2:58">
      <c r="B90" s="518"/>
      <c r="C90" s="521"/>
      <c r="D90" s="152"/>
      <c r="E90" s="144"/>
      <c r="F90" s="144"/>
      <c r="G90" s="144"/>
      <c r="H90" s="144"/>
      <c r="I90" s="144"/>
      <c r="J90" s="144"/>
      <c r="K90" s="150" t="s">
        <v>382</v>
      </c>
      <c r="L90" s="164"/>
      <c r="M90" s="230"/>
      <c r="N90" s="159" t="str">
        <f t="shared" si="6"/>
        <v>FE</v>
      </c>
      <c r="O90" s="160">
        <f t="shared" si="7"/>
        <v>254</v>
      </c>
      <c r="Q90" s="159">
        <f t="shared" si="8"/>
        <v>0</v>
      </c>
      <c r="S90" s="159">
        <f t="shared" si="9"/>
        <v>0</v>
      </c>
      <c r="AR90" s="171"/>
      <c r="AT90" s="171"/>
      <c r="AV90" s="171"/>
      <c r="AX90" s="171"/>
      <c r="AZ90" s="171"/>
      <c r="BB90" s="171"/>
      <c r="BD90" s="171"/>
      <c r="BE90" s="168"/>
      <c r="BF90" s="171"/>
    </row>
    <row r="91" spans="2:58">
      <c r="B91" s="516" t="s">
        <v>438</v>
      </c>
      <c r="C91" s="519">
        <v>524</v>
      </c>
      <c r="D91" s="151" t="s">
        <v>358</v>
      </c>
      <c r="E91" s="141"/>
      <c r="F91" s="141"/>
      <c r="G91" s="141"/>
      <c r="H91" s="141"/>
      <c r="I91" s="141"/>
      <c r="J91" s="141"/>
      <c r="K91" s="142"/>
      <c r="L91" s="166"/>
      <c r="M91" s="234" t="s">
        <v>359</v>
      </c>
      <c r="N91" s="159" t="str">
        <f t="shared" si="6"/>
        <v>00</v>
      </c>
      <c r="O91" s="160">
        <f t="shared" si="7"/>
        <v>0</v>
      </c>
      <c r="Q91" s="159">
        <f t="shared" si="8"/>
        <v>0</v>
      </c>
      <c r="S91" s="159">
        <f t="shared" si="9"/>
        <v>0</v>
      </c>
      <c r="V91" s="130" t="s">
        <v>438</v>
      </c>
      <c r="X91" s="157" t="s">
        <v>358</v>
      </c>
      <c r="Y91" s="130" t="s">
        <v>358</v>
      </c>
      <c r="Z91" s="130" t="s">
        <v>358</v>
      </c>
      <c r="AA91" s="130" t="s">
        <v>358</v>
      </c>
      <c r="AB91" s="130" t="s">
        <v>358</v>
      </c>
      <c r="AC91" s="130" t="s">
        <v>358</v>
      </c>
      <c r="AD91" s="130" t="s">
        <v>358</v>
      </c>
      <c r="AE91" s="158" t="s">
        <v>358</v>
      </c>
      <c r="AR91" s="171"/>
      <c r="AT91" s="171"/>
      <c r="AV91" s="171"/>
      <c r="AX91" s="171"/>
      <c r="AZ91" s="171"/>
      <c r="BB91" s="171"/>
      <c r="BD91" s="171"/>
      <c r="BE91" s="168"/>
      <c r="BF91" s="171"/>
    </row>
    <row r="92" spans="2:58">
      <c r="B92" s="517"/>
      <c r="C92" s="520"/>
      <c r="D92" s="135"/>
      <c r="E92" s="133" t="s">
        <v>358</v>
      </c>
      <c r="F92" s="133"/>
      <c r="G92" s="133"/>
      <c r="H92" s="133"/>
      <c r="I92" s="133"/>
      <c r="J92" s="133"/>
      <c r="K92" s="134"/>
      <c r="L92" s="163"/>
      <c r="M92" s="229" t="s">
        <v>359</v>
      </c>
      <c r="N92" s="159" t="str">
        <f t="shared" si="6"/>
        <v>00</v>
      </c>
      <c r="O92" s="160">
        <f t="shared" si="7"/>
        <v>0</v>
      </c>
      <c r="Q92" s="159">
        <f t="shared" si="8"/>
        <v>0</v>
      </c>
      <c r="S92" s="159">
        <f t="shared" si="9"/>
        <v>0</v>
      </c>
      <c r="AR92" s="171"/>
      <c r="AT92" s="171"/>
      <c r="AV92" s="171"/>
      <c r="AX92" s="171"/>
      <c r="AZ92" s="171"/>
      <c r="BB92" s="171"/>
      <c r="BD92" s="171"/>
      <c r="BE92" s="168"/>
      <c r="BF92" s="171"/>
    </row>
    <row r="93" spans="2:58">
      <c r="B93" s="517"/>
      <c r="C93" s="520"/>
      <c r="D93" s="135"/>
      <c r="E93" s="133"/>
      <c r="F93" s="133" t="s">
        <v>358</v>
      </c>
      <c r="G93" s="133"/>
      <c r="H93" s="133"/>
      <c r="I93" s="133"/>
      <c r="J93" s="133"/>
      <c r="K93" s="134"/>
      <c r="L93" s="163"/>
      <c r="M93" s="229" t="s">
        <v>359</v>
      </c>
      <c r="N93" s="159" t="str">
        <f t="shared" si="6"/>
        <v>00</v>
      </c>
      <c r="O93" s="160">
        <f t="shared" si="7"/>
        <v>0</v>
      </c>
      <c r="Q93" s="159">
        <f t="shared" si="8"/>
        <v>0</v>
      </c>
      <c r="S93" s="159">
        <f t="shared" si="9"/>
        <v>0</v>
      </c>
      <c r="AR93" s="171"/>
      <c r="AT93" s="171"/>
      <c r="AV93" s="171"/>
      <c r="AX93" s="171"/>
      <c r="AZ93" s="171"/>
      <c r="BB93" s="171"/>
      <c r="BD93" s="171"/>
      <c r="BE93" s="168"/>
      <c r="BF93" s="171"/>
    </row>
    <row r="94" spans="2:58">
      <c r="B94" s="517"/>
      <c r="C94" s="520"/>
      <c r="D94" s="135"/>
      <c r="E94" s="133"/>
      <c r="F94" s="133"/>
      <c r="G94" s="133" t="s">
        <v>358</v>
      </c>
      <c r="H94" s="133"/>
      <c r="I94" s="133"/>
      <c r="J94" s="133"/>
      <c r="K94" s="134"/>
      <c r="L94" s="163"/>
      <c r="M94" s="229" t="s">
        <v>359</v>
      </c>
      <c r="N94" s="159" t="str">
        <f t="shared" si="6"/>
        <v>00</v>
      </c>
      <c r="O94" s="160">
        <f t="shared" si="7"/>
        <v>0</v>
      </c>
      <c r="Q94" s="159">
        <f t="shared" si="8"/>
        <v>0</v>
      </c>
      <c r="S94" s="159">
        <f t="shared" si="9"/>
        <v>0</v>
      </c>
      <c r="AR94" s="171"/>
      <c r="AT94" s="171"/>
      <c r="AV94" s="171"/>
      <c r="AX94" s="171"/>
      <c r="AZ94" s="171"/>
      <c r="BB94" s="171"/>
      <c r="BD94" s="171"/>
      <c r="BE94" s="168"/>
      <c r="BF94" s="171"/>
    </row>
    <row r="95" spans="2:58">
      <c r="B95" s="517"/>
      <c r="C95" s="520">
        <v>0</v>
      </c>
      <c r="D95" s="135"/>
      <c r="E95" s="133"/>
      <c r="F95" s="133"/>
      <c r="G95" s="133"/>
      <c r="H95" s="133" t="s">
        <v>358</v>
      </c>
      <c r="I95" s="133"/>
      <c r="J95" s="133"/>
      <c r="K95" s="134"/>
      <c r="L95" s="163"/>
      <c r="M95" s="229" t="s">
        <v>359</v>
      </c>
      <c r="N95" s="159" t="str">
        <f t="shared" si="6"/>
        <v>00</v>
      </c>
      <c r="O95" s="160">
        <f t="shared" si="7"/>
        <v>0</v>
      </c>
      <c r="Q95" s="159">
        <f t="shared" si="8"/>
        <v>0</v>
      </c>
      <c r="S95" s="159">
        <f t="shared" si="9"/>
        <v>0</v>
      </c>
      <c r="AR95" s="171"/>
      <c r="AT95" s="171"/>
      <c r="AV95" s="171"/>
      <c r="AX95" s="171"/>
      <c r="AZ95" s="171"/>
      <c r="BB95" s="171"/>
      <c r="BD95" s="171"/>
      <c r="BE95" s="168"/>
      <c r="BF95" s="171"/>
    </row>
    <row r="96" spans="2:58">
      <c r="B96" s="517"/>
      <c r="C96" s="520"/>
      <c r="D96" s="135"/>
      <c r="E96" s="133"/>
      <c r="F96" s="133"/>
      <c r="G96" s="133"/>
      <c r="H96" s="133"/>
      <c r="I96" s="133" t="s">
        <v>358</v>
      </c>
      <c r="J96" s="133"/>
      <c r="K96" s="134"/>
      <c r="L96" s="163"/>
      <c r="M96" s="229" t="s">
        <v>359</v>
      </c>
      <c r="N96" s="159" t="str">
        <f t="shared" si="6"/>
        <v>00</v>
      </c>
      <c r="O96" s="160">
        <f t="shared" si="7"/>
        <v>0</v>
      </c>
      <c r="Q96" s="159">
        <f t="shared" si="8"/>
        <v>0</v>
      </c>
      <c r="S96" s="159">
        <f t="shared" si="9"/>
        <v>0</v>
      </c>
      <c r="AR96" s="171"/>
      <c r="AT96" s="171"/>
      <c r="AV96" s="171"/>
      <c r="AX96" s="171"/>
      <c r="AZ96" s="171"/>
      <c r="BB96" s="171"/>
      <c r="BD96" s="171"/>
      <c r="BE96" s="168"/>
      <c r="BF96" s="171"/>
    </row>
    <row r="97" spans="2:58">
      <c r="B97" s="517"/>
      <c r="C97" s="520"/>
      <c r="D97" s="135"/>
      <c r="E97" s="133"/>
      <c r="F97" s="133"/>
      <c r="G97" s="133"/>
      <c r="H97" s="133"/>
      <c r="I97" s="133"/>
      <c r="J97" s="133" t="s">
        <v>358</v>
      </c>
      <c r="K97" s="134"/>
      <c r="L97" s="163"/>
      <c r="M97" s="229" t="s">
        <v>359</v>
      </c>
      <c r="N97" s="159" t="str">
        <f t="shared" si="6"/>
        <v>00</v>
      </c>
      <c r="O97" s="160">
        <f t="shared" si="7"/>
        <v>0</v>
      </c>
      <c r="Q97" s="159">
        <f t="shared" si="8"/>
        <v>0</v>
      </c>
      <c r="S97" s="159">
        <f t="shared" si="9"/>
        <v>0</v>
      </c>
      <c r="AR97" s="171"/>
      <c r="AT97" s="171"/>
      <c r="AV97" s="171"/>
      <c r="AX97" s="171"/>
      <c r="AZ97" s="171"/>
      <c r="BB97" s="171"/>
      <c r="BD97" s="171"/>
      <c r="BE97" s="168"/>
      <c r="BF97" s="171"/>
    </row>
    <row r="98" spans="2:58">
      <c r="B98" s="540"/>
      <c r="C98" s="522"/>
      <c r="D98" s="152"/>
      <c r="E98" s="144"/>
      <c r="F98" s="144"/>
      <c r="G98" s="144"/>
      <c r="H98" s="144"/>
      <c r="I98" s="144"/>
      <c r="J98" s="144"/>
      <c r="K98" s="145" t="s">
        <v>358</v>
      </c>
      <c r="L98" s="164"/>
      <c r="M98" s="230" t="s">
        <v>359</v>
      </c>
      <c r="N98" s="159" t="str">
        <f t="shared" si="6"/>
        <v>00</v>
      </c>
      <c r="O98" s="160">
        <f t="shared" si="7"/>
        <v>0</v>
      </c>
      <c r="Q98" s="159">
        <f t="shared" si="8"/>
        <v>0</v>
      </c>
      <c r="S98" s="159">
        <f t="shared" si="9"/>
        <v>0</v>
      </c>
      <c r="AR98" s="171"/>
      <c r="AT98" s="171"/>
      <c r="AV98" s="171"/>
      <c r="AX98" s="171"/>
      <c r="AZ98" s="171"/>
      <c r="BB98" s="171"/>
      <c r="BD98" s="171"/>
      <c r="BE98" s="168"/>
      <c r="BF98" s="171"/>
    </row>
    <row r="99" spans="2:58">
      <c r="B99" s="517" t="s">
        <v>439</v>
      </c>
      <c r="C99" s="520">
        <v>529</v>
      </c>
      <c r="D99" s="151" t="s">
        <v>440</v>
      </c>
      <c r="E99" s="141"/>
      <c r="F99" s="141"/>
      <c r="G99" s="141"/>
      <c r="H99" s="141"/>
      <c r="I99" s="141"/>
      <c r="J99" s="141"/>
      <c r="K99" s="142"/>
      <c r="L99" s="166"/>
      <c r="M99" s="234"/>
      <c r="N99" s="159" t="str">
        <f t="shared" si="6"/>
        <v>4E</v>
      </c>
      <c r="O99" s="160">
        <f t="shared" si="7"/>
        <v>78</v>
      </c>
      <c r="Q99" s="159">
        <f t="shared" si="8"/>
        <v>0</v>
      </c>
      <c r="S99" s="159">
        <f t="shared" si="9"/>
        <v>0</v>
      </c>
      <c r="V99" s="130">
        <v>211</v>
      </c>
      <c r="X99" s="157" t="s">
        <v>440</v>
      </c>
      <c r="Y99" s="130">
        <v>13</v>
      </c>
      <c r="Z99" s="130" t="s">
        <v>441</v>
      </c>
      <c r="AA99" s="130">
        <v>64</v>
      </c>
      <c r="AB99" s="130" t="s">
        <v>442</v>
      </c>
      <c r="AC99" s="130">
        <v>28</v>
      </c>
      <c r="AD99" s="130" t="s">
        <v>358</v>
      </c>
      <c r="AE99" s="158" t="s">
        <v>443</v>
      </c>
      <c r="AR99" s="171"/>
      <c r="AT99" s="171"/>
      <c r="AV99" s="171"/>
      <c r="AX99" s="171"/>
      <c r="AZ99" s="171"/>
      <c r="BB99" s="171"/>
      <c r="BD99" s="171"/>
      <c r="BE99" s="168"/>
      <c r="BF99" s="171"/>
    </row>
    <row r="100" spans="2:58">
      <c r="B100" s="517"/>
      <c r="C100" s="520"/>
      <c r="D100" s="135"/>
      <c r="E100" s="133" t="s">
        <v>444</v>
      </c>
      <c r="F100" s="133"/>
      <c r="G100" s="133"/>
      <c r="H100" s="133"/>
      <c r="I100" s="133"/>
      <c r="J100" s="133"/>
      <c r="K100" s="134"/>
      <c r="L100" s="163"/>
      <c r="M100" s="229"/>
      <c r="N100" s="159" t="str">
        <f t="shared" si="6"/>
        <v>13</v>
      </c>
      <c r="O100" s="160">
        <f t="shared" si="7"/>
        <v>19</v>
      </c>
      <c r="Q100" s="159">
        <f t="shared" si="8"/>
        <v>0</v>
      </c>
      <c r="S100" s="159">
        <f t="shared" si="9"/>
        <v>0</v>
      </c>
      <c r="AR100" s="171"/>
      <c r="AT100" s="171"/>
      <c r="AV100" s="171"/>
      <c r="AX100" s="171"/>
      <c r="AZ100" s="171"/>
      <c r="BB100" s="171"/>
      <c r="BD100" s="171"/>
      <c r="BE100" s="168"/>
      <c r="BF100" s="171"/>
    </row>
    <row r="101" spans="2:58">
      <c r="B101" s="517"/>
      <c r="C101" s="520"/>
      <c r="D101" s="135"/>
      <c r="E101" s="133"/>
      <c r="F101" s="133" t="s">
        <v>441</v>
      </c>
      <c r="G101" s="133"/>
      <c r="H101" s="133"/>
      <c r="I101" s="133"/>
      <c r="J101" s="133"/>
      <c r="K101" s="134"/>
      <c r="L101" s="163"/>
      <c r="M101" s="229"/>
      <c r="N101" s="159" t="str">
        <f t="shared" si="6"/>
        <v>0A</v>
      </c>
      <c r="O101" s="160">
        <f t="shared" si="7"/>
        <v>10</v>
      </c>
      <c r="Q101" s="159">
        <f t="shared" si="8"/>
        <v>0</v>
      </c>
      <c r="S101" s="159">
        <f t="shared" si="9"/>
        <v>0</v>
      </c>
      <c r="AR101" s="171"/>
      <c r="AT101" s="171"/>
      <c r="AV101" s="171"/>
      <c r="AX101" s="171"/>
      <c r="AZ101" s="171"/>
      <c r="BB101" s="171"/>
      <c r="BD101" s="171"/>
      <c r="BE101" s="168"/>
      <c r="BF101" s="171"/>
    </row>
    <row r="102" spans="2:58">
      <c r="B102" s="517"/>
      <c r="C102" s="520"/>
      <c r="D102" s="135"/>
      <c r="E102" s="133"/>
      <c r="F102" s="133"/>
      <c r="G102" s="133" t="s">
        <v>445</v>
      </c>
      <c r="H102" s="133"/>
      <c r="I102" s="133"/>
      <c r="J102" s="133"/>
      <c r="K102" s="134"/>
      <c r="L102" s="163"/>
      <c r="M102" s="229"/>
      <c r="N102" s="159" t="str">
        <f t="shared" si="6"/>
        <v>64</v>
      </c>
      <c r="O102" s="160">
        <f t="shared" si="7"/>
        <v>100</v>
      </c>
      <c r="Q102" s="159">
        <f t="shared" si="8"/>
        <v>0</v>
      </c>
      <c r="S102" s="159">
        <f t="shared" si="9"/>
        <v>0</v>
      </c>
      <c r="AR102" s="171"/>
      <c r="AT102" s="171"/>
      <c r="AV102" s="171"/>
      <c r="AX102" s="171"/>
      <c r="AZ102" s="171"/>
      <c r="BB102" s="171"/>
      <c r="BD102" s="171"/>
      <c r="BE102" s="168"/>
      <c r="BF102" s="171"/>
    </row>
    <row r="103" spans="2:58">
      <c r="B103" s="517"/>
      <c r="C103" s="520">
        <v>0</v>
      </c>
      <c r="D103" s="135"/>
      <c r="E103" s="133"/>
      <c r="F103" s="133"/>
      <c r="G103" s="133"/>
      <c r="H103" s="133" t="s">
        <v>442</v>
      </c>
      <c r="I103" s="133"/>
      <c r="J103" s="133"/>
      <c r="K103" s="134"/>
      <c r="L103" s="163"/>
      <c r="M103" s="229"/>
      <c r="N103" s="159" t="str">
        <f t="shared" si="6"/>
        <v>F1</v>
      </c>
      <c r="O103" s="160">
        <f t="shared" si="7"/>
        <v>241</v>
      </c>
      <c r="Q103" s="159">
        <f t="shared" si="8"/>
        <v>0</v>
      </c>
      <c r="S103" s="159">
        <f t="shared" si="9"/>
        <v>0</v>
      </c>
      <c r="AR103" s="171"/>
      <c r="AT103" s="171"/>
      <c r="AV103" s="171"/>
      <c r="AX103" s="171"/>
      <c r="AZ103" s="171"/>
      <c r="BB103" s="171"/>
      <c r="BD103" s="171"/>
      <c r="BE103" s="168"/>
      <c r="BF103" s="171"/>
    </row>
    <row r="104" spans="2:58">
      <c r="B104" s="517"/>
      <c r="C104" s="520"/>
      <c r="D104" s="135"/>
      <c r="E104" s="133"/>
      <c r="F104" s="133"/>
      <c r="G104" s="133"/>
      <c r="H104" s="133"/>
      <c r="I104" s="133" t="s">
        <v>413</v>
      </c>
      <c r="J104" s="133"/>
      <c r="K104" s="134"/>
      <c r="L104" s="163"/>
      <c r="M104" s="229"/>
      <c r="N104" s="159" t="str">
        <f t="shared" si="6"/>
        <v>28</v>
      </c>
      <c r="O104" s="160">
        <f t="shared" si="7"/>
        <v>40</v>
      </c>
      <c r="Q104" s="159">
        <f t="shared" si="8"/>
        <v>0</v>
      </c>
      <c r="S104" s="159">
        <f t="shared" si="9"/>
        <v>0</v>
      </c>
      <c r="AR104" s="171"/>
      <c r="AT104" s="171"/>
      <c r="AV104" s="171"/>
      <c r="AX104" s="171"/>
      <c r="AZ104" s="171"/>
      <c r="BB104" s="171"/>
      <c r="BD104" s="171"/>
      <c r="BE104" s="168"/>
      <c r="BF104" s="171"/>
    </row>
    <row r="105" spans="2:58">
      <c r="B105" s="517"/>
      <c r="C105" s="520"/>
      <c r="D105" s="135"/>
      <c r="E105" s="133"/>
      <c r="F105" s="133"/>
      <c r="G105" s="133"/>
      <c r="H105" s="133"/>
      <c r="I105" s="133"/>
      <c r="J105" s="133" t="s">
        <v>358</v>
      </c>
      <c r="K105" s="134"/>
      <c r="L105" s="163"/>
      <c r="M105" s="229"/>
      <c r="N105" s="159" t="str">
        <f t="shared" si="6"/>
        <v>00</v>
      </c>
      <c r="O105" s="160">
        <f t="shared" si="7"/>
        <v>0</v>
      </c>
      <c r="Q105" s="159">
        <f t="shared" si="8"/>
        <v>0</v>
      </c>
      <c r="S105" s="159">
        <f t="shared" si="9"/>
        <v>0</v>
      </c>
      <c r="AR105" s="171"/>
      <c r="AT105" s="171"/>
      <c r="AV105" s="171"/>
      <c r="AX105" s="171"/>
      <c r="AZ105" s="171"/>
      <c r="BB105" s="171"/>
      <c r="BD105" s="171"/>
      <c r="BE105" s="168"/>
      <c r="BF105" s="171"/>
    </row>
    <row r="106" spans="2:58">
      <c r="B106" s="518"/>
      <c r="C106" s="521"/>
      <c r="D106" s="152"/>
      <c r="E106" s="144"/>
      <c r="F106" s="144"/>
      <c r="G106" s="144"/>
      <c r="H106" s="144"/>
      <c r="I106" s="144"/>
      <c r="J106" s="144"/>
      <c r="K106" s="145" t="s">
        <v>443</v>
      </c>
      <c r="L106" s="164"/>
      <c r="M106" s="230"/>
      <c r="N106" s="159" t="str">
        <f t="shared" si="6"/>
        <v>E7</v>
      </c>
      <c r="O106" s="160">
        <f t="shared" si="7"/>
        <v>231</v>
      </c>
      <c r="Q106" s="159">
        <f t="shared" si="8"/>
        <v>0</v>
      </c>
      <c r="S106" s="159">
        <f t="shared" si="9"/>
        <v>0</v>
      </c>
      <c r="AR106" s="171"/>
      <c r="AT106" s="171"/>
      <c r="AV106" s="171"/>
      <c r="AX106" s="171"/>
      <c r="AZ106" s="171"/>
      <c r="BB106" s="171"/>
      <c r="BD106" s="171"/>
      <c r="BE106" s="168"/>
      <c r="BF106" s="171"/>
    </row>
    <row r="107" spans="2:58">
      <c r="B107" s="246" t="s">
        <v>446</v>
      </c>
      <c r="C107" s="249">
        <v>532</v>
      </c>
      <c r="D107" s="151" t="s">
        <v>416</v>
      </c>
      <c r="E107" s="141" t="s">
        <v>358</v>
      </c>
      <c r="F107" s="141"/>
      <c r="G107" s="141"/>
      <c r="H107" s="141"/>
      <c r="I107" s="141"/>
      <c r="J107" s="141"/>
      <c r="K107" s="142"/>
      <c r="L107" s="166"/>
      <c r="M107" s="234" t="s">
        <v>359</v>
      </c>
      <c r="N107" s="159" t="str">
        <f t="shared" si="6"/>
        <v>0400</v>
      </c>
      <c r="O107" s="160">
        <f t="shared" si="7"/>
        <v>1024</v>
      </c>
      <c r="Q107" s="159">
        <f t="shared" si="8"/>
        <v>0</v>
      </c>
      <c r="S107" s="159">
        <f t="shared" si="9"/>
        <v>0</v>
      </c>
      <c r="V107" s="130">
        <v>214</v>
      </c>
      <c r="X107" s="157" t="s">
        <v>416</v>
      </c>
      <c r="Y107" s="130" t="s">
        <v>358</v>
      </c>
      <c r="AR107" s="171"/>
      <c r="AT107" s="171"/>
      <c r="AV107" s="171"/>
      <c r="AX107" s="171"/>
      <c r="AZ107" s="171"/>
      <c r="BB107" s="171"/>
      <c r="BD107" s="171"/>
      <c r="BE107" s="168"/>
      <c r="BF107" s="171"/>
    </row>
    <row r="108" spans="2:58">
      <c r="B108" s="516" t="s">
        <v>447</v>
      </c>
      <c r="C108" s="508">
        <v>535</v>
      </c>
      <c r="D108" s="151" t="s">
        <v>448</v>
      </c>
      <c r="E108" s="141"/>
      <c r="F108" s="141"/>
      <c r="G108" s="141"/>
      <c r="H108" s="141"/>
      <c r="I108" s="141"/>
      <c r="J108" s="141"/>
      <c r="K108" s="142"/>
      <c r="L108" s="166"/>
      <c r="M108" s="234" t="s">
        <v>449</v>
      </c>
      <c r="N108" s="159" t="str">
        <f t="shared" si="6"/>
        <v>0b</v>
      </c>
      <c r="O108" s="160">
        <f t="shared" si="7"/>
        <v>11</v>
      </c>
      <c r="Q108" s="159">
        <f t="shared" si="8"/>
        <v>0</v>
      </c>
      <c r="S108" s="159">
        <f t="shared" si="9"/>
        <v>0</v>
      </c>
      <c r="V108" s="130">
        <v>217</v>
      </c>
      <c r="X108" s="157" t="s">
        <v>450</v>
      </c>
      <c r="Y108" s="130" t="s">
        <v>358</v>
      </c>
      <c r="Z108" s="130" t="s">
        <v>358</v>
      </c>
      <c r="AA108" s="130" t="s">
        <v>358</v>
      </c>
      <c r="AB108" s="130" t="s">
        <v>358</v>
      </c>
      <c r="AC108" s="130" t="s">
        <v>358</v>
      </c>
      <c r="AD108" s="130" t="s">
        <v>358</v>
      </c>
      <c r="AR108" s="171"/>
      <c r="AT108" s="171"/>
      <c r="AV108" s="171"/>
      <c r="AX108" s="171"/>
      <c r="AZ108" s="171"/>
      <c r="BB108" s="171"/>
      <c r="BD108" s="171"/>
      <c r="BE108" s="168"/>
      <c r="BF108" s="171"/>
    </row>
    <row r="109" spans="2:58">
      <c r="B109" s="517"/>
      <c r="C109" s="509"/>
      <c r="D109" s="135"/>
      <c r="E109" s="133" t="s">
        <v>358</v>
      </c>
      <c r="F109" s="133"/>
      <c r="G109" s="133"/>
      <c r="H109" s="133"/>
      <c r="I109" s="133"/>
      <c r="J109" s="133"/>
      <c r="K109" s="134"/>
      <c r="L109" s="163"/>
      <c r="M109" s="229"/>
      <c r="N109" s="159" t="str">
        <f t="shared" si="6"/>
        <v>00</v>
      </c>
      <c r="O109" s="160">
        <f t="shared" si="7"/>
        <v>0</v>
      </c>
      <c r="Q109" s="159">
        <f t="shared" si="8"/>
        <v>0</v>
      </c>
      <c r="S109" s="159">
        <f t="shared" si="9"/>
        <v>0</v>
      </c>
      <c r="AR109" s="171"/>
      <c r="AT109" s="171"/>
      <c r="AV109" s="171"/>
      <c r="AX109" s="171"/>
      <c r="AZ109" s="171"/>
      <c r="BB109" s="171"/>
      <c r="BD109" s="171"/>
      <c r="BE109" s="168"/>
      <c r="BF109" s="171"/>
    </row>
    <row r="110" spans="2:58">
      <c r="B110" s="517"/>
      <c r="C110" s="509"/>
      <c r="D110" s="135"/>
      <c r="E110" s="133"/>
      <c r="F110" s="133" t="s">
        <v>358</v>
      </c>
      <c r="G110" s="133"/>
      <c r="H110" s="133"/>
      <c r="I110" s="133"/>
      <c r="J110" s="133"/>
      <c r="K110" s="134"/>
      <c r="L110" s="163"/>
      <c r="M110" s="229"/>
      <c r="N110" s="159" t="str">
        <f t="shared" si="6"/>
        <v>00</v>
      </c>
      <c r="O110" s="160">
        <f t="shared" si="7"/>
        <v>0</v>
      </c>
      <c r="Q110" s="159">
        <f t="shared" si="8"/>
        <v>0</v>
      </c>
      <c r="S110" s="159">
        <f t="shared" si="9"/>
        <v>0</v>
      </c>
      <c r="AR110" s="171"/>
      <c r="AT110" s="171"/>
      <c r="AV110" s="171"/>
      <c r="AX110" s="171"/>
      <c r="AZ110" s="171"/>
      <c r="BB110" s="171"/>
      <c r="BD110" s="171"/>
      <c r="BE110" s="168"/>
      <c r="BF110" s="171"/>
    </row>
    <row r="111" spans="2:58">
      <c r="B111" s="517"/>
      <c r="C111" s="509"/>
      <c r="D111" s="189"/>
      <c r="E111" s="232"/>
      <c r="F111" s="232"/>
      <c r="G111" s="232" t="s">
        <v>358</v>
      </c>
      <c r="H111" s="232" t="s">
        <v>358</v>
      </c>
      <c r="I111" s="232" t="s">
        <v>358</v>
      </c>
      <c r="J111" s="232"/>
      <c r="K111" s="190"/>
      <c r="L111" s="191" t="s">
        <v>276</v>
      </c>
      <c r="M111" s="233" t="s">
        <v>451</v>
      </c>
      <c r="N111" s="159" t="str">
        <f t="shared" si="6"/>
        <v>000000</v>
      </c>
      <c r="O111" s="160">
        <f t="shared" si="7"/>
        <v>0</v>
      </c>
      <c r="Q111" s="159">
        <f t="shared" si="8"/>
        <v>0</v>
      </c>
      <c r="S111" s="159">
        <f t="shared" si="9"/>
        <v>0</v>
      </c>
      <c r="AR111" s="171"/>
      <c r="AT111" s="171"/>
      <c r="AV111" s="171"/>
      <c r="AX111" s="171"/>
      <c r="AZ111" s="171"/>
      <c r="BB111" s="171"/>
      <c r="BD111" s="171"/>
      <c r="BE111" s="168"/>
      <c r="BF111" s="171"/>
    </row>
    <row r="112" spans="2:58">
      <c r="B112" s="518"/>
      <c r="C112" s="510"/>
      <c r="D112" s="152"/>
      <c r="E112" s="144"/>
      <c r="F112" s="144"/>
      <c r="G112" s="144"/>
      <c r="H112" s="144"/>
      <c r="I112" s="144"/>
      <c r="J112" s="144" t="s">
        <v>358</v>
      </c>
      <c r="K112" s="145"/>
      <c r="L112" s="164"/>
      <c r="M112" s="230"/>
      <c r="N112" s="159" t="str">
        <f t="shared" si="6"/>
        <v>00</v>
      </c>
      <c r="O112" s="160">
        <f t="shared" si="7"/>
        <v>0</v>
      </c>
      <c r="Q112" s="159">
        <f t="shared" si="8"/>
        <v>0</v>
      </c>
      <c r="S112" s="159">
        <f t="shared" si="9"/>
        <v>0</v>
      </c>
      <c r="AR112" s="171"/>
      <c r="AT112" s="171"/>
      <c r="AV112" s="171"/>
      <c r="AX112" s="171"/>
      <c r="AZ112" s="171"/>
      <c r="BB112" s="171"/>
      <c r="BD112" s="171"/>
      <c r="BE112" s="168"/>
      <c r="BF112" s="171"/>
    </row>
    <row r="113" spans="2:58">
      <c r="B113" s="246" t="s">
        <v>452</v>
      </c>
      <c r="C113" s="436">
        <v>536</v>
      </c>
      <c r="D113" s="151" t="s">
        <v>453</v>
      </c>
      <c r="E113" s="141"/>
      <c r="F113" s="141"/>
      <c r="G113" s="141"/>
      <c r="H113" s="141"/>
      <c r="I113" s="141"/>
      <c r="J113" s="141"/>
      <c r="K113" s="142"/>
      <c r="L113" s="166"/>
      <c r="M113" s="234" t="s">
        <v>359</v>
      </c>
      <c r="N113" s="159" t="str">
        <f t="shared" si="6"/>
        <v>98</v>
      </c>
      <c r="O113" s="160">
        <f t="shared" si="7"/>
        <v>152</v>
      </c>
      <c r="Q113" s="159">
        <f t="shared" si="8"/>
        <v>0</v>
      </c>
      <c r="S113" s="159">
        <f t="shared" si="9"/>
        <v>0</v>
      </c>
      <c r="V113" s="130">
        <v>218</v>
      </c>
      <c r="X113" s="157" t="s">
        <v>358</v>
      </c>
      <c r="Y113" s="130" t="s">
        <v>358</v>
      </c>
      <c r="Z113" s="130" t="s">
        <v>358</v>
      </c>
      <c r="AA113" s="130" t="s">
        <v>358</v>
      </c>
      <c r="AB113" s="130" t="s">
        <v>358</v>
      </c>
      <c r="AC113" s="130" t="s">
        <v>358</v>
      </c>
      <c r="AD113" s="130" t="s">
        <v>358</v>
      </c>
      <c r="AE113" s="158" t="s">
        <v>358</v>
      </c>
      <c r="AR113" s="171"/>
      <c r="AT113" s="171"/>
      <c r="AV113" s="171"/>
      <c r="AX113" s="171"/>
      <c r="AZ113" s="171"/>
      <c r="BB113" s="171"/>
      <c r="BD113" s="171"/>
      <c r="BE113" s="168"/>
      <c r="BF113" s="171"/>
    </row>
    <row r="114" spans="2:58">
      <c r="B114" s="516" t="s">
        <v>454</v>
      </c>
      <c r="C114" s="508">
        <v>578</v>
      </c>
      <c r="D114" s="151" t="s">
        <v>358</v>
      </c>
      <c r="E114" s="141"/>
      <c r="F114" s="141"/>
      <c r="G114" s="141"/>
      <c r="H114" s="141"/>
      <c r="I114" s="141"/>
      <c r="J114" s="141"/>
      <c r="K114" s="142"/>
      <c r="L114" s="166"/>
      <c r="M114" s="234" t="s">
        <v>359</v>
      </c>
      <c r="N114" s="159" t="str">
        <f t="shared" si="6"/>
        <v>00</v>
      </c>
      <c r="O114" s="160">
        <f t="shared" si="7"/>
        <v>0</v>
      </c>
      <c r="Q114" s="159">
        <f t="shared" si="8"/>
        <v>0</v>
      </c>
      <c r="S114" s="159">
        <f t="shared" si="9"/>
        <v>0</v>
      </c>
      <c r="V114" s="130">
        <v>242</v>
      </c>
      <c r="X114" s="157" t="s">
        <v>358</v>
      </c>
      <c r="Y114" s="130" t="s">
        <v>358</v>
      </c>
      <c r="Z114" s="130" t="s">
        <v>384</v>
      </c>
      <c r="AA114" s="130" t="s">
        <v>455</v>
      </c>
      <c r="AB114" s="130" t="s">
        <v>382</v>
      </c>
      <c r="AC114" s="130" t="s">
        <v>358</v>
      </c>
      <c r="AD114" s="130" t="s">
        <v>428</v>
      </c>
      <c r="AR114" s="171"/>
      <c r="AT114" s="171"/>
      <c r="AV114" s="171"/>
      <c r="AX114" s="171"/>
      <c r="AZ114" s="171"/>
      <c r="BB114" s="171"/>
      <c r="BD114" s="171"/>
      <c r="BE114" s="168"/>
      <c r="BF114" s="171"/>
    </row>
    <row r="115" spans="2:58">
      <c r="B115" s="517"/>
      <c r="C115" s="509"/>
      <c r="D115" s="135"/>
      <c r="E115" s="133" t="s">
        <v>358</v>
      </c>
      <c r="F115" s="133"/>
      <c r="G115" s="133"/>
      <c r="H115" s="133"/>
      <c r="I115" s="133"/>
      <c r="J115" s="133"/>
      <c r="K115" s="134"/>
      <c r="L115" s="163"/>
      <c r="M115" s="229" t="s">
        <v>359</v>
      </c>
      <c r="N115" s="159" t="str">
        <f t="shared" si="6"/>
        <v>00</v>
      </c>
      <c r="O115" s="160">
        <f t="shared" si="7"/>
        <v>0</v>
      </c>
      <c r="Q115" s="159">
        <f t="shared" si="8"/>
        <v>0</v>
      </c>
      <c r="S115" s="159">
        <f t="shared" si="9"/>
        <v>0</v>
      </c>
      <c r="AR115" s="171"/>
      <c r="AT115" s="171"/>
      <c r="AV115" s="171"/>
      <c r="AX115" s="171"/>
      <c r="AZ115" s="171"/>
      <c r="BB115" s="171"/>
      <c r="BD115" s="171"/>
      <c r="BE115" s="168"/>
      <c r="BF115" s="171"/>
    </row>
    <row r="116" spans="2:58">
      <c r="B116" s="517"/>
      <c r="C116" s="509"/>
      <c r="D116" s="135"/>
      <c r="E116" s="133"/>
      <c r="F116" s="133" t="s">
        <v>384</v>
      </c>
      <c r="G116" s="133"/>
      <c r="H116" s="133"/>
      <c r="I116" s="133"/>
      <c r="J116" s="133"/>
      <c r="K116" s="134"/>
      <c r="L116" s="163"/>
      <c r="M116" s="229" t="s">
        <v>359</v>
      </c>
      <c r="N116" s="159" t="str">
        <f t="shared" si="6"/>
        <v>FF</v>
      </c>
      <c r="O116" s="160">
        <f t="shared" si="7"/>
        <v>255</v>
      </c>
      <c r="Q116" s="159">
        <f t="shared" si="8"/>
        <v>0</v>
      </c>
      <c r="S116" s="159">
        <f t="shared" si="9"/>
        <v>0</v>
      </c>
      <c r="AR116" s="171"/>
      <c r="AT116" s="171"/>
      <c r="AV116" s="171"/>
      <c r="AX116" s="171"/>
      <c r="AZ116" s="171"/>
      <c r="BB116" s="171"/>
      <c r="BD116" s="171"/>
      <c r="BE116" s="168"/>
      <c r="BF116" s="171"/>
    </row>
    <row r="117" spans="2:58">
      <c r="B117" s="517"/>
      <c r="C117" s="509"/>
      <c r="D117" s="135"/>
      <c r="E117" s="133"/>
      <c r="F117" s="133"/>
      <c r="G117" s="133" t="s">
        <v>455</v>
      </c>
      <c r="H117" s="133"/>
      <c r="I117" s="133"/>
      <c r="J117" s="133"/>
      <c r="K117" s="134"/>
      <c r="L117" s="163"/>
      <c r="M117" s="229" t="s">
        <v>359</v>
      </c>
      <c r="N117" s="159" t="str">
        <f t="shared" ref="N117:N174" si="10">_xlfn.CONCAT(D117,E117,F117,G117,H117,I117,J117,K117)</f>
        <v>EF</v>
      </c>
      <c r="O117" s="160">
        <f t="shared" si="7"/>
        <v>239</v>
      </c>
      <c r="Q117" s="159">
        <f t="shared" si="8"/>
        <v>0</v>
      </c>
      <c r="S117" s="159">
        <f t="shared" si="9"/>
        <v>0</v>
      </c>
      <c r="AR117" s="171"/>
      <c r="AT117" s="171"/>
      <c r="AV117" s="171"/>
      <c r="AX117" s="171"/>
      <c r="AZ117" s="171"/>
      <c r="BB117" s="171"/>
      <c r="BD117" s="171"/>
      <c r="BE117" s="168"/>
      <c r="BF117" s="171"/>
    </row>
    <row r="118" spans="2:58">
      <c r="B118" s="517"/>
      <c r="C118" s="509"/>
      <c r="D118" s="135"/>
      <c r="E118" s="133"/>
      <c r="F118" s="133"/>
      <c r="G118" s="133"/>
      <c r="H118" s="133" t="s">
        <v>382</v>
      </c>
      <c r="I118" s="133"/>
      <c r="J118" s="133"/>
      <c r="K118" s="134"/>
      <c r="L118" s="163"/>
      <c r="M118" s="229" t="s">
        <v>359</v>
      </c>
      <c r="N118" s="159" t="str">
        <f t="shared" si="10"/>
        <v>FE</v>
      </c>
      <c r="O118" s="160">
        <f t="shared" ref="O118:O175" si="11">HEX2DEC(N118)</f>
        <v>254</v>
      </c>
      <c r="Q118" s="159">
        <f t="shared" si="8"/>
        <v>0</v>
      </c>
      <c r="S118" s="159">
        <f t="shared" si="9"/>
        <v>0</v>
      </c>
      <c r="AR118" s="171"/>
      <c r="AT118" s="171"/>
      <c r="AV118" s="171"/>
      <c r="AX118" s="171"/>
      <c r="AZ118" s="171"/>
      <c r="BB118" s="171"/>
      <c r="BD118" s="171"/>
      <c r="BE118" s="168"/>
      <c r="BF118" s="171"/>
    </row>
    <row r="119" spans="2:58">
      <c r="B119" s="517"/>
      <c r="C119" s="509"/>
      <c r="D119" s="135"/>
      <c r="E119" s="133"/>
      <c r="F119" s="133"/>
      <c r="G119" s="133"/>
      <c r="H119" s="133"/>
      <c r="I119" s="133" t="s">
        <v>358</v>
      </c>
      <c r="J119" s="133"/>
      <c r="K119" s="134"/>
      <c r="L119" s="163"/>
      <c r="M119" s="229" t="s">
        <v>359</v>
      </c>
      <c r="N119" s="159" t="str">
        <f t="shared" si="10"/>
        <v>00</v>
      </c>
      <c r="O119" s="160">
        <f t="shared" si="11"/>
        <v>0</v>
      </c>
      <c r="Q119" s="159">
        <f t="shared" ref="Q119:Q176" si="12">O119*P119</f>
        <v>0</v>
      </c>
      <c r="S119" s="159">
        <f t="shared" ref="S119:S176" si="13">Q119+R119</f>
        <v>0</v>
      </c>
      <c r="AR119" s="171"/>
      <c r="AT119" s="171"/>
      <c r="AV119" s="171"/>
      <c r="AX119" s="171"/>
      <c r="AZ119" s="171"/>
      <c r="BB119" s="171"/>
      <c r="BD119" s="171"/>
      <c r="BE119" s="168"/>
      <c r="BF119" s="171"/>
    </row>
    <row r="120" spans="2:58">
      <c r="B120" s="518"/>
      <c r="C120" s="510"/>
      <c r="D120" s="152"/>
      <c r="E120" s="144"/>
      <c r="F120" s="144"/>
      <c r="G120" s="144"/>
      <c r="H120" s="144"/>
      <c r="I120" s="144"/>
      <c r="J120" s="144" t="s">
        <v>428</v>
      </c>
      <c r="K120" s="145"/>
      <c r="L120" s="164"/>
      <c r="M120" s="230" t="s">
        <v>359</v>
      </c>
      <c r="N120" s="159" t="str">
        <f t="shared" si="10"/>
        <v>0D</v>
      </c>
      <c r="O120" s="160">
        <f t="shared" si="11"/>
        <v>13</v>
      </c>
      <c r="Q120" s="159">
        <f t="shared" si="12"/>
        <v>0</v>
      </c>
      <c r="S120" s="159">
        <f t="shared" si="13"/>
        <v>0</v>
      </c>
      <c r="AR120" s="171"/>
      <c r="AT120" s="171"/>
      <c r="AV120" s="171"/>
      <c r="AX120" s="171"/>
      <c r="AZ120" s="171"/>
      <c r="BB120" s="171"/>
      <c r="BD120" s="171"/>
      <c r="BE120" s="168"/>
      <c r="BF120" s="171"/>
    </row>
    <row r="121" spans="2:58">
      <c r="B121" s="516" t="s">
        <v>456</v>
      </c>
      <c r="C121" s="508">
        <v>666</v>
      </c>
      <c r="D121" s="185" t="s">
        <v>358</v>
      </c>
      <c r="E121" s="186" t="s">
        <v>358</v>
      </c>
      <c r="F121" s="186"/>
      <c r="G121" s="186"/>
      <c r="H121" s="186"/>
      <c r="I121" s="186"/>
      <c r="J121" s="186"/>
      <c r="K121" s="187"/>
      <c r="L121" s="188" t="s">
        <v>457</v>
      </c>
      <c r="M121" s="231" t="s">
        <v>458</v>
      </c>
      <c r="N121" s="159" t="str">
        <f>_xlfn.CONCAT(D121,E121,F121,G121,H121,I121,J121,K121)</f>
        <v>0000</v>
      </c>
      <c r="O121" s="160">
        <f t="shared" si="11"/>
        <v>0</v>
      </c>
      <c r="P121" s="159">
        <f>1/24</f>
        <v>4.1666666666666664E-2</v>
      </c>
      <c r="Q121" s="159">
        <f t="shared" si="12"/>
        <v>0</v>
      </c>
      <c r="S121" s="159">
        <f t="shared" si="13"/>
        <v>0</v>
      </c>
      <c r="V121" s="130" t="s">
        <v>456</v>
      </c>
      <c r="X121" s="157" t="s">
        <v>358</v>
      </c>
      <c r="Y121" s="130" t="s">
        <v>358</v>
      </c>
      <c r="Z121" s="130" t="s">
        <v>358</v>
      </c>
      <c r="AA121" s="130" t="s">
        <v>358</v>
      </c>
      <c r="AB121" s="130" t="s">
        <v>358</v>
      </c>
      <c r="AC121" s="130" t="s">
        <v>358</v>
      </c>
      <c r="AD121" s="130" t="s">
        <v>361</v>
      </c>
      <c r="AE121" s="158" t="s">
        <v>382</v>
      </c>
      <c r="AR121" s="171"/>
      <c r="AT121" s="171"/>
      <c r="AV121" s="171"/>
      <c r="AX121" s="171"/>
      <c r="AZ121" s="171"/>
      <c r="BB121" s="171"/>
      <c r="BD121" s="171"/>
      <c r="BE121" s="168"/>
      <c r="BF121" s="171"/>
    </row>
    <row r="122" spans="2:58">
      <c r="B122" s="517"/>
      <c r="C122" s="509"/>
      <c r="D122" s="189"/>
      <c r="E122" s="232"/>
      <c r="F122" s="232" t="s">
        <v>358</v>
      </c>
      <c r="G122" s="232" t="s">
        <v>358</v>
      </c>
      <c r="H122" s="232"/>
      <c r="I122" s="232"/>
      <c r="J122" s="232"/>
      <c r="K122" s="190"/>
      <c r="L122" s="191" t="s">
        <v>459</v>
      </c>
      <c r="M122" s="233" t="s">
        <v>458</v>
      </c>
      <c r="N122" s="159" t="str">
        <f t="shared" si="10"/>
        <v>0000</v>
      </c>
      <c r="O122" s="160">
        <f t="shared" si="11"/>
        <v>0</v>
      </c>
      <c r="P122" s="159">
        <f>1/24</f>
        <v>4.1666666666666664E-2</v>
      </c>
      <c r="Q122" s="159">
        <f t="shared" si="12"/>
        <v>0</v>
      </c>
      <c r="S122" s="159">
        <f t="shared" si="13"/>
        <v>0</v>
      </c>
      <c r="AR122" s="171"/>
      <c r="AT122" s="171"/>
      <c r="AV122" s="171"/>
      <c r="AX122" s="171"/>
      <c r="AZ122" s="171"/>
      <c r="BB122" s="171"/>
      <c r="BD122" s="171"/>
      <c r="BE122" s="168"/>
      <c r="BF122" s="171"/>
    </row>
    <row r="123" spans="2:58">
      <c r="B123" s="517"/>
      <c r="C123" s="509"/>
      <c r="D123" s="189"/>
      <c r="E123" s="232"/>
      <c r="F123" s="232"/>
      <c r="G123" s="232"/>
      <c r="H123" s="232" t="s">
        <v>358</v>
      </c>
      <c r="I123" s="232" t="s">
        <v>358</v>
      </c>
      <c r="J123" s="232"/>
      <c r="K123" s="190"/>
      <c r="L123" s="191" t="s">
        <v>460</v>
      </c>
      <c r="M123" s="233" t="s">
        <v>461</v>
      </c>
      <c r="N123" s="159" t="str">
        <f t="shared" si="10"/>
        <v>0000</v>
      </c>
      <c r="O123" s="160">
        <f t="shared" si="11"/>
        <v>0</v>
      </c>
      <c r="P123" s="159">
        <v>0.01</v>
      </c>
      <c r="Q123" s="159">
        <f t="shared" si="12"/>
        <v>0</v>
      </c>
      <c r="S123" s="159">
        <f t="shared" si="13"/>
        <v>0</v>
      </c>
      <c r="AR123" s="171"/>
      <c r="AT123" s="171"/>
      <c r="AV123" s="171"/>
      <c r="AX123" s="171"/>
      <c r="AZ123" s="171"/>
      <c r="BB123" s="171"/>
      <c r="BD123" s="171"/>
      <c r="BE123" s="168"/>
      <c r="BF123" s="171"/>
    </row>
    <row r="124" spans="2:58">
      <c r="B124" s="517"/>
      <c r="C124" s="509"/>
      <c r="D124" s="135"/>
      <c r="E124" s="133"/>
      <c r="F124" s="133"/>
      <c r="G124" s="133"/>
      <c r="H124" s="133"/>
      <c r="I124" s="133"/>
      <c r="J124" s="133" t="s">
        <v>361</v>
      </c>
      <c r="K124" s="134"/>
      <c r="L124" s="163"/>
      <c r="M124" s="229" t="s">
        <v>462</v>
      </c>
      <c r="N124" s="159" t="str">
        <f t="shared" si="10"/>
        <v>01</v>
      </c>
      <c r="O124" s="160">
        <f t="shared" si="11"/>
        <v>1</v>
      </c>
      <c r="Q124" s="159">
        <f t="shared" si="12"/>
        <v>0</v>
      </c>
      <c r="S124" s="159">
        <f t="shared" si="13"/>
        <v>0</v>
      </c>
      <c r="AR124" s="171"/>
      <c r="AT124" s="171"/>
      <c r="AV124" s="171"/>
      <c r="AX124" s="171"/>
      <c r="AZ124" s="171"/>
      <c r="BB124" s="171"/>
      <c r="BD124" s="171"/>
      <c r="BE124" s="168"/>
      <c r="BF124" s="171"/>
    </row>
    <row r="125" spans="2:58">
      <c r="B125" s="518"/>
      <c r="C125" s="510"/>
      <c r="D125" s="152"/>
      <c r="E125" s="144"/>
      <c r="F125" s="144"/>
      <c r="G125" s="144"/>
      <c r="H125" s="144"/>
      <c r="I125" s="144"/>
      <c r="J125" s="144"/>
      <c r="K125" s="145" t="s">
        <v>382</v>
      </c>
      <c r="L125" s="164"/>
      <c r="M125" s="230" t="s">
        <v>463</v>
      </c>
      <c r="N125" s="159" t="str">
        <f t="shared" si="10"/>
        <v>FE</v>
      </c>
      <c r="O125" s="160">
        <f t="shared" si="11"/>
        <v>254</v>
      </c>
      <c r="Q125" s="159">
        <f t="shared" si="12"/>
        <v>0</v>
      </c>
      <c r="S125" s="159">
        <f t="shared" si="13"/>
        <v>0</v>
      </c>
      <c r="AR125" s="171"/>
      <c r="AT125" s="171"/>
      <c r="AV125" s="171"/>
      <c r="AX125" s="171"/>
      <c r="AZ125" s="171"/>
      <c r="BB125" s="171"/>
      <c r="BD125" s="171"/>
      <c r="BE125" s="168"/>
      <c r="BF125" s="171"/>
    </row>
    <row r="126" spans="2:58">
      <c r="B126" s="516" t="s">
        <v>464</v>
      </c>
      <c r="C126" s="508">
        <v>668</v>
      </c>
      <c r="D126" s="185" t="s">
        <v>358</v>
      </c>
      <c r="E126" s="186" t="s">
        <v>358</v>
      </c>
      <c r="F126" s="186"/>
      <c r="G126" s="186"/>
      <c r="H126" s="186"/>
      <c r="I126" s="186"/>
      <c r="J126" s="186"/>
      <c r="K126" s="187"/>
      <c r="L126" s="188" t="s">
        <v>465</v>
      </c>
      <c r="M126" s="231" t="s">
        <v>458</v>
      </c>
      <c r="N126" s="159" t="str">
        <f t="shared" si="10"/>
        <v>0000</v>
      </c>
      <c r="O126" s="160">
        <f t="shared" si="11"/>
        <v>0</v>
      </c>
      <c r="P126" s="159">
        <f>1/24</f>
        <v>4.1666666666666664E-2</v>
      </c>
      <c r="Q126" s="159">
        <f t="shared" si="12"/>
        <v>0</v>
      </c>
      <c r="S126" s="159">
        <f t="shared" si="13"/>
        <v>0</v>
      </c>
      <c r="V126" s="130" t="s">
        <v>464</v>
      </c>
      <c r="X126" s="157" t="s">
        <v>358</v>
      </c>
      <c r="Y126" s="130" t="s">
        <v>358</v>
      </c>
      <c r="Z126" s="130" t="s">
        <v>358</v>
      </c>
      <c r="AA126" s="130" t="s">
        <v>358</v>
      </c>
      <c r="AB126" s="130" t="s">
        <v>384</v>
      </c>
      <c r="AC126" s="130" t="s">
        <v>384</v>
      </c>
      <c r="AD126" s="130" t="s">
        <v>384</v>
      </c>
      <c r="AE126" s="158" t="s">
        <v>384</v>
      </c>
      <c r="AR126" s="171"/>
      <c r="AT126" s="171"/>
      <c r="AV126" s="171"/>
      <c r="AX126" s="171"/>
      <c r="AZ126" s="171"/>
      <c r="BB126" s="171"/>
      <c r="BD126" s="171"/>
      <c r="BE126" s="168"/>
      <c r="BF126" s="171"/>
    </row>
    <row r="127" spans="2:58">
      <c r="B127" s="517"/>
      <c r="C127" s="509"/>
      <c r="D127" s="189"/>
      <c r="E127" s="232"/>
      <c r="F127" s="232" t="s">
        <v>358</v>
      </c>
      <c r="G127" s="232" t="s">
        <v>358</v>
      </c>
      <c r="H127" s="232"/>
      <c r="I127" s="232"/>
      <c r="J127" s="232"/>
      <c r="K127" s="190"/>
      <c r="L127" s="191" t="s">
        <v>466</v>
      </c>
      <c r="M127" s="233" t="s">
        <v>458</v>
      </c>
      <c r="N127" s="159" t="str">
        <f t="shared" si="10"/>
        <v>0000</v>
      </c>
      <c r="O127" s="160">
        <f t="shared" si="11"/>
        <v>0</v>
      </c>
      <c r="P127" s="159">
        <f>1/24</f>
        <v>4.1666666666666664E-2</v>
      </c>
      <c r="Q127" s="159">
        <f t="shared" si="12"/>
        <v>0</v>
      </c>
      <c r="S127" s="159">
        <f t="shared" si="13"/>
        <v>0</v>
      </c>
      <c r="AR127" s="171"/>
      <c r="AT127" s="171"/>
      <c r="AV127" s="171"/>
      <c r="AX127" s="171"/>
      <c r="AZ127" s="171"/>
      <c r="BB127" s="171"/>
      <c r="BD127" s="171"/>
      <c r="BE127" s="168"/>
      <c r="BF127" s="171"/>
    </row>
    <row r="128" spans="2:58">
      <c r="B128" s="517"/>
      <c r="C128" s="509"/>
      <c r="D128" s="135"/>
      <c r="E128" s="133"/>
      <c r="F128" s="133"/>
      <c r="G128" s="133"/>
      <c r="H128" s="133" t="s">
        <v>384</v>
      </c>
      <c r="I128" s="133"/>
      <c r="J128" s="133"/>
      <c r="K128" s="134"/>
      <c r="L128" s="163"/>
      <c r="M128" s="229" t="s">
        <v>359</v>
      </c>
      <c r="N128" s="159" t="str">
        <f t="shared" si="10"/>
        <v>FF</v>
      </c>
      <c r="O128" s="160">
        <f t="shared" si="11"/>
        <v>255</v>
      </c>
      <c r="Q128" s="159">
        <f t="shared" si="12"/>
        <v>0</v>
      </c>
      <c r="S128" s="159">
        <f t="shared" si="13"/>
        <v>0</v>
      </c>
      <c r="AR128" s="171"/>
      <c r="AT128" s="171"/>
      <c r="AV128" s="171"/>
      <c r="AX128" s="171"/>
      <c r="AZ128" s="171"/>
      <c r="BB128" s="171"/>
      <c r="BD128" s="171"/>
      <c r="BE128" s="168"/>
      <c r="BF128" s="171"/>
    </row>
    <row r="129" spans="2:58">
      <c r="B129" s="517"/>
      <c r="C129" s="509"/>
      <c r="D129" s="135"/>
      <c r="E129" s="133"/>
      <c r="F129" s="133"/>
      <c r="G129" s="133"/>
      <c r="H129" s="133"/>
      <c r="I129" s="133" t="s">
        <v>384</v>
      </c>
      <c r="J129" s="133"/>
      <c r="K129" s="134"/>
      <c r="L129" s="163"/>
      <c r="M129" s="229" t="s">
        <v>359</v>
      </c>
      <c r="N129" s="159" t="str">
        <f t="shared" si="10"/>
        <v>FF</v>
      </c>
      <c r="O129" s="160">
        <f t="shared" si="11"/>
        <v>255</v>
      </c>
      <c r="Q129" s="159">
        <f t="shared" si="12"/>
        <v>0</v>
      </c>
      <c r="S129" s="159">
        <f t="shared" si="13"/>
        <v>0</v>
      </c>
      <c r="AR129" s="171"/>
      <c r="AT129" s="171"/>
      <c r="AV129" s="171"/>
      <c r="AX129" s="171"/>
      <c r="AZ129" s="171"/>
      <c r="BB129" s="171"/>
      <c r="BD129" s="171"/>
      <c r="BE129" s="168"/>
      <c r="BF129" s="171"/>
    </row>
    <row r="130" spans="2:58">
      <c r="B130" s="517"/>
      <c r="C130" s="509"/>
      <c r="D130" s="135"/>
      <c r="E130" s="133"/>
      <c r="F130" s="133"/>
      <c r="G130" s="133"/>
      <c r="H130" s="133"/>
      <c r="I130" s="133"/>
      <c r="J130" s="133" t="s">
        <v>384</v>
      </c>
      <c r="K130" s="134" t="s">
        <v>384</v>
      </c>
      <c r="L130" s="163"/>
      <c r="M130" s="229" t="s">
        <v>359</v>
      </c>
      <c r="N130" s="159" t="str">
        <f t="shared" si="10"/>
        <v>FFFF</v>
      </c>
      <c r="O130" s="160">
        <f t="shared" si="11"/>
        <v>65535</v>
      </c>
      <c r="Q130" s="159">
        <f t="shared" si="12"/>
        <v>0</v>
      </c>
      <c r="S130" s="159">
        <f t="shared" si="13"/>
        <v>0</v>
      </c>
      <c r="AR130" s="171"/>
      <c r="AT130" s="171"/>
      <c r="AV130" s="171"/>
      <c r="AX130" s="171"/>
      <c r="AZ130" s="171"/>
      <c r="BB130" s="171"/>
      <c r="BD130" s="171"/>
      <c r="BE130" s="168"/>
      <c r="BF130" s="171"/>
    </row>
    <row r="131" spans="2:58">
      <c r="B131" s="516" t="s">
        <v>467</v>
      </c>
      <c r="C131" s="508">
        <v>695</v>
      </c>
      <c r="D131" s="151" t="s">
        <v>358</v>
      </c>
      <c r="E131" s="141"/>
      <c r="F131" s="141"/>
      <c r="G131" s="141"/>
      <c r="H131" s="141"/>
      <c r="I131" s="141"/>
      <c r="J131" s="141"/>
      <c r="K131" s="142"/>
      <c r="L131" s="166"/>
      <c r="M131" s="234" t="s">
        <v>359</v>
      </c>
      <c r="N131" s="159" t="str">
        <f t="shared" si="10"/>
        <v>00</v>
      </c>
      <c r="O131" s="160">
        <f t="shared" si="11"/>
        <v>0</v>
      </c>
      <c r="Q131" s="159">
        <f t="shared" si="12"/>
        <v>0</v>
      </c>
      <c r="S131" s="159">
        <f t="shared" si="13"/>
        <v>0</v>
      </c>
      <c r="V131" s="130" t="s">
        <v>467</v>
      </c>
      <c r="X131" s="157" t="s">
        <v>358</v>
      </c>
      <c r="Y131" s="130" t="s">
        <v>468</v>
      </c>
      <c r="Z131" s="130" t="s">
        <v>384</v>
      </c>
      <c r="AA131" s="130" t="s">
        <v>382</v>
      </c>
      <c r="AB131" s="130" t="s">
        <v>361</v>
      </c>
      <c r="AR131" s="171"/>
      <c r="AT131" s="171"/>
      <c r="AV131" s="171"/>
      <c r="AX131" s="171"/>
      <c r="AZ131" s="171"/>
      <c r="BB131" s="171"/>
      <c r="BD131" s="171"/>
      <c r="BE131" s="168"/>
      <c r="BF131" s="171"/>
    </row>
    <row r="132" spans="2:58">
      <c r="B132" s="517"/>
      <c r="C132" s="509"/>
      <c r="D132" s="135"/>
      <c r="E132" s="133" t="s">
        <v>468</v>
      </c>
      <c r="F132" s="133"/>
      <c r="G132" s="133"/>
      <c r="H132" s="133"/>
      <c r="I132" s="133"/>
      <c r="J132" s="133"/>
      <c r="K132" s="134"/>
      <c r="L132" s="163"/>
      <c r="M132" s="229" t="s">
        <v>359</v>
      </c>
      <c r="N132" s="159" t="str">
        <f t="shared" si="10"/>
        <v>E0</v>
      </c>
      <c r="O132" s="160">
        <f t="shared" si="11"/>
        <v>224</v>
      </c>
      <c r="Q132" s="159">
        <f t="shared" si="12"/>
        <v>0</v>
      </c>
      <c r="S132" s="159">
        <f t="shared" si="13"/>
        <v>0</v>
      </c>
      <c r="AR132" s="171"/>
      <c r="AT132" s="171"/>
      <c r="AV132" s="171"/>
      <c r="AX132" s="171"/>
      <c r="AZ132" s="171"/>
      <c r="BB132" s="171"/>
      <c r="BD132" s="171"/>
      <c r="BE132" s="168"/>
      <c r="BF132" s="171"/>
    </row>
    <row r="133" spans="2:58">
      <c r="B133" s="517"/>
      <c r="C133" s="509"/>
      <c r="D133" s="135"/>
      <c r="E133" s="133"/>
      <c r="F133" s="133" t="s">
        <v>384</v>
      </c>
      <c r="G133" s="133"/>
      <c r="H133" s="133"/>
      <c r="I133" s="133"/>
      <c r="J133" s="133"/>
      <c r="K133" s="134"/>
      <c r="L133" s="163"/>
      <c r="M133" s="229" t="s">
        <v>359</v>
      </c>
      <c r="N133" s="159" t="str">
        <f t="shared" si="10"/>
        <v>FF</v>
      </c>
      <c r="O133" s="160">
        <f t="shared" si="11"/>
        <v>255</v>
      </c>
      <c r="Q133" s="159">
        <f t="shared" si="12"/>
        <v>0</v>
      </c>
      <c r="S133" s="159">
        <f t="shared" si="13"/>
        <v>0</v>
      </c>
      <c r="AR133" s="171"/>
      <c r="AT133" s="171"/>
      <c r="AV133" s="171"/>
      <c r="AX133" s="171"/>
      <c r="AZ133" s="171"/>
      <c r="BB133" s="171"/>
      <c r="BD133" s="171"/>
      <c r="BE133" s="168"/>
      <c r="BF133" s="171"/>
    </row>
    <row r="134" spans="2:58">
      <c r="B134" s="517"/>
      <c r="C134" s="509"/>
      <c r="D134" s="135"/>
      <c r="E134" s="133"/>
      <c r="F134" s="133"/>
      <c r="G134" s="133" t="s">
        <v>382</v>
      </c>
      <c r="H134" s="133"/>
      <c r="I134" s="133"/>
      <c r="J134" s="133"/>
      <c r="K134" s="134"/>
      <c r="L134" s="163"/>
      <c r="M134" s="229" t="s">
        <v>359</v>
      </c>
      <c r="N134" s="159" t="str">
        <f t="shared" si="10"/>
        <v>FE</v>
      </c>
      <c r="O134" s="160">
        <f t="shared" si="11"/>
        <v>254</v>
      </c>
      <c r="Q134" s="159">
        <f t="shared" si="12"/>
        <v>0</v>
      </c>
      <c r="S134" s="159">
        <f t="shared" si="13"/>
        <v>0</v>
      </c>
      <c r="AR134" s="171"/>
      <c r="AT134" s="171"/>
      <c r="AV134" s="171"/>
      <c r="AX134" s="171"/>
      <c r="AZ134" s="171"/>
      <c r="BB134" s="171"/>
      <c r="BD134" s="171"/>
      <c r="BE134" s="168"/>
      <c r="BF134" s="171"/>
    </row>
    <row r="135" spans="2:58">
      <c r="B135" s="518"/>
      <c r="C135" s="510"/>
      <c r="D135" s="152"/>
      <c r="E135" s="144"/>
      <c r="F135" s="144"/>
      <c r="G135" s="144"/>
      <c r="H135" s="144" t="s">
        <v>361</v>
      </c>
      <c r="I135" s="144"/>
      <c r="J135" s="144"/>
      <c r="K135" s="145"/>
      <c r="L135" s="164"/>
      <c r="M135" s="230" t="s">
        <v>359</v>
      </c>
      <c r="N135" s="159" t="str">
        <f t="shared" si="10"/>
        <v>01</v>
      </c>
      <c r="O135" s="160">
        <f t="shared" si="11"/>
        <v>1</v>
      </c>
      <c r="Q135" s="159">
        <f t="shared" si="12"/>
        <v>0</v>
      </c>
      <c r="S135" s="159">
        <f t="shared" si="13"/>
        <v>0</v>
      </c>
      <c r="AR135" s="171"/>
      <c r="AT135" s="171"/>
      <c r="AV135" s="171"/>
      <c r="AX135" s="171"/>
      <c r="AZ135" s="171"/>
      <c r="BB135" s="171"/>
      <c r="BD135" s="171"/>
      <c r="BE135" s="168"/>
      <c r="BF135" s="171"/>
    </row>
    <row r="136" spans="2:58">
      <c r="B136" s="516" t="s">
        <v>469</v>
      </c>
      <c r="C136" s="508">
        <v>710</v>
      </c>
      <c r="D136" s="151" t="s">
        <v>384</v>
      </c>
      <c r="E136" s="141"/>
      <c r="F136" s="141"/>
      <c r="G136" s="141"/>
      <c r="H136" s="141"/>
      <c r="I136" s="141"/>
      <c r="J136" s="141"/>
      <c r="K136" s="142"/>
      <c r="L136" s="166"/>
      <c r="M136" s="234" t="s">
        <v>359</v>
      </c>
      <c r="N136" s="159" t="str">
        <f t="shared" si="10"/>
        <v>FF</v>
      </c>
      <c r="O136" s="160">
        <f t="shared" si="11"/>
        <v>255</v>
      </c>
      <c r="Q136" s="159">
        <f t="shared" si="12"/>
        <v>0</v>
      </c>
      <c r="S136" s="159">
        <f t="shared" si="13"/>
        <v>0</v>
      </c>
      <c r="V136" s="130" t="s">
        <v>469</v>
      </c>
      <c r="X136" s="157" t="s">
        <v>384</v>
      </c>
      <c r="Y136" s="130" t="s">
        <v>384</v>
      </c>
      <c r="Z136" s="130" t="s">
        <v>384</v>
      </c>
      <c r="AA136" s="130" t="s">
        <v>384</v>
      </c>
      <c r="AB136" s="130" t="s">
        <v>384</v>
      </c>
      <c r="AC136" s="130" t="s">
        <v>424</v>
      </c>
      <c r="AR136" s="171"/>
      <c r="AT136" s="171"/>
      <c r="AV136" s="171"/>
      <c r="AX136" s="171"/>
      <c r="AZ136" s="171"/>
      <c r="BB136" s="171"/>
      <c r="BD136" s="171"/>
      <c r="BE136" s="168"/>
      <c r="BF136" s="171"/>
    </row>
    <row r="137" spans="2:58">
      <c r="B137" s="517"/>
      <c r="C137" s="509"/>
      <c r="D137" s="135"/>
      <c r="E137" s="133" t="s">
        <v>382</v>
      </c>
      <c r="F137" s="133"/>
      <c r="G137" s="133"/>
      <c r="H137" s="133"/>
      <c r="I137" s="133"/>
      <c r="J137" s="133"/>
      <c r="K137" s="134"/>
      <c r="L137" s="163"/>
      <c r="M137" s="229" t="s">
        <v>359</v>
      </c>
      <c r="N137" s="159" t="str">
        <f t="shared" si="10"/>
        <v>FE</v>
      </c>
      <c r="O137" s="160">
        <f t="shared" si="11"/>
        <v>254</v>
      </c>
      <c r="Q137" s="159">
        <f t="shared" si="12"/>
        <v>0</v>
      </c>
      <c r="S137" s="159">
        <f t="shared" si="13"/>
        <v>0</v>
      </c>
      <c r="AR137" s="171"/>
      <c r="AT137" s="171"/>
      <c r="AV137" s="171"/>
      <c r="AX137" s="171"/>
      <c r="AZ137" s="171"/>
      <c r="BB137" s="171"/>
      <c r="BD137" s="171"/>
      <c r="BE137" s="168"/>
      <c r="BF137" s="171"/>
    </row>
    <row r="138" spans="2:58">
      <c r="B138" s="517"/>
      <c r="C138" s="509"/>
      <c r="D138" s="135"/>
      <c r="E138" s="133"/>
      <c r="F138" s="133" t="s">
        <v>384</v>
      </c>
      <c r="G138" s="133"/>
      <c r="H138" s="133"/>
      <c r="I138" s="133"/>
      <c r="J138" s="133"/>
      <c r="K138" s="134"/>
      <c r="L138" s="163"/>
      <c r="M138" s="229" t="s">
        <v>359</v>
      </c>
      <c r="N138" s="159" t="str">
        <f t="shared" si="10"/>
        <v>FF</v>
      </c>
      <c r="O138" s="160">
        <f t="shared" si="11"/>
        <v>255</v>
      </c>
      <c r="Q138" s="159">
        <f t="shared" si="12"/>
        <v>0</v>
      </c>
      <c r="S138" s="159">
        <f t="shared" si="13"/>
        <v>0</v>
      </c>
      <c r="AR138" s="171"/>
      <c r="AT138" s="171"/>
      <c r="AV138" s="171"/>
      <c r="AX138" s="171"/>
      <c r="AZ138" s="171"/>
      <c r="BB138" s="171"/>
      <c r="BD138" s="171"/>
      <c r="BE138" s="168"/>
      <c r="BF138" s="171"/>
    </row>
    <row r="139" spans="2:58">
      <c r="B139" s="517"/>
      <c r="C139" s="509"/>
      <c r="D139" s="135"/>
      <c r="E139" s="133"/>
      <c r="F139" s="133"/>
      <c r="G139" s="133" t="s">
        <v>384</v>
      </c>
      <c r="H139" s="133"/>
      <c r="I139" s="133"/>
      <c r="J139" s="133"/>
      <c r="K139" s="134"/>
      <c r="L139" s="163"/>
      <c r="M139" s="229" t="s">
        <v>359</v>
      </c>
      <c r="N139" s="159" t="str">
        <f t="shared" si="10"/>
        <v>FF</v>
      </c>
      <c r="O139" s="160">
        <f t="shared" si="11"/>
        <v>255</v>
      </c>
      <c r="Q139" s="159">
        <f t="shared" si="12"/>
        <v>0</v>
      </c>
      <c r="S139" s="159">
        <f t="shared" si="13"/>
        <v>0</v>
      </c>
      <c r="AR139" s="171"/>
      <c r="AT139" s="171"/>
      <c r="AV139" s="171"/>
      <c r="AX139" s="171"/>
      <c r="AZ139" s="171"/>
      <c r="BB139" s="171"/>
      <c r="BD139" s="171"/>
      <c r="BE139" s="168"/>
      <c r="BF139" s="171"/>
    </row>
    <row r="140" spans="2:58">
      <c r="B140" s="517"/>
      <c r="C140" s="509"/>
      <c r="D140" s="135"/>
      <c r="E140" s="133"/>
      <c r="F140" s="133"/>
      <c r="G140" s="133"/>
      <c r="H140" s="133" t="s">
        <v>384</v>
      </c>
      <c r="I140" s="133"/>
      <c r="J140" s="133"/>
      <c r="K140" s="134"/>
      <c r="L140" s="163"/>
      <c r="M140" s="229" t="s">
        <v>359</v>
      </c>
      <c r="N140" s="159" t="str">
        <f t="shared" si="10"/>
        <v>FF</v>
      </c>
      <c r="O140" s="160">
        <f t="shared" si="11"/>
        <v>255</v>
      </c>
      <c r="Q140" s="159">
        <f t="shared" si="12"/>
        <v>0</v>
      </c>
      <c r="S140" s="159">
        <f t="shared" si="13"/>
        <v>0</v>
      </c>
      <c r="AR140" s="171"/>
      <c r="AT140" s="171"/>
      <c r="AV140" s="171"/>
      <c r="AX140" s="171"/>
      <c r="AZ140" s="171"/>
      <c r="BB140" s="171"/>
      <c r="BD140" s="171"/>
      <c r="BE140" s="168"/>
      <c r="BF140" s="171"/>
    </row>
    <row r="141" spans="2:58">
      <c r="B141" s="518"/>
      <c r="C141" s="510"/>
      <c r="D141" s="152"/>
      <c r="E141" s="144"/>
      <c r="F141" s="144"/>
      <c r="G141" s="144"/>
      <c r="H141" s="144"/>
      <c r="I141" s="144" t="s">
        <v>424</v>
      </c>
      <c r="J141" s="144"/>
      <c r="K141" s="145"/>
      <c r="L141" s="164"/>
      <c r="M141" s="230" t="s">
        <v>359</v>
      </c>
      <c r="N141" s="159" t="str">
        <f t="shared" si="10"/>
        <v>F0</v>
      </c>
      <c r="O141" s="160">
        <f t="shared" si="11"/>
        <v>240</v>
      </c>
      <c r="Q141" s="159">
        <f t="shared" si="12"/>
        <v>0</v>
      </c>
      <c r="S141" s="159">
        <f t="shared" si="13"/>
        <v>0</v>
      </c>
      <c r="AR141" s="171"/>
      <c r="AT141" s="171"/>
      <c r="AV141" s="171"/>
      <c r="AX141" s="171"/>
      <c r="AZ141" s="171"/>
      <c r="BB141" s="171"/>
      <c r="BD141" s="171"/>
      <c r="BE141" s="168"/>
      <c r="BF141" s="171"/>
    </row>
    <row r="142" spans="2:58">
      <c r="B142" s="516" t="s">
        <v>470</v>
      </c>
      <c r="C142" s="508">
        <v>771</v>
      </c>
      <c r="D142" s="151" t="s">
        <v>471</v>
      </c>
      <c r="E142" s="141"/>
      <c r="F142" s="141"/>
      <c r="G142" s="141"/>
      <c r="H142" s="141"/>
      <c r="I142" s="141"/>
      <c r="J142" s="141"/>
      <c r="K142" s="142"/>
      <c r="L142" s="166"/>
      <c r="M142" s="234"/>
      <c r="N142" s="159" t="str">
        <f t="shared" si="10"/>
        <v>59</v>
      </c>
      <c r="O142" s="160">
        <f t="shared" si="11"/>
        <v>89</v>
      </c>
      <c r="Q142" s="159">
        <f t="shared" si="12"/>
        <v>0</v>
      </c>
      <c r="S142" s="159">
        <f t="shared" si="13"/>
        <v>0</v>
      </c>
      <c r="V142" s="130">
        <v>303</v>
      </c>
      <c r="X142" s="157">
        <v>59</v>
      </c>
      <c r="Y142" s="130" t="s">
        <v>472</v>
      </c>
      <c r="Z142" s="130" t="s">
        <v>473</v>
      </c>
      <c r="AA142" s="130">
        <v>18</v>
      </c>
      <c r="AB142" s="130">
        <v>66</v>
      </c>
      <c r="AC142" s="130">
        <v>80</v>
      </c>
      <c r="AD142" s="130" t="s">
        <v>358</v>
      </c>
      <c r="AR142" s="171"/>
      <c r="AT142" s="171"/>
      <c r="AV142" s="171"/>
      <c r="AX142" s="171"/>
      <c r="AZ142" s="171"/>
      <c r="BB142" s="171"/>
      <c r="BD142" s="171"/>
      <c r="BE142" s="168"/>
      <c r="BF142" s="171"/>
    </row>
    <row r="143" spans="2:58">
      <c r="B143" s="517"/>
      <c r="C143" s="509"/>
      <c r="D143" s="135"/>
      <c r="E143" s="133" t="s">
        <v>472</v>
      </c>
      <c r="F143" s="133"/>
      <c r="G143" s="133"/>
      <c r="H143" s="133"/>
      <c r="I143" s="133"/>
      <c r="J143" s="133"/>
      <c r="K143" s="134"/>
      <c r="L143" s="163"/>
      <c r="M143" s="229"/>
      <c r="N143" s="159" t="str">
        <f t="shared" si="10"/>
        <v>7D</v>
      </c>
      <c r="O143" s="160">
        <f t="shared" si="11"/>
        <v>125</v>
      </c>
      <c r="Q143" s="159">
        <f t="shared" si="12"/>
        <v>0</v>
      </c>
      <c r="S143" s="159">
        <f t="shared" si="13"/>
        <v>0</v>
      </c>
      <c r="AR143" s="171"/>
      <c r="AT143" s="171"/>
      <c r="AV143" s="171"/>
      <c r="AX143" s="171"/>
      <c r="AZ143" s="171"/>
      <c r="BB143" s="171"/>
      <c r="BD143" s="171"/>
      <c r="BE143" s="168"/>
      <c r="BF143" s="171"/>
    </row>
    <row r="144" spans="2:58">
      <c r="B144" s="517"/>
      <c r="C144" s="509"/>
      <c r="D144" s="135"/>
      <c r="E144" s="133"/>
      <c r="F144" s="133" t="s">
        <v>473</v>
      </c>
      <c r="G144" s="133"/>
      <c r="H144" s="133"/>
      <c r="I144" s="133"/>
      <c r="J144" s="133"/>
      <c r="K144" s="134"/>
      <c r="L144" s="163"/>
      <c r="M144" s="229"/>
      <c r="N144" s="159" t="str">
        <f t="shared" si="10"/>
        <v>5A</v>
      </c>
      <c r="O144" s="160">
        <f t="shared" si="11"/>
        <v>90</v>
      </c>
      <c r="Q144" s="159">
        <f t="shared" si="12"/>
        <v>0</v>
      </c>
      <c r="S144" s="159">
        <f t="shared" si="13"/>
        <v>0</v>
      </c>
      <c r="AR144" s="171"/>
      <c r="AT144" s="171"/>
      <c r="AV144" s="171"/>
      <c r="AX144" s="171"/>
      <c r="AZ144" s="171"/>
      <c r="BB144" s="171"/>
      <c r="BD144" s="171"/>
      <c r="BE144" s="168"/>
      <c r="BF144" s="171"/>
    </row>
    <row r="145" spans="2:58">
      <c r="B145" s="517"/>
      <c r="C145" s="509"/>
      <c r="D145" s="135"/>
      <c r="E145" s="133"/>
      <c r="F145" s="133"/>
      <c r="G145" s="133" t="s">
        <v>474</v>
      </c>
      <c r="H145" s="133"/>
      <c r="I145" s="133"/>
      <c r="J145" s="133"/>
      <c r="K145" s="134"/>
      <c r="L145" s="163"/>
      <c r="M145" s="229" t="s">
        <v>475</v>
      </c>
      <c r="N145" s="159" t="str">
        <f t="shared" si="10"/>
        <v>18</v>
      </c>
      <c r="O145" s="160">
        <f t="shared" si="11"/>
        <v>24</v>
      </c>
      <c r="Q145" s="159">
        <f t="shared" si="12"/>
        <v>0</v>
      </c>
      <c r="S145" s="159">
        <f t="shared" si="13"/>
        <v>0</v>
      </c>
      <c r="AR145" s="171"/>
      <c r="AT145" s="171"/>
      <c r="AV145" s="171"/>
      <c r="AX145" s="171"/>
      <c r="AZ145" s="171"/>
      <c r="BB145" s="171"/>
      <c r="BD145" s="171"/>
      <c r="BE145" s="168"/>
      <c r="BF145" s="171"/>
    </row>
    <row r="146" spans="2:58">
      <c r="B146" s="517"/>
      <c r="C146" s="509"/>
      <c r="D146" s="135"/>
      <c r="E146" s="133"/>
      <c r="F146" s="133"/>
      <c r="G146" s="133"/>
      <c r="H146" s="133" t="s">
        <v>476</v>
      </c>
      <c r="I146" s="133"/>
      <c r="J146" s="133"/>
      <c r="K146" s="134"/>
      <c r="L146" s="163"/>
      <c r="M146" s="229" t="s">
        <v>359</v>
      </c>
      <c r="N146" s="159" t="str">
        <f t="shared" si="10"/>
        <v>66</v>
      </c>
      <c r="O146" s="160">
        <f t="shared" si="11"/>
        <v>102</v>
      </c>
      <c r="Q146" s="159">
        <f t="shared" si="12"/>
        <v>0</v>
      </c>
      <c r="S146" s="159">
        <f t="shared" si="13"/>
        <v>0</v>
      </c>
      <c r="AR146" s="171"/>
      <c r="AT146" s="171"/>
      <c r="AV146" s="171"/>
      <c r="AX146" s="171"/>
      <c r="AZ146" s="171"/>
      <c r="BB146" s="171"/>
      <c r="BD146" s="171"/>
      <c r="BE146" s="168"/>
      <c r="BF146" s="171"/>
    </row>
    <row r="147" spans="2:58">
      <c r="B147" s="517"/>
      <c r="C147" s="509"/>
      <c r="D147" s="135"/>
      <c r="E147" s="133"/>
      <c r="F147" s="133"/>
      <c r="G147" s="133"/>
      <c r="H147" s="133"/>
      <c r="I147" s="133" t="s">
        <v>477</v>
      </c>
      <c r="J147" s="133"/>
      <c r="K147" s="134"/>
      <c r="L147" s="163"/>
      <c r="M147" s="229" t="s">
        <v>359</v>
      </c>
      <c r="N147" s="159" t="str">
        <f t="shared" si="10"/>
        <v>80</v>
      </c>
      <c r="O147" s="160">
        <f t="shared" si="11"/>
        <v>128</v>
      </c>
      <c r="Q147" s="159">
        <f t="shared" si="12"/>
        <v>0</v>
      </c>
      <c r="S147" s="159">
        <f t="shared" si="13"/>
        <v>0</v>
      </c>
      <c r="AR147" s="171"/>
      <c r="AT147" s="171"/>
      <c r="AV147" s="171"/>
      <c r="AX147" s="171"/>
      <c r="AZ147" s="171"/>
      <c r="BB147" s="171"/>
      <c r="BD147" s="171"/>
      <c r="BE147" s="168"/>
      <c r="BF147" s="171"/>
    </row>
    <row r="148" spans="2:58">
      <c r="B148" s="518"/>
      <c r="C148" s="510"/>
      <c r="D148" s="152"/>
      <c r="E148" s="144"/>
      <c r="F148" s="144"/>
      <c r="G148" s="144"/>
      <c r="H148" s="144"/>
      <c r="I148" s="144"/>
      <c r="J148" s="144" t="s">
        <v>358</v>
      </c>
      <c r="K148" s="145"/>
      <c r="L148" s="164"/>
      <c r="M148" s="230" t="s">
        <v>359</v>
      </c>
      <c r="N148" s="159" t="str">
        <f t="shared" si="10"/>
        <v>00</v>
      </c>
      <c r="O148" s="160">
        <f t="shared" si="11"/>
        <v>0</v>
      </c>
      <c r="Q148" s="159">
        <f t="shared" si="12"/>
        <v>0</v>
      </c>
      <c r="S148" s="159">
        <f t="shared" si="13"/>
        <v>0</v>
      </c>
      <c r="AR148" s="171"/>
      <c r="AT148" s="171"/>
      <c r="AV148" s="171"/>
      <c r="AX148" s="171"/>
      <c r="AZ148" s="171"/>
      <c r="BB148" s="171"/>
      <c r="BD148" s="171"/>
      <c r="BE148" s="168"/>
      <c r="BF148" s="171"/>
    </row>
    <row r="149" spans="2:58">
      <c r="B149" s="516" t="s">
        <v>478</v>
      </c>
      <c r="C149" s="508">
        <v>848</v>
      </c>
      <c r="D149" s="151" t="s">
        <v>380</v>
      </c>
      <c r="E149" s="141"/>
      <c r="F149" s="141"/>
      <c r="G149" s="141"/>
      <c r="H149" s="141"/>
      <c r="I149" s="141"/>
      <c r="J149" s="141"/>
      <c r="K149" s="142"/>
      <c r="L149" s="166"/>
      <c r="M149" s="234"/>
      <c r="N149" s="159" t="str">
        <f t="shared" si="10"/>
        <v>C7</v>
      </c>
      <c r="O149" s="160">
        <f t="shared" si="11"/>
        <v>199</v>
      </c>
      <c r="Q149" s="159">
        <f t="shared" si="12"/>
        <v>0</v>
      </c>
      <c r="S149" s="159">
        <f t="shared" si="13"/>
        <v>0</v>
      </c>
      <c r="V149" s="130">
        <v>350</v>
      </c>
      <c r="X149" s="157" t="s">
        <v>380</v>
      </c>
      <c r="Y149" s="130" t="s">
        <v>440</v>
      </c>
      <c r="Z149" s="130">
        <v>82</v>
      </c>
      <c r="AA149" s="130" t="s">
        <v>479</v>
      </c>
      <c r="AB149" s="130">
        <v>14</v>
      </c>
      <c r="AC149" s="130" t="s">
        <v>480</v>
      </c>
      <c r="AD149" s="130">
        <v>94</v>
      </c>
      <c r="AE149" s="158">
        <v>85</v>
      </c>
      <c r="AR149" s="171"/>
      <c r="AT149" s="171"/>
      <c r="AV149" s="171"/>
      <c r="AX149" s="171"/>
      <c r="AZ149" s="171"/>
      <c r="BB149" s="171"/>
      <c r="BD149" s="171"/>
      <c r="BE149" s="168"/>
      <c r="BF149" s="171"/>
    </row>
    <row r="150" spans="2:58">
      <c r="B150" s="517"/>
      <c r="C150" s="509"/>
      <c r="D150" s="135"/>
      <c r="E150" s="133" t="s">
        <v>440</v>
      </c>
      <c r="F150" s="133"/>
      <c r="G150" s="133"/>
      <c r="H150" s="133"/>
      <c r="I150" s="133"/>
      <c r="J150" s="133"/>
      <c r="K150" s="134"/>
      <c r="L150" s="163"/>
      <c r="M150" s="229"/>
      <c r="N150" s="159" t="str">
        <f t="shared" si="10"/>
        <v>4E</v>
      </c>
      <c r="O150" s="160">
        <f t="shared" si="11"/>
        <v>78</v>
      </c>
      <c r="Q150" s="159">
        <f t="shared" si="12"/>
        <v>0</v>
      </c>
      <c r="S150" s="159">
        <f t="shared" si="13"/>
        <v>0</v>
      </c>
      <c r="AR150" s="171"/>
      <c r="AT150" s="171"/>
      <c r="AV150" s="171"/>
      <c r="AX150" s="171"/>
      <c r="AZ150" s="171"/>
      <c r="BB150" s="171"/>
      <c r="BD150" s="171"/>
      <c r="BE150" s="168"/>
      <c r="BF150" s="171"/>
    </row>
    <row r="151" spans="2:58">
      <c r="B151" s="517"/>
      <c r="C151" s="509"/>
      <c r="D151" s="135"/>
      <c r="E151" s="133"/>
      <c r="F151" s="133" t="s">
        <v>481</v>
      </c>
      <c r="G151" s="133"/>
      <c r="H151" s="133"/>
      <c r="I151" s="133"/>
      <c r="J151" s="133"/>
      <c r="K151" s="134"/>
      <c r="L151" s="163"/>
      <c r="M151" s="229"/>
      <c r="N151" s="159" t="str">
        <f t="shared" si="10"/>
        <v>82</v>
      </c>
      <c r="O151" s="160">
        <f t="shared" si="11"/>
        <v>130</v>
      </c>
      <c r="Q151" s="159">
        <f t="shared" si="12"/>
        <v>0</v>
      </c>
      <c r="S151" s="159">
        <f t="shared" si="13"/>
        <v>0</v>
      </c>
      <c r="AR151" s="171"/>
      <c r="AT151" s="171"/>
      <c r="AV151" s="171"/>
      <c r="AX151" s="171"/>
      <c r="AZ151" s="171"/>
      <c r="BB151" s="171"/>
      <c r="BD151" s="171"/>
      <c r="BE151" s="168"/>
      <c r="BF151" s="171"/>
    </row>
    <row r="152" spans="2:58">
      <c r="B152" s="517"/>
      <c r="C152" s="509"/>
      <c r="D152" s="135"/>
      <c r="E152" s="133"/>
      <c r="F152" s="133"/>
      <c r="G152" s="133" t="s">
        <v>479</v>
      </c>
      <c r="H152" s="133"/>
      <c r="I152" s="133"/>
      <c r="J152" s="133"/>
      <c r="K152" s="134"/>
      <c r="L152" s="163"/>
      <c r="M152" s="229"/>
      <c r="N152" s="159" t="str">
        <f t="shared" si="10"/>
        <v>B2</v>
      </c>
      <c r="O152" s="160">
        <f t="shared" si="11"/>
        <v>178</v>
      </c>
      <c r="Q152" s="159">
        <f t="shared" si="12"/>
        <v>0</v>
      </c>
      <c r="S152" s="159">
        <f t="shared" si="13"/>
        <v>0</v>
      </c>
      <c r="AR152" s="171"/>
      <c r="AT152" s="171"/>
      <c r="AV152" s="171"/>
      <c r="AX152" s="171"/>
      <c r="AZ152" s="171"/>
      <c r="BB152" s="171"/>
      <c r="BD152" s="171"/>
      <c r="BE152" s="168"/>
      <c r="BF152" s="171"/>
    </row>
    <row r="153" spans="2:58">
      <c r="B153" s="517"/>
      <c r="C153" s="509"/>
      <c r="D153" s="135"/>
      <c r="E153" s="133"/>
      <c r="F153" s="133"/>
      <c r="G153" s="133"/>
      <c r="H153" s="133" t="s">
        <v>482</v>
      </c>
      <c r="I153" s="133"/>
      <c r="J153" s="133"/>
      <c r="K153" s="134"/>
      <c r="L153" s="163"/>
      <c r="M153" s="229"/>
      <c r="N153" s="159" t="str">
        <f t="shared" si="10"/>
        <v>14</v>
      </c>
      <c r="O153" s="160">
        <f t="shared" si="11"/>
        <v>20</v>
      </c>
      <c r="Q153" s="159">
        <f t="shared" si="12"/>
        <v>0</v>
      </c>
      <c r="S153" s="159">
        <f t="shared" si="13"/>
        <v>0</v>
      </c>
      <c r="AR153" s="171"/>
      <c r="AT153" s="171"/>
      <c r="AV153" s="171"/>
      <c r="AX153" s="171"/>
      <c r="AZ153" s="171"/>
      <c r="BB153" s="171"/>
      <c r="BD153" s="171"/>
      <c r="BE153" s="168"/>
      <c r="BF153" s="171"/>
    </row>
    <row r="154" spans="2:58">
      <c r="B154" s="517"/>
      <c r="C154" s="509"/>
      <c r="D154" s="135"/>
      <c r="E154" s="133"/>
      <c r="F154" s="133"/>
      <c r="G154" s="133"/>
      <c r="H154" s="133"/>
      <c r="I154" s="133" t="s">
        <v>480</v>
      </c>
      <c r="J154" s="133"/>
      <c r="K154" s="134"/>
      <c r="L154" s="163"/>
      <c r="M154" s="229"/>
      <c r="N154" s="159" t="str">
        <f t="shared" si="10"/>
        <v>C8</v>
      </c>
      <c r="O154" s="160">
        <f t="shared" si="11"/>
        <v>200</v>
      </c>
      <c r="Q154" s="159">
        <f t="shared" si="12"/>
        <v>0</v>
      </c>
      <c r="S154" s="159">
        <f t="shared" si="13"/>
        <v>0</v>
      </c>
      <c r="AR154" s="171"/>
      <c r="AT154" s="171"/>
      <c r="AV154" s="171"/>
      <c r="AX154" s="171"/>
      <c r="AZ154" s="171"/>
      <c r="BB154" s="171"/>
      <c r="BD154" s="171"/>
      <c r="BE154" s="168"/>
      <c r="BF154" s="171"/>
    </row>
    <row r="155" spans="2:58">
      <c r="B155" s="517"/>
      <c r="C155" s="509"/>
      <c r="D155" s="135"/>
      <c r="E155" s="133"/>
      <c r="F155" s="133"/>
      <c r="G155" s="133"/>
      <c r="H155" s="133"/>
      <c r="I155" s="133"/>
      <c r="J155" s="133" t="s">
        <v>483</v>
      </c>
      <c r="K155" s="134"/>
      <c r="L155" s="163"/>
      <c r="M155" s="229"/>
      <c r="N155" s="159" t="str">
        <f t="shared" si="10"/>
        <v>94</v>
      </c>
      <c r="O155" s="160">
        <f t="shared" si="11"/>
        <v>148</v>
      </c>
      <c r="Q155" s="159">
        <f t="shared" si="12"/>
        <v>0</v>
      </c>
      <c r="S155" s="159">
        <f t="shared" si="13"/>
        <v>0</v>
      </c>
      <c r="AR155" s="171"/>
      <c r="AT155" s="171"/>
      <c r="AV155" s="171"/>
      <c r="AX155" s="171"/>
      <c r="AZ155" s="171"/>
      <c r="BB155" s="171"/>
      <c r="BD155" s="171"/>
      <c r="BE155" s="168"/>
      <c r="BF155" s="171"/>
    </row>
    <row r="156" spans="2:58">
      <c r="B156" s="518"/>
      <c r="C156" s="510"/>
      <c r="D156" s="152"/>
      <c r="E156" s="144"/>
      <c r="F156" s="144"/>
      <c r="G156" s="144"/>
      <c r="H156" s="144"/>
      <c r="I156" s="144"/>
      <c r="J156" s="144"/>
      <c r="K156" s="145" t="s">
        <v>484</v>
      </c>
      <c r="L156" s="164"/>
      <c r="M156" s="230"/>
      <c r="N156" s="159" t="str">
        <f t="shared" si="10"/>
        <v>85</v>
      </c>
      <c r="O156" s="160">
        <f t="shared" si="11"/>
        <v>133</v>
      </c>
      <c r="Q156" s="159">
        <f t="shared" si="12"/>
        <v>0</v>
      </c>
      <c r="S156" s="159">
        <f t="shared" si="13"/>
        <v>0</v>
      </c>
      <c r="AR156" s="171"/>
      <c r="AT156" s="171"/>
      <c r="AV156" s="171"/>
      <c r="AX156" s="171"/>
      <c r="AZ156" s="171"/>
      <c r="BB156" s="171"/>
      <c r="BD156" s="171"/>
      <c r="BE156" s="168"/>
      <c r="BF156" s="171"/>
    </row>
    <row r="157" spans="2:58">
      <c r="B157" s="516" t="s">
        <v>485</v>
      </c>
      <c r="C157" s="508">
        <v>850</v>
      </c>
      <c r="D157" s="151" t="s">
        <v>486</v>
      </c>
      <c r="E157" s="141"/>
      <c r="F157" s="141"/>
      <c r="G157" s="141"/>
      <c r="H157" s="141"/>
      <c r="I157" s="141"/>
      <c r="J157" s="141"/>
      <c r="K157" s="142"/>
      <c r="L157" s="166" t="s">
        <v>487</v>
      </c>
      <c r="M157" s="234" t="s">
        <v>488</v>
      </c>
      <c r="N157" s="159" t="str">
        <f t="shared" si="10"/>
        <v>5C</v>
      </c>
      <c r="O157" s="160">
        <f t="shared" si="11"/>
        <v>92</v>
      </c>
      <c r="Q157" s="159">
        <f t="shared" si="12"/>
        <v>0</v>
      </c>
      <c r="S157" s="159">
        <f t="shared" si="13"/>
        <v>0</v>
      </c>
      <c r="V157" s="130">
        <v>352</v>
      </c>
      <c r="X157" s="157" t="s">
        <v>486</v>
      </c>
      <c r="Y157" s="130" t="s">
        <v>358</v>
      </c>
      <c r="Z157" s="130" t="s">
        <v>358</v>
      </c>
      <c r="AA157" s="130">
        <v>26</v>
      </c>
      <c r="AR157" s="171"/>
      <c r="AT157" s="171"/>
      <c r="AV157" s="171"/>
      <c r="AX157" s="171"/>
      <c r="AZ157" s="171"/>
      <c r="BB157" s="171"/>
      <c r="BD157" s="171"/>
      <c r="BE157" s="168"/>
      <c r="BF157" s="171"/>
    </row>
    <row r="158" spans="2:58">
      <c r="B158" s="517"/>
      <c r="C158" s="509"/>
      <c r="D158" s="135"/>
      <c r="E158" s="133" t="s">
        <v>358</v>
      </c>
      <c r="F158" s="133"/>
      <c r="G158" s="133"/>
      <c r="H158" s="133"/>
      <c r="I158" s="133"/>
      <c r="J158" s="133"/>
      <c r="K158" s="134"/>
      <c r="L158" s="163"/>
      <c r="M158" s="229" t="s">
        <v>359</v>
      </c>
      <c r="N158" s="159" t="str">
        <f t="shared" si="10"/>
        <v>00</v>
      </c>
      <c r="O158" s="160">
        <f t="shared" si="11"/>
        <v>0</v>
      </c>
      <c r="Q158" s="159">
        <f t="shared" si="12"/>
        <v>0</v>
      </c>
      <c r="S158" s="159">
        <f t="shared" si="13"/>
        <v>0</v>
      </c>
      <c r="AR158" s="171"/>
      <c r="AT158" s="171"/>
      <c r="AV158" s="171"/>
      <c r="AX158" s="171"/>
      <c r="AZ158" s="171"/>
      <c r="BB158" s="171"/>
      <c r="BD158" s="171"/>
      <c r="BE158" s="168"/>
      <c r="BF158" s="171"/>
    </row>
    <row r="159" spans="2:58">
      <c r="B159" s="517"/>
      <c r="C159" s="509"/>
      <c r="D159" s="135"/>
      <c r="E159" s="133"/>
      <c r="F159" s="133" t="s">
        <v>358</v>
      </c>
      <c r="G159" s="133"/>
      <c r="H159" s="133"/>
      <c r="I159" s="133"/>
      <c r="J159" s="133"/>
      <c r="K159" s="134"/>
      <c r="L159" s="163"/>
      <c r="M159" s="229" t="s">
        <v>359</v>
      </c>
      <c r="N159" s="159" t="str">
        <f t="shared" ref="N159" si="14">_xlfn.CONCAT(D159,E159,F159,G159,H159,I159,J159,K159)</f>
        <v>00</v>
      </c>
      <c r="O159" s="160">
        <f t="shared" ref="O159" si="15">HEX2DEC(N159)</f>
        <v>0</v>
      </c>
      <c r="Q159" s="159">
        <f t="shared" ref="Q159" si="16">O159*P159</f>
        <v>0</v>
      </c>
      <c r="S159" s="159">
        <f t="shared" ref="S159" si="17">Q159+R159</f>
        <v>0</v>
      </c>
      <c r="AR159" s="171"/>
      <c r="AT159" s="171"/>
      <c r="AV159" s="171"/>
      <c r="AX159" s="171"/>
      <c r="AZ159" s="171"/>
      <c r="BB159" s="171"/>
      <c r="BD159" s="171"/>
      <c r="BE159" s="168"/>
      <c r="BF159" s="171"/>
    </row>
    <row r="160" spans="2:58">
      <c r="B160" s="517"/>
      <c r="C160" s="509"/>
      <c r="D160" s="189"/>
      <c r="E160" s="232"/>
      <c r="F160" s="232"/>
      <c r="G160" s="232" t="s">
        <v>355</v>
      </c>
      <c r="H160" s="232"/>
      <c r="I160" s="232"/>
      <c r="J160" s="232"/>
      <c r="K160" s="190"/>
      <c r="L160" s="191" t="s">
        <v>489</v>
      </c>
      <c r="M160" s="233"/>
      <c r="N160" s="159" t="str">
        <f t="shared" si="10"/>
        <v>26</v>
      </c>
      <c r="O160" s="160">
        <f t="shared" si="11"/>
        <v>38</v>
      </c>
      <c r="P160" s="159">
        <v>0.5</v>
      </c>
      <c r="Q160" s="159">
        <f t="shared" si="12"/>
        <v>19</v>
      </c>
      <c r="S160" s="159">
        <f t="shared" si="13"/>
        <v>19</v>
      </c>
      <c r="AR160" s="171"/>
      <c r="AT160" s="171"/>
      <c r="AV160" s="171"/>
      <c r="AX160" s="171"/>
      <c r="AZ160" s="171"/>
      <c r="BB160" s="171"/>
      <c r="BD160" s="171"/>
      <c r="BE160" s="168"/>
      <c r="BF160" s="171"/>
    </row>
    <row r="161" spans="2:58">
      <c r="B161" s="516" t="s">
        <v>490</v>
      </c>
      <c r="C161" s="508">
        <v>852</v>
      </c>
      <c r="D161" s="437" t="s">
        <v>384</v>
      </c>
      <c r="E161" s="438" t="s">
        <v>384</v>
      </c>
      <c r="F161" s="438"/>
      <c r="G161" s="438"/>
      <c r="H161" s="438"/>
      <c r="I161" s="438"/>
      <c r="J161" s="438"/>
      <c r="K161" s="439"/>
      <c r="L161" s="440" t="s">
        <v>276</v>
      </c>
      <c r="M161" s="441"/>
      <c r="N161" s="159" t="str">
        <f t="shared" si="10"/>
        <v>FFFF</v>
      </c>
      <c r="O161" s="160">
        <f t="shared" si="11"/>
        <v>65535</v>
      </c>
      <c r="Q161" s="159">
        <f t="shared" si="12"/>
        <v>0</v>
      </c>
      <c r="S161" s="159">
        <f t="shared" si="13"/>
        <v>0</v>
      </c>
      <c r="V161" s="130">
        <v>354</v>
      </c>
      <c r="X161" s="157" t="s">
        <v>384</v>
      </c>
      <c r="Y161" s="130" t="s">
        <v>384</v>
      </c>
      <c r="Z161" s="130" t="s">
        <v>384</v>
      </c>
      <c r="AA161" s="130" t="s">
        <v>384</v>
      </c>
      <c r="AB161" s="130" t="s">
        <v>384</v>
      </c>
      <c r="AC161" s="130" t="s">
        <v>424</v>
      </c>
      <c r="AR161" s="171"/>
      <c r="AT161" s="171"/>
      <c r="AV161" s="171"/>
      <c r="AX161" s="171"/>
      <c r="AZ161" s="171"/>
      <c r="BB161" s="171"/>
      <c r="BD161" s="171"/>
      <c r="BE161" s="168"/>
      <c r="BF161" s="171"/>
    </row>
    <row r="162" spans="2:58">
      <c r="B162" s="517"/>
      <c r="C162" s="509"/>
      <c r="D162" s="135"/>
      <c r="E162" s="133"/>
      <c r="F162" s="133" t="s">
        <v>358</v>
      </c>
      <c r="G162" s="133"/>
      <c r="H162" s="133"/>
      <c r="I162" s="133"/>
      <c r="J162" s="133"/>
      <c r="K162" s="134"/>
      <c r="L162" s="163"/>
      <c r="M162" s="229" t="s">
        <v>359</v>
      </c>
      <c r="N162" s="159" t="str">
        <f t="shared" si="10"/>
        <v>00</v>
      </c>
      <c r="O162" s="160">
        <f t="shared" si="11"/>
        <v>0</v>
      </c>
      <c r="Q162" s="159">
        <f t="shared" si="12"/>
        <v>0</v>
      </c>
      <c r="S162" s="159">
        <f t="shared" si="13"/>
        <v>0</v>
      </c>
      <c r="AR162" s="171"/>
      <c r="AT162" s="171"/>
      <c r="AV162" s="171"/>
      <c r="AX162" s="171"/>
      <c r="AZ162" s="171"/>
      <c r="BB162" s="171"/>
      <c r="BD162" s="171"/>
      <c r="BE162" s="168"/>
      <c r="BF162" s="171"/>
    </row>
    <row r="163" spans="2:58">
      <c r="B163" s="517"/>
      <c r="C163" s="509"/>
      <c r="D163" s="135"/>
      <c r="E163" s="133"/>
      <c r="F163" s="133"/>
      <c r="G163" s="133" t="s">
        <v>358</v>
      </c>
      <c r="H163" s="133"/>
      <c r="I163" s="133"/>
      <c r="J163" s="133"/>
      <c r="K163" s="134"/>
      <c r="L163" s="163"/>
      <c r="M163" s="229" t="s">
        <v>359</v>
      </c>
      <c r="N163" s="159" t="str">
        <f t="shared" si="10"/>
        <v>00</v>
      </c>
      <c r="O163" s="160">
        <f t="shared" si="11"/>
        <v>0</v>
      </c>
      <c r="Q163" s="159">
        <f t="shared" si="12"/>
        <v>0</v>
      </c>
      <c r="S163" s="159">
        <f t="shared" si="13"/>
        <v>0</v>
      </c>
      <c r="AR163" s="171"/>
      <c r="AT163" s="171"/>
      <c r="AV163" s="171"/>
      <c r="AX163" s="171"/>
      <c r="AZ163" s="171"/>
      <c r="BB163" s="171"/>
      <c r="BD163" s="171"/>
      <c r="BE163" s="168"/>
      <c r="BF163" s="171"/>
    </row>
    <row r="164" spans="2:58">
      <c r="B164" s="517"/>
      <c r="C164" s="509"/>
      <c r="D164" s="135"/>
      <c r="E164" s="133"/>
      <c r="F164" s="133"/>
      <c r="G164" s="133"/>
      <c r="H164" s="133" t="s">
        <v>358</v>
      </c>
      <c r="I164" s="133"/>
      <c r="J164" s="133"/>
      <c r="K164" s="134"/>
      <c r="L164" s="163"/>
      <c r="M164" s="229" t="s">
        <v>359</v>
      </c>
      <c r="N164" s="159" t="str">
        <f t="shared" si="10"/>
        <v>00</v>
      </c>
      <c r="O164" s="160">
        <f t="shared" si="11"/>
        <v>0</v>
      </c>
      <c r="Q164" s="159">
        <f t="shared" si="12"/>
        <v>0</v>
      </c>
      <c r="S164" s="159">
        <f t="shared" si="13"/>
        <v>0</v>
      </c>
      <c r="AR164" s="171"/>
      <c r="AT164" s="171"/>
      <c r="AV164" s="171"/>
      <c r="AX164" s="171"/>
      <c r="AZ164" s="171"/>
      <c r="BB164" s="171"/>
      <c r="BD164" s="171"/>
      <c r="BE164" s="168"/>
      <c r="BF164" s="171"/>
    </row>
    <row r="165" spans="2:58">
      <c r="B165" s="518"/>
      <c r="C165" s="510"/>
      <c r="D165" s="152"/>
      <c r="E165" s="144"/>
      <c r="F165" s="144"/>
      <c r="G165" s="144"/>
      <c r="H165" s="144"/>
      <c r="I165" s="144" t="s">
        <v>358</v>
      </c>
      <c r="J165" s="144"/>
      <c r="K165" s="145"/>
      <c r="L165" s="164"/>
      <c r="M165" s="230" t="s">
        <v>359</v>
      </c>
      <c r="N165" s="159" t="str">
        <f t="shared" si="10"/>
        <v>00</v>
      </c>
      <c r="O165" s="160">
        <f t="shared" si="11"/>
        <v>0</v>
      </c>
      <c r="Q165" s="159">
        <f t="shared" si="12"/>
        <v>0</v>
      </c>
      <c r="S165" s="159">
        <f t="shared" si="13"/>
        <v>0</v>
      </c>
      <c r="AR165" s="171"/>
      <c r="AT165" s="171"/>
      <c r="AV165" s="171"/>
      <c r="AX165" s="171"/>
      <c r="AZ165" s="171"/>
      <c r="BB165" s="171"/>
      <c r="BD165" s="171"/>
      <c r="BE165" s="168"/>
      <c r="BF165" s="171"/>
    </row>
    <row r="166" spans="2:58">
      <c r="B166" s="516" t="s">
        <v>491</v>
      </c>
      <c r="C166" s="508">
        <v>854</v>
      </c>
      <c r="D166" s="151" t="s">
        <v>492</v>
      </c>
      <c r="E166" s="141"/>
      <c r="F166" s="141"/>
      <c r="G166" s="141"/>
      <c r="H166" s="141"/>
      <c r="I166" s="141"/>
      <c r="J166" s="141"/>
      <c r="K166" s="142"/>
      <c r="L166" s="166"/>
      <c r="M166" s="234" t="s">
        <v>359</v>
      </c>
      <c r="N166" s="159" t="str">
        <f t="shared" si="10"/>
        <v>67</v>
      </c>
      <c r="O166" s="160">
        <f t="shared" si="11"/>
        <v>103</v>
      </c>
      <c r="Q166" s="159">
        <f t="shared" si="12"/>
        <v>0</v>
      </c>
      <c r="S166" s="159">
        <f t="shared" si="13"/>
        <v>0</v>
      </c>
      <c r="V166" s="130">
        <v>356</v>
      </c>
      <c r="X166" s="157">
        <v>67</v>
      </c>
      <c r="Y166" s="130" t="s">
        <v>384</v>
      </c>
      <c r="Z166" s="130" t="s">
        <v>358</v>
      </c>
      <c r="AA166" s="130" t="s">
        <v>384</v>
      </c>
      <c r="AB166" s="130" t="s">
        <v>358</v>
      </c>
      <c r="AC166" s="130" t="s">
        <v>358</v>
      </c>
      <c r="AR166" s="171"/>
      <c r="AT166" s="171"/>
      <c r="AV166" s="171"/>
      <c r="AX166" s="171"/>
      <c r="AZ166" s="171"/>
      <c r="BB166" s="171"/>
      <c r="BD166" s="171"/>
      <c r="BE166" s="168"/>
      <c r="BF166" s="171"/>
    </row>
    <row r="167" spans="2:58">
      <c r="B167" s="517"/>
      <c r="C167" s="509"/>
      <c r="D167" s="135"/>
      <c r="E167" s="133" t="s">
        <v>384</v>
      </c>
      <c r="F167" s="133"/>
      <c r="G167" s="133"/>
      <c r="H167" s="133"/>
      <c r="I167" s="133"/>
      <c r="J167" s="133"/>
      <c r="K167" s="134"/>
      <c r="L167" s="163"/>
      <c r="M167" s="229" t="s">
        <v>359</v>
      </c>
      <c r="N167" s="159" t="str">
        <f t="shared" si="10"/>
        <v>FF</v>
      </c>
      <c r="O167" s="160">
        <f t="shared" si="11"/>
        <v>255</v>
      </c>
      <c r="Q167" s="159">
        <f t="shared" si="12"/>
        <v>0</v>
      </c>
      <c r="S167" s="159">
        <f t="shared" si="13"/>
        <v>0</v>
      </c>
      <c r="AR167" s="171"/>
      <c r="AT167" s="171"/>
      <c r="AV167" s="171"/>
      <c r="AX167" s="171"/>
      <c r="AZ167" s="171"/>
      <c r="BB167" s="171"/>
      <c r="BD167" s="171"/>
      <c r="BE167" s="168"/>
      <c r="BF167" s="171"/>
    </row>
    <row r="168" spans="2:58">
      <c r="B168" s="517"/>
      <c r="C168" s="509"/>
      <c r="D168" s="135"/>
      <c r="E168" s="133"/>
      <c r="F168" s="133" t="s">
        <v>358</v>
      </c>
      <c r="G168" s="133"/>
      <c r="H168" s="133"/>
      <c r="I168" s="133"/>
      <c r="J168" s="133"/>
      <c r="K168" s="134"/>
      <c r="L168" s="163"/>
      <c r="M168" s="229" t="s">
        <v>359</v>
      </c>
      <c r="N168" s="159" t="str">
        <f t="shared" si="10"/>
        <v>00</v>
      </c>
      <c r="O168" s="160">
        <f t="shared" si="11"/>
        <v>0</v>
      </c>
      <c r="Q168" s="159">
        <f t="shared" si="12"/>
        <v>0</v>
      </c>
      <c r="S168" s="159">
        <f t="shared" si="13"/>
        <v>0</v>
      </c>
      <c r="AR168" s="171"/>
      <c r="AT168" s="171"/>
      <c r="AV168" s="171"/>
      <c r="AX168" s="171"/>
      <c r="AZ168" s="171"/>
      <c r="BB168" s="171"/>
      <c r="BD168" s="171"/>
      <c r="BE168" s="168"/>
      <c r="BF168" s="171"/>
    </row>
    <row r="169" spans="2:58">
      <c r="B169" s="517"/>
      <c r="C169" s="509"/>
      <c r="D169" s="135"/>
      <c r="E169" s="133"/>
      <c r="F169" s="133"/>
      <c r="G169" s="133" t="s">
        <v>384</v>
      </c>
      <c r="H169" s="133"/>
      <c r="I169" s="133"/>
      <c r="J169" s="133"/>
      <c r="K169" s="134"/>
      <c r="L169" s="163"/>
      <c r="M169" s="229" t="s">
        <v>359</v>
      </c>
      <c r="N169" s="159" t="str">
        <f t="shared" si="10"/>
        <v>FF</v>
      </c>
      <c r="O169" s="160">
        <f t="shared" si="11"/>
        <v>255</v>
      </c>
      <c r="Q169" s="159">
        <f t="shared" si="12"/>
        <v>0</v>
      </c>
      <c r="S169" s="159">
        <f t="shared" si="13"/>
        <v>0</v>
      </c>
      <c r="AR169" s="171"/>
      <c r="AT169" s="171"/>
      <c r="AV169" s="171"/>
      <c r="AX169" s="171"/>
      <c r="AZ169" s="171"/>
      <c r="BB169" s="171"/>
      <c r="BD169" s="171"/>
      <c r="BE169" s="168"/>
      <c r="BF169" s="171"/>
    </row>
    <row r="170" spans="2:58">
      <c r="B170" s="517"/>
      <c r="C170" s="509"/>
      <c r="D170" s="135"/>
      <c r="E170" s="133"/>
      <c r="F170" s="133"/>
      <c r="G170" s="133"/>
      <c r="H170" s="133" t="s">
        <v>358</v>
      </c>
      <c r="I170" s="133"/>
      <c r="J170" s="133"/>
      <c r="K170" s="134"/>
      <c r="L170" s="163"/>
      <c r="M170" s="229" t="s">
        <v>359</v>
      </c>
      <c r="N170" s="159" t="str">
        <f t="shared" si="10"/>
        <v>00</v>
      </c>
      <c r="O170" s="160">
        <f t="shared" si="11"/>
        <v>0</v>
      </c>
      <c r="Q170" s="159">
        <f t="shared" si="12"/>
        <v>0</v>
      </c>
      <c r="S170" s="159">
        <f t="shared" si="13"/>
        <v>0</v>
      </c>
      <c r="AR170" s="171"/>
      <c r="AT170" s="171"/>
      <c r="AV170" s="171"/>
      <c r="AX170" s="171"/>
      <c r="AZ170" s="171"/>
      <c r="BB170" s="171"/>
      <c r="BD170" s="171"/>
      <c r="BE170" s="168"/>
      <c r="BF170" s="171"/>
    </row>
    <row r="171" spans="2:58">
      <c r="B171" s="518"/>
      <c r="C171" s="510"/>
      <c r="D171" s="152"/>
      <c r="E171" s="144"/>
      <c r="F171" s="144"/>
      <c r="G171" s="144"/>
      <c r="H171" s="144"/>
      <c r="I171" s="144" t="s">
        <v>358</v>
      </c>
      <c r="J171" s="144"/>
      <c r="K171" s="145"/>
      <c r="L171" s="164"/>
      <c r="M171" s="230" t="s">
        <v>359</v>
      </c>
      <c r="N171" s="159" t="str">
        <f t="shared" si="10"/>
        <v>00</v>
      </c>
      <c r="O171" s="160">
        <f t="shared" si="11"/>
        <v>0</v>
      </c>
      <c r="Q171" s="159">
        <f t="shared" si="12"/>
        <v>0</v>
      </c>
      <c r="S171" s="159">
        <f t="shared" si="13"/>
        <v>0</v>
      </c>
      <c r="AR171" s="171"/>
      <c r="AT171" s="171"/>
      <c r="AV171" s="171"/>
      <c r="AX171" s="171"/>
      <c r="AZ171" s="171"/>
      <c r="BB171" s="171"/>
      <c r="BD171" s="171"/>
      <c r="BE171" s="168"/>
      <c r="BF171" s="171"/>
    </row>
    <row r="172" spans="2:58">
      <c r="B172" s="516" t="s">
        <v>493</v>
      </c>
      <c r="C172" s="508">
        <v>914</v>
      </c>
      <c r="D172" s="151" t="s">
        <v>358</v>
      </c>
      <c r="E172" s="141"/>
      <c r="F172" s="141"/>
      <c r="G172" s="141"/>
      <c r="H172" s="141"/>
      <c r="I172" s="141"/>
      <c r="J172" s="141"/>
      <c r="K172" s="142"/>
      <c r="L172" s="166"/>
      <c r="M172" s="234" t="s">
        <v>359</v>
      </c>
      <c r="N172" s="159" t="str">
        <f t="shared" si="10"/>
        <v>00</v>
      </c>
      <c r="O172" s="160">
        <f t="shared" si="11"/>
        <v>0</v>
      </c>
      <c r="Q172" s="159">
        <f t="shared" si="12"/>
        <v>0</v>
      </c>
      <c r="S172" s="159">
        <f t="shared" si="13"/>
        <v>0</v>
      </c>
      <c r="V172" s="130">
        <v>392</v>
      </c>
      <c r="X172" s="157" t="s">
        <v>358</v>
      </c>
      <c r="Y172" s="130">
        <v>46</v>
      </c>
      <c r="Z172" s="130" t="s">
        <v>358</v>
      </c>
      <c r="AA172" s="130" t="s">
        <v>358</v>
      </c>
      <c r="AB172" s="130" t="s">
        <v>358</v>
      </c>
      <c r="AR172" s="171"/>
      <c r="AT172" s="171"/>
      <c r="AV172" s="171"/>
      <c r="AX172" s="171"/>
      <c r="AZ172" s="171"/>
      <c r="BB172" s="171"/>
      <c r="BD172" s="171"/>
      <c r="BE172" s="168"/>
      <c r="BF172" s="171"/>
    </row>
    <row r="173" spans="2:58">
      <c r="B173" s="517"/>
      <c r="C173" s="509"/>
      <c r="D173" s="135"/>
      <c r="E173" s="133" t="s">
        <v>372</v>
      </c>
      <c r="F173" s="133"/>
      <c r="G173" s="133"/>
      <c r="H173" s="133"/>
      <c r="I173" s="133"/>
      <c r="J173" s="133"/>
      <c r="K173" s="134"/>
      <c r="L173" s="163"/>
      <c r="M173" s="229" t="s">
        <v>359</v>
      </c>
      <c r="N173" s="159" t="str">
        <f t="shared" si="10"/>
        <v>46</v>
      </c>
      <c r="O173" s="160">
        <f t="shared" si="11"/>
        <v>70</v>
      </c>
      <c r="Q173" s="159">
        <f t="shared" si="12"/>
        <v>0</v>
      </c>
      <c r="S173" s="159">
        <f t="shared" si="13"/>
        <v>0</v>
      </c>
      <c r="AR173" s="171"/>
      <c r="AT173" s="171"/>
      <c r="AV173" s="171"/>
      <c r="AX173" s="171"/>
      <c r="AZ173" s="171"/>
      <c r="BB173" s="171"/>
      <c r="BD173" s="171"/>
      <c r="BE173" s="168"/>
      <c r="BF173" s="171"/>
    </row>
    <row r="174" spans="2:58">
      <c r="B174" s="517"/>
      <c r="C174" s="509"/>
      <c r="D174" s="135"/>
      <c r="E174" s="133"/>
      <c r="F174" s="133" t="s">
        <v>358</v>
      </c>
      <c r="G174" s="133"/>
      <c r="H174" s="133"/>
      <c r="I174" s="133"/>
      <c r="J174" s="133"/>
      <c r="K174" s="134"/>
      <c r="L174" s="163"/>
      <c r="M174" s="229" t="s">
        <v>359</v>
      </c>
      <c r="N174" s="159" t="str">
        <f t="shared" si="10"/>
        <v>00</v>
      </c>
      <c r="O174" s="160">
        <f t="shared" si="11"/>
        <v>0</v>
      </c>
      <c r="Q174" s="159">
        <f t="shared" si="12"/>
        <v>0</v>
      </c>
      <c r="S174" s="159">
        <f t="shared" si="13"/>
        <v>0</v>
      </c>
      <c r="AR174" s="171"/>
      <c r="AT174" s="171"/>
      <c r="AV174" s="171"/>
      <c r="AX174" s="171"/>
      <c r="AZ174" s="171"/>
      <c r="BB174" s="171"/>
      <c r="BD174" s="171"/>
      <c r="BE174" s="168"/>
      <c r="BF174" s="171"/>
    </row>
    <row r="175" spans="2:58">
      <c r="B175" s="517"/>
      <c r="C175" s="509"/>
      <c r="D175" s="135"/>
      <c r="E175" s="133"/>
      <c r="F175" s="133"/>
      <c r="G175" s="133" t="s">
        <v>358</v>
      </c>
      <c r="H175" s="133"/>
      <c r="I175" s="133"/>
      <c r="J175" s="133"/>
      <c r="K175" s="134"/>
      <c r="L175" s="163"/>
      <c r="M175" s="229" t="s">
        <v>359</v>
      </c>
      <c r="N175" s="159" t="str">
        <f t="shared" ref="N175:N235" si="18">_xlfn.CONCAT(D175,E175,F175,G175,H175,I175,J175,K175)</f>
        <v>00</v>
      </c>
      <c r="O175" s="160">
        <f t="shared" si="11"/>
        <v>0</v>
      </c>
      <c r="Q175" s="159">
        <f t="shared" si="12"/>
        <v>0</v>
      </c>
      <c r="S175" s="159">
        <f t="shared" si="13"/>
        <v>0</v>
      </c>
      <c r="AR175" s="171"/>
      <c r="AT175" s="171"/>
      <c r="AV175" s="171"/>
      <c r="AX175" s="171"/>
      <c r="AZ175" s="171"/>
      <c r="BB175" s="171"/>
      <c r="BD175" s="171"/>
      <c r="BE175" s="168"/>
      <c r="BF175" s="171"/>
    </row>
    <row r="176" spans="2:58">
      <c r="B176" s="518"/>
      <c r="C176" s="510"/>
      <c r="D176" s="152"/>
      <c r="E176" s="144"/>
      <c r="F176" s="144"/>
      <c r="G176" s="144"/>
      <c r="H176" s="144" t="s">
        <v>358</v>
      </c>
      <c r="I176" s="144"/>
      <c r="J176" s="144"/>
      <c r="K176" s="145"/>
      <c r="L176" s="164"/>
      <c r="M176" s="230" t="s">
        <v>359</v>
      </c>
      <c r="N176" s="159" t="str">
        <f t="shared" si="18"/>
        <v>00</v>
      </c>
      <c r="O176" s="160">
        <f t="shared" ref="O176:O225" si="19">HEX2DEC(N176)</f>
        <v>0</v>
      </c>
      <c r="Q176" s="159">
        <f t="shared" si="12"/>
        <v>0</v>
      </c>
      <c r="S176" s="159">
        <f t="shared" si="13"/>
        <v>0</v>
      </c>
      <c r="AR176" s="171"/>
      <c r="AT176" s="171"/>
      <c r="AV176" s="171"/>
      <c r="AX176" s="171"/>
      <c r="AZ176" s="171"/>
      <c r="BB176" s="171"/>
      <c r="BD176" s="171"/>
      <c r="BE176" s="168"/>
      <c r="BF176" s="171"/>
    </row>
    <row r="177" spans="2:58">
      <c r="B177" s="526" t="s">
        <v>494</v>
      </c>
      <c r="C177" s="513">
        <v>951</v>
      </c>
      <c r="D177" s="151" t="s">
        <v>495</v>
      </c>
      <c r="E177" s="141"/>
      <c r="F177" s="141"/>
      <c r="G177" s="141"/>
      <c r="H177" s="141"/>
      <c r="I177" s="141"/>
      <c r="J177" s="141"/>
      <c r="K177" s="142"/>
      <c r="L177" s="166"/>
      <c r="M177" s="234"/>
      <c r="N177" s="159" t="str">
        <f t="shared" si="18"/>
        <v>30</v>
      </c>
      <c r="O177" s="160">
        <f t="shared" si="19"/>
        <v>48</v>
      </c>
      <c r="P177" s="159">
        <v>1</v>
      </c>
      <c r="Q177" s="159">
        <f t="shared" ref="Q177" si="20">O177*P177</f>
        <v>48</v>
      </c>
      <c r="R177" s="159">
        <v>-40</v>
      </c>
      <c r="S177" s="159">
        <f t="shared" ref="S177" si="21">Q177+R177</f>
        <v>8</v>
      </c>
      <c r="V177" s="130" t="s">
        <v>494</v>
      </c>
      <c r="X177" s="157">
        <v>30</v>
      </c>
      <c r="Y177" s="130">
        <v>64</v>
      </c>
      <c r="Z177" s="130" t="s">
        <v>384</v>
      </c>
      <c r="AA177" s="130" t="s">
        <v>496</v>
      </c>
      <c r="AB177" s="130" t="s">
        <v>375</v>
      </c>
      <c r="AC177" s="130">
        <v>46</v>
      </c>
      <c r="AD177" s="130" t="s">
        <v>384</v>
      </c>
      <c r="AE177" s="158" t="s">
        <v>384</v>
      </c>
      <c r="AR177" s="171"/>
      <c r="AT177" s="171"/>
      <c r="AV177" s="171"/>
      <c r="AX177" s="171"/>
      <c r="AZ177" s="171"/>
      <c r="BB177" s="171"/>
      <c r="BD177" s="171"/>
      <c r="BE177" s="168"/>
      <c r="BF177" s="171"/>
    </row>
    <row r="178" spans="2:58">
      <c r="B178" s="527"/>
      <c r="C178" s="514"/>
      <c r="D178" s="189"/>
      <c r="E178" s="232" t="s">
        <v>369</v>
      </c>
      <c r="F178" s="232"/>
      <c r="G178" s="232"/>
      <c r="H178" s="232"/>
      <c r="I178" s="232"/>
      <c r="J178" s="232"/>
      <c r="K178" s="190"/>
      <c r="L178" s="191" t="s">
        <v>497</v>
      </c>
      <c r="M178" s="233" t="s">
        <v>498</v>
      </c>
      <c r="N178" s="159" t="str">
        <f t="shared" si="18"/>
        <v>FA</v>
      </c>
      <c r="O178" s="160">
        <f t="shared" si="19"/>
        <v>250</v>
      </c>
      <c r="P178" s="159">
        <v>0.4</v>
      </c>
      <c r="Q178" s="159">
        <f>O178*P178</f>
        <v>100</v>
      </c>
      <c r="S178" s="159">
        <f>Q178+R178</f>
        <v>100</v>
      </c>
      <c r="AR178" s="171"/>
      <c r="AT178" s="171"/>
      <c r="AV178" s="171"/>
      <c r="AX178" s="171"/>
      <c r="AZ178" s="171"/>
      <c r="BB178" s="171"/>
      <c r="BD178" s="171"/>
      <c r="BE178" s="168"/>
      <c r="BF178" s="171"/>
    </row>
    <row r="179" spans="2:58">
      <c r="B179" s="527"/>
      <c r="C179" s="514"/>
      <c r="D179" s="135"/>
      <c r="E179" s="133"/>
      <c r="F179" s="133" t="s">
        <v>384</v>
      </c>
      <c r="G179" s="133"/>
      <c r="H179" s="133"/>
      <c r="I179" s="133"/>
      <c r="J179" s="133"/>
      <c r="K179" s="134"/>
      <c r="L179" s="163"/>
      <c r="M179" s="229"/>
      <c r="N179" s="159" t="str">
        <f t="shared" si="18"/>
        <v>FF</v>
      </c>
      <c r="O179" s="160">
        <f t="shared" si="19"/>
        <v>255</v>
      </c>
      <c r="Q179" s="159">
        <f t="shared" ref="Q179:Q226" si="22">O179*P179</f>
        <v>0</v>
      </c>
      <c r="S179" s="159">
        <f t="shared" ref="S179:S226" si="23">Q179+R179</f>
        <v>0</v>
      </c>
      <c r="AR179" s="171"/>
      <c r="AT179" s="171"/>
      <c r="AV179" s="171"/>
      <c r="AX179" s="171"/>
      <c r="AZ179" s="171"/>
      <c r="BB179" s="171"/>
      <c r="BD179" s="171"/>
      <c r="BE179" s="168"/>
      <c r="BF179" s="171"/>
    </row>
    <row r="180" spans="2:58">
      <c r="B180" s="527"/>
      <c r="C180" s="514"/>
      <c r="D180" s="135"/>
      <c r="E180" s="133"/>
      <c r="F180" s="133"/>
      <c r="G180" s="133" t="s">
        <v>496</v>
      </c>
      <c r="H180" s="133"/>
      <c r="I180" s="133"/>
      <c r="J180" s="133"/>
      <c r="K180" s="134"/>
      <c r="L180" s="163"/>
      <c r="M180" s="229"/>
      <c r="N180" s="159" t="str">
        <f t="shared" si="18"/>
        <v>8F</v>
      </c>
      <c r="O180" s="160">
        <f t="shared" si="19"/>
        <v>143</v>
      </c>
      <c r="Q180" s="159">
        <f t="shared" si="22"/>
        <v>0</v>
      </c>
      <c r="S180" s="159">
        <f t="shared" si="23"/>
        <v>0</v>
      </c>
      <c r="AR180" s="171"/>
      <c r="AT180" s="171"/>
      <c r="AV180" s="171"/>
      <c r="AX180" s="171"/>
      <c r="AZ180" s="171"/>
      <c r="BB180" s="171"/>
      <c r="BD180" s="171"/>
      <c r="BE180" s="168"/>
      <c r="BF180" s="171"/>
    </row>
    <row r="181" spans="2:58">
      <c r="B181" s="527"/>
      <c r="C181" s="514"/>
      <c r="D181" s="135"/>
      <c r="E181" s="133"/>
      <c r="F181" s="133"/>
      <c r="G181" s="133"/>
      <c r="H181" s="133" t="s">
        <v>375</v>
      </c>
      <c r="I181" s="133"/>
      <c r="J181" s="133"/>
      <c r="K181" s="134"/>
      <c r="L181" s="163"/>
      <c r="M181" s="229"/>
      <c r="N181" s="159" t="str">
        <f t="shared" si="18"/>
        <v>7F</v>
      </c>
      <c r="O181" s="160">
        <f t="shared" si="19"/>
        <v>127</v>
      </c>
      <c r="Q181" s="159">
        <f t="shared" si="22"/>
        <v>0</v>
      </c>
      <c r="S181" s="159">
        <f t="shared" si="23"/>
        <v>0</v>
      </c>
      <c r="AR181" s="171"/>
      <c r="AT181" s="171"/>
      <c r="AV181" s="171"/>
      <c r="AX181" s="171"/>
      <c r="AZ181" s="171"/>
      <c r="BB181" s="171"/>
      <c r="BD181" s="171"/>
      <c r="BE181" s="168"/>
      <c r="BF181" s="171"/>
    </row>
    <row r="182" spans="2:58">
      <c r="B182" s="527"/>
      <c r="C182" s="514"/>
      <c r="D182" s="135"/>
      <c r="E182" s="133"/>
      <c r="F182" s="133"/>
      <c r="G182" s="133"/>
      <c r="H182" s="133"/>
      <c r="I182" s="133" t="s">
        <v>372</v>
      </c>
      <c r="J182" s="133"/>
      <c r="K182" s="134"/>
      <c r="L182" s="163"/>
      <c r="M182" s="229"/>
      <c r="N182" s="159" t="str">
        <f t="shared" si="18"/>
        <v>46</v>
      </c>
      <c r="O182" s="160">
        <f t="shared" si="19"/>
        <v>70</v>
      </c>
      <c r="Q182" s="159">
        <f t="shared" si="22"/>
        <v>0</v>
      </c>
      <c r="S182" s="159">
        <f t="shared" si="23"/>
        <v>0</v>
      </c>
      <c r="AR182" s="171"/>
      <c r="AT182" s="171"/>
      <c r="AV182" s="171"/>
      <c r="AX182" s="171"/>
      <c r="AZ182" s="171"/>
      <c r="BB182" s="171"/>
      <c r="BD182" s="171"/>
      <c r="BE182" s="168"/>
      <c r="BF182" s="171"/>
    </row>
    <row r="183" spans="2:58">
      <c r="B183" s="527"/>
      <c r="C183" s="514"/>
      <c r="D183" s="135"/>
      <c r="E183" s="133"/>
      <c r="F183" s="133"/>
      <c r="G183" s="133"/>
      <c r="H183" s="133"/>
      <c r="I183" s="133"/>
      <c r="J183" s="133" t="s">
        <v>384</v>
      </c>
      <c r="K183" s="134"/>
      <c r="L183" s="163"/>
      <c r="M183" s="229"/>
      <c r="N183" s="159" t="str">
        <f t="shared" si="18"/>
        <v>FF</v>
      </c>
      <c r="O183" s="160">
        <f t="shared" si="19"/>
        <v>255</v>
      </c>
      <c r="Q183" s="159">
        <f t="shared" si="22"/>
        <v>0</v>
      </c>
      <c r="S183" s="159">
        <f t="shared" si="23"/>
        <v>0</v>
      </c>
      <c r="AR183" s="171"/>
      <c r="AT183" s="171"/>
      <c r="AV183" s="171"/>
      <c r="AX183" s="171"/>
      <c r="AZ183" s="171"/>
      <c r="BB183" s="171"/>
      <c r="BD183" s="171"/>
      <c r="BE183" s="168"/>
      <c r="BF183" s="171"/>
    </row>
    <row r="184" spans="2:58">
      <c r="B184" s="531"/>
      <c r="C184" s="525"/>
      <c r="D184" s="152"/>
      <c r="E184" s="144"/>
      <c r="F184" s="144"/>
      <c r="G184" s="144"/>
      <c r="H184" s="144"/>
      <c r="I184" s="144"/>
      <c r="J184" s="144"/>
      <c r="K184" s="145" t="s">
        <v>384</v>
      </c>
      <c r="L184" s="164"/>
      <c r="M184" s="230"/>
      <c r="N184" s="159" t="str">
        <f t="shared" si="18"/>
        <v>FF</v>
      </c>
      <c r="O184" s="160">
        <f t="shared" si="19"/>
        <v>255</v>
      </c>
      <c r="Q184" s="159">
        <f t="shared" si="22"/>
        <v>0</v>
      </c>
      <c r="S184" s="159">
        <f t="shared" si="23"/>
        <v>0</v>
      </c>
      <c r="AG184" s="169">
        <f t="shared" ref="AG184:AO184" si="24">HEX2DEC(AG185)</f>
        <v>8</v>
      </c>
      <c r="AH184" s="171">
        <f t="shared" si="24"/>
        <v>16</v>
      </c>
      <c r="AI184" s="168">
        <f t="shared" si="24"/>
        <v>24</v>
      </c>
      <c r="AJ184" s="171">
        <f t="shared" si="24"/>
        <v>192</v>
      </c>
      <c r="AK184" s="168">
        <f t="shared" si="24"/>
        <v>200</v>
      </c>
      <c r="AL184" s="171">
        <f t="shared" si="24"/>
        <v>208</v>
      </c>
      <c r="AM184" s="168">
        <f t="shared" si="24"/>
        <v>216</v>
      </c>
      <c r="AN184" s="171">
        <f t="shared" si="24"/>
        <v>224</v>
      </c>
      <c r="AO184" s="168">
        <f t="shared" si="24"/>
        <v>232</v>
      </c>
      <c r="AQ184" s="168">
        <f>HEX2DEC(AK187)</f>
        <v>136</v>
      </c>
      <c r="AR184" s="171">
        <f t="shared" ref="AR184:AW184" si="25">AQ184+8</f>
        <v>144</v>
      </c>
      <c r="AS184" s="168">
        <f t="shared" si="25"/>
        <v>152</v>
      </c>
      <c r="AT184" s="171">
        <f t="shared" si="25"/>
        <v>160</v>
      </c>
      <c r="AU184" s="168">
        <f t="shared" si="25"/>
        <v>168</v>
      </c>
      <c r="AV184" s="171">
        <f t="shared" si="25"/>
        <v>176</v>
      </c>
      <c r="AW184" s="168">
        <f t="shared" si="25"/>
        <v>184</v>
      </c>
      <c r="AX184" s="171"/>
      <c r="AZ184" s="171"/>
      <c r="BB184" s="171"/>
      <c r="BD184" s="171"/>
      <c r="BE184" s="168"/>
      <c r="BF184" s="171"/>
    </row>
    <row r="185" spans="2:58">
      <c r="B185" s="516" t="s">
        <v>499</v>
      </c>
      <c r="C185" s="508">
        <v>1015</v>
      </c>
      <c r="D185" s="185" t="s">
        <v>500</v>
      </c>
      <c r="E185" s="186"/>
      <c r="F185" s="186"/>
      <c r="G185" s="186"/>
      <c r="H185" s="186"/>
      <c r="I185" s="186"/>
      <c r="J185" s="186"/>
      <c r="K185" s="187"/>
      <c r="L185" s="188" t="s">
        <v>501</v>
      </c>
      <c r="M185" s="231" t="s">
        <v>502</v>
      </c>
      <c r="N185" s="159" t="str">
        <f t="shared" si="18"/>
        <v>C0</v>
      </c>
      <c r="O185" s="160">
        <f t="shared" si="19"/>
        <v>192</v>
      </c>
      <c r="Q185" s="159">
        <f t="shared" si="22"/>
        <v>0</v>
      </c>
      <c r="S185" s="159">
        <f t="shared" si="23"/>
        <v>0</v>
      </c>
      <c r="V185" s="130" t="s">
        <v>499</v>
      </c>
      <c r="X185" s="157" t="s">
        <v>500</v>
      </c>
      <c r="Y185" s="130" t="s">
        <v>358</v>
      </c>
      <c r="Z185" s="130" t="s">
        <v>416</v>
      </c>
      <c r="AG185" s="170" t="s">
        <v>377</v>
      </c>
      <c r="AH185" s="171">
        <v>10</v>
      </c>
      <c r="AI185" s="168">
        <v>18</v>
      </c>
      <c r="AJ185" s="171" t="s">
        <v>500</v>
      </c>
      <c r="AK185" s="168" t="s">
        <v>480</v>
      </c>
      <c r="AL185" s="171" t="s">
        <v>383</v>
      </c>
      <c r="AM185" s="168" t="s">
        <v>175</v>
      </c>
      <c r="AN185" s="171" t="s">
        <v>468</v>
      </c>
      <c r="AO185" s="168" t="s">
        <v>503</v>
      </c>
      <c r="AR185" s="171"/>
      <c r="AT185" s="171"/>
      <c r="AV185" s="171"/>
      <c r="AX185" s="171"/>
      <c r="AZ185" s="171"/>
      <c r="BB185" s="171"/>
      <c r="BD185" s="171"/>
      <c r="BE185" s="168"/>
      <c r="BF185" s="171"/>
    </row>
    <row r="186" spans="2:58">
      <c r="B186" s="517"/>
      <c r="C186" s="509"/>
      <c r="D186" s="189"/>
      <c r="E186" s="232" t="s">
        <v>358</v>
      </c>
      <c r="F186" s="232"/>
      <c r="G186" s="232"/>
      <c r="H186" s="232"/>
      <c r="I186" s="232"/>
      <c r="J186" s="232"/>
      <c r="K186" s="190"/>
      <c r="L186" s="191" t="s">
        <v>504</v>
      </c>
      <c r="M186" s="233" t="s">
        <v>505</v>
      </c>
      <c r="N186" s="159" t="str">
        <f t="shared" si="18"/>
        <v>00</v>
      </c>
      <c r="O186" s="160">
        <f t="shared" si="19"/>
        <v>0</v>
      </c>
      <c r="P186" s="159">
        <f>1/16</f>
        <v>6.25E-2</v>
      </c>
      <c r="Q186" s="159">
        <f t="shared" si="22"/>
        <v>0</v>
      </c>
      <c r="S186" s="159">
        <f t="shared" si="23"/>
        <v>0</v>
      </c>
      <c r="AG186" s="169" t="s">
        <v>506</v>
      </c>
      <c r="AH186" s="171" t="s">
        <v>507</v>
      </c>
      <c r="AI186" s="168" t="s">
        <v>508</v>
      </c>
      <c r="AJ186" s="171">
        <v>1</v>
      </c>
      <c r="AK186" s="168">
        <v>2</v>
      </c>
      <c r="AL186" s="171">
        <v>3</v>
      </c>
      <c r="AM186" s="168">
        <v>4</v>
      </c>
      <c r="AN186" s="171">
        <v>5</v>
      </c>
      <c r="AO186" s="168">
        <v>6</v>
      </c>
      <c r="AR186" s="171"/>
      <c r="AT186" s="171"/>
      <c r="AV186" s="171"/>
      <c r="AX186" s="171"/>
      <c r="AZ186" s="171"/>
      <c r="BB186" s="171"/>
      <c r="BD186" s="171"/>
      <c r="BE186" s="168"/>
      <c r="BF186" s="171"/>
    </row>
    <row r="187" spans="2:58">
      <c r="B187" s="518"/>
      <c r="C187" s="510"/>
      <c r="D187" s="152"/>
      <c r="E187" s="144"/>
      <c r="F187" s="144" t="s">
        <v>416</v>
      </c>
      <c r="G187" s="144"/>
      <c r="H187" s="144"/>
      <c r="I187" s="144"/>
      <c r="J187" s="144"/>
      <c r="K187" s="145"/>
      <c r="L187" s="164"/>
      <c r="M187" s="230" t="s">
        <v>359</v>
      </c>
      <c r="N187" s="159" t="str">
        <f t="shared" si="18"/>
        <v>04</v>
      </c>
      <c r="O187" s="160">
        <f t="shared" si="19"/>
        <v>4</v>
      </c>
      <c r="Q187" s="159">
        <f t="shared" si="22"/>
        <v>0</v>
      </c>
      <c r="S187" s="159">
        <f t="shared" si="23"/>
        <v>0</v>
      </c>
      <c r="AJ187" s="171">
        <v>80</v>
      </c>
      <c r="AK187" s="168">
        <v>88</v>
      </c>
      <c r="AL187" s="171" t="s">
        <v>362</v>
      </c>
      <c r="AM187" s="168" t="s">
        <v>453</v>
      </c>
      <c r="AN187" s="171" t="s">
        <v>168</v>
      </c>
      <c r="AO187" s="168" t="s">
        <v>509</v>
      </c>
      <c r="AR187" s="171"/>
      <c r="AT187" s="171"/>
      <c r="AV187" s="171"/>
      <c r="AX187" s="171"/>
      <c r="AZ187" s="171"/>
      <c r="BB187" s="171"/>
      <c r="BD187" s="171"/>
      <c r="BE187" s="168"/>
      <c r="BF187" s="171"/>
    </row>
    <row r="188" spans="2:58">
      <c r="B188" s="247" t="s">
        <v>510</v>
      </c>
      <c r="C188" s="248">
        <v>1017</v>
      </c>
      <c r="D188" s="153" t="s">
        <v>358</v>
      </c>
      <c r="E188" s="154"/>
      <c r="F188" s="154"/>
      <c r="G188" s="154"/>
      <c r="H188" s="154"/>
      <c r="I188" s="154"/>
      <c r="J188" s="154"/>
      <c r="K188" s="155"/>
      <c r="L188" s="167"/>
      <c r="M188" s="237" t="s">
        <v>359</v>
      </c>
      <c r="N188" s="159" t="str">
        <f t="shared" si="18"/>
        <v>00</v>
      </c>
      <c r="O188" s="160">
        <f t="shared" si="19"/>
        <v>0</v>
      </c>
      <c r="Q188" s="159">
        <f t="shared" si="22"/>
        <v>0</v>
      </c>
      <c r="S188" s="159">
        <f t="shared" si="23"/>
        <v>0</v>
      </c>
      <c r="V188" s="130" t="s">
        <v>510</v>
      </c>
      <c r="X188" s="157" t="s">
        <v>358</v>
      </c>
      <c r="AJ188" s="171" t="s">
        <v>511</v>
      </c>
      <c r="AK188" s="168" t="s">
        <v>512</v>
      </c>
      <c r="AL188" s="171" t="s">
        <v>513</v>
      </c>
      <c r="AM188" s="168" t="s">
        <v>514</v>
      </c>
      <c r="AN188" s="171" t="s">
        <v>515</v>
      </c>
      <c r="AO188" s="168" t="s">
        <v>516</v>
      </c>
      <c r="AR188" s="171"/>
      <c r="AT188" s="171"/>
      <c r="AV188" s="171"/>
      <c r="AX188" s="171"/>
      <c r="AZ188" s="171"/>
      <c r="BB188" s="171"/>
      <c r="BD188" s="171"/>
      <c r="BE188" s="168"/>
      <c r="BF188" s="171"/>
    </row>
    <row r="189" spans="2:58">
      <c r="B189" s="516" t="s">
        <v>517</v>
      </c>
      <c r="C189" s="508">
        <v>1018</v>
      </c>
      <c r="D189" s="151" t="s">
        <v>358</v>
      </c>
      <c r="E189" s="141"/>
      <c r="F189" s="141"/>
      <c r="G189" s="141"/>
      <c r="H189" s="141"/>
      <c r="I189" s="141"/>
      <c r="J189" s="141"/>
      <c r="K189" s="142"/>
      <c r="L189" s="166"/>
      <c r="M189" s="234" t="s">
        <v>359</v>
      </c>
      <c r="N189" s="159" t="str">
        <f t="shared" si="18"/>
        <v>00</v>
      </c>
      <c r="O189" s="160">
        <f t="shared" si="19"/>
        <v>0</v>
      </c>
      <c r="Q189" s="159">
        <f t="shared" si="22"/>
        <v>0</v>
      </c>
      <c r="S189" s="159">
        <f t="shared" si="23"/>
        <v>0</v>
      </c>
      <c r="V189" s="130" t="s">
        <v>517</v>
      </c>
      <c r="X189" s="157" t="s">
        <v>358</v>
      </c>
      <c r="Y189" s="130" t="s">
        <v>358</v>
      </c>
      <c r="AJ189" s="171">
        <f>HEX2DEC(AJ187)</f>
        <v>128</v>
      </c>
      <c r="AK189" s="168">
        <f t="shared" ref="AK189:AO189" si="26">HEX2DEC(AK187)</f>
        <v>136</v>
      </c>
      <c r="AL189" s="171">
        <f t="shared" si="26"/>
        <v>144</v>
      </c>
      <c r="AM189" s="168">
        <f t="shared" si="26"/>
        <v>152</v>
      </c>
      <c r="AN189" s="171">
        <f t="shared" si="26"/>
        <v>160</v>
      </c>
      <c r="AO189" s="168">
        <f t="shared" si="26"/>
        <v>168</v>
      </c>
      <c r="AR189" s="171"/>
      <c r="AT189" s="171"/>
      <c r="AV189" s="171"/>
      <c r="AX189" s="171"/>
      <c r="AZ189" s="171"/>
      <c r="BB189" s="171"/>
      <c r="BD189" s="171"/>
      <c r="BE189" s="168"/>
      <c r="BF189" s="171"/>
    </row>
    <row r="190" spans="2:58">
      <c r="B190" s="518"/>
      <c r="C190" s="510"/>
      <c r="D190" s="152"/>
      <c r="E190" s="144" t="s">
        <v>358</v>
      </c>
      <c r="F190" s="144"/>
      <c r="G190" s="144"/>
      <c r="H190" s="144"/>
      <c r="I190" s="144"/>
      <c r="J190" s="144"/>
      <c r="K190" s="145"/>
      <c r="L190" s="164"/>
      <c r="M190" s="230" t="s">
        <v>359</v>
      </c>
      <c r="N190" s="159" t="str">
        <f t="shared" si="18"/>
        <v>00</v>
      </c>
      <c r="O190" s="160">
        <f t="shared" si="19"/>
        <v>0</v>
      </c>
      <c r="Q190" s="159">
        <f t="shared" si="22"/>
        <v>0</v>
      </c>
      <c r="S190" s="159">
        <f t="shared" si="23"/>
        <v>0</v>
      </c>
      <c r="AR190" s="171"/>
      <c r="AT190" s="171"/>
      <c r="AV190" s="171"/>
      <c r="AX190" s="171"/>
      <c r="AZ190" s="171"/>
      <c r="BB190" s="171"/>
      <c r="BD190" s="171"/>
      <c r="BE190" s="168"/>
      <c r="BF190" s="171"/>
    </row>
    <row r="191" spans="2:58">
      <c r="B191" s="516" t="s">
        <v>518</v>
      </c>
      <c r="C191" s="508">
        <v>1025</v>
      </c>
      <c r="D191" s="151" t="s">
        <v>358</v>
      </c>
      <c r="E191" s="141"/>
      <c r="F191" s="141"/>
      <c r="G191" s="141"/>
      <c r="H191" s="141"/>
      <c r="I191" s="141"/>
      <c r="J191" s="141"/>
      <c r="K191" s="142"/>
      <c r="L191" s="166"/>
      <c r="M191" s="234" t="s">
        <v>359</v>
      </c>
      <c r="N191" s="159" t="str">
        <f t="shared" si="18"/>
        <v>00</v>
      </c>
      <c r="O191" s="160">
        <f t="shared" si="19"/>
        <v>0</v>
      </c>
      <c r="Q191" s="159">
        <f t="shared" si="22"/>
        <v>0</v>
      </c>
      <c r="S191" s="159">
        <f t="shared" si="23"/>
        <v>0</v>
      </c>
      <c r="V191" s="130">
        <v>401</v>
      </c>
      <c r="X191" s="157" t="s">
        <v>358</v>
      </c>
      <c r="Y191" s="130" t="s">
        <v>358</v>
      </c>
      <c r="Z191" s="130" t="s">
        <v>358</v>
      </c>
      <c r="AA191" s="130" t="s">
        <v>358</v>
      </c>
      <c r="AB191" s="130" t="s">
        <v>358</v>
      </c>
      <c r="AC191" s="130" t="s">
        <v>358</v>
      </c>
      <c r="AD191" s="130" t="s">
        <v>358</v>
      </c>
      <c r="AE191" s="158" t="s">
        <v>358</v>
      </c>
      <c r="AK191" s="168">
        <v>88</v>
      </c>
      <c r="AL191" s="171">
        <v>89</v>
      </c>
      <c r="AM191" s="168" t="s">
        <v>519</v>
      </c>
      <c r="AN191" s="171" t="s">
        <v>520</v>
      </c>
      <c r="AO191" s="168" t="s">
        <v>521</v>
      </c>
      <c r="AP191" s="171" t="s">
        <v>522</v>
      </c>
      <c r="AQ191" s="168" t="s">
        <v>523</v>
      </c>
      <c r="AR191" s="171" t="s">
        <v>496</v>
      </c>
      <c r="AT191" s="171"/>
      <c r="AV191" s="171"/>
      <c r="AX191" s="171"/>
      <c r="AZ191" s="171"/>
      <c r="BB191" s="171"/>
      <c r="BD191" s="171"/>
      <c r="BE191" s="168"/>
      <c r="BF191" s="171"/>
    </row>
    <row r="192" spans="2:58">
      <c r="B192" s="517"/>
      <c r="C192" s="509"/>
      <c r="D192" s="135"/>
      <c r="E192" s="133" t="s">
        <v>358</v>
      </c>
      <c r="F192" s="133"/>
      <c r="G192" s="133"/>
      <c r="H192" s="133"/>
      <c r="I192" s="133"/>
      <c r="J192" s="133"/>
      <c r="K192" s="134"/>
      <c r="L192" s="163"/>
      <c r="M192" s="229" t="s">
        <v>359</v>
      </c>
      <c r="N192" s="159" t="str">
        <f t="shared" si="18"/>
        <v>00</v>
      </c>
      <c r="O192" s="160">
        <f t="shared" si="19"/>
        <v>0</v>
      </c>
      <c r="Q192" s="159">
        <f t="shared" si="22"/>
        <v>0</v>
      </c>
      <c r="S192" s="159">
        <f t="shared" si="23"/>
        <v>0</v>
      </c>
      <c r="AR192" s="171"/>
      <c r="AT192" s="171"/>
      <c r="AV192" s="171"/>
      <c r="AX192" s="171"/>
      <c r="AZ192" s="171"/>
      <c r="BB192" s="171"/>
      <c r="BD192" s="171"/>
      <c r="BE192" s="168"/>
      <c r="BF192" s="171"/>
    </row>
    <row r="193" spans="2:58">
      <c r="B193" s="517"/>
      <c r="C193" s="509"/>
      <c r="D193" s="135"/>
      <c r="E193" s="133"/>
      <c r="F193" s="133" t="s">
        <v>358</v>
      </c>
      <c r="G193" s="133"/>
      <c r="H193" s="133"/>
      <c r="I193" s="133"/>
      <c r="J193" s="133"/>
      <c r="K193" s="134"/>
      <c r="L193" s="163"/>
      <c r="M193" s="229" t="s">
        <v>359</v>
      </c>
      <c r="N193" s="159" t="str">
        <f t="shared" si="18"/>
        <v>00</v>
      </c>
      <c r="O193" s="160">
        <f t="shared" si="19"/>
        <v>0</v>
      </c>
      <c r="Q193" s="159">
        <f t="shared" si="22"/>
        <v>0</v>
      </c>
      <c r="S193" s="159">
        <f t="shared" si="23"/>
        <v>0</v>
      </c>
      <c r="AR193" s="171"/>
      <c r="AT193" s="171"/>
      <c r="AV193" s="171"/>
      <c r="AX193" s="171"/>
      <c r="AZ193" s="171"/>
      <c r="BB193" s="171"/>
      <c r="BD193" s="171"/>
      <c r="BE193" s="168"/>
      <c r="BF193" s="171"/>
    </row>
    <row r="194" spans="2:58">
      <c r="B194" s="517"/>
      <c r="C194" s="509"/>
      <c r="D194" s="135"/>
      <c r="E194" s="133"/>
      <c r="F194" s="133"/>
      <c r="G194" s="133" t="s">
        <v>358</v>
      </c>
      <c r="H194" s="133"/>
      <c r="I194" s="133"/>
      <c r="J194" s="133"/>
      <c r="K194" s="134"/>
      <c r="L194" s="163"/>
      <c r="M194" s="229" t="s">
        <v>359</v>
      </c>
      <c r="N194" s="159" t="str">
        <f t="shared" si="18"/>
        <v>00</v>
      </c>
      <c r="O194" s="160">
        <f t="shared" si="19"/>
        <v>0</v>
      </c>
      <c r="Q194" s="159">
        <f t="shared" si="22"/>
        <v>0</v>
      </c>
      <c r="S194" s="159">
        <f t="shared" si="23"/>
        <v>0</v>
      </c>
      <c r="AR194" s="171"/>
      <c r="AT194" s="171"/>
      <c r="AV194" s="171"/>
      <c r="AX194" s="171"/>
      <c r="AZ194" s="171"/>
      <c r="BB194" s="171"/>
      <c r="BD194" s="171"/>
      <c r="BE194" s="168"/>
      <c r="BF194" s="171"/>
    </row>
    <row r="195" spans="2:58">
      <c r="B195" s="517"/>
      <c r="C195" s="509"/>
      <c r="D195" s="135"/>
      <c r="E195" s="133"/>
      <c r="F195" s="133"/>
      <c r="G195" s="133"/>
      <c r="H195" s="133" t="s">
        <v>358</v>
      </c>
      <c r="I195" s="133"/>
      <c r="J195" s="133"/>
      <c r="K195" s="134"/>
      <c r="L195" s="163"/>
      <c r="M195" s="229" t="s">
        <v>359</v>
      </c>
      <c r="N195" s="159" t="str">
        <f t="shared" si="18"/>
        <v>00</v>
      </c>
      <c r="O195" s="160">
        <f t="shared" si="19"/>
        <v>0</v>
      </c>
      <c r="Q195" s="159">
        <f t="shared" si="22"/>
        <v>0</v>
      </c>
      <c r="S195" s="159">
        <f t="shared" si="23"/>
        <v>0</v>
      </c>
      <c r="AR195" s="171"/>
      <c r="AT195" s="171"/>
      <c r="AV195" s="171"/>
      <c r="AX195" s="171"/>
      <c r="AZ195" s="171"/>
      <c r="BB195" s="171"/>
      <c r="BD195" s="171"/>
      <c r="BE195" s="168"/>
      <c r="BF195" s="171"/>
    </row>
    <row r="196" spans="2:58">
      <c r="B196" s="517"/>
      <c r="C196" s="509"/>
      <c r="D196" s="135"/>
      <c r="E196" s="133"/>
      <c r="F196" s="133"/>
      <c r="G196" s="133"/>
      <c r="H196" s="133"/>
      <c r="I196" s="133" t="s">
        <v>358</v>
      </c>
      <c r="J196" s="133"/>
      <c r="K196" s="134"/>
      <c r="L196" s="163"/>
      <c r="M196" s="229" t="s">
        <v>359</v>
      </c>
      <c r="N196" s="159" t="str">
        <f t="shared" si="18"/>
        <v>00</v>
      </c>
      <c r="O196" s="160">
        <f t="shared" si="19"/>
        <v>0</v>
      </c>
      <c r="Q196" s="159">
        <f t="shared" si="22"/>
        <v>0</v>
      </c>
      <c r="S196" s="159">
        <f t="shared" si="23"/>
        <v>0</v>
      </c>
      <c r="AR196" s="171"/>
      <c r="AT196" s="171"/>
      <c r="AV196" s="171"/>
      <c r="AX196" s="171"/>
      <c r="AZ196" s="171"/>
      <c r="BB196" s="171"/>
      <c r="BD196" s="171"/>
      <c r="BE196" s="168"/>
      <c r="BF196" s="171"/>
    </row>
    <row r="197" spans="2:58">
      <c r="B197" s="517"/>
      <c r="C197" s="509"/>
      <c r="D197" s="135"/>
      <c r="E197" s="133"/>
      <c r="F197" s="133"/>
      <c r="G197" s="133"/>
      <c r="H197" s="133"/>
      <c r="I197" s="133"/>
      <c r="J197" s="133" t="s">
        <v>358</v>
      </c>
      <c r="K197" s="134"/>
      <c r="L197" s="163"/>
      <c r="M197" s="229" t="s">
        <v>359</v>
      </c>
      <c r="N197" s="159" t="str">
        <f t="shared" si="18"/>
        <v>00</v>
      </c>
      <c r="O197" s="160">
        <f t="shared" si="19"/>
        <v>0</v>
      </c>
      <c r="Q197" s="159">
        <f t="shared" si="22"/>
        <v>0</v>
      </c>
      <c r="S197" s="159">
        <f t="shared" si="23"/>
        <v>0</v>
      </c>
      <c r="AR197" s="171"/>
      <c r="AT197" s="171"/>
      <c r="AV197" s="171"/>
      <c r="AX197" s="171"/>
      <c r="AZ197" s="171"/>
      <c r="BB197" s="171"/>
      <c r="BD197" s="171"/>
      <c r="BE197" s="168"/>
      <c r="BF197" s="171"/>
    </row>
    <row r="198" spans="2:58">
      <c r="B198" s="518"/>
      <c r="C198" s="510"/>
      <c r="D198" s="152"/>
      <c r="E198" s="144"/>
      <c r="F198" s="144"/>
      <c r="G198" s="144"/>
      <c r="H198" s="144"/>
      <c r="I198" s="144"/>
      <c r="J198" s="144"/>
      <c r="K198" s="145" t="s">
        <v>358</v>
      </c>
      <c r="L198" s="164"/>
      <c r="M198" s="230" t="s">
        <v>359</v>
      </c>
      <c r="N198" s="159" t="str">
        <f t="shared" si="18"/>
        <v>00</v>
      </c>
      <c r="O198" s="160">
        <f t="shared" si="19"/>
        <v>0</v>
      </c>
      <c r="Q198" s="159">
        <f t="shared" si="22"/>
        <v>0</v>
      </c>
      <c r="S198" s="159">
        <f t="shared" si="23"/>
        <v>0</v>
      </c>
      <c r="AR198" s="171"/>
      <c r="AT198" s="171"/>
      <c r="AV198" s="171"/>
      <c r="AX198" s="171"/>
      <c r="AZ198" s="171"/>
      <c r="BB198" s="171"/>
      <c r="BD198" s="171"/>
      <c r="BE198" s="168"/>
      <c r="BF198" s="171"/>
    </row>
    <row r="199" spans="2:58">
      <c r="B199" s="516" t="s">
        <v>524</v>
      </c>
      <c r="C199" s="508">
        <v>1029</v>
      </c>
      <c r="D199" s="151" t="s">
        <v>358</v>
      </c>
      <c r="E199" s="141"/>
      <c r="F199" s="141"/>
      <c r="G199" s="141"/>
      <c r="H199" s="141"/>
      <c r="I199" s="141"/>
      <c r="J199" s="141"/>
      <c r="K199" s="142"/>
      <c r="L199" s="166"/>
      <c r="M199" s="234" t="s">
        <v>359</v>
      </c>
      <c r="N199" s="159" t="str">
        <f t="shared" si="18"/>
        <v>00</v>
      </c>
      <c r="O199" s="160">
        <f t="shared" si="19"/>
        <v>0</v>
      </c>
      <c r="Q199" s="159">
        <f t="shared" si="22"/>
        <v>0</v>
      </c>
      <c r="S199" s="159">
        <f t="shared" si="23"/>
        <v>0</v>
      </c>
      <c r="V199" s="130">
        <v>405</v>
      </c>
      <c r="X199" s="157" t="s">
        <v>358</v>
      </c>
      <c r="Y199" s="130" t="s">
        <v>358</v>
      </c>
      <c r="Z199" s="130" t="s">
        <v>358</v>
      </c>
      <c r="AA199" s="130" t="s">
        <v>358</v>
      </c>
      <c r="AB199" s="130" t="s">
        <v>525</v>
      </c>
      <c r="AC199" s="130" t="s">
        <v>410</v>
      </c>
      <c r="AD199" s="130" t="s">
        <v>468</v>
      </c>
      <c r="AE199" s="158" t="s">
        <v>358</v>
      </c>
      <c r="AR199" s="171"/>
      <c r="AT199" s="171"/>
      <c r="AV199" s="171"/>
      <c r="AX199" s="171"/>
      <c r="AZ199" s="171"/>
      <c r="BB199" s="171"/>
      <c r="BD199" s="171"/>
      <c r="BE199" s="168"/>
      <c r="BF199" s="171"/>
    </row>
    <row r="200" spans="2:58">
      <c r="B200" s="517"/>
      <c r="C200" s="509"/>
      <c r="D200" s="135"/>
      <c r="E200" s="133" t="s">
        <v>358</v>
      </c>
      <c r="F200" s="133"/>
      <c r="G200" s="133"/>
      <c r="H200" s="133"/>
      <c r="I200" s="133"/>
      <c r="J200" s="133"/>
      <c r="K200" s="134"/>
      <c r="L200" s="163"/>
      <c r="M200" s="229" t="s">
        <v>359</v>
      </c>
      <c r="N200" s="159" t="str">
        <f t="shared" si="18"/>
        <v>00</v>
      </c>
      <c r="O200" s="160">
        <f t="shared" si="19"/>
        <v>0</v>
      </c>
      <c r="Q200" s="159">
        <f t="shared" si="22"/>
        <v>0</v>
      </c>
      <c r="S200" s="159">
        <f t="shared" si="23"/>
        <v>0</v>
      </c>
      <c r="AR200" s="171"/>
      <c r="AT200" s="171"/>
      <c r="AV200" s="171"/>
      <c r="AX200" s="171"/>
      <c r="AZ200" s="171"/>
      <c r="BB200" s="171"/>
      <c r="BD200" s="171"/>
      <c r="BE200" s="168"/>
      <c r="BF200" s="171"/>
    </row>
    <row r="201" spans="2:58">
      <c r="B201" s="517"/>
      <c r="C201" s="509"/>
      <c r="D201" s="135"/>
      <c r="E201" s="133"/>
      <c r="F201" s="133" t="s">
        <v>358</v>
      </c>
      <c r="G201" s="133"/>
      <c r="H201" s="133"/>
      <c r="I201" s="133"/>
      <c r="J201" s="133"/>
      <c r="K201" s="134"/>
      <c r="L201" s="163"/>
      <c r="M201" s="229" t="s">
        <v>359</v>
      </c>
      <c r="N201" s="159" t="str">
        <f t="shared" si="18"/>
        <v>00</v>
      </c>
      <c r="O201" s="160">
        <f t="shared" si="19"/>
        <v>0</v>
      </c>
      <c r="Q201" s="159">
        <f t="shared" si="22"/>
        <v>0</v>
      </c>
      <c r="S201" s="159">
        <f t="shared" si="23"/>
        <v>0</v>
      </c>
      <c r="AR201" s="171"/>
      <c r="AT201" s="171"/>
      <c r="AV201" s="171"/>
      <c r="AX201" s="171"/>
      <c r="AZ201" s="171"/>
      <c r="BB201" s="171"/>
      <c r="BD201" s="171"/>
      <c r="BE201" s="168"/>
      <c r="BF201" s="171"/>
    </row>
    <row r="202" spans="2:58">
      <c r="B202" s="517"/>
      <c r="C202" s="509"/>
      <c r="D202" s="135"/>
      <c r="E202" s="133"/>
      <c r="F202" s="133"/>
      <c r="G202" s="133" t="s">
        <v>358</v>
      </c>
      <c r="H202" s="133"/>
      <c r="I202" s="133"/>
      <c r="J202" s="133"/>
      <c r="K202" s="134"/>
      <c r="L202" s="163"/>
      <c r="M202" s="229" t="s">
        <v>359</v>
      </c>
      <c r="N202" s="159" t="str">
        <f t="shared" si="18"/>
        <v>00</v>
      </c>
      <c r="O202" s="160">
        <f t="shared" si="19"/>
        <v>0</v>
      </c>
      <c r="Q202" s="159">
        <f t="shared" si="22"/>
        <v>0</v>
      </c>
      <c r="S202" s="159">
        <f t="shared" si="23"/>
        <v>0</v>
      </c>
      <c r="AR202" s="171"/>
      <c r="AT202" s="171"/>
      <c r="AV202" s="171"/>
      <c r="AX202" s="171"/>
      <c r="AZ202" s="171"/>
      <c r="BB202" s="171"/>
      <c r="BD202" s="171"/>
      <c r="BE202" s="168"/>
      <c r="BF202" s="171"/>
    </row>
    <row r="203" spans="2:58">
      <c r="B203" s="517"/>
      <c r="C203" s="509"/>
      <c r="D203" s="135"/>
      <c r="E203" s="133"/>
      <c r="F203" s="133"/>
      <c r="G203" s="133"/>
      <c r="H203" s="133" t="s">
        <v>525</v>
      </c>
      <c r="I203" s="133"/>
      <c r="J203" s="133"/>
      <c r="K203" s="134"/>
      <c r="L203" s="163"/>
      <c r="M203" s="229" t="s">
        <v>359</v>
      </c>
      <c r="N203" s="159" t="str">
        <f t="shared" si="18"/>
        <v>3C</v>
      </c>
      <c r="O203" s="160">
        <f t="shared" si="19"/>
        <v>60</v>
      </c>
      <c r="Q203" s="159">
        <f t="shared" si="22"/>
        <v>0</v>
      </c>
      <c r="S203" s="159">
        <f t="shared" si="23"/>
        <v>0</v>
      </c>
      <c r="AR203" s="171"/>
      <c r="AT203" s="171"/>
      <c r="AV203" s="171"/>
      <c r="AX203" s="171"/>
      <c r="AZ203" s="171"/>
      <c r="BB203" s="171"/>
      <c r="BD203" s="171"/>
      <c r="BE203" s="168"/>
      <c r="BF203" s="171"/>
    </row>
    <row r="204" spans="2:58">
      <c r="B204" s="517"/>
      <c r="C204" s="509"/>
      <c r="D204" s="135"/>
      <c r="E204" s="133"/>
      <c r="F204" s="133"/>
      <c r="G204" s="133"/>
      <c r="H204" s="133"/>
      <c r="I204" s="133" t="s">
        <v>410</v>
      </c>
      <c r="J204" s="133"/>
      <c r="K204" s="134"/>
      <c r="L204" s="163"/>
      <c r="M204" s="229" t="s">
        <v>359</v>
      </c>
      <c r="N204" s="159" t="str">
        <f t="shared" si="18"/>
        <v>3F</v>
      </c>
      <c r="O204" s="160">
        <f t="shared" si="19"/>
        <v>63</v>
      </c>
      <c r="Q204" s="159">
        <f t="shared" si="22"/>
        <v>0</v>
      </c>
      <c r="S204" s="159">
        <f t="shared" si="23"/>
        <v>0</v>
      </c>
      <c r="AR204" s="171"/>
      <c r="AT204" s="171"/>
      <c r="AV204" s="171"/>
      <c r="AX204" s="171"/>
      <c r="AZ204" s="171"/>
      <c r="BB204" s="171"/>
      <c r="BD204" s="171"/>
      <c r="BE204" s="168"/>
      <c r="BF204" s="171"/>
    </row>
    <row r="205" spans="2:58">
      <c r="B205" s="517"/>
      <c r="C205" s="509"/>
      <c r="D205" s="135"/>
      <c r="E205" s="133"/>
      <c r="F205" s="133"/>
      <c r="G205" s="133"/>
      <c r="H205" s="133"/>
      <c r="I205" s="133"/>
      <c r="J205" s="133" t="s">
        <v>468</v>
      </c>
      <c r="K205" s="134"/>
      <c r="L205" s="163"/>
      <c r="M205" s="229" t="s">
        <v>359</v>
      </c>
      <c r="N205" s="159" t="str">
        <f t="shared" si="18"/>
        <v>E0</v>
      </c>
      <c r="O205" s="160">
        <f t="shared" si="19"/>
        <v>224</v>
      </c>
      <c r="Q205" s="159">
        <f t="shared" si="22"/>
        <v>0</v>
      </c>
      <c r="S205" s="159">
        <f t="shared" si="23"/>
        <v>0</v>
      </c>
      <c r="AR205" s="171"/>
      <c r="AT205" s="171"/>
      <c r="AV205" s="171"/>
      <c r="AX205" s="171"/>
      <c r="AZ205" s="171"/>
      <c r="BB205" s="171"/>
      <c r="BD205" s="171"/>
      <c r="BE205" s="168"/>
      <c r="BF205" s="171"/>
    </row>
    <row r="206" spans="2:58">
      <c r="B206" s="518"/>
      <c r="C206" s="510"/>
      <c r="D206" s="152"/>
      <c r="E206" s="144"/>
      <c r="F206" s="144"/>
      <c r="G206" s="144"/>
      <c r="H206" s="144"/>
      <c r="I206" s="144"/>
      <c r="J206" s="144"/>
      <c r="K206" s="145" t="s">
        <v>358</v>
      </c>
      <c r="L206" s="164"/>
      <c r="M206" s="230" t="s">
        <v>359</v>
      </c>
      <c r="N206" s="159" t="str">
        <f t="shared" si="18"/>
        <v>00</v>
      </c>
      <c r="O206" s="160">
        <f t="shared" si="19"/>
        <v>0</v>
      </c>
      <c r="Q206" s="159">
        <f t="shared" si="22"/>
        <v>0</v>
      </c>
      <c r="S206" s="159">
        <f t="shared" si="23"/>
        <v>0</v>
      </c>
      <c r="AR206" s="171"/>
      <c r="AT206" s="171"/>
      <c r="AV206" s="171"/>
      <c r="AX206" s="171"/>
      <c r="AZ206" s="171"/>
      <c r="BB206" s="171"/>
      <c r="BD206" s="171"/>
      <c r="BE206" s="168"/>
      <c r="BF206" s="171"/>
    </row>
    <row r="207" spans="2:58">
      <c r="B207" s="516" t="s">
        <v>526</v>
      </c>
      <c r="C207" s="508">
        <v>1075</v>
      </c>
      <c r="D207" s="151" t="s">
        <v>358</v>
      </c>
      <c r="E207" s="141"/>
      <c r="F207" s="141"/>
      <c r="G207" s="141"/>
      <c r="H207" s="141"/>
      <c r="I207" s="141"/>
      <c r="J207" s="141"/>
      <c r="K207" s="142"/>
      <c r="L207" s="166"/>
      <c r="M207" s="234" t="s">
        <v>359</v>
      </c>
      <c r="N207" s="159" t="str">
        <f t="shared" si="18"/>
        <v>00</v>
      </c>
      <c r="O207" s="160">
        <f t="shared" si="19"/>
        <v>0</v>
      </c>
      <c r="Q207" s="159">
        <f t="shared" si="22"/>
        <v>0</v>
      </c>
      <c r="S207" s="159">
        <f t="shared" si="23"/>
        <v>0</v>
      </c>
      <c r="V207" s="130">
        <v>433</v>
      </c>
      <c r="X207" s="157" t="s">
        <v>358</v>
      </c>
      <c r="Y207" s="130" t="s">
        <v>358</v>
      </c>
      <c r="Z207" s="130" t="s">
        <v>358</v>
      </c>
      <c r="AA207" s="130" t="s">
        <v>358</v>
      </c>
      <c r="AB207" s="130" t="s">
        <v>384</v>
      </c>
      <c r="AC207" s="130" t="s">
        <v>527</v>
      </c>
      <c r="AD207" s="130" t="s">
        <v>528</v>
      </c>
      <c r="AR207" s="171"/>
      <c r="AT207" s="171"/>
      <c r="AV207" s="171"/>
      <c r="AX207" s="171"/>
      <c r="AZ207" s="171"/>
      <c r="BB207" s="171"/>
      <c r="BD207" s="171"/>
      <c r="BE207" s="168"/>
      <c r="BF207" s="171"/>
    </row>
    <row r="208" spans="2:58">
      <c r="B208" s="517"/>
      <c r="C208" s="509"/>
      <c r="D208" s="135"/>
      <c r="E208" s="133" t="s">
        <v>358</v>
      </c>
      <c r="F208" s="133"/>
      <c r="G208" s="133"/>
      <c r="H208" s="133"/>
      <c r="I208" s="133"/>
      <c r="J208" s="133"/>
      <c r="K208" s="134"/>
      <c r="L208" s="163"/>
      <c r="M208" s="229" t="s">
        <v>359</v>
      </c>
      <c r="N208" s="159" t="str">
        <f t="shared" si="18"/>
        <v>00</v>
      </c>
      <c r="O208" s="160">
        <f t="shared" si="19"/>
        <v>0</v>
      </c>
      <c r="Q208" s="159">
        <f t="shared" si="22"/>
        <v>0</v>
      </c>
      <c r="S208" s="159">
        <f t="shared" si="23"/>
        <v>0</v>
      </c>
      <c r="AR208" s="171"/>
      <c r="AT208" s="171"/>
      <c r="AV208" s="171"/>
      <c r="AX208" s="171"/>
      <c r="AZ208" s="171"/>
      <c r="BB208" s="171"/>
      <c r="BD208" s="171"/>
      <c r="BE208" s="168"/>
      <c r="BF208" s="171"/>
    </row>
    <row r="209" spans="2:58">
      <c r="B209" s="517"/>
      <c r="C209" s="509"/>
      <c r="D209" s="135"/>
      <c r="E209" s="133"/>
      <c r="F209" s="133" t="s">
        <v>358</v>
      </c>
      <c r="G209" s="133"/>
      <c r="H209" s="133"/>
      <c r="I209" s="133"/>
      <c r="J209" s="133"/>
      <c r="K209" s="134"/>
      <c r="L209" s="163"/>
      <c r="M209" s="229" t="s">
        <v>359</v>
      </c>
      <c r="N209" s="159" t="str">
        <f t="shared" si="18"/>
        <v>00</v>
      </c>
      <c r="O209" s="160">
        <f t="shared" si="19"/>
        <v>0</v>
      </c>
      <c r="Q209" s="159">
        <f t="shared" si="22"/>
        <v>0</v>
      </c>
      <c r="S209" s="159">
        <f t="shared" si="23"/>
        <v>0</v>
      </c>
      <c r="AR209" s="171"/>
      <c r="AT209" s="171"/>
      <c r="AV209" s="171"/>
      <c r="AX209" s="171"/>
      <c r="AZ209" s="171"/>
      <c r="BB209" s="171"/>
      <c r="BD209" s="171"/>
      <c r="BE209" s="168"/>
      <c r="BF209" s="171"/>
    </row>
    <row r="210" spans="2:58">
      <c r="B210" s="517"/>
      <c r="C210" s="509"/>
      <c r="D210" s="135"/>
      <c r="E210" s="133"/>
      <c r="F210" s="133"/>
      <c r="G210" s="133" t="s">
        <v>358</v>
      </c>
      <c r="H210" s="133"/>
      <c r="I210" s="133"/>
      <c r="J210" s="133"/>
      <c r="K210" s="134"/>
      <c r="L210" s="163"/>
      <c r="M210" s="229" t="s">
        <v>359</v>
      </c>
      <c r="N210" s="159" t="str">
        <f t="shared" si="18"/>
        <v>00</v>
      </c>
      <c r="O210" s="160">
        <f t="shared" si="19"/>
        <v>0</v>
      </c>
      <c r="Q210" s="159">
        <f t="shared" si="22"/>
        <v>0</v>
      </c>
      <c r="S210" s="159">
        <f t="shared" si="23"/>
        <v>0</v>
      </c>
      <c r="AR210" s="171"/>
      <c r="AT210" s="171"/>
      <c r="AV210" s="171"/>
      <c r="AX210" s="171"/>
      <c r="AZ210" s="171"/>
      <c r="BB210" s="171"/>
      <c r="BD210" s="171"/>
      <c r="BE210" s="168"/>
      <c r="BF210" s="171"/>
    </row>
    <row r="211" spans="2:58">
      <c r="B211" s="517"/>
      <c r="C211" s="509"/>
      <c r="D211" s="135"/>
      <c r="E211" s="133"/>
      <c r="F211" s="133"/>
      <c r="G211" s="133"/>
      <c r="H211" s="133" t="s">
        <v>529</v>
      </c>
      <c r="I211" s="133"/>
      <c r="J211" s="133"/>
      <c r="K211" s="134"/>
      <c r="L211" s="163"/>
      <c r="M211" s="229" t="s">
        <v>359</v>
      </c>
      <c r="N211" s="159" t="str">
        <f t="shared" si="18"/>
        <v>DD</v>
      </c>
      <c r="O211" s="160">
        <f t="shared" si="19"/>
        <v>221</v>
      </c>
      <c r="Q211" s="159">
        <f t="shared" si="22"/>
        <v>0</v>
      </c>
      <c r="S211" s="159">
        <f t="shared" si="23"/>
        <v>0</v>
      </c>
      <c r="AR211" s="171"/>
      <c r="AT211" s="171"/>
      <c r="AV211" s="171"/>
      <c r="AX211" s="171"/>
      <c r="AZ211" s="171"/>
      <c r="BB211" s="171"/>
      <c r="BD211" s="171"/>
      <c r="BE211" s="168"/>
      <c r="BF211" s="171"/>
    </row>
    <row r="212" spans="2:58">
      <c r="B212" s="517"/>
      <c r="C212" s="509"/>
      <c r="D212" s="135"/>
      <c r="E212" s="133"/>
      <c r="F212" s="133"/>
      <c r="G212" s="133"/>
      <c r="H212" s="133"/>
      <c r="I212" s="133" t="s">
        <v>527</v>
      </c>
      <c r="J212" s="133"/>
      <c r="K212" s="134"/>
      <c r="L212" s="163"/>
      <c r="M212" s="229" t="s">
        <v>359</v>
      </c>
      <c r="N212" s="159" t="str">
        <f t="shared" si="18"/>
        <v>DF</v>
      </c>
      <c r="O212" s="160">
        <f t="shared" si="19"/>
        <v>223</v>
      </c>
      <c r="Q212" s="159">
        <f t="shared" si="22"/>
        <v>0</v>
      </c>
      <c r="S212" s="159">
        <f t="shared" si="23"/>
        <v>0</v>
      </c>
      <c r="AR212" s="171"/>
      <c r="AT212" s="171"/>
      <c r="AV212" s="171"/>
      <c r="AX212" s="171"/>
      <c r="AZ212" s="171"/>
      <c r="BB212" s="171"/>
      <c r="BD212" s="171"/>
      <c r="BE212" s="168"/>
      <c r="BF212" s="171"/>
    </row>
    <row r="213" spans="2:58">
      <c r="B213" s="518"/>
      <c r="C213" s="510"/>
      <c r="D213" s="152"/>
      <c r="E213" s="144"/>
      <c r="F213" s="144"/>
      <c r="G213" s="144"/>
      <c r="H213" s="144"/>
      <c r="I213" s="144"/>
      <c r="J213" s="144" t="s">
        <v>528</v>
      </c>
      <c r="K213" s="145"/>
      <c r="L213" s="164"/>
      <c r="M213" s="230" t="s">
        <v>359</v>
      </c>
      <c r="N213" s="159" t="str">
        <f t="shared" si="18"/>
        <v>F8</v>
      </c>
      <c r="O213" s="160">
        <f t="shared" si="19"/>
        <v>248</v>
      </c>
      <c r="Q213" s="159">
        <f t="shared" si="22"/>
        <v>0</v>
      </c>
      <c r="S213" s="159">
        <f t="shared" si="23"/>
        <v>0</v>
      </c>
      <c r="AR213" s="171"/>
      <c r="AT213" s="171"/>
      <c r="AV213" s="171"/>
      <c r="AX213" s="171"/>
      <c r="AZ213" s="171"/>
      <c r="BB213" s="171"/>
      <c r="BD213" s="171"/>
      <c r="BE213" s="168"/>
      <c r="BF213" s="171"/>
    </row>
    <row r="214" spans="2:58">
      <c r="B214" s="516" t="s">
        <v>530</v>
      </c>
      <c r="C214" s="508">
        <v>1116</v>
      </c>
      <c r="D214" s="151" t="s">
        <v>358</v>
      </c>
      <c r="E214" s="141"/>
      <c r="F214" s="141"/>
      <c r="G214" s="141"/>
      <c r="H214" s="141"/>
      <c r="I214" s="141"/>
      <c r="J214" s="141"/>
      <c r="K214" s="142"/>
      <c r="L214" s="166"/>
      <c r="M214" s="234" t="s">
        <v>359</v>
      </c>
      <c r="N214" s="159" t="str">
        <f t="shared" si="18"/>
        <v>00</v>
      </c>
      <c r="O214" s="160">
        <f t="shared" si="19"/>
        <v>0</v>
      </c>
      <c r="Q214" s="159">
        <f t="shared" si="22"/>
        <v>0</v>
      </c>
      <c r="S214" s="159">
        <f t="shared" si="23"/>
        <v>0</v>
      </c>
      <c r="V214" s="130" t="s">
        <v>530</v>
      </c>
      <c r="X214" s="157" t="s">
        <v>358</v>
      </c>
      <c r="Y214" s="130" t="s">
        <v>358</v>
      </c>
      <c r="Z214" s="130" t="s">
        <v>358</v>
      </c>
      <c r="AA214" s="130" t="s">
        <v>358</v>
      </c>
      <c r="AR214" s="171"/>
      <c r="AT214" s="171"/>
      <c r="AV214" s="171"/>
      <c r="AX214" s="171"/>
      <c r="AZ214" s="171"/>
      <c r="BB214" s="171"/>
      <c r="BD214" s="171"/>
      <c r="BE214" s="168"/>
      <c r="BF214" s="171"/>
    </row>
    <row r="215" spans="2:58">
      <c r="B215" s="517"/>
      <c r="C215" s="509"/>
      <c r="D215" s="135"/>
      <c r="E215" s="133" t="s">
        <v>358</v>
      </c>
      <c r="F215" s="133"/>
      <c r="G215" s="133"/>
      <c r="H215" s="133"/>
      <c r="I215" s="133"/>
      <c r="J215" s="133"/>
      <c r="K215" s="134"/>
      <c r="L215" s="163"/>
      <c r="M215" s="229" t="s">
        <v>359</v>
      </c>
      <c r="N215" s="159" t="str">
        <f t="shared" si="18"/>
        <v>00</v>
      </c>
      <c r="O215" s="160">
        <f t="shared" si="19"/>
        <v>0</v>
      </c>
      <c r="Q215" s="159">
        <f t="shared" si="22"/>
        <v>0</v>
      </c>
      <c r="S215" s="159">
        <f t="shared" si="23"/>
        <v>0</v>
      </c>
      <c r="AR215" s="171"/>
      <c r="AT215" s="171"/>
      <c r="AV215" s="171"/>
      <c r="AX215" s="171"/>
      <c r="AZ215" s="171"/>
      <c r="BB215" s="171"/>
      <c r="BD215" s="171"/>
      <c r="BE215" s="168"/>
      <c r="BF215" s="171"/>
    </row>
    <row r="216" spans="2:58">
      <c r="B216" s="517"/>
      <c r="C216" s="509"/>
      <c r="D216" s="135"/>
      <c r="E216" s="133"/>
      <c r="F216" s="133" t="s">
        <v>358</v>
      </c>
      <c r="G216" s="133"/>
      <c r="H216" s="133"/>
      <c r="I216" s="133"/>
      <c r="J216" s="133"/>
      <c r="K216" s="134"/>
      <c r="L216" s="163"/>
      <c r="M216" s="229" t="s">
        <v>359</v>
      </c>
      <c r="N216" s="159" t="str">
        <f t="shared" si="18"/>
        <v>00</v>
      </c>
      <c r="O216" s="160">
        <f t="shared" si="19"/>
        <v>0</v>
      </c>
      <c r="Q216" s="159">
        <f t="shared" si="22"/>
        <v>0</v>
      </c>
      <c r="S216" s="159">
        <f t="shared" si="23"/>
        <v>0</v>
      </c>
      <c r="AR216" s="171"/>
      <c r="AT216" s="171"/>
      <c r="AV216" s="171"/>
      <c r="AX216" s="171"/>
      <c r="AZ216" s="171"/>
      <c r="BB216" s="171"/>
      <c r="BD216" s="171"/>
      <c r="BE216" s="168"/>
      <c r="BF216" s="171"/>
    </row>
    <row r="217" spans="2:58">
      <c r="B217" s="518"/>
      <c r="C217" s="510"/>
      <c r="D217" s="152"/>
      <c r="E217" s="144"/>
      <c r="F217" s="144"/>
      <c r="G217" s="144" t="s">
        <v>358</v>
      </c>
      <c r="H217" s="144"/>
      <c r="I217" s="144"/>
      <c r="J217" s="144"/>
      <c r="K217" s="145"/>
      <c r="L217" s="164"/>
      <c r="M217" s="230" t="s">
        <v>359</v>
      </c>
      <c r="N217" s="159" t="str">
        <f t="shared" si="18"/>
        <v>00</v>
      </c>
      <c r="O217" s="160">
        <f t="shared" si="19"/>
        <v>0</v>
      </c>
      <c r="Q217" s="159">
        <f t="shared" si="22"/>
        <v>0</v>
      </c>
      <c r="S217" s="159">
        <f t="shared" si="23"/>
        <v>0</v>
      </c>
      <c r="AR217" s="171"/>
      <c r="AT217" s="171"/>
      <c r="AV217" s="171"/>
      <c r="AX217" s="171"/>
      <c r="AZ217" s="171"/>
      <c r="BB217" s="171"/>
      <c r="BD217" s="171"/>
      <c r="BE217" s="168"/>
      <c r="BF217" s="171"/>
    </row>
    <row r="218" spans="2:58">
      <c r="B218" s="516" t="s">
        <v>531</v>
      </c>
      <c r="C218" s="508">
        <v>1188</v>
      </c>
      <c r="D218" s="151" t="s">
        <v>358</v>
      </c>
      <c r="E218" s="141"/>
      <c r="F218" s="141"/>
      <c r="G218" s="141"/>
      <c r="H218" s="141"/>
      <c r="I218" s="141"/>
      <c r="J218" s="141"/>
      <c r="K218" s="142"/>
      <c r="L218" s="166"/>
      <c r="M218" s="234" t="s">
        <v>359</v>
      </c>
      <c r="N218" s="159" t="str">
        <f t="shared" si="18"/>
        <v>00</v>
      </c>
      <c r="O218" s="160">
        <f t="shared" si="19"/>
        <v>0</v>
      </c>
      <c r="Q218" s="159">
        <f t="shared" si="22"/>
        <v>0</v>
      </c>
      <c r="S218" s="159">
        <f t="shared" si="23"/>
        <v>0</v>
      </c>
      <c r="V218" s="130" t="s">
        <v>531</v>
      </c>
      <c r="X218" s="157" t="s">
        <v>358</v>
      </c>
      <c r="Y218" s="130" t="s">
        <v>532</v>
      </c>
      <c r="Z218" s="130" t="s">
        <v>358</v>
      </c>
      <c r="AA218" s="130" t="s">
        <v>358</v>
      </c>
      <c r="AB218" s="130" t="s">
        <v>358</v>
      </c>
      <c r="AC218" s="130" t="s">
        <v>358</v>
      </c>
      <c r="AD218" s="130" t="s">
        <v>358</v>
      </c>
      <c r="AR218" s="171"/>
      <c r="AT218" s="171"/>
      <c r="AV218" s="171"/>
      <c r="AX218" s="171"/>
      <c r="AZ218" s="171"/>
      <c r="BB218" s="171"/>
      <c r="BD218" s="171"/>
      <c r="BE218" s="168"/>
      <c r="BF218" s="171"/>
    </row>
    <row r="219" spans="2:58">
      <c r="B219" s="517"/>
      <c r="C219" s="509"/>
      <c r="D219" s="135"/>
      <c r="E219" s="133" t="s">
        <v>532</v>
      </c>
      <c r="F219" s="133"/>
      <c r="G219" s="133"/>
      <c r="H219" s="133"/>
      <c r="I219" s="133"/>
      <c r="J219" s="133"/>
      <c r="K219" s="134"/>
      <c r="L219" s="163"/>
      <c r="M219" s="229" t="s">
        <v>533</v>
      </c>
      <c r="N219" s="159" t="str">
        <f t="shared" si="18"/>
        <v>B0</v>
      </c>
      <c r="O219" s="160">
        <f t="shared" si="19"/>
        <v>176</v>
      </c>
      <c r="Q219" s="159">
        <f t="shared" si="22"/>
        <v>0</v>
      </c>
      <c r="S219" s="159">
        <f t="shared" si="23"/>
        <v>0</v>
      </c>
      <c r="AR219" s="171"/>
      <c r="AT219" s="171"/>
      <c r="AV219" s="171"/>
      <c r="AX219" s="171"/>
      <c r="AZ219" s="171"/>
      <c r="BB219" s="171"/>
      <c r="BD219" s="171"/>
      <c r="BE219" s="168"/>
      <c r="BF219" s="171"/>
    </row>
    <row r="220" spans="2:58">
      <c r="B220" s="517"/>
      <c r="C220" s="509"/>
      <c r="D220" s="135"/>
      <c r="E220" s="133"/>
      <c r="F220" s="133" t="s">
        <v>358</v>
      </c>
      <c r="G220" s="133"/>
      <c r="H220" s="133"/>
      <c r="I220" s="133"/>
      <c r="J220" s="133"/>
      <c r="K220" s="134"/>
      <c r="L220" s="163"/>
      <c r="M220" s="229" t="s">
        <v>359</v>
      </c>
      <c r="N220" s="159" t="str">
        <f t="shared" si="18"/>
        <v>00</v>
      </c>
      <c r="O220" s="160">
        <f t="shared" si="19"/>
        <v>0</v>
      </c>
      <c r="Q220" s="159">
        <f t="shared" si="22"/>
        <v>0</v>
      </c>
      <c r="S220" s="159">
        <f t="shared" si="23"/>
        <v>0</v>
      </c>
      <c r="AR220" s="171"/>
      <c r="AT220" s="171"/>
      <c r="AV220" s="171"/>
      <c r="AX220" s="171"/>
      <c r="AZ220" s="171"/>
      <c r="BB220" s="171"/>
      <c r="BD220" s="171"/>
      <c r="BE220" s="168"/>
      <c r="BF220" s="171"/>
    </row>
    <row r="221" spans="2:58">
      <c r="B221" s="517"/>
      <c r="C221" s="509"/>
      <c r="D221" s="135"/>
      <c r="E221" s="133"/>
      <c r="F221" s="133"/>
      <c r="G221" s="133" t="s">
        <v>358</v>
      </c>
      <c r="H221" s="133"/>
      <c r="I221" s="133"/>
      <c r="J221" s="133"/>
      <c r="K221" s="134"/>
      <c r="L221" s="163"/>
      <c r="M221" s="229" t="s">
        <v>359</v>
      </c>
      <c r="N221" s="159" t="str">
        <f t="shared" si="18"/>
        <v>00</v>
      </c>
      <c r="O221" s="160">
        <f t="shared" si="19"/>
        <v>0</v>
      </c>
      <c r="Q221" s="159">
        <f t="shared" si="22"/>
        <v>0</v>
      </c>
      <c r="S221" s="159">
        <f t="shared" si="23"/>
        <v>0</v>
      </c>
      <c r="AR221" s="171"/>
      <c r="AT221" s="171"/>
      <c r="AV221" s="171"/>
      <c r="AX221" s="171"/>
      <c r="AZ221" s="171"/>
      <c r="BB221" s="171"/>
      <c r="BD221" s="171"/>
      <c r="BE221" s="168"/>
      <c r="BF221" s="171"/>
    </row>
    <row r="222" spans="2:58">
      <c r="B222" s="517"/>
      <c r="C222" s="509"/>
      <c r="D222" s="135"/>
      <c r="E222" s="133"/>
      <c r="F222" s="133"/>
      <c r="G222" s="133"/>
      <c r="H222" s="133" t="s">
        <v>358</v>
      </c>
      <c r="I222" s="133"/>
      <c r="J222" s="133"/>
      <c r="K222" s="134"/>
      <c r="L222" s="163"/>
      <c r="M222" s="229" t="s">
        <v>359</v>
      </c>
      <c r="N222" s="159" t="str">
        <f t="shared" si="18"/>
        <v>00</v>
      </c>
      <c r="O222" s="160">
        <f t="shared" si="19"/>
        <v>0</v>
      </c>
      <c r="Q222" s="159">
        <f t="shared" si="22"/>
        <v>0</v>
      </c>
      <c r="S222" s="159">
        <f t="shared" si="23"/>
        <v>0</v>
      </c>
      <c r="AR222" s="171"/>
      <c r="AT222" s="171"/>
      <c r="AV222" s="171"/>
      <c r="AX222" s="171"/>
      <c r="AZ222" s="171"/>
      <c r="BB222" s="171"/>
      <c r="BD222" s="171"/>
      <c r="BE222" s="168"/>
      <c r="BF222" s="171"/>
    </row>
    <row r="223" spans="2:58">
      <c r="B223" s="517"/>
      <c r="C223" s="509"/>
      <c r="D223" s="135"/>
      <c r="E223" s="133"/>
      <c r="F223" s="133"/>
      <c r="G223" s="133"/>
      <c r="H223" s="133"/>
      <c r="I223" s="133" t="s">
        <v>358</v>
      </c>
      <c r="J223" s="133"/>
      <c r="K223" s="134"/>
      <c r="L223" s="163"/>
      <c r="M223" s="229" t="s">
        <v>359</v>
      </c>
      <c r="N223" s="159" t="str">
        <f t="shared" si="18"/>
        <v>00</v>
      </c>
      <c r="O223" s="160">
        <f t="shared" si="19"/>
        <v>0</v>
      </c>
      <c r="Q223" s="159">
        <f t="shared" si="22"/>
        <v>0</v>
      </c>
      <c r="S223" s="159">
        <f t="shared" si="23"/>
        <v>0</v>
      </c>
      <c r="AR223" s="171"/>
      <c r="AT223" s="171"/>
      <c r="AV223" s="171"/>
      <c r="AX223" s="171"/>
      <c r="AZ223" s="171"/>
      <c r="BB223" s="171"/>
      <c r="BD223" s="171"/>
      <c r="BE223" s="168"/>
      <c r="BF223" s="171"/>
    </row>
    <row r="224" spans="2:58">
      <c r="B224" s="518"/>
      <c r="C224" s="510"/>
      <c r="D224" s="152"/>
      <c r="E224" s="144"/>
      <c r="F224" s="144"/>
      <c r="G224" s="144"/>
      <c r="H224" s="144"/>
      <c r="I224" s="144"/>
      <c r="J224" s="144" t="s">
        <v>358</v>
      </c>
      <c r="K224" s="145"/>
      <c r="L224" s="164"/>
      <c r="M224" s="230" t="s">
        <v>359</v>
      </c>
      <c r="N224" s="159" t="str">
        <f t="shared" si="18"/>
        <v>00</v>
      </c>
      <c r="O224" s="160">
        <f t="shared" si="19"/>
        <v>0</v>
      </c>
      <c r="Q224" s="159">
        <f t="shared" si="22"/>
        <v>0</v>
      </c>
      <c r="S224" s="159">
        <f t="shared" si="23"/>
        <v>0</v>
      </c>
      <c r="AR224" s="171"/>
      <c r="AT224" s="171"/>
      <c r="AV224" s="171"/>
      <c r="AX224" s="171"/>
      <c r="AZ224" s="171"/>
      <c r="BB224" s="171"/>
      <c r="BD224" s="171"/>
      <c r="BE224" s="168"/>
      <c r="BF224" s="171"/>
    </row>
    <row r="225" spans="2:58">
      <c r="B225" s="247" t="s">
        <v>534</v>
      </c>
      <c r="C225" s="248">
        <v>1196</v>
      </c>
      <c r="D225" s="153" t="s">
        <v>477</v>
      </c>
      <c r="E225" s="154"/>
      <c r="F225" s="154"/>
      <c r="G225" s="154"/>
      <c r="H225" s="154"/>
      <c r="I225" s="154"/>
      <c r="J225" s="154"/>
      <c r="K225" s="155"/>
      <c r="L225" s="167"/>
      <c r="M225" s="237" t="s">
        <v>359</v>
      </c>
      <c r="N225" s="159" t="str">
        <f t="shared" si="18"/>
        <v>80</v>
      </c>
      <c r="O225" s="160">
        <f t="shared" si="19"/>
        <v>128</v>
      </c>
      <c r="P225" s="159">
        <v>1</v>
      </c>
      <c r="Q225" s="159">
        <f t="shared" si="22"/>
        <v>128</v>
      </c>
      <c r="S225" s="159">
        <f>Q225/10 +(14.6727 - Q225/10) /2.5454</f>
        <v>13.535719336842932</v>
      </c>
      <c r="T225" s="159" t="s">
        <v>535</v>
      </c>
      <c r="V225" s="130" t="s">
        <v>534</v>
      </c>
      <c r="X225" s="157">
        <v>80</v>
      </c>
      <c r="AR225" s="171"/>
      <c r="AT225" s="171"/>
      <c r="AV225" s="171"/>
      <c r="AX225" s="171"/>
      <c r="AZ225" s="171"/>
      <c r="BB225" s="171"/>
      <c r="BD225" s="171"/>
      <c r="BE225" s="168"/>
      <c r="BF225" s="171"/>
    </row>
    <row r="226" spans="2:58">
      <c r="B226" s="526" t="s">
        <v>536</v>
      </c>
      <c r="C226" s="513">
        <v>1272</v>
      </c>
      <c r="D226" s="185" t="s">
        <v>537</v>
      </c>
      <c r="E226" s="186"/>
      <c r="F226" s="186"/>
      <c r="G226" s="186"/>
      <c r="H226" s="186"/>
      <c r="I226" s="186"/>
      <c r="J226" s="186"/>
      <c r="K226" s="187"/>
      <c r="L226" s="188" t="s">
        <v>279</v>
      </c>
      <c r="M226" s="231" t="s">
        <v>538</v>
      </c>
      <c r="N226" s="159" t="str">
        <f t="shared" si="18"/>
        <v>54</v>
      </c>
      <c r="O226" s="160">
        <f t="shared" ref="O226:O272" si="27">HEX2DEC(N226)</f>
        <v>84</v>
      </c>
      <c r="P226" s="159">
        <v>0.25</v>
      </c>
      <c r="Q226" s="159">
        <f t="shared" si="22"/>
        <v>21</v>
      </c>
      <c r="R226" s="159">
        <v>-21</v>
      </c>
      <c r="S226" s="159">
        <f t="shared" si="23"/>
        <v>0</v>
      </c>
      <c r="V226" s="130" t="s">
        <v>536</v>
      </c>
      <c r="X226" s="157">
        <v>54</v>
      </c>
      <c r="Y226" s="130">
        <v>14</v>
      </c>
      <c r="Z226" s="130">
        <v>30</v>
      </c>
      <c r="AA226" s="130" t="s">
        <v>384</v>
      </c>
      <c r="AB226" s="130" t="s">
        <v>384</v>
      </c>
      <c r="AC226" s="130" t="s">
        <v>426</v>
      </c>
      <c r="AD226" s="130" t="s">
        <v>384</v>
      </c>
      <c r="AE226" s="158" t="s">
        <v>358</v>
      </c>
      <c r="AR226" s="171"/>
      <c r="AT226" s="171"/>
      <c r="AV226" s="171"/>
      <c r="AX226" s="171"/>
      <c r="AZ226" s="171"/>
      <c r="BB226" s="171"/>
      <c r="BD226" s="171"/>
      <c r="BE226" s="168"/>
      <c r="BF226" s="171"/>
    </row>
    <row r="227" spans="2:58">
      <c r="B227" s="527"/>
      <c r="C227" s="514"/>
      <c r="D227" s="135"/>
      <c r="E227" s="133" t="s">
        <v>482</v>
      </c>
      <c r="F227" s="133"/>
      <c r="G227" s="133"/>
      <c r="H227" s="133"/>
      <c r="I227" s="133"/>
      <c r="J227" s="133"/>
      <c r="K227" s="134"/>
      <c r="L227" s="163"/>
      <c r="M227" s="229"/>
      <c r="N227" s="159" t="str">
        <f t="shared" si="18"/>
        <v>14</v>
      </c>
      <c r="O227" s="160">
        <f t="shared" si="27"/>
        <v>20</v>
      </c>
      <c r="Q227" s="159">
        <f t="shared" ref="Q227:Q228" si="28">O227*P227</f>
        <v>0</v>
      </c>
      <c r="S227" s="159">
        <f t="shared" ref="S227:S228" si="29">Q227+R227</f>
        <v>0</v>
      </c>
      <c r="AR227" s="171"/>
      <c r="AT227" s="171"/>
      <c r="AV227" s="171"/>
      <c r="AX227" s="171"/>
      <c r="AZ227" s="171"/>
      <c r="BB227" s="171"/>
      <c r="BD227" s="171"/>
      <c r="BE227" s="168"/>
      <c r="BF227" s="171"/>
    </row>
    <row r="228" spans="2:58">
      <c r="B228" s="527"/>
      <c r="C228" s="514"/>
      <c r="D228" s="135"/>
      <c r="E228" s="133"/>
      <c r="F228" s="133" t="s">
        <v>495</v>
      </c>
      <c r="G228" s="133"/>
      <c r="H228" s="133"/>
      <c r="I228" s="133"/>
      <c r="J228" s="133"/>
      <c r="K228" s="134"/>
      <c r="L228" s="163"/>
      <c r="M228" s="229"/>
      <c r="N228" s="159" t="str">
        <f t="shared" si="18"/>
        <v>30</v>
      </c>
      <c r="O228" s="160">
        <f t="shared" si="27"/>
        <v>48</v>
      </c>
      <c r="Q228" s="159">
        <f t="shared" si="28"/>
        <v>0</v>
      </c>
      <c r="S228" s="159">
        <f t="shared" si="29"/>
        <v>0</v>
      </c>
      <c r="AR228" s="171"/>
      <c r="AT228" s="171"/>
      <c r="AV228" s="171"/>
      <c r="AX228" s="171"/>
      <c r="AZ228" s="171"/>
      <c r="BB228" s="171"/>
      <c r="BD228" s="171"/>
      <c r="BE228" s="168"/>
      <c r="BF228" s="171"/>
    </row>
    <row r="229" spans="2:58">
      <c r="B229" s="527"/>
      <c r="C229" s="514"/>
      <c r="D229" s="213"/>
      <c r="E229" s="235"/>
      <c r="F229" s="235"/>
      <c r="G229" s="235" t="s">
        <v>384</v>
      </c>
      <c r="H229" s="235" t="s">
        <v>384</v>
      </c>
      <c r="I229" s="235"/>
      <c r="J229" s="235"/>
      <c r="K229" s="214"/>
      <c r="L229" s="215" t="s">
        <v>276</v>
      </c>
      <c r="M229" s="236"/>
      <c r="N229" s="159" t="str">
        <f t="shared" si="18"/>
        <v>FFFF</v>
      </c>
      <c r="O229" s="160">
        <f t="shared" si="27"/>
        <v>65535</v>
      </c>
      <c r="Q229" s="159">
        <f t="shared" ref="Q229:Q278" si="30">O229*P229</f>
        <v>0</v>
      </c>
      <c r="S229" s="159">
        <f t="shared" ref="S229:S278" si="31">Q229+R229</f>
        <v>0</v>
      </c>
      <c r="AR229" s="171"/>
      <c r="AT229" s="171"/>
      <c r="AV229" s="171"/>
      <c r="AX229" s="171"/>
      <c r="AZ229" s="171"/>
      <c r="BB229" s="171"/>
      <c r="BD229" s="171"/>
      <c r="BE229" s="168"/>
      <c r="BF229" s="171"/>
    </row>
    <row r="230" spans="2:58">
      <c r="B230" s="527"/>
      <c r="C230" s="514"/>
      <c r="D230" s="135"/>
      <c r="E230" s="133"/>
      <c r="F230" s="133"/>
      <c r="G230" s="133"/>
      <c r="H230" s="133"/>
      <c r="I230" s="133" t="s">
        <v>426</v>
      </c>
      <c r="J230" s="133"/>
      <c r="K230" s="134"/>
      <c r="L230" s="163"/>
      <c r="M230" s="229"/>
      <c r="N230" s="159" t="str">
        <f t="shared" si="18"/>
        <v>03</v>
      </c>
      <c r="O230" s="160">
        <f t="shared" si="27"/>
        <v>3</v>
      </c>
      <c r="Q230" s="159">
        <f t="shared" si="30"/>
        <v>0</v>
      </c>
      <c r="S230" s="159">
        <f t="shared" si="31"/>
        <v>0</v>
      </c>
      <c r="AR230" s="171"/>
      <c r="AT230" s="171"/>
      <c r="AV230" s="171"/>
      <c r="AX230" s="171"/>
      <c r="AZ230" s="171"/>
      <c r="BB230" s="171"/>
      <c r="BD230" s="171"/>
      <c r="BE230" s="168"/>
      <c r="BF230" s="171"/>
    </row>
    <row r="231" spans="2:58">
      <c r="B231" s="527"/>
      <c r="C231" s="514"/>
      <c r="D231" s="135"/>
      <c r="E231" s="133"/>
      <c r="F231" s="133"/>
      <c r="G231" s="133"/>
      <c r="H231" s="133"/>
      <c r="I231" s="133"/>
      <c r="J231" s="133" t="s">
        <v>384</v>
      </c>
      <c r="K231" s="134"/>
      <c r="L231" s="163"/>
      <c r="M231" s="229"/>
      <c r="N231" s="159" t="str">
        <f t="shared" si="18"/>
        <v>FF</v>
      </c>
      <c r="O231" s="160">
        <f t="shared" si="27"/>
        <v>255</v>
      </c>
      <c r="Q231" s="159">
        <f t="shared" si="30"/>
        <v>0</v>
      </c>
      <c r="S231" s="159">
        <f t="shared" si="31"/>
        <v>0</v>
      </c>
      <c r="AR231" s="171"/>
      <c r="AT231" s="171"/>
      <c r="AV231" s="171"/>
      <c r="AX231" s="171"/>
      <c r="AZ231" s="171"/>
      <c r="BB231" s="171"/>
      <c r="BD231" s="171"/>
      <c r="BE231" s="168"/>
      <c r="BF231" s="171"/>
    </row>
    <row r="232" spans="2:58">
      <c r="B232" s="528"/>
      <c r="C232" s="515"/>
      <c r="D232" s="152"/>
      <c r="E232" s="144"/>
      <c r="F232" s="144"/>
      <c r="G232" s="144"/>
      <c r="H232" s="144"/>
      <c r="I232" s="144"/>
      <c r="J232" s="144"/>
      <c r="K232" s="145" t="s">
        <v>358</v>
      </c>
      <c r="L232" s="164"/>
      <c r="M232" s="230"/>
      <c r="N232" s="159" t="str">
        <f t="shared" si="18"/>
        <v>00</v>
      </c>
      <c r="O232" s="160">
        <f t="shared" si="27"/>
        <v>0</v>
      </c>
      <c r="Q232" s="159">
        <f t="shared" si="30"/>
        <v>0</v>
      </c>
      <c r="S232" s="159">
        <f t="shared" si="31"/>
        <v>0</v>
      </c>
      <c r="AR232" s="171"/>
      <c r="AT232" s="171"/>
      <c r="AV232" s="171"/>
      <c r="AX232" s="171"/>
      <c r="AZ232" s="171"/>
      <c r="BB232" s="171"/>
      <c r="BD232" s="171"/>
      <c r="BE232" s="168"/>
      <c r="BF232" s="171"/>
    </row>
    <row r="233" spans="2:58">
      <c r="B233" s="517" t="s">
        <v>539</v>
      </c>
      <c r="C233" s="509">
        <v>1274</v>
      </c>
      <c r="D233" s="151" t="s">
        <v>377</v>
      </c>
      <c r="E233" s="141"/>
      <c r="F233" s="141"/>
      <c r="G233" s="141"/>
      <c r="H233" s="141"/>
      <c r="I233" s="141"/>
      <c r="J233" s="141"/>
      <c r="K233" s="142"/>
      <c r="L233" s="166"/>
      <c r="M233" s="234" t="s">
        <v>359</v>
      </c>
      <c r="N233" s="159" t="str">
        <f t="shared" si="18"/>
        <v>08</v>
      </c>
      <c r="O233" s="160">
        <f t="shared" si="27"/>
        <v>8</v>
      </c>
      <c r="Q233" s="159">
        <f t="shared" si="30"/>
        <v>0</v>
      </c>
      <c r="S233" s="159">
        <f t="shared" si="31"/>
        <v>0</v>
      </c>
      <c r="V233" s="130" t="s">
        <v>539</v>
      </c>
      <c r="X233" s="157" t="s">
        <v>377</v>
      </c>
      <c r="Y233" s="130" t="s">
        <v>358</v>
      </c>
      <c r="AR233" s="171"/>
      <c r="AT233" s="171"/>
      <c r="AV233" s="171"/>
      <c r="AX233" s="171"/>
      <c r="AZ233" s="171"/>
      <c r="BB233" s="171"/>
      <c r="BD233" s="171"/>
      <c r="BE233" s="168"/>
      <c r="BF233" s="171"/>
    </row>
    <row r="234" spans="2:58">
      <c r="B234" s="518"/>
      <c r="C234" s="510"/>
      <c r="D234" s="152"/>
      <c r="E234" s="144" t="s">
        <v>358</v>
      </c>
      <c r="F234" s="144"/>
      <c r="G234" s="144"/>
      <c r="H234" s="144"/>
      <c r="I234" s="144"/>
      <c r="J234" s="144"/>
      <c r="K234" s="145"/>
      <c r="L234" s="164"/>
      <c r="M234" s="230" t="s">
        <v>359</v>
      </c>
      <c r="N234" s="159" t="str">
        <f t="shared" si="18"/>
        <v>00</v>
      </c>
      <c r="O234" s="160">
        <f t="shared" si="27"/>
        <v>0</v>
      </c>
      <c r="Q234" s="159">
        <f t="shared" si="30"/>
        <v>0</v>
      </c>
      <c r="S234" s="159">
        <f t="shared" si="31"/>
        <v>0</v>
      </c>
      <c r="AR234" s="171"/>
      <c r="AT234" s="171"/>
      <c r="AV234" s="171"/>
      <c r="AX234" s="171"/>
      <c r="AZ234" s="171"/>
      <c r="BB234" s="171"/>
      <c r="BD234" s="171"/>
      <c r="BE234" s="168"/>
      <c r="BF234" s="171"/>
    </row>
    <row r="235" spans="2:58">
      <c r="B235" s="271" t="s">
        <v>540</v>
      </c>
      <c r="C235" s="272">
        <v>1280</v>
      </c>
      <c r="D235" s="273" t="s">
        <v>541</v>
      </c>
      <c r="E235" s="274" t="s">
        <v>542</v>
      </c>
      <c r="F235" s="274" t="s">
        <v>476</v>
      </c>
      <c r="G235" s="274" t="s">
        <v>543</v>
      </c>
      <c r="H235" s="274" t="s">
        <v>484</v>
      </c>
      <c r="I235" s="274"/>
      <c r="J235" s="274"/>
      <c r="K235" s="275"/>
      <c r="L235" s="276" t="s">
        <v>544</v>
      </c>
      <c r="M235" s="277"/>
      <c r="N235" s="159" t="str">
        <f t="shared" si="18"/>
        <v>02c5664585</v>
      </c>
      <c r="Q235" s="159">
        <f t="shared" si="30"/>
        <v>0</v>
      </c>
      <c r="S235" s="159">
        <f t="shared" si="31"/>
        <v>0</v>
      </c>
      <c r="V235" s="130">
        <v>500</v>
      </c>
      <c r="X235" s="157" t="s">
        <v>541</v>
      </c>
      <c r="Y235" s="130" t="s">
        <v>545</v>
      </c>
      <c r="Z235" s="130">
        <v>66</v>
      </c>
      <c r="AA235" s="130">
        <v>45</v>
      </c>
      <c r="AB235" s="130">
        <v>85</v>
      </c>
      <c r="AR235" s="171"/>
      <c r="AT235" s="171"/>
      <c r="AV235" s="171"/>
      <c r="AX235" s="171"/>
      <c r="AZ235" s="171"/>
      <c r="BB235" s="171"/>
      <c r="BD235" s="171"/>
      <c r="BE235" s="168"/>
      <c r="BF235" s="171"/>
    </row>
    <row r="236" spans="2:58">
      <c r="B236" s="271" t="s">
        <v>546</v>
      </c>
      <c r="C236" s="272">
        <v>1297</v>
      </c>
      <c r="D236" s="273" t="s">
        <v>358</v>
      </c>
      <c r="E236" s="274" t="s">
        <v>450</v>
      </c>
      <c r="F236" s="274" t="s">
        <v>547</v>
      </c>
      <c r="G236" s="274" t="s">
        <v>415</v>
      </c>
      <c r="H236" s="274" t="s">
        <v>528</v>
      </c>
      <c r="I236" s="274" t="s">
        <v>548</v>
      </c>
      <c r="J236" s="274" t="s">
        <v>428</v>
      </c>
      <c r="K236" s="275"/>
      <c r="L236" s="276" t="s">
        <v>544</v>
      </c>
      <c r="M236" s="277"/>
      <c r="N236" s="159" t="str">
        <f t="shared" ref="N236:N288" si="32">_xlfn.CONCAT(D236,E236,F236,G236,H236,I236,J236,K236)</f>
        <v>000BFBACF8830D</v>
      </c>
      <c r="Q236" s="159">
        <f t="shared" si="30"/>
        <v>0</v>
      </c>
      <c r="S236" s="159">
        <f t="shared" si="31"/>
        <v>0</v>
      </c>
      <c r="V236" s="130">
        <v>511</v>
      </c>
      <c r="X236" s="157">
        <v>0</v>
      </c>
      <c r="Y236" s="130" t="s">
        <v>450</v>
      </c>
      <c r="Z236" s="130" t="s">
        <v>547</v>
      </c>
      <c r="AA236" s="130" t="s">
        <v>415</v>
      </c>
      <c r="AB236" s="130" t="s">
        <v>528</v>
      </c>
      <c r="AC236" s="130">
        <v>83</v>
      </c>
      <c r="AD236" s="130" t="s">
        <v>428</v>
      </c>
      <c r="AR236" s="171"/>
      <c r="AT236" s="171"/>
      <c r="AV236" s="171"/>
      <c r="AX236" s="171"/>
      <c r="AZ236" s="171"/>
      <c r="BB236" s="171"/>
      <c r="BD236" s="171"/>
      <c r="BE236" s="168"/>
      <c r="BF236" s="171"/>
    </row>
    <row r="237" spans="2:58">
      <c r="B237" s="516" t="s">
        <v>549</v>
      </c>
      <c r="C237" s="508">
        <v>1362</v>
      </c>
      <c r="D237" s="151" t="s">
        <v>358</v>
      </c>
      <c r="E237" s="141"/>
      <c r="F237" s="141"/>
      <c r="G237" s="141"/>
      <c r="H237" s="141"/>
      <c r="I237" s="141"/>
      <c r="J237" s="141"/>
      <c r="K237" s="142"/>
      <c r="L237" s="166"/>
      <c r="M237" s="234" t="s">
        <v>359</v>
      </c>
      <c r="N237" s="159" t="str">
        <f t="shared" si="32"/>
        <v>00</v>
      </c>
      <c r="O237" s="160">
        <f t="shared" si="27"/>
        <v>0</v>
      </c>
      <c r="Q237" s="159">
        <f t="shared" si="30"/>
        <v>0</v>
      </c>
      <c r="S237" s="159">
        <f t="shared" si="31"/>
        <v>0</v>
      </c>
      <c r="V237" s="130">
        <v>552</v>
      </c>
      <c r="X237" s="157" t="s">
        <v>358</v>
      </c>
      <c r="Y237" s="130" t="s">
        <v>416</v>
      </c>
      <c r="AR237" s="171"/>
      <c r="AT237" s="171"/>
      <c r="AV237" s="171"/>
      <c r="AX237" s="171"/>
      <c r="AZ237" s="171"/>
      <c r="BB237" s="171"/>
      <c r="BD237" s="171"/>
      <c r="BE237" s="168"/>
      <c r="BF237" s="171"/>
    </row>
    <row r="238" spans="2:58">
      <c r="B238" s="518"/>
      <c r="C238" s="510"/>
      <c r="D238" s="152"/>
      <c r="E238" s="144" t="s">
        <v>416</v>
      </c>
      <c r="F238" s="144"/>
      <c r="G238" s="144"/>
      <c r="H238" s="144"/>
      <c r="I238" s="144"/>
      <c r="J238" s="144"/>
      <c r="K238" s="145"/>
      <c r="L238" s="164"/>
      <c r="M238" s="230" t="s">
        <v>359</v>
      </c>
      <c r="N238" s="159" t="str">
        <f t="shared" si="32"/>
        <v>04</v>
      </c>
      <c r="O238" s="160">
        <f t="shared" si="27"/>
        <v>4</v>
      </c>
      <c r="Q238" s="159">
        <f t="shared" si="30"/>
        <v>0</v>
      </c>
      <c r="S238" s="159">
        <f t="shared" si="31"/>
        <v>0</v>
      </c>
      <c r="AR238" s="171"/>
      <c r="AT238" s="171"/>
      <c r="AV238" s="171"/>
      <c r="AX238" s="171"/>
      <c r="AZ238" s="171"/>
      <c r="BB238" s="171"/>
      <c r="BD238" s="171"/>
      <c r="BE238" s="168"/>
      <c r="BF238" s="171"/>
    </row>
    <row r="239" spans="2:58">
      <c r="B239" s="516" t="s">
        <v>550</v>
      </c>
      <c r="C239" s="508">
        <v>1373</v>
      </c>
      <c r="D239" s="151" t="s">
        <v>361</v>
      </c>
      <c r="E239" s="141"/>
      <c r="F239" s="141"/>
      <c r="G239" s="141"/>
      <c r="H239" s="141"/>
      <c r="I239" s="141"/>
      <c r="J239" s="141"/>
      <c r="K239" s="142"/>
      <c r="L239" s="166"/>
      <c r="M239" s="234" t="s">
        <v>359</v>
      </c>
      <c r="N239" s="159" t="str">
        <f t="shared" si="32"/>
        <v>01</v>
      </c>
      <c r="O239" s="160">
        <f t="shared" si="27"/>
        <v>1</v>
      </c>
      <c r="Q239" s="159">
        <f t="shared" si="30"/>
        <v>0</v>
      </c>
      <c r="S239" s="159">
        <f t="shared" si="31"/>
        <v>0</v>
      </c>
      <c r="V239" s="130" t="s">
        <v>550</v>
      </c>
      <c r="X239" s="157" t="s">
        <v>361</v>
      </c>
      <c r="Y239" s="130" t="s">
        <v>551</v>
      </c>
      <c r="Z239" s="130" t="s">
        <v>424</v>
      </c>
      <c r="AA239" s="130" t="s">
        <v>358</v>
      </c>
      <c r="AB239" s="130">
        <v>91</v>
      </c>
      <c r="AC239" s="130" t="s">
        <v>500</v>
      </c>
      <c r="AD239" s="130" t="s">
        <v>358</v>
      </c>
      <c r="AE239" s="158" t="s">
        <v>361</v>
      </c>
      <c r="AR239" s="171"/>
      <c r="AT239" s="171"/>
      <c r="AV239" s="171"/>
      <c r="AX239" s="171"/>
      <c r="AZ239" s="171"/>
      <c r="BB239" s="171"/>
      <c r="BD239" s="171"/>
      <c r="BE239" s="168"/>
      <c r="BF239" s="171"/>
    </row>
    <row r="240" spans="2:58">
      <c r="B240" s="517"/>
      <c r="C240" s="509"/>
      <c r="D240" s="135"/>
      <c r="E240" s="133" t="s">
        <v>551</v>
      </c>
      <c r="F240" s="133"/>
      <c r="G240" s="133"/>
      <c r="H240" s="133"/>
      <c r="I240" s="133"/>
      <c r="J240" s="133"/>
      <c r="K240" s="134"/>
      <c r="L240" s="163"/>
      <c r="M240" s="229" t="s">
        <v>552</v>
      </c>
      <c r="N240" s="159" t="str">
        <f t="shared" si="32"/>
        <v>1D</v>
      </c>
      <c r="O240" s="160">
        <f t="shared" si="27"/>
        <v>29</v>
      </c>
      <c r="Q240" s="159">
        <f t="shared" si="30"/>
        <v>0</v>
      </c>
      <c r="S240" s="159">
        <f t="shared" si="31"/>
        <v>0</v>
      </c>
      <c r="AR240" s="171"/>
      <c r="AT240" s="171"/>
      <c r="AV240" s="171"/>
      <c r="AX240" s="171"/>
      <c r="AZ240" s="171"/>
      <c r="BB240" s="171"/>
      <c r="BD240" s="171"/>
      <c r="BE240" s="168"/>
      <c r="BF240" s="171"/>
    </row>
    <row r="241" spans="2:58">
      <c r="B241" s="517"/>
      <c r="C241" s="509"/>
      <c r="D241" s="135"/>
      <c r="E241" s="133"/>
      <c r="F241" s="133" t="s">
        <v>424</v>
      </c>
      <c r="G241" s="133"/>
      <c r="H241" s="133"/>
      <c r="I241" s="133"/>
      <c r="J241" s="133"/>
      <c r="K241" s="134"/>
      <c r="L241" s="163"/>
      <c r="M241" s="229" t="s">
        <v>359</v>
      </c>
      <c r="N241" s="159" t="str">
        <f t="shared" si="32"/>
        <v>F0</v>
      </c>
      <c r="O241" s="160">
        <f t="shared" si="27"/>
        <v>240</v>
      </c>
      <c r="Q241" s="159">
        <f t="shared" si="30"/>
        <v>0</v>
      </c>
      <c r="S241" s="159">
        <f t="shared" si="31"/>
        <v>0</v>
      </c>
      <c r="AR241" s="171"/>
      <c r="AT241" s="171"/>
      <c r="AV241" s="171"/>
      <c r="AX241" s="171"/>
      <c r="AZ241" s="171"/>
      <c r="BB241" s="171"/>
      <c r="BD241" s="171"/>
      <c r="BE241" s="168"/>
      <c r="BF241" s="171"/>
    </row>
    <row r="242" spans="2:58">
      <c r="B242" s="517"/>
      <c r="C242" s="509"/>
      <c r="D242" s="135"/>
      <c r="E242" s="133"/>
      <c r="F242" s="133"/>
      <c r="G242" s="133" t="s">
        <v>358</v>
      </c>
      <c r="H242" s="133"/>
      <c r="I242" s="133"/>
      <c r="J242" s="133"/>
      <c r="K242" s="134"/>
      <c r="L242" s="163"/>
      <c r="M242" s="229" t="s">
        <v>359</v>
      </c>
      <c r="N242" s="159" t="str">
        <f t="shared" si="32"/>
        <v>00</v>
      </c>
      <c r="O242" s="160">
        <f t="shared" si="27"/>
        <v>0</v>
      </c>
      <c r="Q242" s="159">
        <f t="shared" si="30"/>
        <v>0</v>
      </c>
      <c r="S242" s="159">
        <f t="shared" si="31"/>
        <v>0</v>
      </c>
      <c r="AR242" s="171"/>
      <c r="AT242" s="171"/>
      <c r="AV242" s="171"/>
      <c r="AX242" s="171"/>
      <c r="AZ242" s="171"/>
      <c r="BB242" s="171"/>
      <c r="BD242" s="171"/>
      <c r="BE242" s="168"/>
      <c r="BF242" s="171"/>
    </row>
    <row r="243" spans="2:58">
      <c r="B243" s="517"/>
      <c r="C243" s="509"/>
      <c r="D243" s="135"/>
      <c r="E243" s="133"/>
      <c r="F243" s="133"/>
      <c r="G243" s="133"/>
      <c r="H243" s="133" t="s">
        <v>553</v>
      </c>
      <c r="I243" s="133"/>
      <c r="J243" s="133"/>
      <c r="K243" s="134"/>
      <c r="L243" s="163"/>
      <c r="M243" s="229" t="s">
        <v>359</v>
      </c>
      <c r="N243" s="159" t="str">
        <f t="shared" si="32"/>
        <v>91</v>
      </c>
      <c r="O243" s="160">
        <f t="shared" si="27"/>
        <v>145</v>
      </c>
      <c r="Q243" s="159">
        <f t="shared" si="30"/>
        <v>0</v>
      </c>
      <c r="S243" s="159">
        <f t="shared" si="31"/>
        <v>0</v>
      </c>
      <c r="AR243" s="171"/>
      <c r="AT243" s="171"/>
      <c r="AV243" s="171"/>
      <c r="AX243" s="171"/>
      <c r="AZ243" s="171"/>
      <c r="BB243" s="171"/>
      <c r="BD243" s="171"/>
      <c r="BE243" s="168"/>
      <c r="BF243" s="171"/>
    </row>
    <row r="244" spans="2:58">
      <c r="B244" s="517"/>
      <c r="C244" s="509"/>
      <c r="D244" s="135"/>
      <c r="E244" s="133"/>
      <c r="F244" s="133"/>
      <c r="G244" s="133"/>
      <c r="H244" s="133"/>
      <c r="I244" s="133" t="s">
        <v>500</v>
      </c>
      <c r="J244" s="133"/>
      <c r="K244" s="134"/>
      <c r="L244" s="163"/>
      <c r="M244" s="229" t="s">
        <v>359</v>
      </c>
      <c r="N244" s="159" t="str">
        <f t="shared" si="32"/>
        <v>C0</v>
      </c>
      <c r="O244" s="160">
        <f t="shared" si="27"/>
        <v>192</v>
      </c>
      <c r="Q244" s="159">
        <f t="shared" si="30"/>
        <v>0</v>
      </c>
      <c r="S244" s="159">
        <f t="shared" si="31"/>
        <v>0</v>
      </c>
      <c r="AR244" s="171"/>
      <c r="AT244" s="171"/>
      <c r="AV244" s="171"/>
      <c r="AX244" s="171"/>
      <c r="AZ244" s="171"/>
      <c r="BB244" s="171"/>
      <c r="BD244" s="171"/>
      <c r="BE244" s="168"/>
      <c r="BF244" s="171"/>
    </row>
    <row r="245" spans="2:58">
      <c r="B245" s="517"/>
      <c r="C245" s="509"/>
      <c r="D245" s="135"/>
      <c r="E245" s="133"/>
      <c r="F245" s="133"/>
      <c r="G245" s="133"/>
      <c r="H245" s="133"/>
      <c r="I245" s="133"/>
      <c r="J245" s="133" t="s">
        <v>358</v>
      </c>
      <c r="K245" s="134"/>
      <c r="L245" s="163"/>
      <c r="M245" s="229" t="s">
        <v>359</v>
      </c>
      <c r="N245" s="159" t="str">
        <f t="shared" si="32"/>
        <v>00</v>
      </c>
      <c r="O245" s="160">
        <f t="shared" si="27"/>
        <v>0</v>
      </c>
      <c r="Q245" s="159">
        <f t="shared" si="30"/>
        <v>0</v>
      </c>
      <c r="S245" s="159">
        <f t="shared" si="31"/>
        <v>0</v>
      </c>
      <c r="AR245" s="171"/>
      <c r="AT245" s="171"/>
      <c r="AV245" s="171"/>
      <c r="AX245" s="171"/>
      <c r="AZ245" s="171"/>
      <c r="BB245" s="171"/>
      <c r="BD245" s="171"/>
      <c r="BE245" s="168"/>
      <c r="BF245" s="171"/>
    </row>
    <row r="246" spans="2:58">
      <c r="B246" s="518"/>
      <c r="C246" s="510"/>
      <c r="D246" s="192"/>
      <c r="E246" s="193"/>
      <c r="F246" s="193"/>
      <c r="G246" s="193"/>
      <c r="H246" s="193"/>
      <c r="I246" s="193"/>
      <c r="J246" s="193"/>
      <c r="K246" s="194" t="s">
        <v>361</v>
      </c>
      <c r="L246" s="195" t="s">
        <v>554</v>
      </c>
      <c r="M246" s="238" t="s">
        <v>555</v>
      </c>
      <c r="N246" s="159" t="str">
        <f t="shared" si="32"/>
        <v>01</v>
      </c>
      <c r="O246" s="160">
        <f t="shared" si="27"/>
        <v>1</v>
      </c>
      <c r="Q246" s="159">
        <f t="shared" si="30"/>
        <v>0</v>
      </c>
      <c r="S246" s="159">
        <f t="shared" si="31"/>
        <v>0</v>
      </c>
      <c r="AR246" s="171"/>
      <c r="AT246" s="171"/>
      <c r="AV246" s="171"/>
      <c r="AX246" s="171"/>
      <c r="AZ246" s="171"/>
      <c r="BB246" s="171"/>
      <c r="BD246" s="171"/>
      <c r="BE246" s="168"/>
      <c r="BF246" s="171"/>
    </row>
    <row r="247" spans="2:58">
      <c r="B247" s="516" t="s">
        <v>556</v>
      </c>
      <c r="C247" s="508">
        <v>1379</v>
      </c>
      <c r="D247" s="151" t="s">
        <v>413</v>
      </c>
      <c r="E247" s="141"/>
      <c r="F247" s="141"/>
      <c r="G247" s="141"/>
      <c r="H247" s="141"/>
      <c r="I247" s="141"/>
      <c r="J247" s="141"/>
      <c r="K247" s="142"/>
      <c r="L247" s="166"/>
      <c r="M247" s="234"/>
      <c r="N247" s="159" t="str">
        <f t="shared" si="32"/>
        <v>28</v>
      </c>
      <c r="O247" s="160">
        <f t="shared" si="27"/>
        <v>40</v>
      </c>
      <c r="Q247" s="159">
        <f t="shared" si="30"/>
        <v>0</v>
      </c>
      <c r="S247" s="159">
        <f t="shared" si="31"/>
        <v>0</v>
      </c>
      <c r="V247" s="130">
        <v>563</v>
      </c>
      <c r="X247" s="157">
        <v>28</v>
      </c>
      <c r="Y247" s="130" t="s">
        <v>168</v>
      </c>
      <c r="AR247" s="171"/>
      <c r="AT247" s="171"/>
      <c r="AV247" s="171"/>
      <c r="AX247" s="171"/>
      <c r="AZ247" s="171"/>
      <c r="BB247" s="171"/>
      <c r="BD247" s="171"/>
      <c r="BE247" s="168"/>
      <c r="BF247" s="171"/>
    </row>
    <row r="248" spans="2:58">
      <c r="B248" s="518"/>
      <c r="C248" s="510"/>
      <c r="D248" s="152"/>
      <c r="E248" s="144" t="s">
        <v>168</v>
      </c>
      <c r="F248" s="144"/>
      <c r="G248" s="144"/>
      <c r="H248" s="144"/>
      <c r="I248" s="144"/>
      <c r="J248" s="144"/>
      <c r="K248" s="145"/>
      <c r="L248" s="164"/>
      <c r="M248" s="230"/>
      <c r="N248" s="159" t="str">
        <f t="shared" si="32"/>
        <v>A0</v>
      </c>
      <c r="O248" s="160">
        <f t="shared" si="27"/>
        <v>160</v>
      </c>
      <c r="Q248" s="159">
        <f t="shared" si="30"/>
        <v>0</v>
      </c>
      <c r="S248" s="159">
        <f t="shared" si="31"/>
        <v>0</v>
      </c>
      <c r="AR248" s="171"/>
      <c r="AT248" s="171"/>
      <c r="AV248" s="171"/>
      <c r="AX248" s="171"/>
      <c r="AZ248" s="171"/>
      <c r="BB248" s="171"/>
      <c r="BD248" s="171"/>
      <c r="BE248" s="168"/>
      <c r="BF248" s="171"/>
    </row>
    <row r="249" spans="2:58">
      <c r="B249" s="516" t="s">
        <v>557</v>
      </c>
      <c r="C249" s="508">
        <v>1380</v>
      </c>
      <c r="D249" s="151" t="s">
        <v>414</v>
      </c>
      <c r="E249" s="141"/>
      <c r="F249" s="141"/>
      <c r="G249" s="141"/>
      <c r="H249" s="141"/>
      <c r="I249" s="141"/>
      <c r="J249" s="141"/>
      <c r="K249" s="142"/>
      <c r="L249" s="166"/>
      <c r="M249" s="234"/>
      <c r="N249" s="159" t="str">
        <f t="shared" si="32"/>
        <v>06</v>
      </c>
      <c r="O249" s="160">
        <f t="shared" si="27"/>
        <v>6</v>
      </c>
      <c r="Q249" s="159">
        <f t="shared" si="30"/>
        <v>0</v>
      </c>
      <c r="S249" s="159">
        <f t="shared" si="31"/>
        <v>0</v>
      </c>
      <c r="V249" s="130">
        <v>564</v>
      </c>
      <c r="X249" s="157" t="s">
        <v>414</v>
      </c>
      <c r="Y249" s="130">
        <v>90</v>
      </c>
      <c r="AR249" s="171"/>
      <c r="AT249" s="171"/>
      <c r="AV249" s="171"/>
      <c r="AX249" s="171"/>
      <c r="AZ249" s="171"/>
      <c r="BB249" s="171"/>
      <c r="BD249" s="171"/>
      <c r="BE249" s="168"/>
      <c r="BF249" s="171"/>
    </row>
    <row r="250" spans="2:58">
      <c r="B250" s="518"/>
      <c r="C250" s="510"/>
      <c r="D250" s="152"/>
      <c r="E250" s="144" t="s">
        <v>362</v>
      </c>
      <c r="F250" s="144"/>
      <c r="G250" s="144"/>
      <c r="H250" s="144"/>
      <c r="I250" s="144"/>
      <c r="J250" s="144"/>
      <c r="K250" s="145"/>
      <c r="L250" s="164"/>
      <c r="M250" s="230"/>
      <c r="N250" s="159" t="str">
        <f t="shared" si="32"/>
        <v>90</v>
      </c>
      <c r="O250" s="160">
        <f t="shared" si="27"/>
        <v>144</v>
      </c>
      <c r="Q250" s="159">
        <f t="shared" si="30"/>
        <v>0</v>
      </c>
      <c r="S250" s="159">
        <f t="shared" si="31"/>
        <v>0</v>
      </c>
      <c r="AR250" s="171"/>
      <c r="AT250" s="171"/>
      <c r="AV250" s="171"/>
      <c r="AX250" s="171"/>
      <c r="AZ250" s="171"/>
      <c r="BB250" s="171"/>
      <c r="BD250" s="171"/>
      <c r="BE250" s="168"/>
      <c r="BF250" s="171"/>
    </row>
    <row r="251" spans="2:58">
      <c r="B251" s="516" t="s">
        <v>558</v>
      </c>
      <c r="C251" s="508">
        <v>1397</v>
      </c>
      <c r="D251" s="151" t="s">
        <v>559</v>
      </c>
      <c r="E251" s="141"/>
      <c r="F251" s="141"/>
      <c r="G251" s="141"/>
      <c r="H251" s="141"/>
      <c r="I251" s="141"/>
      <c r="J251" s="141"/>
      <c r="K251" s="142"/>
      <c r="L251" s="166"/>
      <c r="M251" s="234" t="s">
        <v>359</v>
      </c>
      <c r="N251" s="159" t="str">
        <f t="shared" si="32"/>
        <v>40</v>
      </c>
      <c r="O251" s="160">
        <f t="shared" si="27"/>
        <v>64</v>
      </c>
      <c r="Q251" s="159">
        <f t="shared" si="30"/>
        <v>0</v>
      </c>
      <c r="S251" s="159">
        <f t="shared" si="31"/>
        <v>0</v>
      </c>
      <c r="V251" s="130">
        <v>575</v>
      </c>
      <c r="X251" s="157">
        <v>40</v>
      </c>
      <c r="Y251" s="130">
        <v>14</v>
      </c>
      <c r="AR251" s="171"/>
      <c r="AT251" s="171"/>
      <c r="AV251" s="171"/>
      <c r="AX251" s="171"/>
      <c r="AZ251" s="171"/>
      <c r="BB251" s="171"/>
      <c r="BD251" s="171"/>
      <c r="BE251" s="168"/>
      <c r="BF251" s="171"/>
    </row>
    <row r="252" spans="2:58">
      <c r="B252" s="518"/>
      <c r="C252" s="510"/>
      <c r="D252" s="152"/>
      <c r="E252" s="144" t="s">
        <v>482</v>
      </c>
      <c r="F252" s="144"/>
      <c r="G252" s="144"/>
      <c r="H252" s="144"/>
      <c r="I252" s="144"/>
      <c r="J252" s="144"/>
      <c r="K252" s="145"/>
      <c r="L252" s="164"/>
      <c r="M252" s="230" t="s">
        <v>359</v>
      </c>
      <c r="N252" s="159" t="str">
        <f t="shared" si="32"/>
        <v>14</v>
      </c>
      <c r="O252" s="160">
        <f t="shared" si="27"/>
        <v>20</v>
      </c>
      <c r="Q252" s="159">
        <f t="shared" si="30"/>
        <v>0</v>
      </c>
      <c r="S252" s="159">
        <f t="shared" si="31"/>
        <v>0</v>
      </c>
      <c r="AR252" s="171"/>
      <c r="AT252" s="171"/>
      <c r="AV252" s="171"/>
      <c r="AX252" s="171"/>
      <c r="AZ252" s="171"/>
      <c r="BB252" s="171"/>
      <c r="BD252" s="171"/>
      <c r="BE252" s="168"/>
      <c r="BF252" s="171"/>
    </row>
    <row r="253" spans="2:58">
      <c r="B253" s="516" t="s">
        <v>560</v>
      </c>
      <c r="C253" s="508">
        <v>1401</v>
      </c>
      <c r="D253" s="151" t="s">
        <v>361</v>
      </c>
      <c r="E253" s="141"/>
      <c r="F253" s="141"/>
      <c r="G253" s="141"/>
      <c r="H253" s="141"/>
      <c r="I253" s="141"/>
      <c r="J253" s="141"/>
      <c r="K253" s="142"/>
      <c r="L253" s="166"/>
      <c r="M253" s="234" t="s">
        <v>359</v>
      </c>
      <c r="N253" s="159" t="str">
        <f t="shared" si="32"/>
        <v>01</v>
      </c>
      <c r="O253" s="160">
        <f t="shared" si="27"/>
        <v>1</v>
      </c>
      <c r="Q253" s="159">
        <f t="shared" si="30"/>
        <v>0</v>
      </c>
      <c r="S253" s="159">
        <f t="shared" si="31"/>
        <v>0</v>
      </c>
      <c r="V253" s="130">
        <v>579</v>
      </c>
      <c r="X253" s="157" t="s">
        <v>361</v>
      </c>
      <c r="Y253" s="130">
        <v>10</v>
      </c>
      <c r="Z253" s="130">
        <v>11</v>
      </c>
      <c r="AA253" s="130">
        <v>11</v>
      </c>
      <c r="AB253" s="130" t="s">
        <v>358</v>
      </c>
      <c r="AC253" s="130" t="s">
        <v>414</v>
      </c>
      <c r="AD253" s="130" t="s">
        <v>393</v>
      </c>
      <c r="AE253" s="158" t="s">
        <v>358</v>
      </c>
      <c r="AR253" s="171"/>
      <c r="AT253" s="171"/>
      <c r="AV253" s="171"/>
      <c r="AX253" s="171"/>
      <c r="AZ253" s="171"/>
      <c r="BB253" s="171"/>
      <c r="BD253" s="171"/>
      <c r="BE253" s="168"/>
      <c r="BF253" s="171"/>
    </row>
    <row r="254" spans="2:58">
      <c r="B254" s="517"/>
      <c r="C254" s="509"/>
      <c r="D254" s="135"/>
      <c r="E254" s="133" t="s">
        <v>561</v>
      </c>
      <c r="F254" s="133"/>
      <c r="G254" s="133"/>
      <c r="H254" s="133"/>
      <c r="I254" s="133"/>
      <c r="J254" s="133"/>
      <c r="K254" s="134"/>
      <c r="L254" s="163"/>
      <c r="M254" s="229" t="s">
        <v>359</v>
      </c>
      <c r="N254" s="159" t="str">
        <f t="shared" si="32"/>
        <v>10</v>
      </c>
      <c r="O254" s="160">
        <f t="shared" si="27"/>
        <v>16</v>
      </c>
      <c r="Q254" s="159">
        <f t="shared" si="30"/>
        <v>0</v>
      </c>
      <c r="S254" s="159">
        <f t="shared" si="31"/>
        <v>0</v>
      </c>
      <c r="AR254" s="171"/>
      <c r="AT254" s="171"/>
      <c r="AV254" s="171"/>
      <c r="AX254" s="171"/>
      <c r="AZ254" s="171"/>
      <c r="BB254" s="171"/>
      <c r="BD254" s="171"/>
      <c r="BE254" s="168"/>
      <c r="BF254" s="171"/>
    </row>
    <row r="255" spans="2:58">
      <c r="B255" s="517"/>
      <c r="C255" s="509"/>
      <c r="D255" s="135"/>
      <c r="E255" s="133"/>
      <c r="F255" s="133" t="s">
        <v>562</v>
      </c>
      <c r="G255" s="133"/>
      <c r="H255" s="133"/>
      <c r="I255" s="133"/>
      <c r="J255" s="133"/>
      <c r="K255" s="134"/>
      <c r="L255" s="163"/>
      <c r="M255" s="229" t="s">
        <v>359</v>
      </c>
      <c r="N255" s="159" t="str">
        <f t="shared" si="32"/>
        <v>11</v>
      </c>
      <c r="O255" s="160">
        <f t="shared" si="27"/>
        <v>17</v>
      </c>
      <c r="Q255" s="159">
        <f t="shared" si="30"/>
        <v>0</v>
      </c>
      <c r="S255" s="159">
        <f t="shared" si="31"/>
        <v>0</v>
      </c>
      <c r="AR255" s="171"/>
      <c r="AT255" s="171"/>
      <c r="AV255" s="171"/>
      <c r="AX255" s="171"/>
      <c r="AZ255" s="171"/>
      <c r="BB255" s="171"/>
      <c r="BD255" s="171"/>
      <c r="BE255" s="168"/>
      <c r="BF255" s="171"/>
    </row>
    <row r="256" spans="2:58">
      <c r="B256" s="517"/>
      <c r="C256" s="509"/>
      <c r="D256" s="135"/>
      <c r="E256" s="133"/>
      <c r="F256" s="133"/>
      <c r="G256" s="133" t="s">
        <v>562</v>
      </c>
      <c r="H256" s="133"/>
      <c r="I256" s="133"/>
      <c r="J256" s="133"/>
      <c r="K256" s="134"/>
      <c r="L256" s="163"/>
      <c r="M256" s="229" t="s">
        <v>359</v>
      </c>
      <c r="N256" s="159" t="str">
        <f t="shared" si="32"/>
        <v>11</v>
      </c>
      <c r="O256" s="160">
        <f t="shared" si="27"/>
        <v>17</v>
      </c>
      <c r="Q256" s="159">
        <f t="shared" si="30"/>
        <v>0</v>
      </c>
      <c r="S256" s="159">
        <f t="shared" si="31"/>
        <v>0</v>
      </c>
      <c r="AR256" s="171"/>
      <c r="AT256" s="171"/>
      <c r="AV256" s="171"/>
      <c r="AX256" s="171"/>
      <c r="AZ256" s="171"/>
      <c r="BB256" s="171"/>
      <c r="BD256" s="171"/>
      <c r="BE256" s="168"/>
      <c r="BF256" s="171"/>
    </row>
    <row r="257" spans="2:58">
      <c r="B257" s="517"/>
      <c r="C257" s="509"/>
      <c r="D257" s="135"/>
      <c r="E257" s="133"/>
      <c r="F257" s="133"/>
      <c r="G257" s="133"/>
      <c r="H257" s="133" t="s">
        <v>358</v>
      </c>
      <c r="I257" s="133"/>
      <c r="J257" s="133"/>
      <c r="K257" s="134"/>
      <c r="L257" s="163"/>
      <c r="M257" s="229" t="s">
        <v>359</v>
      </c>
      <c r="N257" s="159" t="str">
        <f t="shared" si="32"/>
        <v>00</v>
      </c>
      <c r="O257" s="160">
        <f t="shared" si="27"/>
        <v>0</v>
      </c>
      <c r="Q257" s="159">
        <f t="shared" si="30"/>
        <v>0</v>
      </c>
      <c r="S257" s="159">
        <f t="shared" si="31"/>
        <v>0</v>
      </c>
      <c r="AR257" s="171"/>
      <c r="AT257" s="171"/>
      <c r="AV257" s="171"/>
      <c r="AX257" s="171"/>
      <c r="AZ257" s="171"/>
      <c r="BB257" s="171"/>
      <c r="BD257" s="171"/>
      <c r="BE257" s="168"/>
      <c r="BF257" s="171"/>
    </row>
    <row r="258" spans="2:58">
      <c r="B258" s="517"/>
      <c r="C258" s="509"/>
      <c r="D258" s="135"/>
      <c r="E258" s="133"/>
      <c r="F258" s="133"/>
      <c r="G258" s="133"/>
      <c r="H258" s="133"/>
      <c r="I258" s="133" t="s">
        <v>414</v>
      </c>
      <c r="J258" s="133"/>
      <c r="K258" s="134"/>
      <c r="L258" s="163"/>
      <c r="M258" s="229" t="s">
        <v>359</v>
      </c>
      <c r="N258" s="159" t="str">
        <f t="shared" si="32"/>
        <v>06</v>
      </c>
      <c r="O258" s="160">
        <f t="shared" si="27"/>
        <v>6</v>
      </c>
      <c r="Q258" s="159">
        <f t="shared" si="30"/>
        <v>0</v>
      </c>
      <c r="S258" s="159">
        <f t="shared" si="31"/>
        <v>0</v>
      </c>
      <c r="AR258" s="171"/>
      <c r="AT258" s="171"/>
      <c r="AV258" s="171"/>
      <c r="AX258" s="171"/>
      <c r="AZ258" s="171"/>
      <c r="BB258" s="171"/>
      <c r="BD258" s="171"/>
      <c r="BE258" s="168"/>
      <c r="BF258" s="171"/>
    </row>
    <row r="259" spans="2:58">
      <c r="B259" s="517"/>
      <c r="C259" s="509"/>
      <c r="D259" s="135"/>
      <c r="E259" s="133"/>
      <c r="F259" s="133"/>
      <c r="G259" s="133"/>
      <c r="H259" s="133"/>
      <c r="I259" s="133"/>
      <c r="J259" s="133" t="s">
        <v>393</v>
      </c>
      <c r="K259" s="134"/>
      <c r="L259" s="163"/>
      <c r="M259" s="229" t="s">
        <v>359</v>
      </c>
      <c r="N259" s="159" t="str">
        <f t="shared" si="32"/>
        <v>C3</v>
      </c>
      <c r="O259" s="160">
        <f t="shared" si="27"/>
        <v>195</v>
      </c>
      <c r="Q259" s="159">
        <f t="shared" si="30"/>
        <v>0</v>
      </c>
      <c r="S259" s="159">
        <f t="shared" si="31"/>
        <v>0</v>
      </c>
      <c r="AR259" s="171"/>
      <c r="AT259" s="171"/>
      <c r="AV259" s="171"/>
      <c r="AX259" s="171"/>
      <c r="AZ259" s="171"/>
      <c r="BB259" s="171"/>
      <c r="BD259" s="171"/>
      <c r="BE259" s="168"/>
      <c r="BF259" s="171"/>
    </row>
    <row r="260" spans="2:58">
      <c r="B260" s="518"/>
      <c r="C260" s="510"/>
      <c r="D260" s="152"/>
      <c r="E260" s="144"/>
      <c r="F260" s="144"/>
      <c r="G260" s="144"/>
      <c r="H260" s="144"/>
      <c r="I260" s="144"/>
      <c r="J260" s="144"/>
      <c r="K260" s="145" t="s">
        <v>358</v>
      </c>
      <c r="L260" s="164"/>
      <c r="M260" s="230" t="s">
        <v>359</v>
      </c>
      <c r="N260" s="159" t="str">
        <f t="shared" si="32"/>
        <v>00</v>
      </c>
      <c r="O260" s="160">
        <f t="shared" si="27"/>
        <v>0</v>
      </c>
      <c r="Q260" s="159">
        <f t="shared" si="30"/>
        <v>0</v>
      </c>
      <c r="S260" s="159">
        <f t="shared" si="31"/>
        <v>0</v>
      </c>
      <c r="AR260" s="171"/>
      <c r="AT260" s="171"/>
      <c r="AV260" s="171"/>
      <c r="AX260" s="171"/>
      <c r="AZ260" s="171"/>
      <c r="BB260" s="171"/>
      <c r="BD260" s="171"/>
      <c r="BE260" s="168"/>
      <c r="BF260" s="171"/>
    </row>
    <row r="261" spans="2:58">
      <c r="B261" s="516" t="s">
        <v>563</v>
      </c>
      <c r="C261" s="508">
        <v>1430</v>
      </c>
      <c r="D261" s="151" t="s">
        <v>375</v>
      </c>
      <c r="E261" s="141"/>
      <c r="F261" s="141"/>
      <c r="G261" s="141"/>
      <c r="H261" s="141"/>
      <c r="I261" s="141"/>
      <c r="J261" s="141"/>
      <c r="K261" s="142"/>
      <c r="L261" s="166"/>
      <c r="M261" s="234"/>
      <c r="N261" s="159" t="str">
        <f t="shared" si="32"/>
        <v>7F</v>
      </c>
      <c r="O261" s="160">
        <f t="shared" si="27"/>
        <v>127</v>
      </c>
      <c r="Q261" s="159">
        <f t="shared" si="30"/>
        <v>0</v>
      </c>
      <c r="S261" s="159">
        <f t="shared" si="31"/>
        <v>0</v>
      </c>
      <c r="V261" s="130">
        <v>596</v>
      </c>
      <c r="X261" s="157" t="s">
        <v>375</v>
      </c>
      <c r="Y261" s="130">
        <v>10</v>
      </c>
      <c r="Z261" s="130">
        <v>80</v>
      </c>
      <c r="AA261" s="130">
        <v>44</v>
      </c>
      <c r="AB261" s="130" t="s">
        <v>564</v>
      </c>
      <c r="AC261" s="130" t="s">
        <v>358</v>
      </c>
      <c r="AD261" s="130" t="s">
        <v>358</v>
      </c>
      <c r="AE261" s="158" t="s">
        <v>358</v>
      </c>
      <c r="AR261" s="171"/>
      <c r="AT261" s="171"/>
      <c r="AV261" s="171"/>
      <c r="AX261" s="171"/>
      <c r="AZ261" s="171"/>
      <c r="BB261" s="171"/>
      <c r="BD261" s="171"/>
      <c r="BE261" s="168"/>
      <c r="BF261" s="171"/>
    </row>
    <row r="262" spans="2:58">
      <c r="B262" s="517"/>
      <c r="C262" s="509"/>
      <c r="D262" s="135"/>
      <c r="E262" s="133" t="s">
        <v>561</v>
      </c>
      <c r="F262" s="133"/>
      <c r="G262" s="133"/>
      <c r="H262" s="133"/>
      <c r="I262" s="133"/>
      <c r="J262" s="133"/>
      <c r="K262" s="134"/>
      <c r="L262" s="163"/>
      <c r="M262" s="229"/>
      <c r="N262" s="159" t="str">
        <f t="shared" si="32"/>
        <v>10</v>
      </c>
      <c r="O262" s="160">
        <f t="shared" si="27"/>
        <v>16</v>
      </c>
      <c r="Q262" s="159">
        <f t="shared" si="30"/>
        <v>0</v>
      </c>
      <c r="S262" s="159">
        <f t="shared" si="31"/>
        <v>0</v>
      </c>
      <c r="AR262" s="171"/>
      <c r="AT262" s="171"/>
      <c r="AV262" s="171"/>
      <c r="AX262" s="171"/>
      <c r="AZ262" s="171"/>
      <c r="BB262" s="171"/>
      <c r="BD262" s="171"/>
      <c r="BE262" s="168"/>
      <c r="BF262" s="171"/>
    </row>
    <row r="263" spans="2:58">
      <c r="B263" s="517"/>
      <c r="C263" s="509"/>
      <c r="D263" s="135"/>
      <c r="E263" s="133"/>
      <c r="F263" s="133" t="s">
        <v>477</v>
      </c>
      <c r="G263" s="133"/>
      <c r="H263" s="133"/>
      <c r="I263" s="133"/>
      <c r="J263" s="133"/>
      <c r="K263" s="134"/>
      <c r="L263" s="163"/>
      <c r="M263" s="229"/>
      <c r="N263" s="159" t="str">
        <f t="shared" si="32"/>
        <v>80</v>
      </c>
      <c r="O263" s="160">
        <f t="shared" si="27"/>
        <v>128</v>
      </c>
      <c r="Q263" s="159">
        <f t="shared" si="30"/>
        <v>0</v>
      </c>
      <c r="S263" s="159">
        <f t="shared" si="31"/>
        <v>0</v>
      </c>
      <c r="AR263" s="171"/>
      <c r="AT263" s="171"/>
      <c r="AV263" s="171"/>
      <c r="AX263" s="171"/>
      <c r="AZ263" s="171"/>
      <c r="BB263" s="171"/>
      <c r="BD263" s="171"/>
      <c r="BE263" s="168"/>
      <c r="BF263" s="171"/>
    </row>
    <row r="264" spans="2:58">
      <c r="B264" s="517"/>
      <c r="C264" s="509"/>
      <c r="D264" s="135"/>
      <c r="E264" s="133"/>
      <c r="F264" s="133"/>
      <c r="G264" s="133" t="s">
        <v>565</v>
      </c>
      <c r="H264" s="133"/>
      <c r="I264" s="133"/>
      <c r="J264" s="133"/>
      <c r="K264" s="134"/>
      <c r="L264" s="163"/>
      <c r="M264" s="229"/>
      <c r="N264" s="159" t="str">
        <f t="shared" si="32"/>
        <v>44</v>
      </c>
      <c r="O264" s="160">
        <f t="shared" si="27"/>
        <v>68</v>
      </c>
      <c r="Q264" s="159">
        <f t="shared" si="30"/>
        <v>0</v>
      </c>
      <c r="S264" s="159">
        <f t="shared" si="31"/>
        <v>0</v>
      </c>
      <c r="AR264" s="171"/>
      <c r="AT264" s="171"/>
      <c r="AV264" s="171"/>
      <c r="AX264" s="171"/>
      <c r="AZ264" s="171"/>
      <c r="BB264" s="171"/>
      <c r="BD264" s="171"/>
      <c r="BE264" s="168"/>
      <c r="BF264" s="171"/>
    </row>
    <row r="265" spans="2:58">
      <c r="B265" s="517"/>
      <c r="C265" s="509"/>
      <c r="D265" s="135"/>
      <c r="E265" s="133"/>
      <c r="F265" s="133"/>
      <c r="G265" s="133"/>
      <c r="H265" s="133" t="s">
        <v>564</v>
      </c>
      <c r="I265" s="133"/>
      <c r="J265" s="133"/>
      <c r="K265" s="134"/>
      <c r="L265" s="163"/>
      <c r="M265" s="229"/>
      <c r="N265" s="159" t="str">
        <f t="shared" si="32"/>
        <v>1A</v>
      </c>
      <c r="O265" s="160">
        <f t="shared" si="27"/>
        <v>26</v>
      </c>
      <c r="Q265" s="159">
        <f t="shared" si="30"/>
        <v>0</v>
      </c>
      <c r="S265" s="159">
        <f t="shared" si="31"/>
        <v>0</v>
      </c>
      <c r="AR265" s="171"/>
      <c r="AT265" s="171"/>
      <c r="AV265" s="171"/>
      <c r="AX265" s="171"/>
      <c r="AZ265" s="171"/>
      <c r="BB265" s="171"/>
      <c r="BD265" s="171"/>
      <c r="BE265" s="168"/>
      <c r="BF265" s="171"/>
    </row>
    <row r="266" spans="2:58">
      <c r="B266" s="517"/>
      <c r="C266" s="509"/>
      <c r="D266" s="135"/>
      <c r="E266" s="133"/>
      <c r="F266" s="133"/>
      <c r="G266" s="133"/>
      <c r="H266" s="133"/>
      <c r="I266" s="133" t="s">
        <v>358</v>
      </c>
      <c r="J266" s="133"/>
      <c r="K266" s="134"/>
      <c r="L266" s="163"/>
      <c r="M266" s="229"/>
      <c r="N266" s="159" t="str">
        <f t="shared" si="32"/>
        <v>00</v>
      </c>
      <c r="O266" s="160">
        <f t="shared" si="27"/>
        <v>0</v>
      </c>
      <c r="Q266" s="159">
        <f t="shared" si="30"/>
        <v>0</v>
      </c>
      <c r="S266" s="159">
        <f t="shared" si="31"/>
        <v>0</v>
      </c>
      <c r="AR266" s="171"/>
      <c r="AT266" s="171"/>
      <c r="AV266" s="171"/>
      <c r="AX266" s="171"/>
      <c r="AZ266" s="171"/>
      <c r="BB266" s="171"/>
      <c r="BD266" s="171"/>
      <c r="BE266" s="168"/>
      <c r="BF266" s="171"/>
    </row>
    <row r="267" spans="2:58">
      <c r="B267" s="517"/>
      <c r="C267" s="509"/>
      <c r="D267" s="135"/>
      <c r="E267" s="133"/>
      <c r="F267" s="133"/>
      <c r="G267" s="133"/>
      <c r="H267" s="133"/>
      <c r="I267" s="133"/>
      <c r="J267" s="133" t="s">
        <v>358</v>
      </c>
      <c r="K267" s="134"/>
      <c r="L267" s="163"/>
      <c r="M267" s="229"/>
      <c r="N267" s="159" t="str">
        <f t="shared" si="32"/>
        <v>00</v>
      </c>
      <c r="O267" s="160">
        <f t="shared" si="27"/>
        <v>0</v>
      </c>
      <c r="Q267" s="159">
        <f t="shared" si="30"/>
        <v>0</v>
      </c>
      <c r="S267" s="159">
        <f t="shared" si="31"/>
        <v>0</v>
      </c>
      <c r="AR267" s="171"/>
      <c r="AT267" s="171"/>
      <c r="AV267" s="171"/>
      <c r="AX267" s="171"/>
      <c r="AZ267" s="171"/>
      <c r="BB267" s="171"/>
      <c r="BD267" s="171"/>
      <c r="BE267" s="168"/>
      <c r="BF267" s="171"/>
    </row>
    <row r="268" spans="2:58">
      <c r="B268" s="518"/>
      <c r="C268" s="510"/>
      <c r="D268" s="152"/>
      <c r="E268" s="144"/>
      <c r="F268" s="144"/>
      <c r="G268" s="144"/>
      <c r="H268" s="144"/>
      <c r="I268" s="144"/>
      <c r="J268" s="144"/>
      <c r="K268" s="145" t="s">
        <v>358</v>
      </c>
      <c r="L268" s="164"/>
      <c r="M268" s="230"/>
      <c r="N268" s="159" t="str">
        <f t="shared" si="32"/>
        <v>00</v>
      </c>
      <c r="O268" s="160">
        <f t="shared" si="27"/>
        <v>0</v>
      </c>
      <c r="Q268" s="159">
        <f t="shared" si="30"/>
        <v>0</v>
      </c>
      <c r="S268" s="159">
        <f t="shared" si="31"/>
        <v>0</v>
      </c>
      <c r="AR268" s="171"/>
      <c r="AT268" s="171"/>
      <c r="AV268" s="171"/>
      <c r="AX268" s="171"/>
      <c r="AZ268" s="171"/>
      <c r="BB268" s="171"/>
      <c r="BD268" s="171"/>
      <c r="BE268" s="168"/>
      <c r="BF268" s="171"/>
    </row>
    <row r="269" spans="2:58">
      <c r="B269" s="516" t="s">
        <v>566</v>
      </c>
      <c r="C269" s="508">
        <v>1486</v>
      </c>
      <c r="D269" s="151" t="s">
        <v>567</v>
      </c>
      <c r="E269" s="141"/>
      <c r="F269" s="141"/>
      <c r="G269" s="141"/>
      <c r="H269" s="141"/>
      <c r="I269" s="141"/>
      <c r="J269" s="141"/>
      <c r="K269" s="142"/>
      <c r="L269" s="166"/>
      <c r="M269" s="234" t="s">
        <v>568</v>
      </c>
      <c r="N269" s="159" t="str">
        <f t="shared" si="32"/>
        <v>38</v>
      </c>
      <c r="O269" s="160">
        <f t="shared" si="27"/>
        <v>56</v>
      </c>
      <c r="Q269" s="159">
        <f t="shared" si="30"/>
        <v>0</v>
      </c>
      <c r="S269" s="159">
        <f t="shared" si="31"/>
        <v>0</v>
      </c>
      <c r="V269" s="130" t="s">
        <v>566</v>
      </c>
      <c r="X269" s="157">
        <v>38</v>
      </c>
      <c r="Y269" s="130" t="s">
        <v>384</v>
      </c>
      <c r="Z269" s="130" t="s">
        <v>358</v>
      </c>
      <c r="AR269" s="171"/>
      <c r="AT269" s="171"/>
      <c r="AV269" s="171"/>
      <c r="AX269" s="171"/>
      <c r="AZ269" s="171"/>
      <c r="BB269" s="171"/>
      <c r="BD269" s="171"/>
      <c r="BE269" s="168"/>
      <c r="BF269" s="171"/>
    </row>
    <row r="270" spans="2:58">
      <c r="B270" s="517"/>
      <c r="C270" s="509"/>
      <c r="D270" s="135"/>
      <c r="E270" s="133" t="s">
        <v>384</v>
      </c>
      <c r="F270" s="133"/>
      <c r="G270" s="133"/>
      <c r="H270" s="133"/>
      <c r="I270" s="133"/>
      <c r="J270" s="133"/>
      <c r="K270" s="134"/>
      <c r="L270" s="163"/>
      <c r="M270" s="229"/>
      <c r="N270" s="159" t="str">
        <f t="shared" si="32"/>
        <v>FF</v>
      </c>
      <c r="O270" s="160">
        <f t="shared" si="27"/>
        <v>255</v>
      </c>
      <c r="Q270" s="159">
        <f t="shared" si="30"/>
        <v>0</v>
      </c>
      <c r="S270" s="159">
        <f t="shared" si="31"/>
        <v>0</v>
      </c>
      <c r="AR270" s="171"/>
      <c r="AT270" s="171"/>
      <c r="AV270" s="171"/>
      <c r="AX270" s="171"/>
      <c r="AZ270" s="171"/>
      <c r="BB270" s="171"/>
      <c r="BD270" s="171"/>
      <c r="BE270" s="168"/>
      <c r="BF270" s="171"/>
    </row>
    <row r="271" spans="2:58">
      <c r="B271" s="518"/>
      <c r="C271" s="510"/>
      <c r="D271" s="152"/>
      <c r="E271" s="144"/>
      <c r="F271" s="144" t="s">
        <v>358</v>
      </c>
      <c r="G271" s="144"/>
      <c r="H271" s="144"/>
      <c r="I271" s="144"/>
      <c r="J271" s="144"/>
      <c r="K271" s="145"/>
      <c r="L271" s="164"/>
      <c r="M271" s="230"/>
      <c r="N271" s="159" t="str">
        <f t="shared" si="32"/>
        <v>00</v>
      </c>
      <c r="O271" s="160">
        <f t="shared" si="27"/>
        <v>0</v>
      </c>
      <c r="Q271" s="159">
        <f t="shared" si="30"/>
        <v>0</v>
      </c>
      <c r="S271" s="159">
        <f t="shared" si="31"/>
        <v>0</v>
      </c>
      <c r="AR271" s="171"/>
      <c r="AT271" s="171"/>
      <c r="AV271" s="171"/>
      <c r="AX271" s="171"/>
      <c r="AZ271" s="171"/>
      <c r="BB271" s="171"/>
      <c r="BD271" s="171"/>
      <c r="BE271" s="168"/>
      <c r="BF271" s="171"/>
    </row>
    <row r="272" spans="2:58">
      <c r="B272" s="516" t="s">
        <v>569</v>
      </c>
      <c r="C272" s="508">
        <v>1495</v>
      </c>
      <c r="D272" s="185" t="s">
        <v>358</v>
      </c>
      <c r="E272" s="186" t="s">
        <v>358</v>
      </c>
      <c r="F272" s="186"/>
      <c r="G272" s="186"/>
      <c r="H272" s="186"/>
      <c r="I272" s="186"/>
      <c r="J272" s="186"/>
      <c r="K272" s="187"/>
      <c r="L272" s="188" t="s">
        <v>276</v>
      </c>
      <c r="M272" s="231"/>
      <c r="N272" s="159" t="str">
        <f t="shared" si="32"/>
        <v>0000</v>
      </c>
      <c r="O272" s="160">
        <f t="shared" si="27"/>
        <v>0</v>
      </c>
      <c r="P272" s="159">
        <v>0.01</v>
      </c>
      <c r="Q272" s="159">
        <f t="shared" si="30"/>
        <v>0</v>
      </c>
      <c r="S272" s="159">
        <f t="shared" si="31"/>
        <v>0</v>
      </c>
      <c r="V272" s="130" t="s">
        <v>569</v>
      </c>
      <c r="X272" s="157" t="s">
        <v>358</v>
      </c>
      <c r="Y272" s="130" t="s">
        <v>358</v>
      </c>
      <c r="Z272" s="130">
        <v>12</v>
      </c>
      <c r="AA272" s="130" t="s">
        <v>375</v>
      </c>
      <c r="AB272" s="130" t="s">
        <v>429</v>
      </c>
      <c r="AC272" s="130">
        <v>70</v>
      </c>
      <c r="AD272" s="130" t="s">
        <v>570</v>
      </c>
      <c r="AR272" s="171"/>
      <c r="AT272" s="171"/>
      <c r="AV272" s="171"/>
      <c r="AX272" s="171"/>
      <c r="AZ272" s="171"/>
      <c r="BB272" s="171"/>
      <c r="BD272" s="171"/>
      <c r="BE272" s="168"/>
      <c r="BF272" s="171"/>
    </row>
    <row r="273" spans="2:58">
      <c r="B273" s="517"/>
      <c r="C273" s="509"/>
      <c r="D273" s="189"/>
      <c r="E273" s="232"/>
      <c r="F273" s="232" t="s">
        <v>571</v>
      </c>
      <c r="G273" s="232" t="s">
        <v>362</v>
      </c>
      <c r="H273" s="232" t="s">
        <v>572</v>
      </c>
      <c r="I273" s="232" t="s">
        <v>362</v>
      </c>
      <c r="J273" s="232"/>
      <c r="K273" s="190"/>
      <c r="L273" s="191" t="s">
        <v>573</v>
      </c>
      <c r="M273" s="233" t="s">
        <v>574</v>
      </c>
      <c r="N273" s="159" t="str">
        <f t="shared" si="32"/>
        <v>1290be90</v>
      </c>
      <c r="O273" s="160">
        <f>_xlfn.BITRSHIFT(HEX2DEC(N273), 4)</f>
        <v>19467241</v>
      </c>
      <c r="P273" s="159">
        <v>0.01</v>
      </c>
      <c r="Q273" s="159">
        <f t="shared" si="30"/>
        <v>194672.41</v>
      </c>
      <c r="S273" s="159">
        <f t="shared" si="31"/>
        <v>194672.41</v>
      </c>
      <c r="T273" s="159" t="s">
        <v>575</v>
      </c>
      <c r="AR273" s="171"/>
      <c r="AT273" s="171"/>
      <c r="AV273" s="171"/>
      <c r="AX273" s="171"/>
      <c r="AZ273" s="171"/>
      <c r="BB273" s="171"/>
      <c r="BD273" s="171"/>
      <c r="BE273" s="168"/>
      <c r="BF273" s="171"/>
    </row>
    <row r="274" spans="2:58">
      <c r="B274" s="518"/>
      <c r="C274" s="510"/>
      <c r="D274" s="152"/>
      <c r="E274" s="144"/>
      <c r="F274" s="144"/>
      <c r="G274" s="144"/>
      <c r="H274" s="144"/>
      <c r="I274" s="144"/>
      <c r="J274" s="133" t="s">
        <v>570</v>
      </c>
      <c r="K274" s="145"/>
      <c r="L274" s="164"/>
      <c r="M274" s="230"/>
      <c r="N274" s="159" t="str">
        <f t="shared" si="32"/>
        <v>CA</v>
      </c>
      <c r="O274" s="160">
        <f t="shared" ref="O274:O305" si="33">HEX2DEC(N274)</f>
        <v>202</v>
      </c>
      <c r="Q274" s="159">
        <f t="shared" si="30"/>
        <v>0</v>
      </c>
      <c r="S274" s="159">
        <f t="shared" si="31"/>
        <v>0</v>
      </c>
      <c r="AR274" s="171"/>
      <c r="AT274" s="171"/>
      <c r="AV274" s="171"/>
      <c r="AX274" s="171"/>
      <c r="AZ274" s="171"/>
      <c r="BB274" s="171"/>
      <c r="BD274" s="171"/>
      <c r="BE274" s="168"/>
      <c r="BF274" s="171"/>
    </row>
    <row r="275" spans="2:58">
      <c r="B275" s="516" t="s">
        <v>576</v>
      </c>
      <c r="C275" s="508">
        <v>1498</v>
      </c>
      <c r="D275" s="185" t="s">
        <v>375</v>
      </c>
      <c r="E275" s="186"/>
      <c r="F275" s="186"/>
      <c r="G275" s="186"/>
      <c r="H275" s="186"/>
      <c r="I275" s="186"/>
      <c r="J275" s="186"/>
      <c r="K275" s="187"/>
      <c r="L275" s="188" t="s">
        <v>577</v>
      </c>
      <c r="M275" s="231"/>
      <c r="N275" s="159" t="str">
        <f t="shared" si="32"/>
        <v>7F</v>
      </c>
      <c r="O275" s="160">
        <f t="shared" si="33"/>
        <v>127</v>
      </c>
      <c r="P275" s="159">
        <v>1</v>
      </c>
      <c r="Q275" s="159">
        <f t="shared" si="30"/>
        <v>127</v>
      </c>
      <c r="R275" s="159">
        <v>-40</v>
      </c>
      <c r="S275" s="159">
        <f t="shared" si="31"/>
        <v>87</v>
      </c>
      <c r="T275" s="159" t="s">
        <v>578</v>
      </c>
      <c r="V275" s="130" t="s">
        <v>576</v>
      </c>
      <c r="X275" s="157" t="s">
        <v>375</v>
      </c>
      <c r="Y275" s="130" t="s">
        <v>579</v>
      </c>
      <c r="Z275" s="130">
        <v>40</v>
      </c>
      <c r="AA275" s="130" t="s">
        <v>358</v>
      </c>
      <c r="AB275" s="130" t="s">
        <v>188</v>
      </c>
      <c r="AC275" s="130">
        <v>38</v>
      </c>
      <c r="AD275" s="130" t="s">
        <v>500</v>
      </c>
      <c r="AE275" s="158" t="s">
        <v>358</v>
      </c>
      <c r="AR275" s="171"/>
      <c r="AT275" s="171"/>
      <c r="AV275" s="171"/>
      <c r="AX275" s="171"/>
      <c r="AZ275" s="171"/>
      <c r="BB275" s="171"/>
      <c r="BD275" s="171"/>
      <c r="BE275" s="168"/>
      <c r="BF275" s="171"/>
    </row>
    <row r="276" spans="2:58">
      <c r="B276" s="517"/>
      <c r="C276" s="509"/>
      <c r="D276" s="135"/>
      <c r="E276" s="133" t="s">
        <v>579</v>
      </c>
      <c r="F276" s="133"/>
      <c r="G276" s="133"/>
      <c r="H276" s="133"/>
      <c r="I276" s="133"/>
      <c r="J276" s="133"/>
      <c r="K276" s="134"/>
      <c r="L276" s="163"/>
      <c r="M276" s="229" t="s">
        <v>580</v>
      </c>
      <c r="N276" s="159" t="str">
        <f t="shared" si="32"/>
        <v>5E</v>
      </c>
      <c r="O276" s="160">
        <f t="shared" si="33"/>
        <v>94</v>
      </c>
      <c r="P276" s="159">
        <v>1</v>
      </c>
      <c r="Q276" s="159">
        <f t="shared" si="30"/>
        <v>94</v>
      </c>
      <c r="R276" s="159">
        <v>-40</v>
      </c>
      <c r="S276" s="159">
        <f t="shared" si="31"/>
        <v>54</v>
      </c>
      <c r="AR276" s="171"/>
      <c r="AT276" s="171"/>
      <c r="AV276" s="171"/>
      <c r="AX276" s="171"/>
      <c r="AZ276" s="171"/>
      <c r="BB276" s="171"/>
      <c r="BD276" s="171"/>
      <c r="BE276" s="168"/>
      <c r="BF276" s="171"/>
    </row>
    <row r="277" spans="2:58">
      <c r="B277" s="517"/>
      <c r="C277" s="509"/>
      <c r="D277" s="135"/>
      <c r="E277" s="133"/>
      <c r="F277" s="133" t="s">
        <v>559</v>
      </c>
      <c r="G277" s="133"/>
      <c r="H277" s="133"/>
      <c r="I277" s="133"/>
      <c r="J277" s="133"/>
      <c r="K277" s="134"/>
      <c r="L277" s="163"/>
      <c r="M277" s="229" t="s">
        <v>581</v>
      </c>
      <c r="N277" s="159" t="str">
        <f t="shared" si="32"/>
        <v>40</v>
      </c>
      <c r="O277" s="160">
        <f t="shared" si="33"/>
        <v>64</v>
      </c>
      <c r="Q277" s="159">
        <f t="shared" si="30"/>
        <v>0</v>
      </c>
      <c r="S277" s="159">
        <f t="shared" si="31"/>
        <v>0</v>
      </c>
      <c r="AR277" s="171"/>
      <c r="AT277" s="171"/>
      <c r="AV277" s="171"/>
      <c r="AX277" s="171"/>
      <c r="AZ277" s="171"/>
      <c r="BB277" s="171"/>
      <c r="BD277" s="171"/>
      <c r="BE277" s="168"/>
      <c r="BF277" s="171"/>
    </row>
    <row r="278" spans="2:58">
      <c r="B278" s="517"/>
      <c r="C278" s="509"/>
      <c r="D278" s="135"/>
      <c r="E278" s="133"/>
      <c r="F278" s="133"/>
      <c r="G278" s="133" t="s">
        <v>358</v>
      </c>
      <c r="H278" s="133"/>
      <c r="I278" s="133"/>
      <c r="J278" s="133"/>
      <c r="K278" s="134"/>
      <c r="L278" s="163"/>
      <c r="M278" s="229" t="s">
        <v>582</v>
      </c>
      <c r="N278" s="159" t="str">
        <f t="shared" si="32"/>
        <v>00</v>
      </c>
      <c r="O278" s="160">
        <f t="shared" si="33"/>
        <v>0</v>
      </c>
      <c r="Q278" s="159">
        <f t="shared" si="30"/>
        <v>0</v>
      </c>
      <c r="S278" s="159">
        <f t="shared" si="31"/>
        <v>0</v>
      </c>
      <c r="AR278" s="171"/>
      <c r="AT278" s="171"/>
      <c r="AV278" s="171"/>
      <c r="AX278" s="171"/>
      <c r="AZ278" s="171"/>
      <c r="BB278" s="171"/>
      <c r="BD278" s="171"/>
      <c r="BE278" s="168"/>
      <c r="BF278" s="171"/>
    </row>
    <row r="279" spans="2:58">
      <c r="B279" s="517"/>
      <c r="C279" s="509"/>
      <c r="D279" s="135"/>
      <c r="E279" s="133"/>
      <c r="F279" s="133"/>
      <c r="G279" s="133"/>
      <c r="H279" s="133" t="s">
        <v>188</v>
      </c>
      <c r="I279" s="133"/>
      <c r="J279" s="133"/>
      <c r="K279" s="134"/>
      <c r="L279" s="163"/>
      <c r="M279" s="229" t="s">
        <v>583</v>
      </c>
      <c r="N279" s="159" t="str">
        <f t="shared" si="32"/>
        <v>D5</v>
      </c>
      <c r="O279" s="160">
        <f t="shared" si="33"/>
        <v>213</v>
      </c>
      <c r="Q279" s="159">
        <f t="shared" ref="Q279:Q336" si="34">O279*P279</f>
        <v>0</v>
      </c>
      <c r="S279" s="159">
        <f t="shared" ref="S279:S336" si="35">Q279+R279</f>
        <v>0</v>
      </c>
      <c r="AR279" s="171"/>
      <c r="AT279" s="171"/>
      <c r="AV279" s="171"/>
      <c r="AX279" s="171"/>
      <c r="AZ279" s="171"/>
      <c r="BB279" s="171"/>
      <c r="BD279" s="171"/>
      <c r="BE279" s="168"/>
      <c r="BF279" s="171"/>
    </row>
    <row r="280" spans="2:58">
      <c r="B280" s="517"/>
      <c r="C280" s="509"/>
      <c r="D280" s="135"/>
      <c r="E280" s="133"/>
      <c r="F280" s="133"/>
      <c r="G280" s="133"/>
      <c r="H280" s="133"/>
      <c r="I280" s="133" t="s">
        <v>567</v>
      </c>
      <c r="J280" s="133"/>
      <c r="K280" s="134"/>
      <c r="L280" s="163"/>
      <c r="M280" s="229" t="s">
        <v>584</v>
      </c>
      <c r="N280" s="159" t="str">
        <f t="shared" si="32"/>
        <v>38</v>
      </c>
      <c r="O280" s="160">
        <f t="shared" si="33"/>
        <v>56</v>
      </c>
      <c r="Q280" s="159">
        <f t="shared" si="34"/>
        <v>0</v>
      </c>
      <c r="S280" s="159">
        <f t="shared" si="35"/>
        <v>0</v>
      </c>
      <c r="AR280" s="171"/>
      <c r="AT280" s="171"/>
      <c r="AV280" s="171"/>
      <c r="AX280" s="171"/>
      <c r="AZ280" s="171"/>
      <c r="BB280" s="171"/>
      <c r="BD280" s="171"/>
      <c r="BE280" s="168"/>
      <c r="BF280" s="171"/>
    </row>
    <row r="281" spans="2:58">
      <c r="B281" s="517"/>
      <c r="C281" s="509"/>
      <c r="D281" s="135"/>
      <c r="E281" s="133"/>
      <c r="F281" s="133"/>
      <c r="G281" s="133"/>
      <c r="H281" s="133"/>
      <c r="I281" s="133"/>
      <c r="J281" s="133" t="s">
        <v>500</v>
      </c>
      <c r="K281" s="134"/>
      <c r="L281" s="163"/>
      <c r="M281" s="229" t="s">
        <v>585</v>
      </c>
      <c r="N281" s="159" t="str">
        <f t="shared" si="32"/>
        <v>C0</v>
      </c>
      <c r="O281" s="160">
        <f t="shared" si="33"/>
        <v>192</v>
      </c>
      <c r="Q281" s="159">
        <f t="shared" si="34"/>
        <v>0</v>
      </c>
      <c r="S281" s="159">
        <f t="shared" si="35"/>
        <v>0</v>
      </c>
      <c r="AR281" s="171"/>
      <c r="AT281" s="171"/>
      <c r="AV281" s="171"/>
      <c r="AX281" s="171"/>
      <c r="AZ281" s="171"/>
      <c r="BB281" s="171"/>
      <c r="BD281" s="171"/>
      <c r="BE281" s="168"/>
      <c r="BF281" s="171"/>
    </row>
    <row r="282" spans="2:58">
      <c r="B282" s="518"/>
      <c r="C282" s="512"/>
      <c r="D282" s="152"/>
      <c r="E282" s="144"/>
      <c r="F282" s="144"/>
      <c r="G282" s="144"/>
      <c r="H282" s="144"/>
      <c r="I282" s="144"/>
      <c r="J282" s="144"/>
      <c r="K282" s="145" t="s">
        <v>358</v>
      </c>
      <c r="L282" s="164"/>
      <c r="M282" s="230" t="s">
        <v>582</v>
      </c>
      <c r="N282" s="159" t="str">
        <f t="shared" si="32"/>
        <v>00</v>
      </c>
      <c r="O282" s="160">
        <f t="shared" si="33"/>
        <v>0</v>
      </c>
      <c r="Q282" s="159">
        <f t="shared" si="34"/>
        <v>0</v>
      </c>
      <c r="S282" s="159">
        <f t="shared" si="35"/>
        <v>0</v>
      </c>
      <c r="AR282" s="171"/>
      <c r="AT282" s="171"/>
      <c r="AV282" s="171"/>
      <c r="AX282" s="171"/>
      <c r="AZ282" s="171"/>
      <c r="BB282" s="171"/>
      <c r="BD282" s="171"/>
      <c r="BE282" s="168"/>
      <c r="BF282" s="171"/>
    </row>
    <row r="283" spans="2:58">
      <c r="B283" s="516" t="s">
        <v>304</v>
      </c>
      <c r="C283" s="509">
        <v>1502</v>
      </c>
      <c r="D283" s="185" t="s">
        <v>414</v>
      </c>
      <c r="E283" s="186"/>
      <c r="F283" s="186"/>
      <c r="G283" s="186"/>
      <c r="H283" s="186"/>
      <c r="I283" s="186"/>
      <c r="J283" s="186"/>
      <c r="K283" s="187"/>
      <c r="L283" s="188" t="s">
        <v>586</v>
      </c>
      <c r="M283" s="231" t="s">
        <v>587</v>
      </c>
      <c r="N283" s="159" t="str">
        <f t="shared" si="32"/>
        <v>06</v>
      </c>
      <c r="O283" s="160">
        <f t="shared" si="33"/>
        <v>6</v>
      </c>
      <c r="Q283" s="159">
        <f t="shared" si="34"/>
        <v>0</v>
      </c>
      <c r="S283" s="159">
        <f t="shared" si="35"/>
        <v>0</v>
      </c>
      <c r="V283" s="130" t="s">
        <v>304</v>
      </c>
      <c r="X283" s="157" t="s">
        <v>414</v>
      </c>
      <c r="Y283" s="130" t="s">
        <v>358</v>
      </c>
      <c r="Z283" s="130" t="s">
        <v>358</v>
      </c>
      <c r="AA283" s="130">
        <v>80</v>
      </c>
      <c r="AB283" s="130" t="s">
        <v>358</v>
      </c>
      <c r="AC283" s="130" t="s">
        <v>358</v>
      </c>
      <c r="AD283" s="130" t="s">
        <v>358</v>
      </c>
      <c r="AE283" s="158">
        <v>42</v>
      </c>
      <c r="AG283" s="169" t="s">
        <v>358</v>
      </c>
      <c r="AH283" s="171" t="s">
        <v>588</v>
      </c>
      <c r="AI283" s="168" t="s">
        <v>589</v>
      </c>
      <c r="AJ283" s="171" t="s">
        <v>590</v>
      </c>
      <c r="AK283" s="168" t="s">
        <v>591</v>
      </c>
      <c r="AL283" s="171" t="s">
        <v>592</v>
      </c>
      <c r="AM283" s="168" t="s">
        <v>593</v>
      </c>
      <c r="AN283" s="171" t="s">
        <v>594</v>
      </c>
      <c r="AO283" s="168" t="s">
        <v>595</v>
      </c>
      <c r="AP283" s="171" t="s">
        <v>596</v>
      </c>
      <c r="AQ283" s="168" t="s">
        <v>597</v>
      </c>
      <c r="AR283" s="171" t="s">
        <v>598</v>
      </c>
      <c r="AS283" s="168" t="s">
        <v>599</v>
      </c>
      <c r="AT283" s="171" t="s">
        <v>600</v>
      </c>
      <c r="AU283" s="168" t="s">
        <v>601</v>
      </c>
      <c r="AV283" s="171" t="s">
        <v>602</v>
      </c>
      <c r="AW283" s="168" t="s">
        <v>603</v>
      </c>
      <c r="AX283" s="171" t="s">
        <v>604</v>
      </c>
      <c r="AZ283" s="171"/>
      <c r="BB283" s="171"/>
      <c r="BD283" s="171"/>
      <c r="BE283" s="168"/>
      <c r="BF283" s="171"/>
    </row>
    <row r="284" spans="2:58">
      <c r="B284" s="517"/>
      <c r="C284" s="509"/>
      <c r="D284" s="189"/>
      <c r="E284" s="232" t="s">
        <v>358</v>
      </c>
      <c r="F284" s="232"/>
      <c r="G284" s="232"/>
      <c r="H284" s="232"/>
      <c r="I284" s="232"/>
      <c r="J284" s="232"/>
      <c r="K284" s="190"/>
      <c r="L284" s="191" t="s">
        <v>605</v>
      </c>
      <c r="M284" s="233" t="s">
        <v>587</v>
      </c>
      <c r="N284" s="159" t="str">
        <f t="shared" si="32"/>
        <v>00</v>
      </c>
      <c r="O284" s="160">
        <f t="shared" si="33"/>
        <v>0</v>
      </c>
      <c r="Q284" s="159">
        <f t="shared" si="34"/>
        <v>0</v>
      </c>
      <c r="S284" s="159">
        <f t="shared" si="35"/>
        <v>0</v>
      </c>
      <c r="AG284" s="169" t="s">
        <v>358</v>
      </c>
      <c r="AH284" s="171" t="s">
        <v>606</v>
      </c>
      <c r="AI284" s="168" t="s">
        <v>541</v>
      </c>
      <c r="AJ284" s="171" t="s">
        <v>607</v>
      </c>
      <c r="AO284" s="168" t="s">
        <v>377</v>
      </c>
      <c r="AP284" s="171" t="s">
        <v>608</v>
      </c>
      <c r="AR284" s="171"/>
      <c r="AT284" s="171"/>
      <c r="AV284" s="171"/>
      <c r="AX284" s="171"/>
      <c r="AZ284" s="171"/>
      <c r="BB284" s="171"/>
      <c r="BD284" s="171"/>
      <c r="BE284" s="168"/>
      <c r="BF284" s="171"/>
    </row>
    <row r="285" spans="2:58">
      <c r="B285" s="517"/>
      <c r="C285" s="509"/>
      <c r="D285" s="189"/>
      <c r="E285" s="232"/>
      <c r="F285" s="232" t="s">
        <v>358</v>
      </c>
      <c r="G285" s="232"/>
      <c r="H285" s="232"/>
      <c r="I285" s="232"/>
      <c r="J285" s="232"/>
      <c r="K285" s="190"/>
      <c r="L285" s="191" t="s">
        <v>609</v>
      </c>
      <c r="M285" s="233" t="s">
        <v>587</v>
      </c>
      <c r="N285" s="159" t="str">
        <f t="shared" si="32"/>
        <v>00</v>
      </c>
      <c r="O285" s="160">
        <f t="shared" si="33"/>
        <v>0</v>
      </c>
      <c r="Q285" s="159">
        <f t="shared" si="34"/>
        <v>0</v>
      </c>
      <c r="S285" s="159">
        <f t="shared" si="35"/>
        <v>0</v>
      </c>
      <c r="AR285" s="171"/>
      <c r="AT285" s="171"/>
      <c r="AV285" s="171"/>
      <c r="AX285" s="171"/>
      <c r="AZ285" s="171"/>
      <c r="BB285" s="171"/>
      <c r="BD285" s="171"/>
      <c r="BE285" s="168"/>
      <c r="BF285" s="171"/>
    </row>
    <row r="286" spans="2:58">
      <c r="B286" s="517"/>
      <c r="C286" s="509"/>
      <c r="D286" s="135"/>
      <c r="E286" s="133"/>
      <c r="F286" s="133"/>
      <c r="G286" s="133" t="s">
        <v>477</v>
      </c>
      <c r="H286" s="133"/>
      <c r="I286" s="133"/>
      <c r="J286" s="133"/>
      <c r="K286" s="134"/>
      <c r="L286" s="163"/>
      <c r="M286" s="229"/>
      <c r="N286" s="159" t="str">
        <f t="shared" si="32"/>
        <v>80</v>
      </c>
      <c r="O286" s="160">
        <f t="shared" si="33"/>
        <v>128</v>
      </c>
      <c r="Q286" s="159">
        <f t="shared" si="34"/>
        <v>0</v>
      </c>
      <c r="S286" s="159">
        <f t="shared" si="35"/>
        <v>0</v>
      </c>
      <c r="AR286" s="171"/>
      <c r="AT286" s="171"/>
      <c r="AV286" s="171"/>
      <c r="AX286" s="171"/>
      <c r="AZ286" s="171"/>
      <c r="BB286" s="171"/>
      <c r="BD286" s="171"/>
      <c r="BE286" s="168"/>
      <c r="BF286" s="171"/>
    </row>
    <row r="287" spans="2:58">
      <c r="B287" s="517"/>
      <c r="C287" s="509"/>
      <c r="D287" s="135"/>
      <c r="E287" s="133"/>
      <c r="F287" s="133"/>
      <c r="G287" s="133"/>
      <c r="H287" s="133" t="s">
        <v>358</v>
      </c>
      <c r="I287" s="133"/>
      <c r="J287" s="133"/>
      <c r="K287" s="134"/>
      <c r="L287" s="163"/>
      <c r="M287" s="229"/>
      <c r="N287" s="159" t="str">
        <f t="shared" si="32"/>
        <v>00</v>
      </c>
      <c r="O287" s="160">
        <f t="shared" si="33"/>
        <v>0</v>
      </c>
      <c r="Q287" s="159">
        <f t="shared" si="34"/>
        <v>0</v>
      </c>
      <c r="S287" s="159">
        <f t="shared" si="35"/>
        <v>0</v>
      </c>
      <c r="AR287" s="171"/>
      <c r="AT287" s="171"/>
      <c r="AV287" s="171"/>
      <c r="AX287" s="171"/>
      <c r="AZ287" s="171"/>
      <c r="BB287" s="171"/>
      <c r="BD287" s="171"/>
      <c r="BE287" s="168"/>
      <c r="BF287" s="171"/>
    </row>
    <row r="288" spans="2:58">
      <c r="B288" s="517"/>
      <c r="C288" s="509"/>
      <c r="D288" s="135"/>
      <c r="E288" s="133"/>
      <c r="F288" s="133"/>
      <c r="G288" s="133"/>
      <c r="H288" s="133"/>
      <c r="I288" s="133" t="s">
        <v>358</v>
      </c>
      <c r="J288" s="133"/>
      <c r="K288" s="134"/>
      <c r="L288" s="163"/>
      <c r="M288" s="229"/>
      <c r="N288" s="159" t="str">
        <f t="shared" si="32"/>
        <v>00</v>
      </c>
      <c r="O288" s="160">
        <f t="shared" si="33"/>
        <v>0</v>
      </c>
      <c r="Q288" s="159">
        <f t="shared" si="34"/>
        <v>0</v>
      </c>
      <c r="S288" s="159">
        <f t="shared" si="35"/>
        <v>0</v>
      </c>
      <c r="AR288" s="171"/>
      <c r="AT288" s="171"/>
      <c r="AV288" s="171"/>
      <c r="AX288" s="171"/>
      <c r="AZ288" s="171"/>
      <c r="BB288" s="171"/>
      <c r="BD288" s="171"/>
      <c r="BE288" s="168"/>
      <c r="BF288" s="171"/>
    </row>
    <row r="289" spans="2:58">
      <c r="B289" s="517"/>
      <c r="C289" s="509"/>
      <c r="D289" s="135"/>
      <c r="E289" s="133"/>
      <c r="F289" s="133"/>
      <c r="G289" s="133"/>
      <c r="H289" s="133"/>
      <c r="I289" s="133"/>
      <c r="J289" s="133" t="s">
        <v>358</v>
      </c>
      <c r="K289" s="134"/>
      <c r="L289" s="163"/>
      <c r="M289" s="229"/>
      <c r="N289" s="159" t="str">
        <f t="shared" ref="N289:N346" si="36">_xlfn.CONCAT(D289,E289,F289,G289,H289,I289,J289,K289)</f>
        <v>00</v>
      </c>
      <c r="O289" s="160">
        <f t="shared" si="33"/>
        <v>0</v>
      </c>
      <c r="Q289" s="159">
        <f t="shared" si="34"/>
        <v>0</v>
      </c>
      <c r="S289" s="159">
        <f t="shared" si="35"/>
        <v>0</v>
      </c>
      <c r="AR289" s="171"/>
      <c r="AT289" s="171"/>
      <c r="AV289" s="171"/>
      <c r="AX289" s="171"/>
      <c r="AZ289" s="171"/>
      <c r="BB289" s="171"/>
      <c r="BD289" s="171"/>
      <c r="BE289" s="168"/>
      <c r="BF289" s="171"/>
    </row>
    <row r="290" spans="2:58">
      <c r="B290" s="518"/>
      <c r="C290" s="510"/>
      <c r="D290" s="192"/>
      <c r="E290" s="193"/>
      <c r="F290" s="193"/>
      <c r="G290" s="193"/>
      <c r="H290" s="193"/>
      <c r="I290" s="193"/>
      <c r="J290" s="193"/>
      <c r="K290" s="194" t="s">
        <v>610</v>
      </c>
      <c r="L290" s="195" t="s">
        <v>611</v>
      </c>
      <c r="M290" s="238" t="s">
        <v>587</v>
      </c>
      <c r="N290" s="159" t="str">
        <f t="shared" si="36"/>
        <v>42</v>
      </c>
      <c r="O290" s="160">
        <f t="shared" si="33"/>
        <v>66</v>
      </c>
      <c r="Q290" s="159">
        <f t="shared" si="34"/>
        <v>0</v>
      </c>
      <c r="S290" s="159">
        <f t="shared" si="35"/>
        <v>0</v>
      </c>
      <c r="AR290" s="171"/>
      <c r="AT290" s="171"/>
      <c r="AV290" s="171"/>
      <c r="AX290" s="171"/>
      <c r="AZ290" s="171"/>
      <c r="BB290" s="171"/>
      <c r="BD290" s="171"/>
      <c r="BE290" s="168"/>
      <c r="BF290" s="171"/>
    </row>
    <row r="291" spans="2:58">
      <c r="B291" s="516" t="s">
        <v>612</v>
      </c>
      <c r="C291" s="508">
        <v>1503</v>
      </c>
      <c r="D291" s="151" t="s">
        <v>358</v>
      </c>
      <c r="E291" s="141"/>
      <c r="F291" s="141"/>
      <c r="G291" s="141"/>
      <c r="H291" s="141"/>
      <c r="I291" s="141"/>
      <c r="J291" s="141"/>
      <c r="K291" s="142"/>
      <c r="L291" s="166"/>
      <c r="M291" s="234"/>
      <c r="N291" s="159" t="str">
        <f t="shared" si="36"/>
        <v>00</v>
      </c>
      <c r="O291" s="160">
        <f t="shared" si="33"/>
        <v>0</v>
      </c>
      <c r="Q291" s="159">
        <f t="shared" si="34"/>
        <v>0</v>
      </c>
      <c r="S291" s="159">
        <f t="shared" si="35"/>
        <v>0</v>
      </c>
      <c r="V291" s="130" t="s">
        <v>612</v>
      </c>
      <c r="X291" s="157" t="s">
        <v>358</v>
      </c>
      <c r="Y291" s="130" t="s">
        <v>186</v>
      </c>
      <c r="AR291" s="171"/>
      <c r="AT291" s="171"/>
      <c r="AV291" s="171"/>
      <c r="AX291" s="171"/>
      <c r="AZ291" s="171"/>
      <c r="BB291" s="171"/>
      <c r="BD291" s="171"/>
      <c r="BE291" s="168"/>
      <c r="BF291" s="171"/>
    </row>
    <row r="292" spans="2:58">
      <c r="B292" s="518"/>
      <c r="C292" s="510"/>
      <c r="D292" s="192"/>
      <c r="E292" s="193" t="s">
        <v>613</v>
      </c>
      <c r="F292" s="193"/>
      <c r="G292" s="193"/>
      <c r="H292" s="193"/>
      <c r="I292" s="193"/>
      <c r="J292" s="193"/>
      <c r="K292" s="194"/>
      <c r="L292" s="195" t="s">
        <v>614</v>
      </c>
      <c r="M292" s="238" t="s">
        <v>615</v>
      </c>
      <c r="N292" s="159" t="str">
        <f t="shared" si="36"/>
        <v>a4</v>
      </c>
      <c r="O292" s="160">
        <f t="shared" si="33"/>
        <v>164</v>
      </c>
      <c r="P292" s="159">
        <f>1/16</f>
        <v>6.25E-2</v>
      </c>
      <c r="Q292" s="159">
        <f t="shared" si="34"/>
        <v>10.25</v>
      </c>
      <c r="R292" s="159">
        <v>-9.25</v>
      </c>
      <c r="S292" s="159">
        <f>1-(Q292+R292)</f>
        <v>0</v>
      </c>
      <c r="AR292" s="171"/>
      <c r="AT292" s="171"/>
      <c r="AV292" s="171"/>
      <c r="AX292" s="171"/>
      <c r="AZ292" s="171"/>
      <c r="BB292" s="171"/>
      <c r="BD292" s="171"/>
      <c r="BE292" s="168"/>
      <c r="BF292" s="171"/>
    </row>
    <row r="293" spans="2:58">
      <c r="B293" s="247" t="s">
        <v>616</v>
      </c>
      <c r="C293" s="248">
        <v>1580</v>
      </c>
      <c r="D293" s="153" t="s">
        <v>358</v>
      </c>
      <c r="E293" s="154"/>
      <c r="F293" s="154"/>
      <c r="G293" s="154"/>
      <c r="H293" s="154"/>
      <c r="I293" s="154"/>
      <c r="J293" s="154"/>
      <c r="K293" s="155"/>
      <c r="L293" s="167"/>
      <c r="M293" s="237"/>
      <c r="N293" s="159" t="str">
        <f t="shared" si="36"/>
        <v>00</v>
      </c>
      <c r="O293" s="160">
        <f t="shared" si="33"/>
        <v>0</v>
      </c>
      <c r="Q293" s="159">
        <f t="shared" si="34"/>
        <v>0</v>
      </c>
      <c r="S293" s="159">
        <f t="shared" si="35"/>
        <v>0</v>
      </c>
      <c r="V293" s="130" t="s">
        <v>616</v>
      </c>
      <c r="X293" s="157" t="s">
        <v>358</v>
      </c>
      <c r="AR293" s="171"/>
      <c r="AT293" s="171"/>
      <c r="AV293" s="171"/>
      <c r="AX293" s="171"/>
      <c r="AZ293" s="171"/>
      <c r="BB293" s="171"/>
      <c r="BD293" s="171"/>
      <c r="BE293" s="168"/>
      <c r="BF293" s="171"/>
    </row>
    <row r="294" spans="2:58">
      <c r="B294" s="516" t="s">
        <v>617</v>
      </c>
      <c r="C294" s="508">
        <v>1588</v>
      </c>
      <c r="D294" s="151" t="s">
        <v>477</v>
      </c>
      <c r="E294" s="141"/>
      <c r="F294" s="141"/>
      <c r="G294" s="141"/>
      <c r="H294" s="141"/>
      <c r="I294" s="141"/>
      <c r="J294" s="141"/>
      <c r="K294" s="142"/>
      <c r="L294" s="166"/>
      <c r="M294" s="234"/>
      <c r="N294" s="159" t="str">
        <f t="shared" si="36"/>
        <v>80</v>
      </c>
      <c r="O294" s="160">
        <f t="shared" si="33"/>
        <v>128</v>
      </c>
      <c r="Q294" s="159">
        <f t="shared" si="34"/>
        <v>0</v>
      </c>
      <c r="S294" s="159">
        <f t="shared" si="35"/>
        <v>0</v>
      </c>
      <c r="V294" s="130">
        <v>634</v>
      </c>
      <c r="X294" s="157">
        <v>80</v>
      </c>
      <c r="Y294" s="130" t="s">
        <v>358</v>
      </c>
      <c r="Z294" s="130" t="s">
        <v>358</v>
      </c>
      <c r="AR294" s="171"/>
      <c r="AT294" s="171"/>
      <c r="AV294" s="171"/>
      <c r="AX294" s="171"/>
      <c r="AZ294" s="171"/>
      <c r="BB294" s="171"/>
      <c r="BD294" s="171"/>
      <c r="BE294" s="168"/>
      <c r="BF294" s="171"/>
    </row>
    <row r="295" spans="2:58">
      <c r="B295" s="517"/>
      <c r="C295" s="509"/>
      <c r="D295" s="135"/>
      <c r="E295" s="133" t="s">
        <v>358</v>
      </c>
      <c r="F295" s="133"/>
      <c r="G295" s="133"/>
      <c r="H295" s="133"/>
      <c r="I295" s="133"/>
      <c r="J295" s="133"/>
      <c r="K295" s="134"/>
      <c r="L295" s="163"/>
      <c r="M295" s="229"/>
      <c r="N295" s="159" t="str">
        <f t="shared" si="36"/>
        <v>00</v>
      </c>
      <c r="O295" s="160">
        <f t="shared" si="33"/>
        <v>0</v>
      </c>
      <c r="Q295" s="159">
        <f t="shared" si="34"/>
        <v>0</v>
      </c>
      <c r="S295" s="159">
        <f t="shared" si="35"/>
        <v>0</v>
      </c>
      <c r="AR295" s="171"/>
      <c r="AT295" s="171"/>
      <c r="AV295" s="171"/>
      <c r="AX295" s="171"/>
      <c r="AZ295" s="171"/>
      <c r="BB295" s="171"/>
      <c r="BD295" s="171"/>
      <c r="BE295" s="168"/>
      <c r="BF295" s="171"/>
    </row>
    <row r="296" spans="2:58">
      <c r="B296" s="518"/>
      <c r="C296" s="510"/>
      <c r="D296" s="152"/>
      <c r="E296" s="144"/>
      <c r="F296" s="144" t="s">
        <v>358</v>
      </c>
      <c r="G296" s="144"/>
      <c r="H296" s="144"/>
      <c r="I296" s="144"/>
      <c r="J296" s="144"/>
      <c r="K296" s="145"/>
      <c r="L296" s="164"/>
      <c r="M296" s="230"/>
      <c r="N296" s="159" t="str">
        <f t="shared" si="36"/>
        <v>00</v>
      </c>
      <c r="O296" s="160">
        <f t="shared" si="33"/>
        <v>0</v>
      </c>
      <c r="Q296" s="159">
        <f t="shared" si="34"/>
        <v>0</v>
      </c>
      <c r="S296" s="159">
        <f t="shared" si="35"/>
        <v>0</v>
      </c>
      <c r="AR296" s="171"/>
      <c r="AT296" s="171"/>
      <c r="AV296" s="171"/>
      <c r="AX296" s="171"/>
      <c r="AZ296" s="171"/>
      <c r="BB296" s="171"/>
      <c r="BD296" s="171"/>
      <c r="BE296" s="168"/>
      <c r="BF296" s="171"/>
    </row>
    <row r="297" spans="2:58">
      <c r="B297" s="516" t="s">
        <v>618</v>
      </c>
      <c r="C297" s="508">
        <v>1606</v>
      </c>
      <c r="D297" s="151" t="s">
        <v>619</v>
      </c>
      <c r="E297" s="141"/>
      <c r="F297" s="141"/>
      <c r="G297" s="141"/>
      <c r="H297" s="141"/>
      <c r="I297" s="141"/>
      <c r="J297" s="141"/>
      <c r="K297" s="142"/>
      <c r="L297" s="166"/>
      <c r="M297" s="234"/>
      <c r="N297" s="159" t="str">
        <f t="shared" si="36"/>
        <v>35</v>
      </c>
      <c r="O297" s="160">
        <f t="shared" si="33"/>
        <v>53</v>
      </c>
      <c r="Q297" s="159">
        <f t="shared" si="34"/>
        <v>0</v>
      </c>
      <c r="S297" s="159">
        <f t="shared" si="35"/>
        <v>0</v>
      </c>
      <c r="V297" s="130">
        <v>646</v>
      </c>
      <c r="X297" s="157">
        <v>35</v>
      </c>
      <c r="Y297" s="130" t="s">
        <v>410</v>
      </c>
      <c r="Z297" s="130">
        <v>12</v>
      </c>
      <c r="AA297" s="130" t="s">
        <v>620</v>
      </c>
      <c r="AB297" s="130" t="s">
        <v>361</v>
      </c>
      <c r="AC297" s="130" t="s">
        <v>621</v>
      </c>
      <c r="AD297" s="130">
        <v>10</v>
      </c>
      <c r="AE297" s="158" t="s">
        <v>622</v>
      </c>
      <c r="AR297" s="171"/>
      <c r="AT297" s="171"/>
      <c r="AV297" s="171"/>
      <c r="AX297" s="171"/>
      <c r="AZ297" s="171"/>
      <c r="BB297" s="171"/>
      <c r="BD297" s="171"/>
      <c r="BE297" s="168"/>
      <c r="BF297" s="171"/>
    </row>
    <row r="298" spans="2:58">
      <c r="B298" s="517"/>
      <c r="C298" s="509"/>
      <c r="D298" s="135"/>
      <c r="E298" s="133" t="s">
        <v>410</v>
      </c>
      <c r="F298" s="133"/>
      <c r="G298" s="133"/>
      <c r="H298" s="133"/>
      <c r="I298" s="133"/>
      <c r="J298" s="133"/>
      <c r="K298" s="134"/>
      <c r="L298" s="163"/>
      <c r="M298" s="229"/>
      <c r="N298" s="159" t="str">
        <f t="shared" si="36"/>
        <v>3F</v>
      </c>
      <c r="O298" s="160">
        <f t="shared" si="33"/>
        <v>63</v>
      </c>
      <c r="Q298" s="159">
        <f t="shared" si="34"/>
        <v>0</v>
      </c>
      <c r="S298" s="159">
        <f t="shared" si="35"/>
        <v>0</v>
      </c>
      <c r="AR298" s="171"/>
      <c r="AT298" s="171"/>
      <c r="AV298" s="171"/>
      <c r="AX298" s="171"/>
      <c r="AZ298" s="171"/>
      <c r="BB298" s="171"/>
      <c r="BD298" s="171"/>
      <c r="BE298" s="168"/>
      <c r="BF298" s="171"/>
    </row>
    <row r="299" spans="2:58">
      <c r="B299" s="517"/>
      <c r="C299" s="509"/>
      <c r="D299" s="135"/>
      <c r="E299" s="133"/>
      <c r="F299" s="133" t="s">
        <v>571</v>
      </c>
      <c r="G299" s="133"/>
      <c r="H299" s="133"/>
      <c r="I299" s="133"/>
      <c r="J299" s="133"/>
      <c r="K299" s="134"/>
      <c r="L299" s="163"/>
      <c r="M299" s="229"/>
      <c r="N299" s="159" t="str">
        <f t="shared" si="36"/>
        <v>12</v>
      </c>
      <c r="O299" s="160">
        <f t="shared" si="33"/>
        <v>18</v>
      </c>
      <c r="Q299" s="159">
        <f t="shared" si="34"/>
        <v>0</v>
      </c>
      <c r="S299" s="159">
        <f t="shared" si="35"/>
        <v>0</v>
      </c>
      <c r="AR299" s="171"/>
      <c r="AT299" s="171"/>
      <c r="AV299" s="171"/>
      <c r="AX299" s="171"/>
      <c r="AZ299" s="171"/>
      <c r="BB299" s="171"/>
      <c r="BD299" s="171"/>
      <c r="BE299" s="168"/>
      <c r="BF299" s="171"/>
    </row>
    <row r="300" spans="2:58">
      <c r="B300" s="517"/>
      <c r="C300" s="509"/>
      <c r="D300" s="135"/>
      <c r="E300" s="133"/>
      <c r="F300" s="133"/>
      <c r="G300" s="133" t="s">
        <v>620</v>
      </c>
      <c r="H300" s="133"/>
      <c r="I300" s="133"/>
      <c r="J300" s="133"/>
      <c r="K300" s="134"/>
      <c r="L300" s="163"/>
      <c r="M300" s="229"/>
      <c r="N300" s="159" t="str">
        <f t="shared" si="36"/>
        <v>E6</v>
      </c>
      <c r="O300" s="160">
        <f t="shared" si="33"/>
        <v>230</v>
      </c>
      <c r="Q300" s="159">
        <f t="shared" si="34"/>
        <v>0</v>
      </c>
      <c r="S300" s="159">
        <f t="shared" si="35"/>
        <v>0</v>
      </c>
      <c r="AR300" s="171"/>
      <c r="AT300" s="171"/>
      <c r="AV300" s="171"/>
      <c r="AX300" s="171"/>
      <c r="AZ300" s="171"/>
      <c r="BB300" s="171"/>
      <c r="BD300" s="171"/>
      <c r="BE300" s="168"/>
      <c r="BF300" s="171"/>
    </row>
    <row r="301" spans="2:58">
      <c r="B301" s="517"/>
      <c r="C301" s="509"/>
      <c r="D301" s="135"/>
      <c r="E301" s="133"/>
      <c r="F301" s="133"/>
      <c r="G301" s="133"/>
      <c r="H301" s="133" t="s">
        <v>361</v>
      </c>
      <c r="I301" s="133"/>
      <c r="J301" s="133"/>
      <c r="K301" s="134"/>
      <c r="L301" s="163"/>
      <c r="M301" s="229"/>
      <c r="N301" s="159" t="str">
        <f t="shared" si="36"/>
        <v>01</v>
      </c>
      <c r="O301" s="160">
        <f t="shared" si="33"/>
        <v>1</v>
      </c>
      <c r="Q301" s="159">
        <f t="shared" si="34"/>
        <v>0</v>
      </c>
      <c r="S301" s="159">
        <f t="shared" si="35"/>
        <v>0</v>
      </c>
      <c r="AR301" s="171"/>
      <c r="AT301" s="171"/>
      <c r="AV301" s="171"/>
      <c r="AX301" s="171"/>
      <c r="AZ301" s="171"/>
      <c r="BB301" s="171"/>
      <c r="BD301" s="171"/>
      <c r="BE301" s="168"/>
      <c r="BF301" s="171"/>
    </row>
    <row r="302" spans="2:58">
      <c r="B302" s="517"/>
      <c r="C302" s="509"/>
      <c r="D302" s="135"/>
      <c r="E302" s="133"/>
      <c r="F302" s="133"/>
      <c r="G302" s="133"/>
      <c r="H302" s="133"/>
      <c r="I302" s="133" t="s">
        <v>621</v>
      </c>
      <c r="J302" s="133"/>
      <c r="K302" s="134"/>
      <c r="L302" s="163"/>
      <c r="M302" s="229"/>
      <c r="N302" s="159" t="str">
        <f t="shared" si="36"/>
        <v>2E</v>
      </c>
      <c r="O302" s="160">
        <f t="shared" si="33"/>
        <v>46</v>
      </c>
      <c r="Q302" s="159">
        <f t="shared" si="34"/>
        <v>0</v>
      </c>
      <c r="S302" s="159">
        <f t="shared" si="35"/>
        <v>0</v>
      </c>
      <c r="AR302" s="171"/>
      <c r="AT302" s="171"/>
      <c r="AV302" s="171"/>
      <c r="AX302" s="171"/>
      <c r="AZ302" s="171"/>
      <c r="BB302" s="171"/>
      <c r="BD302" s="171"/>
      <c r="BE302" s="168"/>
      <c r="BF302" s="171"/>
    </row>
    <row r="303" spans="2:58">
      <c r="B303" s="517"/>
      <c r="C303" s="509"/>
      <c r="D303" s="135"/>
      <c r="E303" s="133"/>
      <c r="F303" s="133"/>
      <c r="G303" s="133"/>
      <c r="H303" s="133"/>
      <c r="I303" s="133"/>
      <c r="J303" s="133" t="s">
        <v>561</v>
      </c>
      <c r="K303" s="134"/>
      <c r="L303" s="163"/>
      <c r="M303" s="229"/>
      <c r="N303" s="159" t="str">
        <f t="shared" si="36"/>
        <v>10</v>
      </c>
      <c r="O303" s="160">
        <f t="shared" si="33"/>
        <v>16</v>
      </c>
      <c r="Q303" s="159">
        <f t="shared" si="34"/>
        <v>0</v>
      </c>
      <c r="S303" s="159">
        <f t="shared" si="35"/>
        <v>0</v>
      </c>
      <c r="AR303" s="171"/>
      <c r="AT303" s="171"/>
      <c r="AV303" s="171"/>
      <c r="AX303" s="171"/>
      <c r="AZ303" s="171"/>
      <c r="BB303" s="171"/>
      <c r="BD303" s="171"/>
      <c r="BE303" s="168"/>
      <c r="BF303" s="171"/>
    </row>
    <row r="304" spans="2:58">
      <c r="B304" s="518"/>
      <c r="C304" s="510"/>
      <c r="D304" s="152"/>
      <c r="E304" s="144"/>
      <c r="F304" s="144"/>
      <c r="G304" s="144"/>
      <c r="H304" s="144"/>
      <c r="I304" s="144"/>
      <c r="J304" s="144"/>
      <c r="K304" s="145" t="s">
        <v>622</v>
      </c>
      <c r="L304" s="164"/>
      <c r="M304" s="230"/>
      <c r="N304" s="159" t="str">
        <f t="shared" si="36"/>
        <v>E4</v>
      </c>
      <c r="O304" s="160">
        <f t="shared" si="33"/>
        <v>228</v>
      </c>
      <c r="Q304" s="159">
        <f t="shared" si="34"/>
        <v>0</v>
      </c>
      <c r="S304" s="159">
        <f t="shared" si="35"/>
        <v>0</v>
      </c>
      <c r="AR304" s="171"/>
      <c r="AT304" s="171"/>
      <c r="AV304" s="171"/>
      <c r="AX304" s="171"/>
      <c r="AZ304" s="171"/>
      <c r="BB304" s="171"/>
      <c r="BD304" s="171"/>
      <c r="BE304" s="168"/>
      <c r="BF304" s="171"/>
    </row>
    <row r="305" spans="2:58">
      <c r="B305" s="516" t="s">
        <v>623</v>
      </c>
      <c r="C305" s="508">
        <v>1608</v>
      </c>
      <c r="D305" s="151" t="s">
        <v>384</v>
      </c>
      <c r="E305" s="141"/>
      <c r="F305" s="141"/>
      <c r="G305" s="141"/>
      <c r="H305" s="141"/>
      <c r="I305" s="141"/>
      <c r="J305" s="141"/>
      <c r="K305" s="142"/>
      <c r="L305" s="166"/>
      <c r="M305" s="234"/>
      <c r="N305" s="159" t="str">
        <f t="shared" si="36"/>
        <v>FF</v>
      </c>
      <c r="O305" s="160">
        <f t="shared" si="33"/>
        <v>255</v>
      </c>
      <c r="Q305" s="159">
        <f t="shared" si="34"/>
        <v>0</v>
      </c>
      <c r="S305" s="159">
        <f t="shared" si="35"/>
        <v>0</v>
      </c>
      <c r="V305" s="130">
        <v>648</v>
      </c>
      <c r="X305" s="157" t="s">
        <v>384</v>
      </c>
      <c r="Y305" s="130" t="s">
        <v>384</v>
      </c>
      <c r="Z305" s="130" t="s">
        <v>424</v>
      </c>
      <c r="AA305" s="130">
        <v>64</v>
      </c>
      <c r="AB305" s="130" t="s">
        <v>480</v>
      </c>
      <c r="AC305" s="130">
        <v>64</v>
      </c>
      <c r="AD305" s="130" t="s">
        <v>369</v>
      </c>
      <c r="AE305" s="158" t="s">
        <v>431</v>
      </c>
      <c r="AR305" s="171"/>
      <c r="AT305" s="171"/>
      <c r="AV305" s="171"/>
      <c r="AX305" s="171"/>
      <c r="AZ305" s="171"/>
      <c r="BB305" s="171"/>
      <c r="BD305" s="171"/>
      <c r="BE305" s="168"/>
      <c r="BF305" s="171"/>
    </row>
    <row r="306" spans="2:58">
      <c r="B306" s="517"/>
      <c r="C306" s="509"/>
      <c r="D306" s="135"/>
      <c r="E306" s="133" t="s">
        <v>384</v>
      </c>
      <c r="F306" s="133"/>
      <c r="G306" s="133"/>
      <c r="H306" s="133"/>
      <c r="I306" s="133"/>
      <c r="J306" s="133"/>
      <c r="K306" s="134"/>
      <c r="L306" s="163"/>
      <c r="M306" s="229"/>
      <c r="N306" s="159" t="str">
        <f t="shared" si="36"/>
        <v>FF</v>
      </c>
      <c r="O306" s="160">
        <f t="shared" ref="O306:O329" si="37">HEX2DEC(N306)</f>
        <v>255</v>
      </c>
      <c r="Q306" s="159">
        <f t="shared" si="34"/>
        <v>0</v>
      </c>
      <c r="S306" s="159">
        <f t="shared" si="35"/>
        <v>0</v>
      </c>
      <c r="AR306" s="171"/>
      <c r="AT306" s="171"/>
      <c r="AV306" s="171"/>
      <c r="AX306" s="171"/>
      <c r="AZ306" s="171"/>
      <c r="BB306" s="171"/>
      <c r="BD306" s="171"/>
      <c r="BE306" s="168"/>
      <c r="BF306" s="171"/>
    </row>
    <row r="307" spans="2:58">
      <c r="B307" s="517"/>
      <c r="C307" s="509"/>
      <c r="D307" s="135"/>
      <c r="E307" s="133"/>
      <c r="F307" s="133" t="s">
        <v>424</v>
      </c>
      <c r="G307" s="133"/>
      <c r="H307" s="133"/>
      <c r="I307" s="133"/>
      <c r="J307" s="133"/>
      <c r="K307" s="134"/>
      <c r="L307" s="163"/>
      <c r="M307" s="229"/>
      <c r="N307" s="159" t="str">
        <f t="shared" si="36"/>
        <v>F0</v>
      </c>
      <c r="O307" s="160">
        <f t="shared" si="37"/>
        <v>240</v>
      </c>
      <c r="Q307" s="159">
        <f t="shared" si="34"/>
        <v>0</v>
      </c>
      <c r="S307" s="159">
        <f t="shared" si="35"/>
        <v>0</v>
      </c>
      <c r="AR307" s="171"/>
      <c r="AT307" s="171"/>
      <c r="AV307" s="171"/>
      <c r="AX307" s="171"/>
      <c r="AZ307" s="171"/>
      <c r="BB307" s="171"/>
      <c r="BD307" s="171"/>
      <c r="BE307" s="168"/>
      <c r="BF307" s="171"/>
    </row>
    <row r="308" spans="2:58">
      <c r="B308" s="517"/>
      <c r="C308" s="509"/>
      <c r="D308" s="135"/>
      <c r="E308" s="133"/>
      <c r="F308" s="133"/>
      <c r="G308" s="133" t="s">
        <v>445</v>
      </c>
      <c r="H308" s="133"/>
      <c r="I308" s="133"/>
      <c r="J308" s="133"/>
      <c r="K308" s="134"/>
      <c r="L308" s="163"/>
      <c r="M308" s="229"/>
      <c r="N308" s="159" t="str">
        <f t="shared" si="36"/>
        <v>64</v>
      </c>
      <c r="O308" s="160">
        <f t="shared" si="37"/>
        <v>100</v>
      </c>
      <c r="Q308" s="159">
        <f t="shared" si="34"/>
        <v>0</v>
      </c>
      <c r="S308" s="159">
        <f t="shared" si="35"/>
        <v>0</v>
      </c>
      <c r="AR308" s="171"/>
      <c r="AT308" s="171"/>
      <c r="AV308" s="171"/>
      <c r="AX308" s="171"/>
      <c r="AZ308" s="171"/>
      <c r="BB308" s="171"/>
      <c r="BD308" s="171"/>
      <c r="BE308" s="168"/>
      <c r="BF308" s="171"/>
    </row>
    <row r="309" spans="2:58">
      <c r="B309" s="517"/>
      <c r="C309" s="509"/>
      <c r="D309" s="135"/>
      <c r="E309" s="133"/>
      <c r="F309" s="133"/>
      <c r="G309" s="133"/>
      <c r="H309" s="133" t="s">
        <v>480</v>
      </c>
      <c r="I309" s="133"/>
      <c r="J309" s="133"/>
      <c r="K309" s="134"/>
      <c r="L309" s="163"/>
      <c r="M309" s="229"/>
      <c r="N309" s="159" t="str">
        <f t="shared" si="36"/>
        <v>C8</v>
      </c>
      <c r="O309" s="160">
        <f t="shared" si="37"/>
        <v>200</v>
      </c>
      <c r="Q309" s="159">
        <f t="shared" si="34"/>
        <v>0</v>
      </c>
      <c r="S309" s="159">
        <f t="shared" si="35"/>
        <v>0</v>
      </c>
      <c r="AR309" s="171"/>
      <c r="AT309" s="171"/>
      <c r="AV309" s="171"/>
      <c r="AX309" s="171"/>
      <c r="AZ309" s="171"/>
      <c r="BB309" s="171"/>
      <c r="BD309" s="171"/>
      <c r="BE309" s="168"/>
      <c r="BF309" s="171"/>
    </row>
    <row r="310" spans="2:58">
      <c r="B310" s="517"/>
      <c r="C310" s="509"/>
      <c r="D310" s="135"/>
      <c r="E310" s="133"/>
      <c r="F310" s="133"/>
      <c r="G310" s="133"/>
      <c r="H310" s="133"/>
      <c r="I310" s="133" t="s">
        <v>445</v>
      </c>
      <c r="J310" s="133"/>
      <c r="K310" s="134"/>
      <c r="L310" s="163"/>
      <c r="M310" s="229"/>
      <c r="N310" s="159" t="str">
        <f t="shared" si="36"/>
        <v>64</v>
      </c>
      <c r="O310" s="160">
        <f t="shared" si="37"/>
        <v>100</v>
      </c>
      <c r="Q310" s="159">
        <f t="shared" si="34"/>
        <v>0</v>
      </c>
      <c r="S310" s="159">
        <f t="shared" si="35"/>
        <v>0</v>
      </c>
      <c r="AR310" s="171"/>
      <c r="AT310" s="171"/>
      <c r="AV310" s="171"/>
      <c r="AX310" s="171"/>
      <c r="AZ310" s="171"/>
      <c r="BB310" s="171"/>
      <c r="BD310" s="171"/>
      <c r="BE310" s="168"/>
      <c r="BF310" s="171"/>
    </row>
    <row r="311" spans="2:58">
      <c r="B311" s="517"/>
      <c r="C311" s="509"/>
      <c r="D311" s="135"/>
      <c r="E311" s="133"/>
      <c r="F311" s="133"/>
      <c r="G311" s="133"/>
      <c r="H311" s="133"/>
      <c r="I311" s="133"/>
      <c r="J311" s="133" t="s">
        <v>369</v>
      </c>
      <c r="K311" s="134"/>
      <c r="L311" s="163"/>
      <c r="M311" s="229"/>
      <c r="N311" s="159" t="str">
        <f t="shared" si="36"/>
        <v>FA</v>
      </c>
      <c r="O311" s="160">
        <f t="shared" si="37"/>
        <v>250</v>
      </c>
      <c r="Q311" s="159">
        <f t="shared" si="34"/>
        <v>0</v>
      </c>
      <c r="S311" s="159">
        <f t="shared" si="35"/>
        <v>0</v>
      </c>
      <c r="AR311" s="171"/>
      <c r="AT311" s="171"/>
      <c r="AV311" s="171"/>
      <c r="AX311" s="171"/>
      <c r="AZ311" s="171"/>
      <c r="BB311" s="171"/>
      <c r="BD311" s="171"/>
      <c r="BE311" s="168"/>
      <c r="BF311" s="171"/>
    </row>
    <row r="312" spans="2:58">
      <c r="B312" s="518"/>
      <c r="C312" s="510"/>
      <c r="D312" s="152"/>
      <c r="E312" s="144"/>
      <c r="F312" s="144"/>
      <c r="G312" s="144"/>
      <c r="H312" s="144"/>
      <c r="I312" s="144"/>
      <c r="J312" s="144"/>
      <c r="K312" s="145" t="s">
        <v>431</v>
      </c>
      <c r="L312" s="164"/>
      <c r="M312" s="230"/>
      <c r="N312" s="159" t="str">
        <f t="shared" si="36"/>
        <v>1E</v>
      </c>
      <c r="O312" s="160">
        <f t="shared" si="37"/>
        <v>30</v>
      </c>
      <c r="Q312" s="159">
        <f t="shared" si="34"/>
        <v>0</v>
      </c>
      <c r="S312" s="159">
        <f t="shared" si="35"/>
        <v>0</v>
      </c>
      <c r="AR312" s="171"/>
      <c r="AT312" s="171"/>
      <c r="AV312" s="171"/>
      <c r="AX312" s="171"/>
      <c r="AZ312" s="171"/>
      <c r="BB312" s="171"/>
      <c r="BD312" s="171"/>
      <c r="BE312" s="168"/>
      <c r="BF312" s="171"/>
    </row>
    <row r="313" spans="2:58">
      <c r="B313" s="516" t="s">
        <v>624</v>
      </c>
      <c r="C313" s="508">
        <v>1619</v>
      </c>
      <c r="D313" s="151" t="s">
        <v>358</v>
      </c>
      <c r="E313" s="141"/>
      <c r="F313" s="141"/>
      <c r="G313" s="141"/>
      <c r="H313" s="141"/>
      <c r="I313" s="141"/>
      <c r="J313" s="141"/>
      <c r="K313" s="142"/>
      <c r="L313" s="166"/>
      <c r="M313" s="234"/>
      <c r="N313" s="159" t="str">
        <f t="shared" si="36"/>
        <v>00</v>
      </c>
      <c r="O313" s="160">
        <f t="shared" si="37"/>
        <v>0</v>
      </c>
      <c r="Q313" s="159">
        <f t="shared" si="34"/>
        <v>0</v>
      </c>
      <c r="S313" s="159">
        <f t="shared" si="35"/>
        <v>0</v>
      </c>
      <c r="V313" s="130">
        <v>653</v>
      </c>
      <c r="X313" s="157" t="s">
        <v>358</v>
      </c>
      <c r="Y313" s="130" t="s">
        <v>361</v>
      </c>
      <c r="Z313" s="130">
        <v>58</v>
      </c>
      <c r="AA313" s="130" t="s">
        <v>358</v>
      </c>
      <c r="AR313" s="171"/>
      <c r="AT313" s="171"/>
      <c r="AV313" s="171"/>
      <c r="AX313" s="171"/>
      <c r="AZ313" s="171"/>
      <c r="BB313" s="171"/>
      <c r="BD313" s="171"/>
      <c r="BE313" s="168"/>
      <c r="BF313" s="171"/>
    </row>
    <row r="314" spans="2:58">
      <c r="B314" s="517"/>
      <c r="C314" s="509"/>
      <c r="D314" s="135"/>
      <c r="E314" s="133" t="s">
        <v>361</v>
      </c>
      <c r="F314" s="133" t="s">
        <v>625</v>
      </c>
      <c r="G314" s="133"/>
      <c r="H314" s="133"/>
      <c r="I314" s="133"/>
      <c r="J314" s="133"/>
      <c r="K314" s="134"/>
      <c r="L314" s="163" t="s">
        <v>626</v>
      </c>
      <c r="M314" s="229"/>
      <c r="N314" s="159" t="str">
        <f t="shared" si="36"/>
        <v>0158</v>
      </c>
      <c r="O314" s="160">
        <f t="shared" si="37"/>
        <v>344</v>
      </c>
      <c r="Q314" s="159">
        <f t="shared" si="34"/>
        <v>0</v>
      </c>
      <c r="S314" s="159">
        <f t="shared" si="35"/>
        <v>0</v>
      </c>
      <c r="AR314" s="171"/>
      <c r="AT314" s="171"/>
      <c r="AV314" s="171"/>
      <c r="AX314" s="171"/>
      <c r="AZ314" s="171"/>
      <c r="BB314" s="171"/>
      <c r="BD314" s="171"/>
      <c r="BE314" s="168"/>
      <c r="BF314" s="171"/>
    </row>
    <row r="315" spans="2:58">
      <c r="B315" s="518"/>
      <c r="C315" s="510"/>
      <c r="D315" s="152"/>
      <c r="E315" s="144"/>
      <c r="F315" s="144"/>
      <c r="G315" s="144" t="s">
        <v>358</v>
      </c>
      <c r="H315" s="144"/>
      <c r="I315" s="144"/>
      <c r="J315" s="144"/>
      <c r="K315" s="145"/>
      <c r="L315" s="164"/>
      <c r="M315" s="230"/>
      <c r="N315" s="159" t="str">
        <f t="shared" si="36"/>
        <v>00</v>
      </c>
      <c r="O315" s="160">
        <f t="shared" si="37"/>
        <v>0</v>
      </c>
      <c r="Q315" s="159">
        <f t="shared" si="34"/>
        <v>0</v>
      </c>
      <c r="S315" s="159">
        <f t="shared" si="35"/>
        <v>0</v>
      </c>
      <c r="AR315" s="171"/>
      <c r="AT315" s="171"/>
      <c r="AV315" s="171"/>
      <c r="AX315" s="171"/>
      <c r="AZ315" s="171"/>
      <c r="BB315" s="171"/>
      <c r="BD315" s="171"/>
      <c r="BE315" s="168"/>
      <c r="BF315" s="171"/>
    </row>
    <row r="316" spans="2:58">
      <c r="B316" s="516" t="s">
        <v>627</v>
      </c>
      <c r="C316" s="508">
        <v>1623</v>
      </c>
      <c r="D316" s="135" t="s">
        <v>358</v>
      </c>
      <c r="E316" s="133"/>
      <c r="F316" s="133"/>
      <c r="G316" s="133"/>
      <c r="H316" s="133"/>
      <c r="I316" s="133"/>
      <c r="J316" s="133"/>
      <c r="K316" s="134"/>
      <c r="L316" s="163"/>
      <c r="M316" s="229"/>
      <c r="N316" s="159" t="str">
        <f t="shared" si="36"/>
        <v>00</v>
      </c>
      <c r="O316" s="160">
        <f t="shared" si="37"/>
        <v>0</v>
      </c>
      <c r="Q316" s="159">
        <f t="shared" si="34"/>
        <v>0</v>
      </c>
      <c r="S316" s="159">
        <f t="shared" si="35"/>
        <v>0</v>
      </c>
      <c r="V316" s="130">
        <v>657</v>
      </c>
      <c r="X316" s="157" t="s">
        <v>358</v>
      </c>
      <c r="Y316" s="130" t="s">
        <v>358</v>
      </c>
      <c r="AR316" s="171"/>
      <c r="AT316" s="171"/>
      <c r="AV316" s="171"/>
      <c r="AX316" s="171"/>
      <c r="AZ316" s="171"/>
      <c r="BB316" s="171"/>
      <c r="BD316" s="171"/>
      <c r="BE316" s="168"/>
      <c r="BF316" s="171"/>
    </row>
    <row r="317" spans="2:58">
      <c r="B317" s="518"/>
      <c r="C317" s="510"/>
      <c r="D317" s="152"/>
      <c r="E317" s="144" t="s">
        <v>358</v>
      </c>
      <c r="F317" s="144"/>
      <c r="G317" s="144"/>
      <c r="H317" s="144"/>
      <c r="I317" s="144"/>
      <c r="J317" s="144"/>
      <c r="K317" s="145"/>
      <c r="L317" s="164"/>
      <c r="M317" s="230"/>
      <c r="N317" s="159" t="str">
        <f t="shared" si="36"/>
        <v>00</v>
      </c>
      <c r="O317" s="160">
        <f t="shared" si="37"/>
        <v>0</v>
      </c>
      <c r="Q317" s="159">
        <f t="shared" si="34"/>
        <v>0</v>
      </c>
      <c r="S317" s="159">
        <f t="shared" si="35"/>
        <v>0</v>
      </c>
      <c r="AR317" s="171"/>
      <c r="AT317" s="171"/>
      <c r="AV317" s="171"/>
      <c r="AX317" s="171"/>
      <c r="AZ317" s="171"/>
      <c r="BB317" s="171"/>
      <c r="BD317" s="171"/>
      <c r="BE317" s="168"/>
      <c r="BF317" s="171"/>
    </row>
    <row r="318" spans="2:58">
      <c r="B318" s="517" t="s">
        <v>628</v>
      </c>
      <c r="C318" s="509">
        <v>1628</v>
      </c>
      <c r="D318" s="135" t="s">
        <v>629</v>
      </c>
      <c r="E318" s="133"/>
      <c r="F318" s="133"/>
      <c r="G318" s="133"/>
      <c r="H318" s="133"/>
      <c r="I318" s="133"/>
      <c r="J318" s="133"/>
      <c r="K318" s="134"/>
      <c r="L318" s="163"/>
      <c r="M318" s="229"/>
      <c r="N318" s="159" t="str">
        <f t="shared" si="36"/>
        <v>88</v>
      </c>
      <c r="O318" s="160">
        <f t="shared" si="37"/>
        <v>136</v>
      </c>
      <c r="Q318" s="159">
        <f t="shared" si="34"/>
        <v>0</v>
      </c>
      <c r="S318" s="159">
        <f t="shared" si="35"/>
        <v>0</v>
      </c>
      <c r="V318" s="130" t="s">
        <v>628</v>
      </c>
      <c r="X318" s="157">
        <v>88</v>
      </c>
      <c r="Y318" s="130">
        <v>64</v>
      </c>
      <c r="Z318" s="130" t="s">
        <v>358</v>
      </c>
      <c r="AR318" s="171"/>
      <c r="AT318" s="171"/>
      <c r="AV318" s="171"/>
      <c r="AX318" s="171"/>
      <c r="AZ318" s="171"/>
      <c r="BB318" s="171"/>
      <c r="BD318" s="171"/>
      <c r="BE318" s="168"/>
      <c r="BF318" s="171"/>
    </row>
    <row r="319" spans="2:58">
      <c r="B319" s="517"/>
      <c r="C319" s="509"/>
      <c r="D319" s="135"/>
      <c r="E319" s="133" t="s">
        <v>445</v>
      </c>
      <c r="F319" s="133"/>
      <c r="G319" s="133"/>
      <c r="H319" s="133"/>
      <c r="I319" s="133"/>
      <c r="J319" s="133"/>
      <c r="K319" s="134"/>
      <c r="L319" s="163"/>
      <c r="M319" s="229"/>
      <c r="N319" s="159" t="str">
        <f t="shared" si="36"/>
        <v>64</v>
      </c>
      <c r="O319" s="160">
        <f t="shared" si="37"/>
        <v>100</v>
      </c>
      <c r="Q319" s="159">
        <f t="shared" si="34"/>
        <v>0</v>
      </c>
      <c r="S319" s="159">
        <f t="shared" si="35"/>
        <v>0</v>
      </c>
      <c r="AR319" s="171"/>
      <c r="AT319" s="171"/>
      <c r="AV319" s="171"/>
      <c r="AX319" s="171"/>
      <c r="AZ319" s="171"/>
      <c r="BB319" s="171"/>
      <c r="BD319" s="171"/>
      <c r="BE319" s="168"/>
      <c r="BF319" s="171"/>
    </row>
    <row r="320" spans="2:58">
      <c r="B320" s="518"/>
      <c r="C320" s="510"/>
      <c r="D320" s="152"/>
      <c r="E320" s="144"/>
      <c r="F320" s="144" t="s">
        <v>358</v>
      </c>
      <c r="G320" s="144"/>
      <c r="H320" s="144"/>
      <c r="I320" s="144"/>
      <c r="J320" s="144"/>
      <c r="K320" s="145"/>
      <c r="L320" s="164"/>
      <c r="M320" s="230"/>
      <c r="N320" s="159" t="str">
        <f t="shared" si="36"/>
        <v>00</v>
      </c>
      <c r="O320" s="160">
        <f t="shared" si="37"/>
        <v>0</v>
      </c>
      <c r="Q320" s="159">
        <f t="shared" si="34"/>
        <v>0</v>
      </c>
      <c r="S320" s="159">
        <f t="shared" si="35"/>
        <v>0</v>
      </c>
      <c r="AR320" s="171"/>
      <c r="AT320" s="171"/>
      <c r="AV320" s="171"/>
      <c r="AX320" s="171"/>
      <c r="AZ320" s="171"/>
      <c r="BB320" s="171"/>
      <c r="BD320" s="171"/>
      <c r="BE320" s="168"/>
      <c r="BF320" s="171"/>
    </row>
    <row r="321" spans="2:58">
      <c r="B321" s="516" t="s">
        <v>630</v>
      </c>
      <c r="C321" s="508">
        <v>1637</v>
      </c>
      <c r="D321" s="151" t="s">
        <v>631</v>
      </c>
      <c r="E321" s="141"/>
      <c r="F321" s="141"/>
      <c r="G321" s="141"/>
      <c r="H321" s="141"/>
      <c r="I321" s="141"/>
      <c r="J321" s="141"/>
      <c r="K321" s="142"/>
      <c r="L321" s="166"/>
      <c r="M321" s="234"/>
      <c r="N321" s="159" t="str">
        <f t="shared" si="36"/>
        <v>22</v>
      </c>
      <c r="O321" s="160">
        <f t="shared" si="37"/>
        <v>34</v>
      </c>
      <c r="Q321" s="159">
        <f t="shared" si="34"/>
        <v>0</v>
      </c>
      <c r="S321" s="159">
        <f t="shared" si="35"/>
        <v>0</v>
      </c>
      <c r="V321" s="130">
        <v>665</v>
      </c>
      <c r="X321" s="157">
        <v>22</v>
      </c>
      <c r="Y321" s="130" t="s">
        <v>377</v>
      </c>
      <c r="Z321" s="130">
        <v>44</v>
      </c>
      <c r="AA321" s="130">
        <v>22</v>
      </c>
      <c r="AB321" s="130">
        <v>60</v>
      </c>
      <c r="AC321" s="130" t="s">
        <v>410</v>
      </c>
      <c r="AD321" s="130" t="s">
        <v>358</v>
      </c>
      <c r="AR321" s="171"/>
      <c r="AT321" s="171"/>
      <c r="AV321" s="171"/>
      <c r="AX321" s="171"/>
      <c r="AZ321" s="171"/>
      <c r="BB321" s="171"/>
      <c r="BD321" s="171"/>
      <c r="BE321" s="168"/>
      <c r="BF321" s="171"/>
    </row>
    <row r="322" spans="2:58">
      <c r="B322" s="517"/>
      <c r="C322" s="509"/>
      <c r="D322" s="135"/>
      <c r="E322" s="133" t="s">
        <v>377</v>
      </c>
      <c r="F322" s="133"/>
      <c r="G322" s="133"/>
      <c r="H322" s="133"/>
      <c r="I322" s="133"/>
      <c r="J322" s="133"/>
      <c r="K322" s="134"/>
      <c r="L322" s="163"/>
      <c r="M322" s="229"/>
      <c r="N322" s="159" t="str">
        <f t="shared" si="36"/>
        <v>08</v>
      </c>
      <c r="O322" s="160">
        <f t="shared" si="37"/>
        <v>8</v>
      </c>
      <c r="Q322" s="159">
        <f t="shared" si="34"/>
        <v>0</v>
      </c>
      <c r="S322" s="159">
        <f t="shared" si="35"/>
        <v>0</v>
      </c>
      <c r="AR322" s="171"/>
      <c r="AT322" s="171"/>
      <c r="AV322" s="171"/>
      <c r="AX322" s="171"/>
      <c r="AZ322" s="171"/>
      <c r="BB322" s="171"/>
      <c r="BD322" s="171"/>
      <c r="BE322" s="168"/>
      <c r="BF322" s="171"/>
    </row>
    <row r="323" spans="2:58">
      <c r="B323" s="517"/>
      <c r="C323" s="509"/>
      <c r="D323" s="135"/>
      <c r="E323" s="133"/>
      <c r="F323" s="133" t="s">
        <v>565</v>
      </c>
      <c r="G323" s="133"/>
      <c r="H323" s="133"/>
      <c r="I323" s="133"/>
      <c r="J323" s="133"/>
      <c r="K323" s="134"/>
      <c r="L323" s="163"/>
      <c r="M323" s="229"/>
      <c r="N323" s="159" t="str">
        <f t="shared" si="36"/>
        <v>44</v>
      </c>
      <c r="O323" s="160">
        <f t="shared" si="37"/>
        <v>68</v>
      </c>
      <c r="Q323" s="159">
        <f t="shared" si="34"/>
        <v>0</v>
      </c>
      <c r="S323" s="159">
        <f t="shared" si="35"/>
        <v>0</v>
      </c>
      <c r="AR323" s="171"/>
      <c r="AT323" s="171"/>
      <c r="AV323" s="171"/>
      <c r="AX323" s="171"/>
      <c r="AZ323" s="171"/>
      <c r="BB323" s="171"/>
      <c r="BD323" s="171"/>
      <c r="BE323" s="168"/>
      <c r="BF323" s="171"/>
    </row>
    <row r="324" spans="2:58">
      <c r="B324" s="517"/>
      <c r="C324" s="509"/>
      <c r="D324" s="135"/>
      <c r="E324" s="133"/>
      <c r="F324" s="133"/>
      <c r="G324" s="133" t="s">
        <v>631</v>
      </c>
      <c r="H324" s="133"/>
      <c r="I324" s="133"/>
      <c r="J324" s="133"/>
      <c r="K324" s="134"/>
      <c r="L324" s="163"/>
      <c r="M324" s="229"/>
      <c r="N324" s="159" t="str">
        <f t="shared" si="36"/>
        <v>22</v>
      </c>
      <c r="O324" s="160">
        <f t="shared" si="37"/>
        <v>34</v>
      </c>
      <c r="Q324" s="159">
        <f t="shared" si="34"/>
        <v>0</v>
      </c>
      <c r="S324" s="159">
        <f t="shared" si="35"/>
        <v>0</v>
      </c>
      <c r="AR324" s="171"/>
      <c r="AT324" s="171"/>
      <c r="AV324" s="171"/>
      <c r="AX324" s="171"/>
      <c r="AZ324" s="171"/>
      <c r="BB324" s="171"/>
      <c r="BD324" s="171"/>
      <c r="BE324" s="168"/>
      <c r="BF324" s="171"/>
    </row>
    <row r="325" spans="2:58">
      <c r="B325" s="517"/>
      <c r="C325" s="509"/>
      <c r="D325" s="135"/>
      <c r="E325" s="133"/>
      <c r="F325" s="133"/>
      <c r="G325" s="133"/>
      <c r="H325" s="133" t="s">
        <v>632</v>
      </c>
      <c r="I325" s="133"/>
      <c r="J325" s="133"/>
      <c r="K325" s="134"/>
      <c r="L325" s="163"/>
      <c r="M325" s="229"/>
      <c r="N325" s="159" t="str">
        <f t="shared" si="36"/>
        <v>60</v>
      </c>
      <c r="O325" s="160">
        <f t="shared" si="37"/>
        <v>96</v>
      </c>
      <c r="Q325" s="159">
        <f t="shared" si="34"/>
        <v>0</v>
      </c>
      <c r="S325" s="159">
        <f t="shared" si="35"/>
        <v>0</v>
      </c>
      <c r="AR325" s="171"/>
      <c r="AT325" s="171"/>
      <c r="AV325" s="171"/>
      <c r="AX325" s="171"/>
      <c r="AZ325" s="171"/>
      <c r="BB325" s="171"/>
      <c r="BD325" s="171"/>
      <c r="BE325" s="168"/>
      <c r="BF325" s="171"/>
    </row>
    <row r="326" spans="2:58">
      <c r="B326" s="517"/>
      <c r="C326" s="509"/>
      <c r="D326" s="135"/>
      <c r="E326" s="133"/>
      <c r="F326" s="133"/>
      <c r="G326" s="133"/>
      <c r="H326" s="133"/>
      <c r="I326" s="133" t="s">
        <v>410</v>
      </c>
      <c r="J326" s="133"/>
      <c r="K326" s="134"/>
      <c r="L326" s="163"/>
      <c r="M326" s="229"/>
      <c r="N326" s="159" t="str">
        <f t="shared" si="36"/>
        <v>3F</v>
      </c>
      <c r="O326" s="160">
        <f t="shared" si="37"/>
        <v>63</v>
      </c>
      <c r="Q326" s="159">
        <f t="shared" si="34"/>
        <v>0</v>
      </c>
      <c r="S326" s="159">
        <f t="shared" si="35"/>
        <v>0</v>
      </c>
      <c r="AR326" s="171"/>
      <c r="AT326" s="171"/>
      <c r="AV326" s="171"/>
      <c r="AX326" s="171"/>
      <c r="AZ326" s="171"/>
      <c r="BB326" s="171"/>
      <c r="BD326" s="171"/>
      <c r="BE326" s="168"/>
      <c r="BF326" s="171"/>
    </row>
    <row r="327" spans="2:58">
      <c r="B327" s="518"/>
      <c r="C327" s="510"/>
      <c r="D327" s="152"/>
      <c r="E327" s="144"/>
      <c r="F327" s="144"/>
      <c r="G327" s="144"/>
      <c r="H327" s="144"/>
      <c r="I327" s="144"/>
      <c r="J327" s="144" t="s">
        <v>358</v>
      </c>
      <c r="K327" s="145"/>
      <c r="L327" s="164"/>
      <c r="M327" s="230"/>
      <c r="N327" s="159" t="str">
        <f t="shared" si="36"/>
        <v>00</v>
      </c>
      <c r="O327" s="160">
        <f t="shared" si="37"/>
        <v>0</v>
      </c>
      <c r="Q327" s="159">
        <f t="shared" si="34"/>
        <v>0</v>
      </c>
      <c r="S327" s="159">
        <f t="shared" si="35"/>
        <v>0</v>
      </c>
      <c r="AR327" s="171"/>
      <c r="AT327" s="171"/>
      <c r="AV327" s="171"/>
      <c r="AX327" s="171"/>
      <c r="AZ327" s="171"/>
      <c r="BB327" s="171"/>
      <c r="BD327" s="171"/>
      <c r="BE327" s="168"/>
      <c r="BF327" s="171"/>
    </row>
    <row r="328" spans="2:58">
      <c r="B328" s="246" t="s">
        <v>633</v>
      </c>
      <c r="C328" s="249">
        <v>1638</v>
      </c>
      <c r="D328" s="151" t="s">
        <v>634</v>
      </c>
      <c r="E328" s="141" t="s">
        <v>358</v>
      </c>
      <c r="F328" s="141" t="s">
        <v>358</v>
      </c>
      <c r="G328" s="141" t="s">
        <v>358</v>
      </c>
      <c r="H328" s="141"/>
      <c r="I328" s="141"/>
      <c r="J328" s="141"/>
      <c r="K328" s="142"/>
      <c r="L328" s="166" t="s">
        <v>635</v>
      </c>
      <c r="M328" s="234"/>
      <c r="N328" s="159" t="str">
        <f t="shared" si="36"/>
        <v>34000000</v>
      </c>
      <c r="O328" s="160">
        <f t="shared" si="37"/>
        <v>872415232</v>
      </c>
      <c r="Q328" s="159">
        <f t="shared" si="34"/>
        <v>0</v>
      </c>
      <c r="S328" s="159">
        <f t="shared" si="35"/>
        <v>0</v>
      </c>
      <c r="V328" s="130">
        <v>666</v>
      </c>
      <c r="X328" s="157">
        <v>34</v>
      </c>
      <c r="Y328" s="130" t="s">
        <v>358</v>
      </c>
      <c r="Z328" s="130" t="s">
        <v>358</v>
      </c>
      <c r="AA328" s="130" t="s">
        <v>358</v>
      </c>
      <c r="AR328" s="171"/>
      <c r="AT328" s="171"/>
      <c r="AV328" s="171"/>
      <c r="AX328" s="171"/>
      <c r="AZ328" s="171"/>
      <c r="BB328" s="171"/>
      <c r="BD328" s="171"/>
      <c r="BE328" s="168"/>
      <c r="BF328" s="171"/>
    </row>
    <row r="329" spans="2:58">
      <c r="B329" s="246" t="s">
        <v>636</v>
      </c>
      <c r="C329" s="249">
        <v>1640</v>
      </c>
      <c r="D329" s="151" t="s">
        <v>559</v>
      </c>
      <c r="E329" s="141" t="s">
        <v>358</v>
      </c>
      <c r="F329" s="141"/>
      <c r="G329" s="141"/>
      <c r="H329" s="141"/>
      <c r="I329" s="141"/>
      <c r="J329" s="141"/>
      <c r="K329" s="142"/>
      <c r="L329" s="166"/>
      <c r="M329" s="234"/>
      <c r="N329" s="159" t="str">
        <f t="shared" si="36"/>
        <v>4000</v>
      </c>
      <c r="O329" s="160">
        <f t="shared" si="37"/>
        <v>16384</v>
      </c>
      <c r="Q329" s="159">
        <f t="shared" si="34"/>
        <v>0</v>
      </c>
      <c r="S329" s="159">
        <f t="shared" si="35"/>
        <v>0</v>
      </c>
      <c r="V329" s="130">
        <v>668</v>
      </c>
      <c r="X329" s="157">
        <v>40</v>
      </c>
      <c r="Y329" s="130" t="s">
        <v>358</v>
      </c>
      <c r="AR329" s="171"/>
      <c r="AT329" s="171"/>
      <c r="AV329" s="171"/>
      <c r="AX329" s="171"/>
      <c r="AZ329" s="171"/>
      <c r="BB329" s="171"/>
      <c r="BD329" s="171"/>
      <c r="BE329" s="168"/>
      <c r="BF329" s="171"/>
    </row>
    <row r="330" spans="2:58">
      <c r="B330" s="516" t="s">
        <v>637</v>
      </c>
      <c r="C330" s="508">
        <v>1642</v>
      </c>
      <c r="D330" s="185" t="s">
        <v>406</v>
      </c>
      <c r="E330" s="186"/>
      <c r="F330" s="186"/>
      <c r="G330" s="186"/>
      <c r="H330" s="186"/>
      <c r="I330" s="186"/>
      <c r="J330" s="186"/>
      <c r="K330" s="187"/>
      <c r="L330" s="188" t="s">
        <v>638</v>
      </c>
      <c r="M330" s="231" t="s">
        <v>639</v>
      </c>
      <c r="N330" s="159" t="str">
        <f t="shared" si="36"/>
        <v>21</v>
      </c>
      <c r="O330" s="160">
        <f t="shared" ref="O330:O348" si="38">HEX2DEC(N330)</f>
        <v>33</v>
      </c>
      <c r="Q330" s="159">
        <f t="shared" si="34"/>
        <v>0</v>
      </c>
      <c r="S330" s="159">
        <f t="shared" si="35"/>
        <v>0</v>
      </c>
      <c r="V330" s="130" t="s">
        <v>637</v>
      </c>
      <c r="X330" s="157">
        <v>20</v>
      </c>
      <c r="Y330" s="130" t="s">
        <v>382</v>
      </c>
      <c r="Z330" s="130" t="s">
        <v>358</v>
      </c>
      <c r="AA330" s="130">
        <v>10</v>
      </c>
      <c r="AB330" s="130">
        <v>10</v>
      </c>
      <c r="AC330" s="130" t="s">
        <v>500</v>
      </c>
      <c r="AD330" s="130" t="s">
        <v>640</v>
      </c>
      <c r="AE330" s="158" t="s">
        <v>541</v>
      </c>
      <c r="AR330" s="171"/>
      <c r="AT330" s="171"/>
      <c r="AV330" s="171"/>
      <c r="AX330" s="171"/>
      <c r="AZ330" s="171"/>
      <c r="BB330" s="171"/>
      <c r="BD330" s="171"/>
      <c r="BE330" s="168"/>
      <c r="BF330" s="171"/>
    </row>
    <row r="331" spans="2:58">
      <c r="B331" s="517"/>
      <c r="C331" s="509"/>
      <c r="D331" s="189"/>
      <c r="E331" s="232" t="s">
        <v>382</v>
      </c>
      <c r="F331" s="232"/>
      <c r="G331" s="232"/>
      <c r="H331" s="232"/>
      <c r="I331" s="232"/>
      <c r="J331" s="232"/>
      <c r="K331" s="190"/>
      <c r="L331" s="191" t="s">
        <v>641</v>
      </c>
      <c r="M331" s="233" t="s">
        <v>642</v>
      </c>
      <c r="N331" s="159" t="str">
        <f t="shared" si="36"/>
        <v>FE</v>
      </c>
      <c r="O331" s="160">
        <f t="shared" si="38"/>
        <v>254</v>
      </c>
      <c r="Q331" s="159">
        <f t="shared" si="34"/>
        <v>0</v>
      </c>
      <c r="S331" s="159">
        <f t="shared" si="35"/>
        <v>0</v>
      </c>
      <c r="AR331" s="171"/>
      <c r="AT331" s="171"/>
      <c r="AV331" s="171"/>
      <c r="AX331" s="171"/>
      <c r="AZ331" s="171"/>
      <c r="BB331" s="171"/>
      <c r="BD331" s="171"/>
      <c r="BE331" s="168"/>
      <c r="BF331" s="171"/>
    </row>
    <row r="332" spans="2:58">
      <c r="B332" s="517"/>
      <c r="C332" s="509"/>
      <c r="D332" s="135"/>
      <c r="E332" s="133"/>
      <c r="F332" s="133" t="s">
        <v>358</v>
      </c>
      <c r="G332" s="133"/>
      <c r="H332" s="133"/>
      <c r="I332" s="133"/>
      <c r="J332" s="133"/>
      <c r="K332" s="134"/>
      <c r="L332" s="163"/>
      <c r="M332" s="229"/>
      <c r="N332" s="159" t="str">
        <f t="shared" si="36"/>
        <v>00</v>
      </c>
      <c r="O332" s="160">
        <f t="shared" si="38"/>
        <v>0</v>
      </c>
      <c r="Q332" s="159">
        <f t="shared" si="34"/>
        <v>0</v>
      </c>
      <c r="S332" s="159">
        <f t="shared" si="35"/>
        <v>0</v>
      </c>
      <c r="AR332" s="171"/>
      <c r="AT332" s="171"/>
      <c r="AV332" s="171"/>
      <c r="AX332" s="171"/>
      <c r="AZ332" s="171"/>
      <c r="BB332" s="171"/>
      <c r="BD332" s="171"/>
      <c r="BE332" s="168"/>
      <c r="BF332" s="171"/>
    </row>
    <row r="333" spans="2:58">
      <c r="B333" s="517"/>
      <c r="C333" s="509"/>
      <c r="D333" s="135"/>
      <c r="E333" s="133"/>
      <c r="F333" s="133"/>
      <c r="G333" s="133" t="s">
        <v>561</v>
      </c>
      <c r="H333" s="133" t="s">
        <v>561</v>
      </c>
      <c r="I333" s="133"/>
      <c r="J333" s="133"/>
      <c r="K333" s="134"/>
      <c r="L333" s="163" t="s">
        <v>643</v>
      </c>
      <c r="M333" s="229"/>
      <c r="N333" s="159" t="str">
        <f t="shared" si="36"/>
        <v>1010</v>
      </c>
      <c r="O333" s="160">
        <f t="shared" si="38"/>
        <v>4112</v>
      </c>
      <c r="Q333" s="159">
        <f t="shared" si="34"/>
        <v>0</v>
      </c>
      <c r="S333" s="159">
        <f t="shared" si="35"/>
        <v>0</v>
      </c>
      <c r="AR333" s="171"/>
      <c r="AT333" s="171"/>
      <c r="AV333" s="171"/>
      <c r="AX333" s="171"/>
      <c r="AZ333" s="171"/>
      <c r="BB333" s="171"/>
      <c r="BD333" s="171"/>
      <c r="BE333" s="168"/>
      <c r="BF333" s="171"/>
    </row>
    <row r="334" spans="2:58">
      <c r="B334" s="517"/>
      <c r="C334" s="509"/>
      <c r="D334" s="135"/>
      <c r="E334" s="133"/>
      <c r="F334" s="133"/>
      <c r="G334" s="133"/>
      <c r="H334" s="133"/>
      <c r="I334" s="133" t="s">
        <v>500</v>
      </c>
      <c r="J334" s="133"/>
      <c r="K334" s="134"/>
      <c r="L334" s="163"/>
      <c r="M334" s="229"/>
      <c r="N334" s="159" t="str">
        <f t="shared" si="36"/>
        <v>C0</v>
      </c>
      <c r="O334" s="160">
        <f t="shared" si="38"/>
        <v>192</v>
      </c>
      <c r="Q334" s="159">
        <f t="shared" si="34"/>
        <v>0</v>
      </c>
      <c r="S334" s="159">
        <f t="shared" si="35"/>
        <v>0</v>
      </c>
      <c r="AR334" s="171"/>
      <c r="AT334" s="171"/>
      <c r="AV334" s="171"/>
      <c r="AX334" s="171"/>
      <c r="AZ334" s="171"/>
      <c r="BB334" s="171"/>
      <c r="BD334" s="171"/>
      <c r="BE334" s="168"/>
      <c r="BF334" s="171"/>
    </row>
    <row r="335" spans="2:58">
      <c r="B335" s="517"/>
      <c r="C335" s="509"/>
      <c r="D335" s="135"/>
      <c r="E335" s="133"/>
      <c r="F335" s="133"/>
      <c r="G335" s="133"/>
      <c r="H335" s="133"/>
      <c r="I335" s="133"/>
      <c r="J335" s="133" t="s">
        <v>640</v>
      </c>
      <c r="K335" s="134"/>
      <c r="L335" s="163"/>
      <c r="M335" s="229"/>
      <c r="N335" s="159" t="str">
        <f t="shared" si="36"/>
        <v>1F</v>
      </c>
      <c r="O335" s="160">
        <f t="shared" si="38"/>
        <v>31</v>
      </c>
      <c r="Q335" s="159">
        <f t="shared" si="34"/>
        <v>0</v>
      </c>
      <c r="S335" s="159">
        <f t="shared" si="35"/>
        <v>0</v>
      </c>
      <c r="AR335" s="171"/>
      <c r="AT335" s="171"/>
      <c r="AV335" s="171"/>
      <c r="AX335" s="171"/>
      <c r="AZ335" s="171"/>
      <c r="BB335" s="171"/>
      <c r="BD335" s="171"/>
      <c r="BE335" s="168"/>
      <c r="BF335" s="171"/>
    </row>
    <row r="336" spans="2:58">
      <c r="B336" s="518"/>
      <c r="C336" s="510"/>
      <c r="D336" s="192"/>
      <c r="E336" s="193"/>
      <c r="F336" s="193"/>
      <c r="G336" s="193"/>
      <c r="H336" s="193"/>
      <c r="I336" s="193"/>
      <c r="J336" s="193"/>
      <c r="K336" s="194" t="s">
        <v>541</v>
      </c>
      <c r="L336" s="195" t="s">
        <v>644</v>
      </c>
      <c r="M336" s="238" t="s">
        <v>645</v>
      </c>
      <c r="N336" s="159" t="str">
        <f t="shared" si="36"/>
        <v>02</v>
      </c>
      <c r="O336" s="160">
        <f t="shared" si="38"/>
        <v>2</v>
      </c>
      <c r="Q336" s="159">
        <f t="shared" si="34"/>
        <v>0</v>
      </c>
      <c r="S336" s="159">
        <f t="shared" si="35"/>
        <v>0</v>
      </c>
      <c r="AR336" s="171"/>
      <c r="AT336" s="171"/>
      <c r="AV336" s="171"/>
      <c r="AX336" s="171"/>
      <c r="AZ336" s="171"/>
      <c r="BB336" s="171"/>
      <c r="BD336" s="171"/>
      <c r="BE336" s="168"/>
      <c r="BF336" s="171"/>
    </row>
    <row r="337" spans="2:58">
      <c r="B337" s="516" t="s">
        <v>646</v>
      </c>
      <c r="C337" s="508">
        <v>1649</v>
      </c>
      <c r="D337" s="151" t="s">
        <v>541</v>
      </c>
      <c r="E337" s="141"/>
      <c r="F337" s="141"/>
      <c r="G337" s="141"/>
      <c r="H337" s="141"/>
      <c r="I337" s="141"/>
      <c r="J337" s="141"/>
      <c r="K337" s="142"/>
      <c r="L337" s="166"/>
      <c r="M337" s="234"/>
      <c r="N337" s="159" t="str">
        <f t="shared" si="36"/>
        <v>02</v>
      </c>
      <c r="O337" s="160">
        <f t="shared" si="38"/>
        <v>2</v>
      </c>
      <c r="Q337" s="159">
        <f t="shared" ref="Q337:Q366" si="39">O337*P337</f>
        <v>0</v>
      </c>
      <c r="S337" s="159">
        <f t="shared" ref="S337:S366" si="40">Q337+R337</f>
        <v>0</v>
      </c>
      <c r="V337" s="130">
        <v>671</v>
      </c>
      <c r="X337" s="157" t="s">
        <v>541</v>
      </c>
      <c r="Y337" s="130" t="s">
        <v>358</v>
      </c>
      <c r="AR337" s="171"/>
      <c r="AT337" s="171"/>
      <c r="AV337" s="171"/>
      <c r="AX337" s="171"/>
      <c r="AZ337" s="171"/>
      <c r="BB337" s="171"/>
      <c r="BD337" s="171"/>
      <c r="BE337" s="168"/>
      <c r="BF337" s="171"/>
    </row>
    <row r="338" spans="2:58">
      <c r="B338" s="518"/>
      <c r="C338" s="510"/>
      <c r="D338" s="152"/>
      <c r="E338" s="144" t="s">
        <v>358</v>
      </c>
      <c r="F338" s="144"/>
      <c r="G338" s="144"/>
      <c r="H338" s="144"/>
      <c r="I338" s="144"/>
      <c r="J338" s="144"/>
      <c r="K338" s="145"/>
      <c r="L338" s="164"/>
      <c r="M338" s="230"/>
      <c r="N338" s="159" t="str">
        <f t="shared" si="36"/>
        <v>00</v>
      </c>
      <c r="O338" s="160">
        <f t="shared" si="38"/>
        <v>0</v>
      </c>
      <c r="Q338" s="159">
        <f t="shared" si="39"/>
        <v>0</v>
      </c>
      <c r="S338" s="159">
        <f t="shared" si="40"/>
        <v>0</v>
      </c>
      <c r="AR338" s="171"/>
      <c r="AT338" s="171"/>
      <c r="AV338" s="171"/>
      <c r="AX338" s="171"/>
      <c r="AZ338" s="171"/>
      <c r="BB338" s="171"/>
      <c r="BD338" s="171"/>
      <c r="BE338" s="168"/>
      <c r="BF338" s="171"/>
    </row>
    <row r="339" spans="2:58">
      <c r="B339" s="516" t="s">
        <v>647</v>
      </c>
      <c r="C339" s="508">
        <v>1651</v>
      </c>
      <c r="D339" s="151" t="s">
        <v>358</v>
      </c>
      <c r="E339" s="141"/>
      <c r="F339" s="141"/>
      <c r="G339" s="141"/>
      <c r="H339" s="141"/>
      <c r="I339" s="141"/>
      <c r="J339" s="141"/>
      <c r="K339" s="142"/>
      <c r="L339" s="166"/>
      <c r="M339" s="234"/>
      <c r="N339" s="159" t="str">
        <f t="shared" si="36"/>
        <v>00</v>
      </c>
      <c r="O339" s="160">
        <f t="shared" si="38"/>
        <v>0</v>
      </c>
      <c r="Q339" s="159">
        <f t="shared" si="39"/>
        <v>0</v>
      </c>
      <c r="S339" s="159">
        <f t="shared" si="40"/>
        <v>0</v>
      </c>
      <c r="V339" s="130">
        <v>673</v>
      </c>
      <c r="X339" s="157" t="s">
        <v>358</v>
      </c>
      <c r="Y339" s="130" t="s">
        <v>358</v>
      </c>
      <c r="Z339" s="130">
        <v>51</v>
      </c>
      <c r="AA339" s="130">
        <v>51</v>
      </c>
      <c r="AB339" s="130">
        <v>51</v>
      </c>
      <c r="AC339" s="130">
        <v>51</v>
      </c>
      <c r="AD339" s="130" t="s">
        <v>358</v>
      </c>
      <c r="AR339" s="171"/>
      <c r="AT339" s="171"/>
      <c r="AV339" s="171"/>
      <c r="AX339" s="171"/>
      <c r="AZ339" s="171"/>
      <c r="BB339" s="171"/>
      <c r="BD339" s="171"/>
      <c r="BE339" s="168"/>
      <c r="BF339" s="171"/>
    </row>
    <row r="340" spans="2:58">
      <c r="B340" s="517"/>
      <c r="C340" s="509"/>
      <c r="D340" s="135"/>
      <c r="E340" s="133" t="s">
        <v>358</v>
      </c>
      <c r="F340" s="133"/>
      <c r="G340" s="133"/>
      <c r="H340" s="133"/>
      <c r="I340" s="133"/>
      <c r="J340" s="133"/>
      <c r="K340" s="134"/>
      <c r="L340" s="163"/>
      <c r="M340" s="229"/>
      <c r="N340" s="159" t="str">
        <f t="shared" si="36"/>
        <v>00</v>
      </c>
      <c r="O340" s="160">
        <f t="shared" si="38"/>
        <v>0</v>
      </c>
      <c r="Q340" s="159">
        <f t="shared" si="39"/>
        <v>0</v>
      </c>
      <c r="S340" s="159">
        <f t="shared" si="40"/>
        <v>0</v>
      </c>
      <c r="AR340" s="171"/>
      <c r="AT340" s="171"/>
      <c r="AV340" s="171"/>
      <c r="AX340" s="171"/>
      <c r="AZ340" s="171"/>
      <c r="BB340" s="171"/>
      <c r="BD340" s="171"/>
      <c r="BE340" s="168"/>
      <c r="BF340" s="171"/>
    </row>
    <row r="341" spans="2:58">
      <c r="B341" s="517"/>
      <c r="C341" s="509"/>
      <c r="D341" s="135"/>
      <c r="E341" s="133"/>
      <c r="F341" s="133" t="s">
        <v>648</v>
      </c>
      <c r="G341" s="133"/>
      <c r="H341" s="133"/>
      <c r="I341" s="133"/>
      <c r="J341" s="133"/>
      <c r="K341" s="134"/>
      <c r="L341" s="163"/>
      <c r="M341" s="229"/>
      <c r="N341" s="159" t="str">
        <f t="shared" si="36"/>
        <v>51</v>
      </c>
      <c r="O341" s="160">
        <f t="shared" si="38"/>
        <v>81</v>
      </c>
      <c r="Q341" s="159">
        <f t="shared" si="39"/>
        <v>0</v>
      </c>
      <c r="S341" s="159">
        <f t="shared" si="40"/>
        <v>0</v>
      </c>
      <c r="AR341" s="171"/>
      <c r="AT341" s="171"/>
      <c r="AV341" s="171"/>
      <c r="AX341" s="171"/>
      <c r="AZ341" s="171"/>
      <c r="BB341" s="171"/>
      <c r="BD341" s="171"/>
      <c r="BE341" s="168"/>
      <c r="BF341" s="171"/>
    </row>
    <row r="342" spans="2:58">
      <c r="B342" s="517"/>
      <c r="C342" s="509"/>
      <c r="D342" s="135"/>
      <c r="E342" s="133"/>
      <c r="F342" s="133"/>
      <c r="G342" s="133" t="s">
        <v>648</v>
      </c>
      <c r="H342" s="133"/>
      <c r="I342" s="133"/>
      <c r="J342" s="133"/>
      <c r="K342" s="134"/>
      <c r="L342" s="163"/>
      <c r="M342" s="229"/>
      <c r="N342" s="159" t="str">
        <f t="shared" si="36"/>
        <v>51</v>
      </c>
      <c r="O342" s="160">
        <f t="shared" si="38"/>
        <v>81</v>
      </c>
      <c r="Q342" s="159">
        <f t="shared" si="39"/>
        <v>0</v>
      </c>
      <c r="S342" s="159">
        <f t="shared" si="40"/>
        <v>0</v>
      </c>
      <c r="AR342" s="171"/>
      <c r="AT342" s="171"/>
      <c r="AV342" s="171"/>
      <c r="AX342" s="171"/>
      <c r="AZ342" s="171"/>
      <c r="BB342" s="171"/>
      <c r="BD342" s="171"/>
      <c r="BE342" s="168"/>
      <c r="BF342" s="171"/>
    </row>
    <row r="343" spans="2:58">
      <c r="B343" s="517"/>
      <c r="C343" s="509"/>
      <c r="D343" s="135"/>
      <c r="E343" s="133"/>
      <c r="F343" s="133"/>
      <c r="G343" s="133"/>
      <c r="H343" s="133" t="s">
        <v>648</v>
      </c>
      <c r="I343" s="133"/>
      <c r="J343" s="133"/>
      <c r="K343" s="134"/>
      <c r="L343" s="163"/>
      <c r="M343" s="229"/>
      <c r="N343" s="159" t="str">
        <f t="shared" si="36"/>
        <v>51</v>
      </c>
      <c r="O343" s="160">
        <f t="shared" si="38"/>
        <v>81</v>
      </c>
      <c r="Q343" s="159">
        <f t="shared" si="39"/>
        <v>0</v>
      </c>
      <c r="S343" s="159">
        <f t="shared" si="40"/>
        <v>0</v>
      </c>
      <c r="AR343" s="171"/>
      <c r="AT343" s="171"/>
      <c r="AV343" s="171"/>
      <c r="AX343" s="171"/>
      <c r="AZ343" s="171"/>
      <c r="BB343" s="171"/>
      <c r="BD343" s="171"/>
      <c r="BE343" s="168"/>
      <c r="BF343" s="171"/>
    </row>
    <row r="344" spans="2:58">
      <c r="B344" s="517"/>
      <c r="C344" s="509"/>
      <c r="D344" s="135"/>
      <c r="E344" s="133"/>
      <c r="F344" s="133"/>
      <c r="G344" s="133"/>
      <c r="H344" s="133"/>
      <c r="I344" s="133" t="s">
        <v>648</v>
      </c>
      <c r="J344" s="133"/>
      <c r="K344" s="134"/>
      <c r="L344" s="163"/>
      <c r="M344" s="229"/>
      <c r="N344" s="159" t="str">
        <f t="shared" si="36"/>
        <v>51</v>
      </c>
      <c r="O344" s="160">
        <f t="shared" si="38"/>
        <v>81</v>
      </c>
      <c r="Q344" s="159">
        <f t="shared" si="39"/>
        <v>0</v>
      </c>
      <c r="S344" s="159">
        <f t="shared" si="40"/>
        <v>0</v>
      </c>
      <c r="AR344" s="171"/>
      <c r="AT344" s="171"/>
      <c r="AV344" s="171"/>
      <c r="AX344" s="171"/>
      <c r="AZ344" s="171"/>
      <c r="BB344" s="171"/>
      <c r="BD344" s="171"/>
      <c r="BE344" s="168"/>
      <c r="BF344" s="171"/>
    </row>
    <row r="345" spans="2:58">
      <c r="B345" s="518"/>
      <c r="C345" s="510"/>
      <c r="D345" s="152"/>
      <c r="E345" s="144"/>
      <c r="F345" s="144"/>
      <c r="G345" s="144"/>
      <c r="H345" s="144"/>
      <c r="I345" s="144"/>
      <c r="J345" s="144" t="s">
        <v>358</v>
      </c>
      <c r="K345" s="145"/>
      <c r="L345" s="164"/>
      <c r="M345" s="230"/>
      <c r="N345" s="159" t="str">
        <f t="shared" si="36"/>
        <v>00</v>
      </c>
      <c r="O345" s="160">
        <f t="shared" si="38"/>
        <v>0</v>
      </c>
      <c r="Q345" s="159">
        <f t="shared" si="39"/>
        <v>0</v>
      </c>
      <c r="S345" s="159">
        <f t="shared" si="40"/>
        <v>0</v>
      </c>
      <c r="AR345" s="171"/>
      <c r="AT345" s="171"/>
      <c r="AV345" s="171"/>
      <c r="AX345" s="171"/>
      <c r="AZ345" s="171"/>
      <c r="BB345" s="171"/>
      <c r="BD345" s="171"/>
      <c r="BE345" s="168"/>
      <c r="BF345" s="171"/>
    </row>
    <row r="346" spans="2:58">
      <c r="B346" s="516" t="s">
        <v>649</v>
      </c>
      <c r="C346" s="508">
        <v>1675</v>
      </c>
      <c r="D346" s="151" t="s">
        <v>571</v>
      </c>
      <c r="E346" s="141"/>
      <c r="F346" s="141"/>
      <c r="G346" s="141"/>
      <c r="H346" s="141"/>
      <c r="I346" s="141"/>
      <c r="J346" s="141"/>
      <c r="K346" s="142"/>
      <c r="L346" s="166"/>
      <c r="M346" s="234"/>
      <c r="N346" s="159" t="str">
        <f t="shared" si="36"/>
        <v>12</v>
      </c>
      <c r="O346" s="160">
        <f t="shared" si="38"/>
        <v>18</v>
      </c>
      <c r="Q346" s="159">
        <f t="shared" si="39"/>
        <v>0</v>
      </c>
      <c r="S346" s="159">
        <f t="shared" si="40"/>
        <v>0</v>
      </c>
      <c r="V346" s="130" t="s">
        <v>649</v>
      </c>
      <c r="X346" s="157">
        <v>12</v>
      </c>
      <c r="Y346" s="130" t="s">
        <v>428</v>
      </c>
      <c r="Z346" s="130">
        <v>75</v>
      </c>
      <c r="AR346" s="171"/>
      <c r="AT346" s="171"/>
      <c r="AV346" s="171"/>
      <c r="AX346" s="171"/>
      <c r="AZ346" s="171"/>
      <c r="BB346" s="171"/>
      <c r="BD346" s="171"/>
      <c r="BE346" s="168"/>
      <c r="BF346" s="171"/>
    </row>
    <row r="347" spans="2:58">
      <c r="B347" s="517"/>
      <c r="C347" s="509"/>
      <c r="D347" s="135"/>
      <c r="E347" s="133" t="s">
        <v>428</v>
      </c>
      <c r="F347" s="133"/>
      <c r="G347" s="133"/>
      <c r="H347" s="133"/>
      <c r="I347" s="133"/>
      <c r="J347" s="133"/>
      <c r="K347" s="134"/>
      <c r="L347" s="163"/>
      <c r="M347" s="229"/>
      <c r="N347" s="159" t="str">
        <f t="shared" ref="N347:N349" si="41">_xlfn.CONCAT(D347,E347,F347,G347,H347,I347,J347,K347)</f>
        <v>0D</v>
      </c>
      <c r="O347" s="160">
        <f t="shared" si="38"/>
        <v>13</v>
      </c>
      <c r="Q347" s="159">
        <f t="shared" si="39"/>
        <v>0</v>
      </c>
      <c r="S347" s="159">
        <f t="shared" si="40"/>
        <v>0</v>
      </c>
      <c r="AR347" s="171"/>
      <c r="AT347" s="171"/>
      <c r="AV347" s="171"/>
      <c r="AX347" s="171"/>
      <c r="AZ347" s="171"/>
      <c r="BB347" s="171"/>
      <c r="BD347" s="171"/>
      <c r="BE347" s="168"/>
      <c r="BF347" s="171"/>
    </row>
    <row r="348" spans="2:58">
      <c r="B348" s="518"/>
      <c r="C348" s="510"/>
      <c r="D348" s="152"/>
      <c r="E348" s="144"/>
      <c r="F348" s="144" t="s">
        <v>650</v>
      </c>
      <c r="G348" s="144"/>
      <c r="H348" s="144"/>
      <c r="I348" s="144"/>
      <c r="J348" s="144"/>
      <c r="K348" s="145"/>
      <c r="L348" s="164"/>
      <c r="M348" s="230"/>
      <c r="N348" s="159" t="str">
        <f t="shared" si="41"/>
        <v>75</v>
      </c>
      <c r="O348" s="160">
        <f t="shared" si="38"/>
        <v>117</v>
      </c>
      <c r="Q348" s="159">
        <f t="shared" si="39"/>
        <v>0</v>
      </c>
      <c r="S348" s="159">
        <f t="shared" si="40"/>
        <v>0</v>
      </c>
      <c r="AR348" s="171"/>
      <c r="AT348" s="171"/>
      <c r="AV348" s="171"/>
      <c r="AX348" s="171"/>
      <c r="AZ348" s="171"/>
      <c r="BB348" s="171"/>
      <c r="BD348" s="171"/>
      <c r="BE348" s="168"/>
      <c r="BF348" s="171"/>
    </row>
    <row r="349" spans="2:58">
      <c r="B349" s="516" t="s">
        <v>651</v>
      </c>
      <c r="C349" s="508">
        <v>1689</v>
      </c>
      <c r="D349" s="185" t="s">
        <v>413</v>
      </c>
      <c r="E349" s="186"/>
      <c r="F349" s="186"/>
      <c r="G349" s="186"/>
      <c r="H349" s="186"/>
      <c r="I349" s="186"/>
      <c r="J349" s="186"/>
      <c r="K349" s="187"/>
      <c r="L349" s="188" t="s">
        <v>652</v>
      </c>
      <c r="M349" s="231" t="s">
        <v>653</v>
      </c>
      <c r="N349" s="159" t="str">
        <f t="shared" si="41"/>
        <v>28</v>
      </c>
      <c r="O349" s="160">
        <f>HEX2DEC(N349)</f>
        <v>40</v>
      </c>
      <c r="P349" s="172"/>
      <c r="Q349" s="159">
        <f>1-((O349-24)*1)/16</f>
        <v>0</v>
      </c>
      <c r="S349" s="159">
        <f t="shared" si="40"/>
        <v>0</v>
      </c>
      <c r="V349" s="130">
        <v>699</v>
      </c>
      <c r="X349" s="157">
        <v>28</v>
      </c>
      <c r="Y349" s="130">
        <v>32</v>
      </c>
      <c r="Z349" s="130" t="s">
        <v>519</v>
      </c>
      <c r="AA349" s="130">
        <v>30</v>
      </c>
      <c r="AB349" s="130">
        <v>80</v>
      </c>
      <c r="AC349" s="130" t="s">
        <v>358</v>
      </c>
      <c r="AD349" s="130" t="s">
        <v>429</v>
      </c>
      <c r="AE349" s="158">
        <v>80</v>
      </c>
      <c r="AG349" s="169">
        <v>28</v>
      </c>
      <c r="AH349" s="171" t="s">
        <v>588</v>
      </c>
      <c r="AI349" s="168">
        <v>18</v>
      </c>
      <c r="AJ349" s="171" t="s">
        <v>654</v>
      </c>
      <c r="AR349" s="171"/>
      <c r="AT349" s="171"/>
      <c r="AV349" s="171"/>
      <c r="AX349" s="171"/>
      <c r="AZ349" s="171"/>
      <c r="BB349" s="171"/>
      <c r="BD349" s="171"/>
      <c r="BE349" s="168"/>
      <c r="BF349" s="171"/>
    </row>
    <row r="350" spans="2:58">
      <c r="B350" s="517"/>
      <c r="C350" s="509"/>
      <c r="D350" s="189"/>
      <c r="E350" s="232" t="s">
        <v>495</v>
      </c>
      <c r="F350" s="232"/>
      <c r="G350" s="232"/>
      <c r="H350" s="232"/>
      <c r="I350" s="232"/>
      <c r="J350" s="232"/>
      <c r="K350" s="190"/>
      <c r="L350" s="191" t="s">
        <v>655</v>
      </c>
      <c r="M350" s="233" t="s">
        <v>656</v>
      </c>
      <c r="N350" s="159" t="str">
        <f>_xlfn.CONCAT(D350,E350,F350,G350,H350,I350,J350,K350)</f>
        <v>30</v>
      </c>
      <c r="O350" s="160">
        <f>HEX2DEC(N350)</f>
        <v>48</v>
      </c>
      <c r="P350" s="159">
        <v>0.5</v>
      </c>
      <c r="Q350" s="159">
        <f t="shared" si="39"/>
        <v>24</v>
      </c>
      <c r="S350" s="159">
        <f t="shared" si="40"/>
        <v>24</v>
      </c>
      <c r="AG350" s="169" t="s">
        <v>377</v>
      </c>
      <c r="AH350" s="171" t="s">
        <v>657</v>
      </c>
      <c r="AI350" s="168" t="s">
        <v>658</v>
      </c>
      <c r="AJ350" s="171" t="s">
        <v>659</v>
      </c>
      <c r="AK350" s="168" t="s">
        <v>355</v>
      </c>
      <c r="AL350" s="171" t="s">
        <v>660</v>
      </c>
      <c r="AM350" s="168" t="s">
        <v>413</v>
      </c>
      <c r="AN350" s="171" t="s">
        <v>661</v>
      </c>
      <c r="AO350" s="168" t="s">
        <v>662</v>
      </c>
      <c r="AP350" s="171" t="s">
        <v>663</v>
      </c>
      <c r="AQ350" s="168" t="s">
        <v>664</v>
      </c>
      <c r="AR350" s="171" t="s">
        <v>665</v>
      </c>
      <c r="AS350" s="168" t="s">
        <v>666</v>
      </c>
      <c r="AT350" s="171" t="s">
        <v>667</v>
      </c>
      <c r="AU350" s="168" t="s">
        <v>495</v>
      </c>
      <c r="AV350" s="171" t="s">
        <v>668</v>
      </c>
      <c r="AW350" s="168" t="s">
        <v>669</v>
      </c>
      <c r="AX350" s="171" t="s">
        <v>670</v>
      </c>
      <c r="AY350" s="168" t="s">
        <v>634</v>
      </c>
      <c r="AZ350" s="171" t="s">
        <v>671</v>
      </c>
      <c r="BA350" s="168" t="s">
        <v>672</v>
      </c>
      <c r="BB350" s="171" t="s">
        <v>673</v>
      </c>
      <c r="BD350" s="171"/>
      <c r="BE350" s="168"/>
      <c r="BF350" s="171"/>
    </row>
    <row r="351" spans="2:58">
      <c r="B351" s="517"/>
      <c r="C351" s="509"/>
      <c r="D351" s="135"/>
      <c r="E351" s="133"/>
      <c r="F351" s="133" t="s">
        <v>519</v>
      </c>
      <c r="G351" s="133"/>
      <c r="H351" s="133"/>
      <c r="I351" s="133"/>
      <c r="J351" s="133"/>
      <c r="K351" s="134"/>
      <c r="L351" s="163"/>
      <c r="M351" s="229"/>
      <c r="N351" s="159" t="str">
        <f t="shared" ref="N351:N366" si="42">_xlfn.CONCAT(D351,E351,F351,G351,H351,I351,J351,K351)</f>
        <v>8A</v>
      </c>
      <c r="O351" s="160">
        <f t="shared" ref="O351:O366" si="43">HEX2DEC(N351)</f>
        <v>138</v>
      </c>
      <c r="Q351" s="159">
        <f t="shared" si="39"/>
        <v>0</v>
      </c>
      <c r="S351" s="159">
        <f t="shared" si="40"/>
        <v>0</v>
      </c>
      <c r="AR351" s="171"/>
      <c r="AT351" s="171"/>
      <c r="AV351" s="171"/>
      <c r="AX351" s="171"/>
      <c r="AZ351" s="171"/>
      <c r="BB351" s="171"/>
      <c r="BD351" s="171"/>
      <c r="BE351" s="168"/>
      <c r="BF351" s="171"/>
    </row>
    <row r="352" spans="2:58">
      <c r="B352" s="517"/>
      <c r="C352" s="509"/>
      <c r="D352" s="189"/>
      <c r="E352" s="232"/>
      <c r="F352" s="232"/>
      <c r="G352" s="232" t="s">
        <v>495</v>
      </c>
      <c r="H352" s="232"/>
      <c r="I352" s="232"/>
      <c r="J352" s="232"/>
      <c r="K352" s="190"/>
      <c r="L352" s="191" t="s">
        <v>674</v>
      </c>
      <c r="M352" s="233" t="s">
        <v>675</v>
      </c>
      <c r="N352" s="159" t="str">
        <f t="shared" si="42"/>
        <v>30</v>
      </c>
      <c r="O352" s="160">
        <f t="shared" si="43"/>
        <v>48</v>
      </c>
      <c r="Q352" s="159">
        <f t="shared" si="39"/>
        <v>0</v>
      </c>
      <c r="S352" s="159">
        <f t="shared" si="40"/>
        <v>0</v>
      </c>
      <c r="AG352" s="169" t="s">
        <v>369</v>
      </c>
      <c r="AH352" s="171" t="s">
        <v>588</v>
      </c>
      <c r="AI352" s="168" t="s">
        <v>561</v>
      </c>
      <c r="AJ352" s="171" t="s">
        <v>676</v>
      </c>
      <c r="AK352" s="168" t="s">
        <v>677</v>
      </c>
      <c r="AL352" s="171" t="s">
        <v>678</v>
      </c>
      <c r="AM352" s="168" t="s">
        <v>495</v>
      </c>
      <c r="AN352" s="171" t="s">
        <v>679</v>
      </c>
      <c r="AO352" s="168" t="s">
        <v>559</v>
      </c>
      <c r="AP352" s="171" t="s">
        <v>680</v>
      </c>
      <c r="AQ352" s="168" t="s">
        <v>395</v>
      </c>
      <c r="AR352" s="171" t="s">
        <v>681</v>
      </c>
      <c r="AS352" s="168" t="s">
        <v>632</v>
      </c>
      <c r="AT352" s="171" t="s">
        <v>682</v>
      </c>
      <c r="AU352" s="168" t="s">
        <v>683</v>
      </c>
      <c r="AV352" s="171" t="s">
        <v>684</v>
      </c>
      <c r="AW352" s="168" t="s">
        <v>477</v>
      </c>
      <c r="AX352" s="171" t="s">
        <v>685</v>
      </c>
      <c r="AZ352" s="171"/>
      <c r="BB352" s="171"/>
      <c r="BD352" s="171"/>
      <c r="BE352" s="168"/>
      <c r="BF352" s="171"/>
    </row>
    <row r="353" spans="2:58">
      <c r="B353" s="517"/>
      <c r="C353" s="509"/>
      <c r="D353" s="135"/>
      <c r="E353" s="133"/>
      <c r="F353" s="133"/>
      <c r="G353" s="133"/>
      <c r="H353" s="133" t="s">
        <v>477</v>
      </c>
      <c r="I353" s="133"/>
      <c r="J353" s="133"/>
      <c r="K353" s="134"/>
      <c r="L353" s="163"/>
      <c r="M353" s="229"/>
      <c r="N353" s="159" t="str">
        <f t="shared" si="42"/>
        <v>80</v>
      </c>
      <c r="O353" s="160">
        <f t="shared" si="43"/>
        <v>128</v>
      </c>
      <c r="Q353" s="159">
        <f t="shared" si="39"/>
        <v>0</v>
      </c>
      <c r="S353" s="159">
        <f t="shared" si="40"/>
        <v>0</v>
      </c>
      <c r="AR353" s="171"/>
      <c r="AT353" s="171"/>
      <c r="AV353" s="171"/>
      <c r="AX353" s="171"/>
      <c r="AZ353" s="171"/>
      <c r="BB353" s="171"/>
      <c r="BD353" s="171"/>
      <c r="BE353" s="168"/>
      <c r="BF353" s="171"/>
    </row>
    <row r="354" spans="2:58">
      <c r="B354" s="517"/>
      <c r="C354" s="509"/>
      <c r="D354" s="135"/>
      <c r="E354" s="133"/>
      <c r="F354" s="133"/>
      <c r="G354" s="133"/>
      <c r="H354" s="133"/>
      <c r="I354" s="133" t="s">
        <v>358</v>
      </c>
      <c r="J354" s="133"/>
      <c r="K354" s="134"/>
      <c r="L354" s="163"/>
      <c r="M354" s="229"/>
      <c r="N354" s="159" t="str">
        <f t="shared" si="42"/>
        <v>00</v>
      </c>
      <c r="O354" s="160">
        <f t="shared" si="43"/>
        <v>0</v>
      </c>
      <c r="Q354" s="159">
        <f t="shared" si="39"/>
        <v>0</v>
      </c>
      <c r="S354" s="159">
        <f t="shared" si="40"/>
        <v>0</v>
      </c>
      <c r="AR354" s="171"/>
      <c r="AT354" s="171"/>
      <c r="AV354" s="171"/>
      <c r="AX354" s="171"/>
      <c r="AZ354" s="171"/>
      <c r="BB354" s="171"/>
      <c r="BD354" s="171"/>
      <c r="BE354" s="168"/>
      <c r="BF354" s="171"/>
    </row>
    <row r="355" spans="2:58">
      <c r="B355" s="517"/>
      <c r="C355" s="509"/>
      <c r="D355" s="135"/>
      <c r="E355" s="133"/>
      <c r="F355" s="133"/>
      <c r="G355" s="133"/>
      <c r="H355" s="133"/>
      <c r="I355" s="133"/>
      <c r="J355" s="133" t="s">
        <v>429</v>
      </c>
      <c r="K355" s="134"/>
      <c r="L355" s="163"/>
      <c r="M355" s="229"/>
      <c r="N355" s="159" t="str">
        <f t="shared" si="42"/>
        <v>09</v>
      </c>
      <c r="O355" s="160">
        <f t="shared" si="43"/>
        <v>9</v>
      </c>
      <c r="Q355" s="159">
        <f t="shared" si="39"/>
        <v>0</v>
      </c>
      <c r="S355" s="159">
        <f t="shared" si="40"/>
        <v>0</v>
      </c>
      <c r="AR355" s="171"/>
      <c r="AT355" s="171"/>
      <c r="AV355" s="171"/>
      <c r="AX355" s="171"/>
      <c r="AZ355" s="171"/>
      <c r="BB355" s="171"/>
      <c r="BD355" s="171"/>
      <c r="BE355" s="168"/>
      <c r="BF355" s="171"/>
    </row>
    <row r="356" spans="2:58">
      <c r="B356" s="518"/>
      <c r="C356" s="510"/>
      <c r="D356" s="135"/>
      <c r="E356" s="133"/>
      <c r="F356" s="133"/>
      <c r="G356" s="133"/>
      <c r="H356" s="133"/>
      <c r="I356" s="133"/>
      <c r="J356" s="133"/>
      <c r="K356" s="134" t="s">
        <v>477</v>
      </c>
      <c r="L356" s="163"/>
      <c r="M356" s="229"/>
      <c r="N356" s="159" t="str">
        <f t="shared" si="42"/>
        <v>80</v>
      </c>
      <c r="O356" s="160">
        <f t="shared" si="43"/>
        <v>128</v>
      </c>
      <c r="Q356" s="159">
        <f t="shared" si="39"/>
        <v>0</v>
      </c>
      <c r="S356" s="159">
        <f t="shared" si="40"/>
        <v>0</v>
      </c>
      <c r="AR356" s="171"/>
      <c r="AT356" s="171"/>
      <c r="AV356" s="171"/>
      <c r="AX356" s="171"/>
      <c r="AZ356" s="171"/>
      <c r="BB356" s="171"/>
      <c r="BD356" s="171"/>
      <c r="BE356" s="168"/>
      <c r="BF356" s="171"/>
    </row>
    <row r="357" spans="2:58">
      <c r="B357" s="516" t="s">
        <v>686</v>
      </c>
      <c r="C357" s="538">
        <v>1695</v>
      </c>
      <c r="D357" s="222" t="s">
        <v>687</v>
      </c>
      <c r="E357" s="220" t="s">
        <v>688</v>
      </c>
      <c r="F357" s="220" t="s">
        <v>388</v>
      </c>
      <c r="G357" s="251" t="s">
        <v>689</v>
      </c>
      <c r="H357" s="220"/>
      <c r="I357" s="220"/>
      <c r="J357" s="220"/>
      <c r="K357" s="220"/>
      <c r="L357" s="221" t="s">
        <v>690</v>
      </c>
      <c r="M357" s="239"/>
      <c r="N357" s="159" t="str">
        <f t="shared" si="42"/>
        <v xml:space="preserve">761725D </v>
      </c>
      <c r="V357" s="130" t="s">
        <v>686</v>
      </c>
      <c r="X357" s="157">
        <v>76</v>
      </c>
      <c r="Y357" s="130">
        <v>17</v>
      </c>
      <c r="Z357" s="130">
        <v>25</v>
      </c>
      <c r="AA357" s="130" t="s">
        <v>527</v>
      </c>
      <c r="AR357" s="171"/>
      <c r="AT357" s="171"/>
      <c r="AV357" s="171"/>
      <c r="AX357" s="171"/>
      <c r="AZ357" s="171"/>
      <c r="BB357" s="171"/>
      <c r="BD357" s="171"/>
      <c r="BE357" s="168"/>
      <c r="BF357" s="171"/>
    </row>
    <row r="358" spans="2:58">
      <c r="B358" s="518"/>
      <c r="C358" s="510"/>
      <c r="D358" s="135"/>
      <c r="E358" s="133"/>
      <c r="F358" s="133"/>
      <c r="G358" s="250" t="s">
        <v>691</v>
      </c>
      <c r="H358" s="133"/>
      <c r="I358" s="133"/>
      <c r="J358" s="133"/>
      <c r="K358" s="134"/>
      <c r="L358" s="163"/>
      <c r="M358" s="229"/>
      <c r="N358" s="159" t="str">
        <f t="shared" si="42"/>
        <v xml:space="preserve"> F</v>
      </c>
      <c r="AR358" s="171"/>
      <c r="AT358" s="171"/>
      <c r="AV358" s="171"/>
      <c r="AX358" s="171"/>
      <c r="AZ358" s="171"/>
      <c r="BB358" s="171"/>
      <c r="BD358" s="171"/>
      <c r="BE358" s="168"/>
      <c r="BF358" s="171"/>
    </row>
    <row r="359" spans="2:58">
      <c r="B359" s="516" t="s">
        <v>692</v>
      </c>
      <c r="C359" s="508">
        <v>1787</v>
      </c>
      <c r="D359" s="151" t="s">
        <v>693</v>
      </c>
      <c r="E359" s="141"/>
      <c r="F359" s="141"/>
      <c r="G359" s="141"/>
      <c r="H359" s="141"/>
      <c r="I359" s="141"/>
      <c r="J359" s="141"/>
      <c r="K359" s="142"/>
      <c r="L359" s="166"/>
      <c r="M359" s="234"/>
      <c r="N359" s="159" t="str">
        <f t="shared" si="42"/>
        <v>43</v>
      </c>
      <c r="O359" s="160">
        <f t="shared" si="43"/>
        <v>67</v>
      </c>
      <c r="Q359" s="159">
        <f t="shared" si="39"/>
        <v>0</v>
      </c>
      <c r="S359" s="159">
        <f t="shared" si="40"/>
        <v>0</v>
      </c>
      <c r="V359" s="130" t="s">
        <v>692</v>
      </c>
      <c r="X359" s="157">
        <v>43</v>
      </c>
      <c r="Y359" s="130" t="s">
        <v>426</v>
      </c>
      <c r="Z359" s="130" t="s">
        <v>384</v>
      </c>
      <c r="AA359" s="130" t="s">
        <v>473</v>
      </c>
      <c r="AB359" s="130">
        <v>38</v>
      </c>
      <c r="AC359" s="130" t="s">
        <v>384</v>
      </c>
      <c r="AD359" s="130" t="s">
        <v>358</v>
      </c>
      <c r="AE359" s="158" t="s">
        <v>694</v>
      </c>
      <c r="AR359" s="171"/>
      <c r="AT359" s="171"/>
      <c r="AV359" s="171"/>
      <c r="AX359" s="171"/>
      <c r="AZ359" s="171"/>
      <c r="BB359" s="171"/>
      <c r="BD359" s="171"/>
      <c r="BE359" s="168"/>
      <c r="BF359" s="171"/>
    </row>
    <row r="360" spans="2:58">
      <c r="B360" s="517"/>
      <c r="C360" s="509"/>
      <c r="D360" s="135"/>
      <c r="E360" s="133" t="s">
        <v>426</v>
      </c>
      <c r="F360" s="133"/>
      <c r="G360" s="133"/>
      <c r="H360" s="133"/>
      <c r="I360" s="133"/>
      <c r="J360" s="133"/>
      <c r="K360" s="134"/>
      <c r="L360" s="163"/>
      <c r="M360" s="229"/>
      <c r="N360" s="159" t="str">
        <f t="shared" si="42"/>
        <v>03</v>
      </c>
      <c r="O360" s="160">
        <f t="shared" si="43"/>
        <v>3</v>
      </c>
      <c r="Q360" s="159">
        <f t="shared" si="39"/>
        <v>0</v>
      </c>
      <c r="S360" s="159">
        <f t="shared" si="40"/>
        <v>0</v>
      </c>
      <c r="AR360" s="171"/>
      <c r="AT360" s="171"/>
      <c r="AV360" s="171"/>
      <c r="AX360" s="171"/>
      <c r="AZ360" s="171"/>
      <c r="BB360" s="171"/>
      <c r="BD360" s="171"/>
      <c r="BE360" s="168"/>
      <c r="BF360" s="171"/>
    </row>
    <row r="361" spans="2:58">
      <c r="B361" s="517"/>
      <c r="C361" s="509"/>
      <c r="D361" s="135"/>
      <c r="E361" s="133"/>
      <c r="F361" s="133" t="s">
        <v>384</v>
      </c>
      <c r="G361" s="133"/>
      <c r="H361" s="133"/>
      <c r="I361" s="133"/>
      <c r="J361" s="133"/>
      <c r="K361" s="134"/>
      <c r="L361" s="163"/>
      <c r="M361" s="229"/>
      <c r="N361" s="159" t="str">
        <f t="shared" si="42"/>
        <v>FF</v>
      </c>
      <c r="O361" s="160">
        <f t="shared" si="43"/>
        <v>255</v>
      </c>
      <c r="Q361" s="159">
        <f t="shared" si="39"/>
        <v>0</v>
      </c>
      <c r="S361" s="159">
        <f t="shared" si="40"/>
        <v>0</v>
      </c>
      <c r="AR361" s="171"/>
      <c r="AT361" s="171"/>
      <c r="AV361" s="171"/>
      <c r="AX361" s="171"/>
      <c r="AZ361" s="171"/>
      <c r="BB361" s="171"/>
      <c r="BD361" s="171"/>
      <c r="BE361" s="168"/>
      <c r="BF361" s="171"/>
    </row>
    <row r="362" spans="2:58">
      <c r="B362" s="517"/>
      <c r="C362" s="509"/>
      <c r="D362" s="189"/>
      <c r="E362" s="232"/>
      <c r="F362" s="232"/>
      <c r="G362" s="232" t="s">
        <v>473</v>
      </c>
      <c r="H362" s="232"/>
      <c r="I362" s="232"/>
      <c r="J362" s="232"/>
      <c r="K362" s="190"/>
      <c r="L362" s="191" t="s">
        <v>278</v>
      </c>
      <c r="M362" s="233"/>
      <c r="N362" s="159" t="str">
        <f t="shared" si="42"/>
        <v>5A</v>
      </c>
      <c r="O362" s="160">
        <f t="shared" si="43"/>
        <v>90</v>
      </c>
      <c r="P362" s="159">
        <f>1/1.1</f>
        <v>0.90909090909090906</v>
      </c>
      <c r="Q362" s="159">
        <f t="shared" si="39"/>
        <v>81.818181818181813</v>
      </c>
      <c r="R362" s="159">
        <v>0</v>
      </c>
      <c r="S362" s="159">
        <f t="shared" si="40"/>
        <v>81.818181818181813</v>
      </c>
      <c r="AR362" s="171"/>
      <c r="AT362" s="171"/>
      <c r="AV362" s="171"/>
      <c r="AX362" s="171"/>
      <c r="AZ362" s="171"/>
      <c r="BB362" s="171"/>
      <c r="BD362" s="171"/>
      <c r="BE362" s="168"/>
      <c r="BF362" s="171"/>
    </row>
    <row r="363" spans="2:58">
      <c r="B363" s="517"/>
      <c r="C363" s="509"/>
      <c r="D363" s="135"/>
      <c r="E363" s="133"/>
      <c r="F363" s="133"/>
      <c r="G363" s="133"/>
      <c r="H363" s="133" t="s">
        <v>567</v>
      </c>
      <c r="I363" s="133"/>
      <c r="J363" s="133"/>
      <c r="K363" s="134"/>
      <c r="L363" s="163"/>
      <c r="M363" s="229"/>
      <c r="N363" s="159" t="str">
        <f t="shared" si="42"/>
        <v>38</v>
      </c>
      <c r="O363" s="160">
        <f t="shared" si="43"/>
        <v>56</v>
      </c>
      <c r="Q363" s="159">
        <f t="shared" si="39"/>
        <v>0</v>
      </c>
      <c r="S363" s="159">
        <f t="shared" si="40"/>
        <v>0</v>
      </c>
      <c r="AR363" s="171"/>
      <c r="AT363" s="171"/>
      <c r="AV363" s="171"/>
      <c r="AX363" s="171"/>
      <c r="AZ363" s="171"/>
      <c r="BB363" s="171"/>
      <c r="BD363" s="171"/>
      <c r="BE363" s="168"/>
      <c r="BF363" s="171"/>
    </row>
    <row r="364" spans="2:58">
      <c r="B364" s="517"/>
      <c r="C364" s="509"/>
      <c r="D364" s="135"/>
      <c r="E364" s="133"/>
      <c r="F364" s="133"/>
      <c r="G364" s="133"/>
      <c r="H364" s="133"/>
      <c r="I364" s="133" t="s">
        <v>384</v>
      </c>
      <c r="J364" s="133"/>
      <c r="K364" s="134"/>
      <c r="L364" s="163"/>
      <c r="M364" s="229"/>
      <c r="N364" s="159" t="str">
        <f t="shared" si="42"/>
        <v>FF</v>
      </c>
      <c r="O364" s="160">
        <f t="shared" si="43"/>
        <v>255</v>
      </c>
      <c r="Q364" s="159">
        <f t="shared" si="39"/>
        <v>0</v>
      </c>
      <c r="S364" s="159">
        <f t="shared" si="40"/>
        <v>0</v>
      </c>
      <c r="AR364" s="171"/>
      <c r="AT364" s="171"/>
      <c r="AV364" s="171"/>
      <c r="AX364" s="171"/>
      <c r="AZ364" s="171"/>
      <c r="BB364" s="171"/>
      <c r="BD364" s="171"/>
      <c r="BE364" s="168"/>
      <c r="BF364" s="171"/>
    </row>
    <row r="365" spans="2:58">
      <c r="B365" s="517"/>
      <c r="C365" s="509"/>
      <c r="D365" s="135"/>
      <c r="E365" s="133"/>
      <c r="F365" s="133"/>
      <c r="G365" s="133"/>
      <c r="H365" s="133"/>
      <c r="I365" s="133"/>
      <c r="J365" s="133" t="s">
        <v>358</v>
      </c>
      <c r="K365" s="134"/>
      <c r="L365" s="163"/>
      <c r="M365" s="229"/>
      <c r="N365" s="159" t="str">
        <f t="shared" si="42"/>
        <v>00</v>
      </c>
      <c r="O365" s="160">
        <f t="shared" si="43"/>
        <v>0</v>
      </c>
      <c r="Q365" s="159">
        <f t="shared" si="39"/>
        <v>0</v>
      </c>
      <c r="S365" s="159">
        <f t="shared" si="40"/>
        <v>0</v>
      </c>
      <c r="AR365" s="171"/>
      <c r="AT365" s="171"/>
      <c r="AV365" s="171"/>
      <c r="AX365" s="171"/>
      <c r="AZ365" s="171"/>
      <c r="BB365" s="171"/>
      <c r="BD365" s="171"/>
      <c r="BE365" s="168"/>
      <c r="BF365" s="171"/>
    </row>
    <row r="366" spans="2:58">
      <c r="B366" s="529"/>
      <c r="C366" s="511"/>
      <c r="D366" s="240"/>
      <c r="E366" s="241"/>
      <c r="F366" s="241"/>
      <c r="G366" s="241"/>
      <c r="H366" s="241"/>
      <c r="I366" s="241"/>
      <c r="J366" s="241"/>
      <c r="K366" s="242" t="s">
        <v>694</v>
      </c>
      <c r="L366" s="243"/>
      <c r="M366" s="244"/>
      <c r="N366" s="159" t="str">
        <f t="shared" si="42"/>
        <v>3B</v>
      </c>
      <c r="O366" s="160">
        <f t="shared" si="43"/>
        <v>59</v>
      </c>
      <c r="Q366" s="159">
        <f t="shared" si="39"/>
        <v>0</v>
      </c>
      <c r="S366" s="159">
        <f t="shared" si="40"/>
        <v>0</v>
      </c>
      <c r="AR366" s="171"/>
      <c r="AT366" s="171"/>
      <c r="AV366" s="171"/>
      <c r="AX366" s="171"/>
      <c r="AZ366" s="171"/>
      <c r="BB366" s="171"/>
      <c r="BD366" s="171"/>
      <c r="BE366" s="168"/>
      <c r="BF366" s="171"/>
    </row>
    <row r="367" spans="2:58">
      <c r="B367" s="139"/>
      <c r="D367" s="135"/>
      <c r="E367" s="133"/>
      <c r="F367" s="133"/>
      <c r="G367" s="133"/>
      <c r="H367" s="133"/>
      <c r="I367" s="133"/>
      <c r="J367" s="133"/>
      <c r="K367" s="134"/>
      <c r="L367" s="163"/>
      <c r="M367" s="173"/>
      <c r="AR367" s="171"/>
      <c r="AT367" s="171"/>
      <c r="AV367" s="171"/>
      <c r="AX367" s="171"/>
      <c r="AZ367" s="171"/>
      <c r="BB367" s="171"/>
      <c r="BD367" s="171"/>
      <c r="BE367" s="168"/>
      <c r="BF367" s="171"/>
    </row>
    <row r="368" spans="2:58">
      <c r="B368" s="139"/>
      <c r="D368" s="135"/>
      <c r="E368" s="133"/>
      <c r="F368" s="133"/>
      <c r="G368" s="133"/>
      <c r="H368" s="133"/>
      <c r="I368" s="133"/>
      <c r="J368" s="133"/>
      <c r="K368" s="134"/>
      <c r="L368" s="163"/>
      <c r="M368" s="173"/>
      <c r="AR368" s="171"/>
      <c r="AT368" s="171"/>
      <c r="AV368" s="171"/>
      <c r="AX368" s="171"/>
      <c r="AZ368" s="171"/>
      <c r="BB368" s="171"/>
      <c r="BD368" s="171"/>
      <c r="BE368" s="168"/>
      <c r="BF368" s="171"/>
    </row>
    <row r="369" spans="2:58">
      <c r="B369" s="139"/>
      <c r="D369" s="135"/>
      <c r="E369" s="133"/>
      <c r="F369" s="133"/>
      <c r="G369" s="133"/>
      <c r="H369" s="133"/>
      <c r="I369" s="133"/>
      <c r="J369" s="133"/>
      <c r="K369" s="134"/>
      <c r="L369" s="163"/>
      <c r="M369" s="173"/>
      <c r="AR369" s="171"/>
      <c r="AT369" s="171"/>
      <c r="AV369" s="171"/>
      <c r="AX369" s="171"/>
      <c r="AZ369" s="171"/>
      <c r="BB369" s="171"/>
      <c r="BD369" s="171"/>
      <c r="BE369" s="168"/>
      <c r="BF369" s="171"/>
    </row>
    <row r="370" spans="2:58">
      <c r="B370" s="139"/>
      <c r="D370" s="135"/>
      <c r="E370" s="133"/>
      <c r="F370" s="133"/>
      <c r="G370" s="133"/>
      <c r="H370" s="133"/>
      <c r="I370" s="133"/>
      <c r="J370" s="133"/>
      <c r="K370" s="134"/>
      <c r="L370" s="163"/>
      <c r="M370" s="173"/>
      <c r="AR370" s="171"/>
      <c r="AT370" s="171"/>
      <c r="AV370" s="171"/>
      <c r="AX370" s="171"/>
      <c r="AZ370" s="171"/>
      <c r="BB370" s="171"/>
      <c r="BD370" s="171"/>
      <c r="BE370" s="168"/>
      <c r="BF370" s="171"/>
    </row>
    <row r="371" spans="2:58">
      <c r="B371" s="139"/>
      <c r="D371" s="135"/>
      <c r="E371" s="133"/>
      <c r="F371" s="133"/>
      <c r="G371" s="133"/>
      <c r="H371" s="133"/>
      <c r="I371" s="133"/>
      <c r="J371" s="133"/>
      <c r="K371" s="134"/>
      <c r="L371" s="163"/>
      <c r="M371" s="173"/>
      <c r="AR371" s="171"/>
      <c r="AT371" s="171"/>
      <c r="AV371" s="171"/>
      <c r="AX371" s="171"/>
      <c r="AZ371" s="171"/>
      <c r="BB371" s="171"/>
      <c r="BD371" s="171"/>
      <c r="BE371" s="168"/>
      <c r="BF371" s="171"/>
    </row>
    <row r="372" spans="2:58">
      <c r="B372" s="139"/>
      <c r="D372" s="135"/>
      <c r="E372" s="133"/>
      <c r="F372" s="133"/>
      <c r="G372" s="133"/>
      <c r="H372" s="133"/>
      <c r="I372" s="133"/>
      <c r="J372" s="133"/>
      <c r="K372" s="134"/>
      <c r="L372" s="163"/>
      <c r="M372" s="173"/>
      <c r="AR372" s="171"/>
      <c r="AT372" s="171"/>
      <c r="AV372" s="171"/>
      <c r="AX372" s="171"/>
      <c r="AZ372" s="171"/>
      <c r="BB372" s="171"/>
      <c r="BD372" s="171"/>
      <c r="BE372" s="168"/>
      <c r="BF372" s="171"/>
    </row>
    <row r="373" spans="2:58">
      <c r="B373" s="139"/>
      <c r="D373" s="135"/>
      <c r="E373" s="133"/>
      <c r="F373" s="133"/>
      <c r="G373" s="133"/>
      <c r="H373" s="133"/>
      <c r="I373" s="133"/>
      <c r="J373" s="133"/>
      <c r="K373" s="134"/>
      <c r="L373" s="163"/>
      <c r="M373" s="173"/>
      <c r="AR373" s="171"/>
      <c r="AT373" s="171"/>
      <c r="AV373" s="171"/>
      <c r="AX373" s="171"/>
      <c r="AZ373" s="171"/>
      <c r="BB373" s="171"/>
      <c r="BD373" s="171"/>
      <c r="BE373" s="168"/>
      <c r="BF373" s="171"/>
    </row>
    <row r="374" spans="2:58">
      <c r="B374" s="139"/>
      <c r="D374" s="135"/>
      <c r="E374" s="133"/>
      <c r="F374" s="133"/>
      <c r="G374" s="133"/>
      <c r="H374" s="133"/>
      <c r="I374" s="133"/>
      <c r="J374" s="133"/>
      <c r="K374" s="134"/>
      <c r="L374" s="163"/>
      <c r="M374" s="173"/>
      <c r="AR374" s="171"/>
      <c r="AT374" s="171"/>
      <c r="AV374" s="171"/>
      <c r="AX374" s="171"/>
      <c r="AZ374" s="171"/>
      <c r="BB374" s="171"/>
      <c r="BD374" s="171"/>
      <c r="BE374" s="168"/>
      <c r="BF374" s="171"/>
    </row>
    <row r="375" spans="2:58">
      <c r="B375" s="139"/>
      <c r="D375" s="135"/>
      <c r="E375" s="133"/>
      <c r="F375" s="133"/>
      <c r="G375" s="133"/>
      <c r="H375" s="133"/>
      <c r="I375" s="133"/>
      <c r="J375" s="133"/>
      <c r="K375" s="134"/>
      <c r="L375" s="163"/>
      <c r="M375" s="173"/>
      <c r="AR375" s="171"/>
      <c r="AT375" s="171"/>
      <c r="AV375" s="171"/>
      <c r="AX375" s="171"/>
      <c r="AZ375" s="171"/>
      <c r="BB375" s="171"/>
      <c r="BD375" s="171"/>
      <c r="BE375" s="168"/>
      <c r="BF375" s="171"/>
    </row>
    <row r="376" spans="2:58">
      <c r="B376" s="139"/>
      <c r="D376" s="135"/>
      <c r="E376" s="133"/>
      <c r="F376" s="133"/>
      <c r="G376" s="133"/>
      <c r="H376" s="133"/>
      <c r="I376" s="133"/>
      <c r="J376" s="133"/>
      <c r="K376" s="134"/>
      <c r="L376" s="163"/>
      <c r="M376" s="173"/>
      <c r="AR376" s="171"/>
      <c r="AT376" s="171"/>
      <c r="AV376" s="171"/>
      <c r="AX376" s="171"/>
      <c r="AZ376" s="171"/>
      <c r="BB376" s="171"/>
      <c r="BD376" s="171"/>
      <c r="BE376" s="168"/>
      <c r="BF376" s="171"/>
    </row>
    <row r="377" spans="2:58">
      <c r="B377" s="139"/>
      <c r="D377" s="135"/>
      <c r="E377" s="133"/>
      <c r="F377" s="133"/>
      <c r="G377" s="133"/>
      <c r="H377" s="133"/>
      <c r="I377" s="133"/>
      <c r="J377" s="133"/>
      <c r="K377" s="134"/>
      <c r="L377" s="163"/>
      <c r="M377" s="173"/>
      <c r="AR377" s="171"/>
      <c r="AT377" s="171"/>
      <c r="AV377" s="171"/>
      <c r="AX377" s="171"/>
      <c r="AZ377" s="171"/>
      <c r="BB377" s="171"/>
      <c r="BD377" s="171"/>
      <c r="BE377" s="168"/>
      <c r="BF377" s="171"/>
    </row>
    <row r="378" spans="2:58">
      <c r="B378" s="139"/>
      <c r="D378" s="135"/>
      <c r="E378" s="133"/>
      <c r="F378" s="133"/>
      <c r="G378" s="133"/>
      <c r="H378" s="133"/>
      <c r="I378" s="133"/>
      <c r="J378" s="133"/>
      <c r="K378" s="134"/>
      <c r="L378" s="163"/>
      <c r="M378" s="173"/>
      <c r="AR378" s="171"/>
      <c r="AT378" s="171"/>
      <c r="AV378" s="171"/>
      <c r="AX378" s="171"/>
      <c r="AZ378" s="171"/>
      <c r="BB378" s="171"/>
      <c r="BD378" s="171"/>
      <c r="BE378" s="168"/>
      <c r="BF378" s="171"/>
    </row>
    <row r="379" spans="2:58">
      <c r="B379" s="139"/>
      <c r="D379" s="135"/>
      <c r="E379" s="133"/>
      <c r="F379" s="133"/>
      <c r="G379" s="133"/>
      <c r="H379" s="133"/>
      <c r="I379" s="133"/>
      <c r="J379" s="133"/>
      <c r="K379" s="134"/>
      <c r="L379" s="163"/>
      <c r="M379" s="173"/>
      <c r="AR379" s="171"/>
      <c r="AT379" s="171"/>
      <c r="AV379" s="171"/>
      <c r="AX379" s="171"/>
      <c r="AZ379" s="171"/>
      <c r="BB379" s="171"/>
      <c r="BD379" s="171"/>
      <c r="BE379" s="168"/>
      <c r="BF379" s="171"/>
    </row>
    <row r="380" spans="2:58">
      <c r="B380" s="139"/>
      <c r="D380" s="135"/>
      <c r="E380" s="133"/>
      <c r="F380" s="133"/>
      <c r="G380" s="133"/>
      <c r="H380" s="133"/>
      <c r="I380" s="133"/>
      <c r="J380" s="133"/>
      <c r="K380" s="134"/>
      <c r="L380" s="163"/>
      <c r="M380" s="173"/>
      <c r="AR380" s="171"/>
      <c r="AT380" s="171"/>
      <c r="AV380" s="171"/>
      <c r="AX380" s="171"/>
      <c r="AZ380" s="171"/>
      <c r="BB380" s="171"/>
      <c r="BD380" s="171"/>
      <c r="BE380" s="168"/>
      <c r="BF380" s="171"/>
    </row>
    <row r="381" spans="2:58">
      <c r="B381" s="139"/>
      <c r="D381" s="135"/>
      <c r="E381" s="133"/>
      <c r="F381" s="133"/>
      <c r="G381" s="133"/>
      <c r="H381" s="133"/>
      <c r="I381" s="133"/>
      <c r="J381" s="133"/>
      <c r="K381" s="134"/>
      <c r="L381" s="163"/>
      <c r="M381" s="173"/>
      <c r="AR381" s="171"/>
      <c r="AT381" s="171"/>
      <c r="AV381" s="171"/>
      <c r="AX381" s="171"/>
      <c r="AZ381" s="171"/>
      <c r="BB381" s="171"/>
      <c r="BD381" s="171"/>
      <c r="BE381" s="168"/>
      <c r="BF381" s="171"/>
    </row>
    <row r="382" spans="2:58">
      <c r="B382" s="139"/>
      <c r="D382" s="135"/>
      <c r="E382" s="133"/>
      <c r="F382" s="133"/>
      <c r="G382" s="133"/>
      <c r="H382" s="133"/>
      <c r="I382" s="133"/>
      <c r="J382" s="133"/>
      <c r="K382" s="134"/>
      <c r="L382" s="163"/>
      <c r="M382" s="173"/>
      <c r="AR382" s="171"/>
      <c r="AT382" s="171"/>
      <c r="AV382" s="171"/>
      <c r="AX382" s="171"/>
      <c r="AZ382" s="171"/>
      <c r="BB382" s="171"/>
      <c r="BD382" s="171"/>
      <c r="BE382" s="168"/>
      <c r="BF382" s="171"/>
    </row>
    <row r="383" spans="2:58">
      <c r="B383" s="139"/>
      <c r="D383" s="135"/>
      <c r="E383" s="133"/>
      <c r="F383" s="133"/>
      <c r="G383" s="133"/>
      <c r="H383" s="133"/>
      <c r="I383" s="133"/>
      <c r="J383" s="133"/>
      <c r="K383" s="134"/>
      <c r="L383" s="163"/>
      <c r="M383" s="173"/>
      <c r="AR383" s="171"/>
      <c r="AT383" s="171"/>
      <c r="AV383" s="171"/>
      <c r="AX383" s="171"/>
      <c r="AZ383" s="171"/>
      <c r="BB383" s="171"/>
      <c r="BD383" s="171"/>
      <c r="BE383" s="168"/>
      <c r="BF383" s="171"/>
    </row>
    <row r="384" spans="2:58">
      <c r="B384" s="139"/>
      <c r="D384" s="135"/>
      <c r="E384" s="133"/>
      <c r="F384" s="133"/>
      <c r="G384" s="133"/>
      <c r="H384" s="133"/>
      <c r="I384" s="133"/>
      <c r="J384" s="133"/>
      <c r="K384" s="134"/>
      <c r="L384" s="163"/>
      <c r="M384" s="173"/>
      <c r="AR384" s="171"/>
      <c r="AT384" s="171"/>
      <c r="AV384" s="171"/>
      <c r="AX384" s="171"/>
      <c r="AZ384" s="171"/>
      <c r="BB384" s="171"/>
      <c r="BD384" s="171"/>
      <c r="BE384" s="168"/>
      <c r="BF384" s="171"/>
    </row>
    <row r="385" spans="2:58">
      <c r="B385" s="139"/>
      <c r="D385" s="135"/>
      <c r="E385" s="133"/>
      <c r="F385" s="133"/>
      <c r="G385" s="133"/>
      <c r="H385" s="133"/>
      <c r="I385" s="133"/>
      <c r="J385" s="133"/>
      <c r="K385" s="134"/>
      <c r="L385" s="163"/>
      <c r="M385" s="173"/>
      <c r="AR385" s="171"/>
      <c r="AT385" s="171"/>
      <c r="AV385" s="171"/>
      <c r="AX385" s="171"/>
      <c r="AZ385" s="171"/>
      <c r="BB385" s="171"/>
      <c r="BD385" s="171"/>
      <c r="BE385" s="168"/>
      <c r="BF385" s="171"/>
    </row>
    <row r="386" spans="2:58">
      <c r="B386" s="139"/>
      <c r="D386" s="135"/>
      <c r="E386" s="133"/>
      <c r="F386" s="133"/>
      <c r="G386" s="133"/>
      <c r="H386" s="133"/>
      <c r="I386" s="133"/>
      <c r="J386" s="133"/>
      <c r="K386" s="134"/>
      <c r="L386" s="163"/>
      <c r="M386" s="173"/>
      <c r="AR386" s="171"/>
      <c r="AT386" s="171"/>
      <c r="AV386" s="171"/>
      <c r="AX386" s="171"/>
      <c r="AZ386" s="171"/>
      <c r="BB386" s="171"/>
      <c r="BD386" s="171"/>
      <c r="BE386" s="168"/>
      <c r="BF386" s="171"/>
    </row>
    <row r="387" spans="2:58">
      <c r="B387" s="139"/>
      <c r="D387" s="135"/>
      <c r="E387" s="133"/>
      <c r="F387" s="133"/>
      <c r="G387" s="133"/>
      <c r="H387" s="133"/>
      <c r="I387" s="133"/>
      <c r="J387" s="133"/>
      <c r="K387" s="134"/>
      <c r="L387" s="163"/>
      <c r="M387" s="173"/>
      <c r="AR387" s="171"/>
      <c r="AT387" s="171"/>
      <c r="AV387" s="171"/>
      <c r="AX387" s="171"/>
      <c r="AZ387" s="171"/>
      <c r="BB387" s="171"/>
      <c r="BD387" s="171"/>
      <c r="BE387" s="168"/>
      <c r="BF387" s="171"/>
    </row>
    <row r="388" spans="2:58">
      <c r="B388" s="139"/>
      <c r="D388" s="135"/>
      <c r="E388" s="133"/>
      <c r="F388" s="133"/>
      <c r="G388" s="133"/>
      <c r="H388" s="133"/>
      <c r="I388" s="133"/>
      <c r="J388" s="133"/>
      <c r="K388" s="134"/>
      <c r="L388" s="163"/>
      <c r="M388" s="173"/>
      <c r="AR388" s="171"/>
      <c r="AT388" s="171"/>
      <c r="AV388" s="171"/>
      <c r="AX388" s="171"/>
      <c r="AZ388" s="171"/>
      <c r="BB388" s="171"/>
      <c r="BD388" s="171"/>
      <c r="BE388" s="168"/>
      <c r="BF388" s="171"/>
    </row>
    <row r="389" spans="2:58">
      <c r="B389" s="139"/>
      <c r="D389" s="135"/>
      <c r="E389" s="133"/>
      <c r="F389" s="133"/>
      <c r="G389" s="133"/>
      <c r="H389" s="133"/>
      <c r="I389" s="133"/>
      <c r="J389" s="133"/>
      <c r="K389" s="134"/>
      <c r="L389" s="163"/>
      <c r="M389" s="173"/>
      <c r="AR389" s="171"/>
      <c r="AT389" s="171"/>
      <c r="AV389" s="171"/>
      <c r="AX389" s="171"/>
      <c r="AZ389" s="171"/>
      <c r="BB389" s="171"/>
      <c r="BD389" s="171"/>
      <c r="BE389" s="168"/>
      <c r="BF389" s="171"/>
    </row>
    <row r="390" spans="2:58">
      <c r="B390" s="139"/>
      <c r="D390" s="135"/>
      <c r="E390" s="133"/>
      <c r="F390" s="133"/>
      <c r="G390" s="133"/>
      <c r="H390" s="133"/>
      <c r="I390" s="133"/>
      <c r="J390" s="133"/>
      <c r="K390" s="134"/>
      <c r="L390" s="163"/>
      <c r="M390" s="173"/>
      <c r="AR390" s="171"/>
      <c r="AT390" s="171"/>
      <c r="AV390" s="171"/>
      <c r="AX390" s="171"/>
      <c r="AZ390" s="171"/>
      <c r="BB390" s="171"/>
      <c r="BD390" s="171"/>
      <c r="BE390" s="168"/>
      <c r="BF390" s="171"/>
    </row>
    <row r="391" spans="2:58">
      <c r="B391" s="139"/>
      <c r="D391" s="135"/>
      <c r="E391" s="133"/>
      <c r="F391" s="133"/>
      <c r="G391" s="133"/>
      <c r="H391" s="133"/>
      <c r="I391" s="133"/>
      <c r="J391" s="133"/>
      <c r="K391" s="134"/>
      <c r="L391" s="163"/>
      <c r="M391" s="173"/>
      <c r="AR391" s="171"/>
      <c r="AT391" s="171"/>
      <c r="AV391" s="171"/>
      <c r="AX391" s="171"/>
      <c r="AZ391" s="171"/>
      <c r="BB391" s="171"/>
      <c r="BD391" s="171"/>
      <c r="BE391" s="168"/>
      <c r="BF391" s="171"/>
    </row>
    <row r="392" spans="2:58">
      <c r="B392" s="139"/>
      <c r="D392" s="135"/>
      <c r="E392" s="133"/>
      <c r="F392" s="133"/>
      <c r="G392" s="133"/>
      <c r="H392" s="133"/>
      <c r="I392" s="133"/>
      <c r="J392" s="133"/>
      <c r="K392" s="134"/>
      <c r="L392" s="163"/>
      <c r="M392" s="173"/>
      <c r="AR392" s="171"/>
      <c r="AT392" s="171"/>
      <c r="AV392" s="171"/>
      <c r="AX392" s="171"/>
      <c r="AZ392" s="171"/>
      <c r="BB392" s="171"/>
      <c r="BD392" s="171"/>
      <c r="BE392" s="168"/>
      <c r="BF392" s="171"/>
    </row>
    <row r="393" spans="2:58">
      <c r="B393" s="139"/>
      <c r="D393" s="135"/>
      <c r="E393" s="133"/>
      <c r="F393" s="133"/>
      <c r="G393" s="133"/>
      <c r="H393" s="133"/>
      <c r="I393" s="133"/>
      <c r="J393" s="133"/>
      <c r="K393" s="134"/>
      <c r="L393" s="163"/>
      <c r="M393" s="173"/>
      <c r="AR393" s="171"/>
      <c r="AT393" s="171"/>
      <c r="AV393" s="171"/>
      <c r="AX393" s="171"/>
      <c r="AZ393" s="171"/>
      <c r="BB393" s="171"/>
      <c r="BD393" s="171"/>
      <c r="BE393" s="168"/>
      <c r="BF393" s="171"/>
    </row>
    <row r="394" spans="2:58">
      <c r="B394" s="139"/>
      <c r="D394" s="135"/>
      <c r="E394" s="133"/>
      <c r="F394" s="133"/>
      <c r="G394" s="133"/>
      <c r="H394" s="133"/>
      <c r="I394" s="133"/>
      <c r="J394" s="133"/>
      <c r="K394" s="134"/>
      <c r="L394" s="163"/>
      <c r="M394" s="173"/>
      <c r="AR394" s="171"/>
      <c r="AT394" s="171"/>
      <c r="AV394" s="171"/>
      <c r="AX394" s="171"/>
      <c r="AZ394" s="171"/>
      <c r="BB394" s="171"/>
      <c r="BD394" s="171"/>
      <c r="BE394" s="168"/>
      <c r="BF394" s="171"/>
    </row>
    <row r="395" spans="2:58">
      <c r="B395" s="139"/>
      <c r="D395" s="135"/>
      <c r="E395" s="133"/>
      <c r="F395" s="133"/>
      <c r="G395" s="133"/>
      <c r="H395" s="133"/>
      <c r="I395" s="133"/>
      <c r="J395" s="133"/>
      <c r="K395" s="134"/>
      <c r="L395" s="163"/>
      <c r="M395" s="173"/>
      <c r="AR395" s="171"/>
      <c r="AT395" s="171"/>
      <c r="AV395" s="171"/>
      <c r="AX395" s="171"/>
      <c r="AZ395" s="171"/>
      <c r="BB395" s="171"/>
      <c r="BD395" s="171"/>
      <c r="BE395" s="168"/>
      <c r="BF395" s="171"/>
    </row>
    <row r="396" spans="2:58">
      <c r="B396" s="139"/>
      <c r="D396" s="135"/>
      <c r="E396" s="133"/>
      <c r="F396" s="133"/>
      <c r="G396" s="133"/>
      <c r="H396" s="133"/>
      <c r="I396" s="133"/>
      <c r="J396" s="133"/>
      <c r="K396" s="134"/>
      <c r="L396" s="163"/>
      <c r="M396" s="173"/>
      <c r="AR396" s="171"/>
      <c r="AT396" s="171"/>
      <c r="AV396" s="171"/>
      <c r="AX396" s="171"/>
      <c r="AZ396" s="171"/>
      <c r="BB396" s="171"/>
      <c r="BD396" s="171"/>
      <c r="BE396" s="168"/>
      <c r="BF396" s="171"/>
    </row>
    <row r="397" spans="2:58">
      <c r="B397" s="139"/>
      <c r="D397" s="135"/>
      <c r="E397" s="133"/>
      <c r="F397" s="133"/>
      <c r="G397" s="133"/>
      <c r="H397" s="133"/>
      <c r="I397" s="133"/>
      <c r="J397" s="133"/>
      <c r="K397" s="134"/>
      <c r="L397" s="163"/>
      <c r="M397" s="173"/>
      <c r="AR397" s="171"/>
      <c r="AT397" s="171"/>
      <c r="AV397" s="171"/>
      <c r="AX397" s="171"/>
      <c r="AZ397" s="171"/>
      <c r="BB397" s="171"/>
      <c r="BD397" s="171"/>
      <c r="BE397" s="168"/>
      <c r="BF397" s="171"/>
    </row>
    <row r="398" spans="2:58">
      <c r="B398" s="139"/>
      <c r="D398" s="135"/>
      <c r="E398" s="133"/>
      <c r="F398" s="133"/>
      <c r="G398" s="133"/>
      <c r="H398" s="133"/>
      <c r="I398" s="133"/>
      <c r="J398" s="133"/>
      <c r="K398" s="134"/>
      <c r="L398" s="163"/>
      <c r="M398" s="173"/>
      <c r="AR398" s="171"/>
      <c r="AT398" s="171"/>
      <c r="AV398" s="171"/>
      <c r="AX398" s="171"/>
      <c r="AZ398" s="171"/>
      <c r="BB398" s="171"/>
      <c r="BD398" s="171"/>
      <c r="BE398" s="168"/>
      <c r="BF398" s="171"/>
    </row>
    <row r="399" spans="2:58">
      <c r="B399" s="139"/>
      <c r="D399" s="135"/>
      <c r="E399" s="133"/>
      <c r="F399" s="133"/>
      <c r="G399" s="133"/>
      <c r="H399" s="133"/>
      <c r="I399" s="133"/>
      <c r="J399" s="133"/>
      <c r="K399" s="134"/>
      <c r="L399" s="163"/>
      <c r="M399" s="173"/>
      <c r="AR399" s="171"/>
      <c r="AT399" s="171"/>
      <c r="AV399" s="171"/>
      <c r="AX399" s="171"/>
      <c r="AZ399" s="171"/>
      <c r="BB399" s="171"/>
      <c r="BD399" s="171"/>
      <c r="BE399" s="168"/>
      <c r="BF399" s="171"/>
    </row>
    <row r="400" spans="2:58">
      <c r="B400" s="139"/>
      <c r="D400" s="135"/>
      <c r="E400" s="133"/>
      <c r="F400" s="133"/>
      <c r="G400" s="133"/>
      <c r="H400" s="133"/>
      <c r="I400" s="133"/>
      <c r="J400" s="133"/>
      <c r="K400" s="134"/>
      <c r="L400" s="163"/>
      <c r="M400" s="173"/>
      <c r="AR400" s="171"/>
      <c r="AT400" s="171"/>
      <c r="AV400" s="171"/>
      <c r="AX400" s="171"/>
      <c r="AZ400" s="171"/>
      <c r="BB400" s="171"/>
      <c r="BD400" s="171"/>
      <c r="BE400" s="168"/>
      <c r="BF400" s="171"/>
    </row>
    <row r="401" spans="2:58">
      <c r="B401" s="139"/>
      <c r="D401" s="135"/>
      <c r="E401" s="133"/>
      <c r="F401" s="133"/>
      <c r="G401" s="133"/>
      <c r="H401" s="133"/>
      <c r="I401" s="133"/>
      <c r="J401" s="133"/>
      <c r="K401" s="134"/>
      <c r="L401" s="163"/>
      <c r="M401" s="173"/>
      <c r="AR401" s="171"/>
      <c r="AT401" s="171"/>
      <c r="AV401" s="171"/>
      <c r="AX401" s="171"/>
      <c r="AZ401" s="171"/>
      <c r="BB401" s="171"/>
      <c r="BD401" s="171"/>
      <c r="BE401" s="168"/>
      <c r="BF401" s="171"/>
    </row>
    <row r="402" spans="2:58">
      <c r="B402" s="139"/>
      <c r="D402" s="135"/>
      <c r="E402" s="133"/>
      <c r="F402" s="133"/>
      <c r="G402" s="133"/>
      <c r="H402" s="133"/>
      <c r="I402" s="133"/>
      <c r="J402" s="133"/>
      <c r="K402" s="134"/>
      <c r="L402" s="163"/>
      <c r="M402" s="173"/>
      <c r="AR402" s="171"/>
      <c r="AT402" s="171"/>
      <c r="AV402" s="171"/>
      <c r="AX402" s="171"/>
      <c r="AZ402" s="171"/>
      <c r="BB402" s="171"/>
      <c r="BD402" s="171"/>
      <c r="BE402" s="168"/>
      <c r="BF402" s="171"/>
    </row>
    <row r="403" spans="2:58">
      <c r="B403" s="139"/>
      <c r="D403" s="135"/>
      <c r="E403" s="133"/>
      <c r="F403" s="133"/>
      <c r="G403" s="133"/>
      <c r="H403" s="133"/>
      <c r="I403" s="133"/>
      <c r="J403" s="133"/>
      <c r="K403" s="134"/>
      <c r="L403" s="163"/>
      <c r="M403" s="173"/>
      <c r="AR403" s="171"/>
      <c r="AT403" s="171"/>
      <c r="AV403" s="171"/>
      <c r="AX403" s="171"/>
      <c r="AZ403" s="171"/>
      <c r="BB403" s="171"/>
      <c r="BD403" s="171"/>
      <c r="BE403" s="168"/>
      <c r="BF403" s="171"/>
    </row>
    <row r="404" spans="2:58">
      <c r="B404" s="139"/>
      <c r="D404" s="135"/>
      <c r="E404" s="133"/>
      <c r="F404" s="133"/>
      <c r="G404" s="133"/>
      <c r="H404" s="133"/>
      <c r="I404" s="133"/>
      <c r="J404" s="133"/>
      <c r="K404" s="134"/>
      <c r="L404" s="163"/>
      <c r="M404" s="173"/>
      <c r="AR404" s="171"/>
      <c r="AT404" s="171"/>
      <c r="AV404" s="171"/>
      <c r="AX404" s="171"/>
      <c r="AZ404" s="171"/>
      <c r="BB404" s="171"/>
      <c r="BD404" s="171"/>
      <c r="BE404" s="168"/>
      <c r="BF404" s="171"/>
    </row>
    <row r="405" spans="2:58">
      <c r="B405" s="139"/>
      <c r="D405" s="135"/>
      <c r="E405" s="133"/>
      <c r="F405" s="133"/>
      <c r="G405" s="133"/>
      <c r="H405" s="133"/>
      <c r="I405" s="133"/>
      <c r="J405" s="133"/>
      <c r="K405" s="134"/>
      <c r="L405" s="163"/>
      <c r="M405" s="173"/>
      <c r="AR405" s="171"/>
      <c r="AT405" s="171"/>
      <c r="AV405" s="171"/>
      <c r="AX405" s="171"/>
      <c r="AZ405" s="171"/>
      <c r="BB405" s="171"/>
      <c r="BD405" s="171"/>
      <c r="BE405" s="168"/>
      <c r="BF405" s="171"/>
    </row>
    <row r="406" spans="2:58">
      <c r="B406" s="139"/>
      <c r="D406" s="135"/>
      <c r="E406" s="133"/>
      <c r="F406" s="133"/>
      <c r="G406" s="133"/>
      <c r="H406" s="133"/>
      <c r="I406" s="133"/>
      <c r="J406" s="133"/>
      <c r="K406" s="134"/>
      <c r="L406" s="163"/>
      <c r="M406" s="173"/>
      <c r="AR406" s="171"/>
      <c r="AT406" s="171"/>
      <c r="AV406" s="171"/>
      <c r="AX406" s="171"/>
      <c r="AZ406" s="171"/>
      <c r="BB406" s="171"/>
      <c r="BD406" s="171"/>
      <c r="BE406" s="168"/>
      <c r="BF406" s="171"/>
    </row>
    <row r="407" spans="2:58">
      <c r="B407" s="139"/>
      <c r="D407" s="135"/>
      <c r="E407" s="133"/>
      <c r="F407" s="133"/>
      <c r="G407" s="133"/>
      <c r="H407" s="133"/>
      <c r="I407" s="133"/>
      <c r="J407" s="133"/>
      <c r="K407" s="134"/>
      <c r="L407" s="163"/>
      <c r="M407" s="173"/>
      <c r="AR407" s="171"/>
      <c r="AT407" s="171"/>
      <c r="AV407" s="171"/>
      <c r="AX407" s="171"/>
      <c r="AZ407" s="171"/>
      <c r="BB407" s="171"/>
      <c r="BD407" s="171"/>
      <c r="BE407" s="168"/>
      <c r="BF407" s="171"/>
    </row>
    <row r="408" spans="2:58">
      <c r="B408" s="139"/>
      <c r="D408" s="135"/>
      <c r="E408" s="133"/>
      <c r="F408" s="133"/>
      <c r="G408" s="133"/>
      <c r="H408" s="133"/>
      <c r="I408" s="133"/>
      <c r="J408" s="133"/>
      <c r="K408" s="134"/>
      <c r="L408" s="163"/>
      <c r="M408" s="173"/>
      <c r="AR408" s="171"/>
      <c r="AT408" s="171"/>
      <c r="AV408" s="171"/>
      <c r="AX408" s="171"/>
      <c r="AZ408" s="171"/>
      <c r="BB408" s="171"/>
      <c r="BD408" s="171"/>
      <c r="BE408" s="168"/>
      <c r="BF408" s="171"/>
    </row>
    <row r="409" spans="2:58">
      <c r="B409" s="139"/>
      <c r="D409" s="135"/>
      <c r="E409" s="133"/>
      <c r="F409" s="133"/>
      <c r="G409" s="133"/>
      <c r="H409" s="133"/>
      <c r="I409" s="133"/>
      <c r="J409" s="133"/>
      <c r="K409" s="134"/>
      <c r="L409" s="163"/>
      <c r="M409" s="173"/>
      <c r="AR409" s="171"/>
      <c r="AT409" s="171"/>
      <c r="AV409" s="171"/>
      <c r="AX409" s="171"/>
      <c r="AZ409" s="171"/>
      <c r="BB409" s="171"/>
      <c r="BD409" s="171"/>
      <c r="BE409" s="168"/>
      <c r="BF409" s="171"/>
    </row>
    <row r="410" spans="2:58">
      <c r="B410" s="139"/>
      <c r="D410" s="135"/>
      <c r="E410" s="133"/>
      <c r="F410" s="133"/>
      <c r="G410" s="133"/>
      <c r="H410" s="133"/>
      <c r="I410" s="133"/>
      <c r="J410" s="133"/>
      <c r="K410" s="134"/>
      <c r="L410" s="163"/>
      <c r="M410" s="173"/>
      <c r="AR410" s="171"/>
      <c r="AT410" s="171"/>
      <c r="AV410" s="171"/>
      <c r="AX410" s="171"/>
      <c r="AZ410" s="171"/>
      <c r="BB410" s="171"/>
      <c r="BD410" s="171"/>
      <c r="BE410" s="168"/>
      <c r="BF410" s="171"/>
    </row>
    <row r="411" spans="2:58">
      <c r="B411" s="139"/>
      <c r="D411" s="135"/>
      <c r="E411" s="133"/>
      <c r="F411" s="133"/>
      <c r="G411" s="133"/>
      <c r="H411" s="133"/>
      <c r="I411" s="133"/>
      <c r="J411" s="133"/>
      <c r="K411" s="134"/>
      <c r="L411" s="163"/>
      <c r="M411" s="173"/>
      <c r="AR411" s="171"/>
      <c r="AT411" s="171"/>
      <c r="AV411" s="171"/>
      <c r="AX411" s="171"/>
      <c r="AZ411" s="171"/>
      <c r="BB411" s="171"/>
      <c r="BD411" s="171"/>
      <c r="BE411" s="168"/>
      <c r="BF411" s="171"/>
    </row>
    <row r="412" spans="2:58">
      <c r="B412" s="139"/>
      <c r="D412" s="135"/>
      <c r="E412" s="133"/>
      <c r="F412" s="133"/>
      <c r="G412" s="133"/>
      <c r="H412" s="133"/>
      <c r="I412" s="133"/>
      <c r="J412" s="133"/>
      <c r="K412" s="134"/>
      <c r="L412" s="163"/>
      <c r="M412" s="173"/>
      <c r="AR412" s="171"/>
      <c r="AT412" s="171"/>
      <c r="AV412" s="171"/>
      <c r="AX412" s="171"/>
      <c r="AZ412" s="171"/>
      <c r="BB412" s="171"/>
      <c r="BD412" s="171"/>
      <c r="BE412" s="168"/>
      <c r="BF412" s="171"/>
    </row>
    <row r="413" spans="2:58">
      <c r="B413" s="139"/>
      <c r="D413" s="135"/>
      <c r="E413" s="133"/>
      <c r="F413" s="133"/>
      <c r="G413" s="133"/>
      <c r="H413" s="133"/>
      <c r="I413" s="133"/>
      <c r="J413" s="133"/>
      <c r="K413" s="134"/>
      <c r="L413" s="163"/>
      <c r="M413" s="173"/>
      <c r="AR413" s="171"/>
      <c r="AT413" s="171"/>
      <c r="AV413" s="171"/>
      <c r="AX413" s="171"/>
      <c r="AZ413" s="171"/>
      <c r="BB413" s="171"/>
      <c r="BD413" s="171"/>
      <c r="BE413" s="168"/>
      <c r="BF413" s="171"/>
    </row>
    <row r="414" spans="2:58">
      <c r="B414" s="139"/>
      <c r="D414" s="135"/>
      <c r="E414" s="133"/>
      <c r="F414" s="133"/>
      <c r="G414" s="133"/>
      <c r="H414" s="133"/>
      <c r="I414" s="133"/>
      <c r="J414" s="133"/>
      <c r="K414" s="134"/>
      <c r="L414" s="163"/>
      <c r="M414" s="173"/>
      <c r="AR414" s="171"/>
      <c r="AT414" s="171"/>
      <c r="AV414" s="171"/>
      <c r="AX414" s="171"/>
      <c r="AZ414" s="171"/>
      <c r="BB414" s="171"/>
      <c r="BD414" s="171"/>
      <c r="BE414" s="168"/>
      <c r="BF414" s="171"/>
    </row>
    <row r="415" spans="2:58">
      <c r="B415" s="139"/>
      <c r="D415" s="135"/>
      <c r="E415" s="133"/>
      <c r="F415" s="133"/>
      <c r="G415" s="133"/>
      <c r="H415" s="133"/>
      <c r="I415" s="133"/>
      <c r="J415" s="133"/>
      <c r="K415" s="134"/>
      <c r="L415" s="163"/>
      <c r="M415" s="173"/>
      <c r="AR415" s="171"/>
      <c r="AT415" s="171"/>
      <c r="AV415" s="171"/>
      <c r="AX415" s="171"/>
      <c r="AZ415" s="171"/>
      <c r="BB415" s="171"/>
      <c r="BD415" s="171"/>
      <c r="BE415" s="168"/>
      <c r="BF415" s="171"/>
    </row>
    <row r="416" spans="2:58">
      <c r="B416" s="139"/>
      <c r="D416" s="135"/>
      <c r="E416" s="133"/>
      <c r="F416" s="133"/>
      <c r="G416" s="133"/>
      <c r="H416" s="133"/>
      <c r="I416" s="133"/>
      <c r="J416" s="133"/>
      <c r="K416" s="134"/>
      <c r="L416" s="163"/>
      <c r="M416" s="173"/>
      <c r="AR416" s="171"/>
      <c r="AT416" s="171"/>
      <c r="AV416" s="171"/>
      <c r="AX416" s="171"/>
      <c r="AZ416" s="171"/>
      <c r="BB416" s="171"/>
      <c r="BD416" s="171"/>
      <c r="BE416" s="168"/>
      <c r="BF416" s="171"/>
    </row>
    <row r="417" spans="2:58">
      <c r="B417" s="139"/>
      <c r="D417" s="135"/>
      <c r="E417" s="133"/>
      <c r="F417" s="133"/>
      <c r="G417" s="133"/>
      <c r="H417" s="133"/>
      <c r="I417" s="133"/>
      <c r="J417" s="133"/>
      <c r="K417" s="134"/>
      <c r="L417" s="163"/>
      <c r="M417" s="173"/>
      <c r="AR417" s="171"/>
      <c r="AT417" s="171"/>
      <c r="AV417" s="171"/>
      <c r="AX417" s="171"/>
      <c r="AZ417" s="171"/>
      <c r="BB417" s="171"/>
      <c r="BD417" s="171"/>
      <c r="BE417" s="168"/>
      <c r="BF417" s="171"/>
    </row>
    <row r="418" spans="2:58">
      <c r="B418" s="139"/>
      <c r="D418" s="135"/>
      <c r="E418" s="133"/>
      <c r="F418" s="133"/>
      <c r="G418" s="133"/>
      <c r="H418" s="133"/>
      <c r="I418" s="133"/>
      <c r="J418" s="133"/>
      <c r="K418" s="134"/>
      <c r="L418" s="163"/>
      <c r="M418" s="173"/>
      <c r="AR418" s="171"/>
      <c r="AT418" s="171"/>
      <c r="AV418" s="171"/>
      <c r="AX418" s="171"/>
      <c r="AZ418" s="171"/>
      <c r="BB418" s="171"/>
      <c r="BD418" s="171"/>
      <c r="BE418" s="168"/>
      <c r="BF418" s="171"/>
    </row>
    <row r="419" spans="2:58">
      <c r="B419" s="139"/>
      <c r="D419" s="135"/>
      <c r="E419" s="133"/>
      <c r="F419" s="133"/>
      <c r="G419" s="133"/>
      <c r="H419" s="133"/>
      <c r="I419" s="133"/>
      <c r="J419" s="133"/>
      <c r="K419" s="134"/>
      <c r="L419" s="163"/>
      <c r="M419" s="173"/>
      <c r="AR419" s="171"/>
      <c r="AT419" s="171"/>
      <c r="AV419" s="171"/>
      <c r="AX419" s="171"/>
      <c r="AZ419" s="171"/>
      <c r="BB419" s="171"/>
      <c r="BD419" s="171"/>
      <c r="BE419" s="168"/>
      <c r="BF419" s="171"/>
    </row>
    <row r="420" spans="2:58">
      <c r="B420" s="139"/>
      <c r="D420" s="135"/>
      <c r="E420" s="133"/>
      <c r="F420" s="133"/>
      <c r="G420" s="133"/>
      <c r="H420" s="133"/>
      <c r="I420" s="133"/>
      <c r="J420" s="133"/>
      <c r="K420" s="134"/>
      <c r="L420" s="163"/>
      <c r="M420" s="173"/>
      <c r="AR420" s="171"/>
      <c r="AT420" s="171"/>
      <c r="AV420" s="171"/>
      <c r="AX420" s="171"/>
      <c r="AZ420" s="171"/>
      <c r="BB420" s="171"/>
      <c r="BD420" s="171"/>
      <c r="BE420" s="168"/>
      <c r="BF420" s="171"/>
    </row>
    <row r="421" spans="2:58">
      <c r="B421" s="139"/>
      <c r="D421" s="135"/>
      <c r="E421" s="133"/>
      <c r="F421" s="133"/>
      <c r="G421" s="133"/>
      <c r="H421" s="133"/>
      <c r="I421" s="133"/>
      <c r="J421" s="133"/>
      <c r="K421" s="134"/>
      <c r="L421" s="163"/>
      <c r="M421" s="173"/>
      <c r="AR421" s="171"/>
      <c r="AT421" s="171"/>
      <c r="AV421" s="171"/>
      <c r="AX421" s="171"/>
      <c r="AZ421" s="171"/>
      <c r="BB421" s="171"/>
      <c r="BD421" s="171"/>
      <c r="BE421" s="168"/>
      <c r="BF421" s="171"/>
    </row>
    <row r="422" spans="2:58">
      <c r="B422" s="139"/>
      <c r="D422" s="135"/>
      <c r="E422" s="133"/>
      <c r="F422" s="133"/>
      <c r="G422" s="133"/>
      <c r="H422" s="133"/>
      <c r="I422" s="133"/>
      <c r="J422" s="133"/>
      <c r="K422" s="134"/>
      <c r="L422" s="163"/>
      <c r="M422" s="173"/>
      <c r="AR422" s="171"/>
      <c r="AT422" s="171"/>
      <c r="AV422" s="171"/>
      <c r="AX422" s="171"/>
      <c r="AZ422" s="171"/>
      <c r="BB422" s="171"/>
      <c r="BD422" s="171"/>
      <c r="BE422" s="168"/>
      <c r="BF422" s="171"/>
    </row>
    <row r="423" spans="2:58">
      <c r="B423" s="139"/>
      <c r="D423" s="135"/>
      <c r="E423" s="133"/>
      <c r="F423" s="133"/>
      <c r="G423" s="133"/>
      <c r="H423" s="133"/>
      <c r="I423" s="133"/>
      <c r="J423" s="133"/>
      <c r="K423" s="134"/>
      <c r="L423" s="163"/>
      <c r="M423" s="173"/>
      <c r="AR423" s="171"/>
      <c r="AT423" s="171"/>
      <c r="AV423" s="171"/>
      <c r="AX423" s="171"/>
      <c r="AZ423" s="171"/>
      <c r="BB423" s="171"/>
      <c r="BD423" s="171"/>
      <c r="BE423" s="168"/>
      <c r="BF423" s="171"/>
    </row>
    <row r="424" spans="2:58">
      <c r="B424" s="139"/>
      <c r="D424" s="135"/>
      <c r="E424" s="133"/>
      <c r="F424" s="133"/>
      <c r="G424" s="133"/>
      <c r="H424" s="133"/>
      <c r="I424" s="133"/>
      <c r="J424" s="133"/>
      <c r="K424" s="134"/>
      <c r="L424" s="163"/>
      <c r="M424" s="173"/>
      <c r="AR424" s="171"/>
      <c r="AT424" s="171"/>
      <c r="AV424" s="171"/>
      <c r="AX424" s="171"/>
      <c r="AZ424" s="171"/>
      <c r="BB424" s="171"/>
      <c r="BD424" s="171"/>
      <c r="BE424" s="168"/>
      <c r="BF424" s="171"/>
    </row>
    <row r="425" spans="2:58">
      <c r="B425" s="139"/>
      <c r="D425" s="135"/>
      <c r="E425" s="133"/>
      <c r="F425" s="133"/>
      <c r="G425" s="133"/>
      <c r="H425" s="133"/>
      <c r="I425" s="133"/>
      <c r="J425" s="133"/>
      <c r="K425" s="134"/>
      <c r="L425" s="163"/>
      <c r="M425" s="173"/>
      <c r="AR425" s="171"/>
      <c r="AT425" s="171"/>
      <c r="AV425" s="171"/>
      <c r="AX425" s="171"/>
      <c r="AZ425" s="171"/>
      <c r="BB425" s="171"/>
      <c r="BD425" s="171"/>
      <c r="BE425" s="168"/>
      <c r="BF425" s="171"/>
    </row>
    <row r="426" spans="2:58">
      <c r="B426" s="139"/>
      <c r="D426" s="135"/>
      <c r="E426" s="133"/>
      <c r="F426" s="133"/>
      <c r="G426" s="133"/>
      <c r="H426" s="133"/>
      <c r="I426" s="133"/>
      <c r="J426" s="133"/>
      <c r="K426" s="134"/>
      <c r="L426" s="163"/>
      <c r="M426" s="173"/>
      <c r="AR426" s="171"/>
      <c r="AT426" s="171"/>
      <c r="AV426" s="171"/>
      <c r="AX426" s="171"/>
      <c r="AZ426" s="171"/>
      <c r="BB426" s="171"/>
      <c r="BD426" s="171"/>
      <c r="BE426" s="168"/>
      <c r="BF426" s="171"/>
    </row>
    <row r="427" spans="2:58">
      <c r="B427" s="139"/>
      <c r="D427" s="135"/>
      <c r="E427" s="133"/>
      <c r="F427" s="133"/>
      <c r="G427" s="133"/>
      <c r="H427" s="133"/>
      <c r="I427" s="133"/>
      <c r="J427" s="133"/>
      <c r="K427" s="134"/>
      <c r="L427" s="163"/>
      <c r="M427" s="173"/>
      <c r="AR427" s="171"/>
      <c r="AT427" s="171"/>
      <c r="AV427" s="171"/>
      <c r="AX427" s="171"/>
      <c r="AZ427" s="171"/>
      <c r="BB427" s="171"/>
      <c r="BD427" s="171"/>
      <c r="BE427" s="168"/>
      <c r="BF427" s="171"/>
    </row>
    <row r="428" spans="2:58">
      <c r="B428" s="139"/>
      <c r="D428" s="135"/>
      <c r="E428" s="133"/>
      <c r="F428" s="133"/>
      <c r="G428" s="133"/>
      <c r="H428" s="133"/>
      <c r="I428" s="133"/>
      <c r="J428" s="133"/>
      <c r="K428" s="134"/>
      <c r="L428" s="163"/>
      <c r="M428" s="173"/>
      <c r="AR428" s="171"/>
      <c r="AT428" s="171"/>
      <c r="AV428" s="171"/>
      <c r="AX428" s="171"/>
      <c r="AZ428" s="171"/>
      <c r="BB428" s="171"/>
      <c r="BD428" s="171"/>
      <c r="BE428" s="168"/>
      <c r="BF428" s="171"/>
    </row>
    <row r="429" spans="2:58">
      <c r="B429" s="139"/>
      <c r="D429" s="135"/>
      <c r="E429" s="133"/>
      <c r="F429" s="133"/>
      <c r="G429" s="133"/>
      <c r="H429" s="133"/>
      <c r="I429" s="133"/>
      <c r="J429" s="133"/>
      <c r="K429" s="134"/>
      <c r="L429" s="163"/>
      <c r="M429" s="173"/>
      <c r="AR429" s="171"/>
      <c r="AT429" s="171"/>
      <c r="AV429" s="171"/>
      <c r="AX429" s="171"/>
      <c r="AZ429" s="171"/>
      <c r="BB429" s="171"/>
      <c r="BD429" s="171"/>
      <c r="BE429" s="168"/>
      <c r="BF429" s="171"/>
    </row>
    <row r="430" spans="2:58">
      <c r="B430" s="139"/>
      <c r="D430" s="135"/>
      <c r="E430" s="133"/>
      <c r="F430" s="133"/>
      <c r="G430" s="133"/>
      <c r="H430" s="133"/>
      <c r="I430" s="133"/>
      <c r="J430" s="133"/>
      <c r="K430" s="134"/>
      <c r="L430" s="163"/>
      <c r="M430" s="173"/>
      <c r="AR430" s="171"/>
      <c r="AT430" s="171"/>
      <c r="AV430" s="171"/>
      <c r="AX430" s="171"/>
      <c r="AZ430" s="171"/>
      <c r="BB430" s="171"/>
      <c r="BD430" s="171"/>
      <c r="BE430" s="168"/>
      <c r="BF430" s="171"/>
    </row>
    <row r="431" spans="2:58">
      <c r="B431" s="139"/>
      <c r="D431" s="135"/>
      <c r="E431" s="133"/>
      <c r="F431" s="133"/>
      <c r="G431" s="133"/>
      <c r="H431" s="133"/>
      <c r="I431" s="133"/>
      <c r="J431" s="133"/>
      <c r="K431" s="134"/>
      <c r="L431" s="163"/>
      <c r="M431" s="173"/>
      <c r="AR431" s="171"/>
      <c r="AT431" s="171"/>
      <c r="AV431" s="171"/>
      <c r="AX431" s="171"/>
      <c r="AZ431" s="171"/>
      <c r="BB431" s="171"/>
      <c r="BD431" s="171"/>
      <c r="BE431" s="168"/>
      <c r="BF431" s="171"/>
    </row>
    <row r="432" spans="2:58">
      <c r="B432" s="139"/>
      <c r="D432" s="135"/>
      <c r="E432" s="133"/>
      <c r="F432" s="133"/>
      <c r="G432" s="133"/>
      <c r="H432" s="133"/>
      <c r="I432" s="133"/>
      <c r="J432" s="133"/>
      <c r="K432" s="134"/>
      <c r="L432" s="163"/>
      <c r="M432" s="173"/>
      <c r="AR432" s="171"/>
      <c r="AT432" s="171"/>
      <c r="AV432" s="171"/>
      <c r="AX432" s="171"/>
      <c r="AZ432" s="171"/>
      <c r="BB432" s="171"/>
      <c r="BD432" s="171"/>
      <c r="BE432" s="168"/>
      <c r="BF432" s="171"/>
    </row>
    <row r="433" spans="2:58">
      <c r="B433" s="139"/>
      <c r="D433" s="135"/>
      <c r="E433" s="133"/>
      <c r="F433" s="133"/>
      <c r="G433" s="133"/>
      <c r="H433" s="133"/>
      <c r="I433" s="133"/>
      <c r="J433" s="133"/>
      <c r="K433" s="134"/>
      <c r="L433" s="163"/>
      <c r="M433" s="173"/>
      <c r="AR433" s="171"/>
      <c r="AT433" s="171"/>
      <c r="AV433" s="171"/>
      <c r="AX433" s="171"/>
      <c r="AZ433" s="171"/>
      <c r="BB433" s="171"/>
      <c r="BD433" s="171"/>
      <c r="BE433" s="168"/>
      <c r="BF433" s="171"/>
    </row>
    <row r="434" spans="2:58">
      <c r="B434" s="139"/>
      <c r="D434" s="135"/>
      <c r="E434" s="133"/>
      <c r="F434" s="133"/>
      <c r="G434" s="133"/>
      <c r="H434" s="133"/>
      <c r="I434" s="133"/>
      <c r="J434" s="133"/>
      <c r="K434" s="134"/>
      <c r="L434" s="163"/>
      <c r="M434" s="173"/>
      <c r="AR434" s="171"/>
      <c r="AT434" s="171"/>
      <c r="AV434" s="171"/>
      <c r="AX434" s="171"/>
      <c r="AZ434" s="171"/>
      <c r="BB434" s="171"/>
      <c r="BD434" s="171"/>
      <c r="BE434" s="168"/>
      <c r="BF434" s="171"/>
    </row>
    <row r="435" spans="2:58">
      <c r="B435" s="139"/>
      <c r="D435" s="135"/>
      <c r="E435" s="133"/>
      <c r="F435" s="133"/>
      <c r="G435" s="133"/>
      <c r="H435" s="133"/>
      <c r="I435" s="133"/>
      <c r="J435" s="133"/>
      <c r="K435" s="134"/>
      <c r="L435" s="163"/>
      <c r="M435" s="173"/>
      <c r="AR435" s="171"/>
      <c r="AT435" s="171"/>
      <c r="AV435" s="171"/>
      <c r="AX435" s="171"/>
      <c r="AZ435" s="171"/>
      <c r="BB435" s="171"/>
      <c r="BD435" s="171"/>
      <c r="BE435" s="168"/>
      <c r="BF435" s="171"/>
    </row>
    <row r="436" spans="2:58">
      <c r="B436" s="139"/>
      <c r="D436" s="135"/>
      <c r="E436" s="133"/>
      <c r="F436" s="133"/>
      <c r="G436" s="133"/>
      <c r="H436" s="133"/>
      <c r="I436" s="133"/>
      <c r="J436" s="133"/>
      <c r="K436" s="134"/>
      <c r="L436" s="163"/>
      <c r="M436" s="173"/>
      <c r="AR436" s="171"/>
      <c r="AT436" s="171"/>
      <c r="AV436" s="171"/>
      <c r="AX436" s="171"/>
      <c r="AZ436" s="171"/>
      <c r="BB436" s="171"/>
      <c r="BD436" s="171"/>
      <c r="BE436" s="168"/>
      <c r="BF436" s="171"/>
    </row>
    <row r="437" spans="2:58">
      <c r="B437" s="139"/>
      <c r="D437" s="135"/>
      <c r="E437" s="133"/>
      <c r="F437" s="133"/>
      <c r="G437" s="133"/>
      <c r="H437" s="133"/>
      <c r="I437" s="133"/>
      <c r="J437" s="133"/>
      <c r="K437" s="134"/>
      <c r="L437" s="163"/>
      <c r="M437" s="173"/>
      <c r="AR437" s="171"/>
      <c r="AT437" s="171"/>
      <c r="AV437" s="171"/>
      <c r="AX437" s="171"/>
      <c r="AZ437" s="171"/>
      <c r="BB437" s="171"/>
      <c r="BD437" s="171"/>
      <c r="BE437" s="168"/>
      <c r="BF437" s="171"/>
    </row>
    <row r="438" spans="2:58">
      <c r="B438" s="139"/>
      <c r="D438" s="135"/>
      <c r="E438" s="133"/>
      <c r="F438" s="133"/>
      <c r="G438" s="133"/>
      <c r="H438" s="133"/>
      <c r="I438" s="133"/>
      <c r="J438" s="133"/>
      <c r="K438" s="134"/>
      <c r="L438" s="163"/>
      <c r="M438" s="173"/>
      <c r="AR438" s="171"/>
      <c r="AT438" s="171"/>
      <c r="AV438" s="171"/>
      <c r="AX438" s="171"/>
      <c r="AZ438" s="171"/>
      <c r="BB438" s="171"/>
      <c r="BD438" s="171"/>
      <c r="BE438" s="168"/>
      <c r="BF438" s="171"/>
    </row>
    <row r="439" spans="2:58">
      <c r="B439" s="139"/>
      <c r="D439" s="135"/>
      <c r="E439" s="133"/>
      <c r="F439" s="133"/>
      <c r="G439" s="133"/>
      <c r="H439" s="133"/>
      <c r="I439" s="133"/>
      <c r="J439" s="133"/>
      <c r="K439" s="134"/>
      <c r="L439" s="163"/>
      <c r="M439" s="173"/>
      <c r="AR439" s="171"/>
      <c r="AT439" s="171"/>
      <c r="AV439" s="171"/>
      <c r="AX439" s="171"/>
      <c r="AZ439" s="171"/>
      <c r="BB439" s="171"/>
      <c r="BD439" s="171"/>
      <c r="BE439" s="168"/>
      <c r="BF439" s="171"/>
    </row>
    <row r="440" spans="2:58">
      <c r="B440" s="139"/>
      <c r="D440" s="135"/>
      <c r="E440" s="133"/>
      <c r="F440" s="133"/>
      <c r="G440" s="133"/>
      <c r="H440" s="133"/>
      <c r="I440" s="133"/>
      <c r="J440" s="133"/>
      <c r="K440" s="134"/>
      <c r="L440" s="163"/>
      <c r="M440" s="173"/>
      <c r="AR440" s="171"/>
      <c r="AT440" s="171"/>
      <c r="AV440" s="171"/>
      <c r="AX440" s="171"/>
      <c r="AZ440" s="171"/>
      <c r="BB440" s="171"/>
      <c r="BD440" s="171"/>
      <c r="BE440" s="168"/>
      <c r="BF440" s="171"/>
    </row>
    <row r="441" spans="2:58">
      <c r="B441" s="139"/>
      <c r="D441" s="135"/>
      <c r="E441" s="133"/>
      <c r="F441" s="133"/>
      <c r="G441" s="133"/>
      <c r="H441" s="133"/>
      <c r="I441" s="133"/>
      <c r="J441" s="133"/>
      <c r="K441" s="134"/>
      <c r="L441" s="163"/>
      <c r="M441" s="173"/>
      <c r="AR441" s="171"/>
      <c r="AT441" s="171"/>
      <c r="AV441" s="171"/>
      <c r="AX441" s="171"/>
      <c r="AZ441" s="171"/>
      <c r="BB441" s="171"/>
      <c r="BD441" s="171"/>
      <c r="BE441" s="168"/>
      <c r="BF441" s="171"/>
    </row>
    <row r="442" spans="2:58">
      <c r="B442" s="139"/>
      <c r="D442" s="135"/>
      <c r="E442" s="133"/>
      <c r="F442" s="133"/>
      <c r="G442" s="133"/>
      <c r="H442" s="133"/>
      <c r="I442" s="133"/>
      <c r="J442" s="133"/>
      <c r="K442" s="134"/>
      <c r="L442" s="163"/>
      <c r="M442" s="173"/>
      <c r="AR442" s="171"/>
      <c r="AT442" s="171"/>
      <c r="AV442" s="171"/>
      <c r="AX442" s="171"/>
      <c r="AZ442" s="171"/>
      <c r="BB442" s="171"/>
      <c r="BD442" s="171"/>
      <c r="BE442" s="168"/>
      <c r="BF442" s="171"/>
    </row>
    <row r="443" spans="2:58">
      <c r="B443" s="139"/>
      <c r="D443" s="135"/>
      <c r="E443" s="133"/>
      <c r="F443" s="133"/>
      <c r="G443" s="133"/>
      <c r="H443" s="133"/>
      <c r="I443" s="133"/>
      <c r="J443" s="133"/>
      <c r="K443" s="134"/>
      <c r="L443" s="163"/>
      <c r="M443" s="173"/>
      <c r="AR443" s="171"/>
      <c r="AT443" s="171"/>
      <c r="AV443" s="171"/>
      <c r="AX443" s="171"/>
      <c r="AZ443" s="171"/>
      <c r="BB443" s="171"/>
      <c r="BD443" s="171"/>
      <c r="BE443" s="168"/>
      <c r="BF443" s="171"/>
    </row>
    <row r="444" spans="2:58">
      <c r="B444" s="139"/>
      <c r="D444" s="135"/>
      <c r="E444" s="133"/>
      <c r="F444" s="133"/>
      <c r="G444" s="133"/>
      <c r="H444" s="133"/>
      <c r="I444" s="133"/>
      <c r="J444" s="133"/>
      <c r="K444" s="134"/>
      <c r="L444" s="163"/>
      <c r="M444" s="173"/>
      <c r="AR444" s="171"/>
      <c r="AT444" s="171"/>
      <c r="AV444" s="171"/>
      <c r="AX444" s="171"/>
      <c r="AZ444" s="171"/>
      <c r="BB444" s="171"/>
      <c r="BD444" s="171"/>
      <c r="BE444" s="168"/>
      <c r="BF444" s="171"/>
    </row>
    <row r="445" spans="2:58">
      <c r="B445" s="139"/>
      <c r="D445" s="135"/>
      <c r="E445" s="133"/>
      <c r="F445" s="133"/>
      <c r="G445" s="133"/>
      <c r="H445" s="133"/>
      <c r="I445" s="133"/>
      <c r="J445" s="133"/>
      <c r="K445" s="134"/>
      <c r="L445" s="163"/>
      <c r="M445" s="173"/>
      <c r="AR445" s="171"/>
      <c r="AT445" s="171"/>
      <c r="AV445" s="171"/>
      <c r="AX445" s="171"/>
      <c r="AZ445" s="171"/>
      <c r="BB445" s="171"/>
      <c r="BD445" s="171"/>
      <c r="BE445" s="168"/>
      <c r="BF445" s="171"/>
    </row>
    <row r="446" spans="2:58">
      <c r="B446" s="139"/>
      <c r="D446" s="135"/>
      <c r="E446" s="133"/>
      <c r="F446" s="133"/>
      <c r="G446" s="133"/>
      <c r="H446" s="133"/>
      <c r="I446" s="133"/>
      <c r="J446" s="133"/>
      <c r="K446" s="134"/>
      <c r="L446" s="163"/>
      <c r="M446" s="173"/>
      <c r="AR446" s="171"/>
      <c r="AT446" s="171"/>
      <c r="AV446" s="171"/>
      <c r="AX446" s="171"/>
      <c r="AZ446" s="171"/>
      <c r="BB446" s="171"/>
      <c r="BD446" s="171"/>
      <c r="BE446" s="168"/>
      <c r="BF446" s="171"/>
    </row>
    <row r="447" spans="2:58">
      <c r="B447" s="139"/>
      <c r="D447" s="135"/>
      <c r="E447" s="133"/>
      <c r="F447" s="133"/>
      <c r="G447" s="133"/>
      <c r="H447" s="133"/>
      <c r="I447" s="133"/>
      <c r="J447" s="133"/>
      <c r="K447" s="134"/>
      <c r="L447" s="163"/>
      <c r="M447" s="173"/>
      <c r="AR447" s="171"/>
      <c r="AT447" s="171"/>
      <c r="AV447" s="171"/>
      <c r="AX447" s="171"/>
      <c r="AZ447" s="171"/>
      <c r="BB447" s="171"/>
      <c r="BD447" s="171"/>
      <c r="BE447" s="168"/>
      <c r="BF447" s="171"/>
    </row>
    <row r="448" spans="2:58">
      <c r="B448" s="139"/>
      <c r="D448" s="135"/>
      <c r="E448" s="133"/>
      <c r="F448" s="133"/>
      <c r="G448" s="133"/>
      <c r="H448" s="133"/>
      <c r="I448" s="133"/>
      <c r="J448" s="133"/>
      <c r="K448" s="134"/>
      <c r="L448" s="163"/>
      <c r="M448" s="173"/>
      <c r="AR448" s="171"/>
      <c r="AT448" s="171"/>
      <c r="AV448" s="171"/>
      <c r="AX448" s="171"/>
      <c r="AZ448" s="171"/>
      <c r="BB448" s="171"/>
      <c r="BD448" s="171"/>
      <c r="BE448" s="168"/>
      <c r="BF448" s="171"/>
    </row>
    <row r="449" spans="2:58">
      <c r="B449" s="139"/>
      <c r="D449" s="135"/>
      <c r="E449" s="133"/>
      <c r="F449" s="133"/>
      <c r="G449" s="133"/>
      <c r="H449" s="133"/>
      <c r="I449" s="133"/>
      <c r="J449" s="133"/>
      <c r="K449" s="134"/>
      <c r="L449" s="163"/>
      <c r="M449" s="173"/>
      <c r="AR449" s="171"/>
      <c r="AT449" s="171"/>
      <c r="AV449" s="171"/>
      <c r="AX449" s="171"/>
      <c r="AZ449" s="171"/>
      <c r="BB449" s="171"/>
      <c r="BD449" s="171"/>
      <c r="BE449" s="168"/>
      <c r="BF449" s="171"/>
    </row>
    <row r="450" spans="2:58">
      <c r="B450" s="139"/>
      <c r="D450" s="135"/>
      <c r="E450" s="133"/>
      <c r="F450" s="133"/>
      <c r="G450" s="133"/>
      <c r="H450" s="133"/>
      <c r="I450" s="133"/>
      <c r="J450" s="133"/>
      <c r="K450" s="134"/>
      <c r="L450" s="163"/>
      <c r="M450" s="173"/>
      <c r="AR450" s="171"/>
      <c r="AT450" s="171"/>
      <c r="AV450" s="171"/>
      <c r="AX450" s="171"/>
      <c r="AZ450" s="171"/>
      <c r="BB450" s="171"/>
      <c r="BD450" s="171"/>
      <c r="BE450" s="168"/>
      <c r="BF450" s="171"/>
    </row>
    <row r="451" spans="2:58">
      <c r="B451" s="139"/>
      <c r="D451" s="135"/>
      <c r="E451" s="133"/>
      <c r="F451" s="133"/>
      <c r="G451" s="133"/>
      <c r="H451" s="133"/>
      <c r="I451" s="133"/>
      <c r="J451" s="133"/>
      <c r="K451" s="134"/>
      <c r="L451" s="163"/>
      <c r="M451" s="173"/>
      <c r="AR451" s="171"/>
      <c r="AT451" s="171"/>
      <c r="AV451" s="171"/>
      <c r="AX451" s="171"/>
      <c r="AZ451" s="171"/>
      <c r="BB451" s="171"/>
      <c r="BD451" s="171"/>
      <c r="BE451" s="168"/>
      <c r="BF451" s="171"/>
    </row>
    <row r="452" spans="2:58">
      <c r="B452" s="139"/>
      <c r="D452" s="135"/>
      <c r="E452" s="133"/>
      <c r="F452" s="133"/>
      <c r="G452" s="133"/>
      <c r="H452" s="133"/>
      <c r="I452" s="133"/>
      <c r="J452" s="133"/>
      <c r="K452" s="134"/>
      <c r="L452" s="163"/>
      <c r="M452" s="173"/>
      <c r="AR452" s="171"/>
      <c r="AT452" s="171"/>
      <c r="AV452" s="171"/>
      <c r="AX452" s="171"/>
      <c r="AZ452" s="171"/>
      <c r="BB452" s="171"/>
      <c r="BD452" s="171"/>
      <c r="BE452" s="168"/>
      <c r="BF452" s="171"/>
    </row>
    <row r="453" spans="2:58">
      <c r="B453" s="139"/>
      <c r="D453" s="135"/>
      <c r="E453" s="133"/>
      <c r="F453" s="133"/>
      <c r="G453" s="133"/>
      <c r="H453" s="133"/>
      <c r="I453" s="133"/>
      <c r="J453" s="133"/>
      <c r="K453" s="134"/>
      <c r="L453" s="163"/>
      <c r="M453" s="173"/>
      <c r="AR453" s="171"/>
      <c r="AT453" s="171"/>
      <c r="AV453" s="171"/>
      <c r="AX453" s="171"/>
      <c r="AZ453" s="171"/>
      <c r="BB453" s="171"/>
      <c r="BD453" s="171"/>
      <c r="BE453" s="168"/>
      <c r="BF453" s="171"/>
    </row>
    <row r="454" spans="2:58">
      <c r="B454" s="139"/>
      <c r="D454" s="135"/>
      <c r="E454" s="133"/>
      <c r="F454" s="133"/>
      <c r="G454" s="133"/>
      <c r="H454" s="133"/>
      <c r="I454" s="133"/>
      <c r="J454" s="133"/>
      <c r="K454" s="134"/>
      <c r="L454" s="163"/>
      <c r="M454" s="173"/>
      <c r="AR454" s="171"/>
      <c r="AT454" s="171"/>
      <c r="AV454" s="171"/>
      <c r="AX454" s="171"/>
      <c r="AZ454" s="171"/>
      <c r="BB454" s="171"/>
      <c r="BD454" s="171"/>
      <c r="BE454" s="168"/>
      <c r="BF454" s="171"/>
    </row>
    <row r="455" spans="2:58">
      <c r="B455" s="139"/>
      <c r="D455" s="135"/>
      <c r="E455" s="133"/>
      <c r="F455" s="133"/>
      <c r="G455" s="133"/>
      <c r="H455" s="133"/>
      <c r="I455" s="133"/>
      <c r="J455" s="133"/>
      <c r="K455" s="134"/>
      <c r="L455" s="163"/>
      <c r="M455" s="173"/>
      <c r="AR455" s="171"/>
      <c r="AT455" s="171"/>
      <c r="AV455" s="171"/>
      <c r="AX455" s="171"/>
      <c r="AZ455" s="171"/>
      <c r="BB455" s="171"/>
      <c r="BD455" s="171"/>
      <c r="BE455" s="168"/>
      <c r="BF455" s="171"/>
    </row>
    <row r="456" spans="2:58">
      <c r="B456" s="139"/>
      <c r="D456" s="135"/>
      <c r="E456" s="133"/>
      <c r="F456" s="133"/>
      <c r="G456" s="133"/>
      <c r="H456" s="133"/>
      <c r="I456" s="133"/>
      <c r="J456" s="133"/>
      <c r="K456" s="134"/>
      <c r="L456" s="163"/>
      <c r="M456" s="173"/>
      <c r="AR456" s="171"/>
      <c r="AT456" s="171"/>
      <c r="AV456" s="171"/>
      <c r="AX456" s="171"/>
      <c r="AZ456" s="171"/>
      <c r="BB456" s="171"/>
      <c r="BD456" s="171"/>
      <c r="BE456" s="168"/>
      <c r="BF456" s="171"/>
    </row>
    <row r="457" spans="2:58">
      <c r="B457" s="139"/>
      <c r="D457" s="135"/>
      <c r="E457" s="133"/>
      <c r="F457" s="133"/>
      <c r="G457" s="133"/>
      <c r="H457" s="133"/>
      <c r="I457" s="133"/>
      <c r="J457" s="133"/>
      <c r="K457" s="134"/>
      <c r="L457" s="163"/>
      <c r="M457" s="173"/>
      <c r="AR457" s="171"/>
      <c r="AT457" s="171"/>
      <c r="AV457" s="171"/>
      <c r="AX457" s="171"/>
      <c r="AZ457" s="171"/>
      <c r="BB457" s="171"/>
      <c r="BD457" s="171"/>
      <c r="BE457" s="168"/>
      <c r="BF457" s="171"/>
    </row>
    <row r="458" spans="2:58">
      <c r="B458" s="139"/>
      <c r="D458" s="135"/>
      <c r="E458" s="133"/>
      <c r="F458" s="133"/>
      <c r="G458" s="133"/>
      <c r="H458" s="133"/>
      <c r="I458" s="133"/>
      <c r="J458" s="133"/>
      <c r="K458" s="134"/>
      <c r="L458" s="163"/>
      <c r="M458" s="173"/>
      <c r="AR458" s="171"/>
      <c r="AT458" s="171"/>
      <c r="AV458" s="171"/>
      <c r="AX458" s="171"/>
      <c r="AZ458" s="171"/>
      <c r="BB458" s="171"/>
      <c r="BD458" s="171"/>
      <c r="BE458" s="168"/>
      <c r="BF458" s="171"/>
    </row>
    <row r="459" spans="2:58">
      <c r="B459" s="139"/>
      <c r="D459" s="135"/>
      <c r="E459" s="133"/>
      <c r="F459" s="133"/>
      <c r="G459" s="133"/>
      <c r="H459" s="133"/>
      <c r="I459" s="133"/>
      <c r="J459" s="133"/>
      <c r="K459" s="134"/>
      <c r="L459" s="163"/>
      <c r="M459" s="173"/>
      <c r="AR459" s="171"/>
      <c r="AT459" s="171"/>
      <c r="AV459" s="171"/>
      <c r="AX459" s="171"/>
      <c r="AZ459" s="171"/>
      <c r="BB459" s="171"/>
      <c r="BD459" s="171"/>
      <c r="BE459" s="168"/>
      <c r="BF459" s="171"/>
    </row>
    <row r="460" spans="2:58">
      <c r="B460" s="139"/>
      <c r="D460" s="135"/>
      <c r="E460" s="133"/>
      <c r="F460" s="133"/>
      <c r="G460" s="133"/>
      <c r="H460" s="133"/>
      <c r="I460" s="133"/>
      <c r="J460" s="133"/>
      <c r="K460" s="134"/>
      <c r="L460" s="163"/>
      <c r="M460" s="173"/>
      <c r="AR460" s="171"/>
      <c r="AT460" s="171"/>
      <c r="AV460" s="171"/>
      <c r="AX460" s="171"/>
      <c r="AZ460" s="171"/>
      <c r="BB460" s="171"/>
      <c r="BD460" s="171"/>
      <c r="BE460" s="168"/>
      <c r="BF460" s="171"/>
    </row>
    <row r="461" spans="2:58">
      <c r="B461" s="139"/>
      <c r="D461" s="135"/>
      <c r="E461" s="133"/>
      <c r="F461" s="133"/>
      <c r="G461" s="133"/>
      <c r="H461" s="133"/>
      <c r="I461" s="133"/>
      <c r="J461" s="133"/>
      <c r="K461" s="134"/>
      <c r="L461" s="163"/>
      <c r="M461" s="173"/>
      <c r="AR461" s="171"/>
      <c r="AT461" s="171"/>
      <c r="AV461" s="171"/>
      <c r="AX461" s="171"/>
      <c r="AZ461" s="171"/>
      <c r="BB461" s="171"/>
      <c r="BD461" s="171"/>
      <c r="BE461" s="168"/>
      <c r="BF461" s="171"/>
    </row>
    <row r="462" spans="2:58">
      <c r="B462" s="139"/>
      <c r="D462" s="135"/>
      <c r="E462" s="133"/>
      <c r="F462" s="133"/>
      <c r="G462" s="133"/>
      <c r="H462" s="133"/>
      <c r="I462" s="133"/>
      <c r="J462" s="133"/>
      <c r="K462" s="134"/>
      <c r="L462" s="163"/>
      <c r="M462" s="173"/>
      <c r="AR462" s="171"/>
      <c r="AT462" s="171"/>
      <c r="AV462" s="171"/>
      <c r="AX462" s="171"/>
      <c r="AZ462" s="171"/>
      <c r="BB462" s="171"/>
      <c r="BD462" s="171"/>
      <c r="BE462" s="168"/>
      <c r="BF462" s="171"/>
    </row>
    <row r="463" spans="2:58">
      <c r="B463" s="139"/>
      <c r="D463" s="135"/>
      <c r="E463" s="133"/>
      <c r="F463" s="133"/>
      <c r="G463" s="133"/>
      <c r="H463" s="133"/>
      <c r="I463" s="133"/>
      <c r="J463" s="133"/>
      <c r="K463" s="134"/>
      <c r="L463" s="163"/>
      <c r="M463" s="173"/>
      <c r="AR463" s="171"/>
      <c r="AT463" s="171"/>
      <c r="AV463" s="171"/>
      <c r="AX463" s="171"/>
      <c r="AZ463" s="171"/>
      <c r="BB463" s="171"/>
      <c r="BD463" s="171"/>
      <c r="BE463" s="168"/>
      <c r="BF463" s="171"/>
    </row>
    <row r="464" spans="2:58">
      <c r="B464" s="139"/>
      <c r="D464" s="135"/>
      <c r="E464" s="133"/>
      <c r="F464" s="133"/>
      <c r="G464" s="133"/>
      <c r="H464" s="133"/>
      <c r="I464" s="133"/>
      <c r="J464" s="133"/>
      <c r="K464" s="134"/>
      <c r="L464" s="163"/>
      <c r="M464" s="173"/>
      <c r="AR464" s="171"/>
      <c r="AT464" s="171"/>
      <c r="AV464" s="171"/>
      <c r="AX464" s="171"/>
      <c r="AZ464" s="171"/>
      <c r="BB464" s="171"/>
      <c r="BD464" s="171"/>
      <c r="BE464" s="168"/>
      <c r="BF464" s="171"/>
    </row>
    <row r="465" spans="2:58">
      <c r="B465" s="139"/>
      <c r="D465" s="135"/>
      <c r="E465" s="133"/>
      <c r="F465" s="133"/>
      <c r="G465" s="133"/>
      <c r="H465" s="133"/>
      <c r="I465" s="133"/>
      <c r="J465" s="133"/>
      <c r="K465" s="134"/>
      <c r="L465" s="163"/>
      <c r="M465" s="173"/>
      <c r="AR465" s="171"/>
      <c r="AT465" s="171"/>
      <c r="AV465" s="171"/>
      <c r="AX465" s="171"/>
      <c r="AZ465" s="171"/>
      <c r="BB465" s="171"/>
      <c r="BD465" s="171"/>
      <c r="BE465" s="168"/>
      <c r="BF465" s="171"/>
    </row>
    <row r="466" spans="2:58">
      <c r="B466" s="139"/>
      <c r="D466" s="135"/>
      <c r="E466" s="133"/>
      <c r="F466" s="133"/>
      <c r="G466" s="133"/>
      <c r="H466" s="133"/>
      <c r="I466" s="133"/>
      <c r="J466" s="133"/>
      <c r="K466" s="134"/>
      <c r="L466" s="163"/>
      <c r="M466" s="173"/>
      <c r="AR466" s="171"/>
      <c r="AT466" s="171"/>
      <c r="AV466" s="171"/>
      <c r="AX466" s="171"/>
      <c r="AZ466" s="171"/>
      <c r="BB466" s="171"/>
      <c r="BD466" s="171"/>
      <c r="BE466" s="168"/>
      <c r="BF466" s="171"/>
    </row>
    <row r="467" spans="2:58">
      <c r="B467" s="139"/>
      <c r="D467" s="135"/>
      <c r="E467" s="133"/>
      <c r="F467" s="133"/>
      <c r="G467" s="133"/>
      <c r="H467" s="133"/>
      <c r="I467" s="133"/>
      <c r="J467" s="133"/>
      <c r="K467" s="134"/>
      <c r="L467" s="163"/>
      <c r="M467" s="173"/>
      <c r="AR467" s="171"/>
      <c r="AT467" s="171"/>
      <c r="AV467" s="171"/>
      <c r="AX467" s="171"/>
      <c r="AZ467" s="171"/>
      <c r="BB467" s="171"/>
      <c r="BD467" s="171"/>
      <c r="BE467" s="168"/>
      <c r="BF467" s="171"/>
    </row>
    <row r="468" spans="2:58">
      <c r="B468" s="139"/>
      <c r="D468" s="135"/>
      <c r="E468" s="133"/>
      <c r="F468" s="133"/>
      <c r="G468" s="133"/>
      <c r="H468" s="133"/>
      <c r="I468" s="133"/>
      <c r="J468" s="133"/>
      <c r="K468" s="134"/>
      <c r="L468" s="163"/>
      <c r="M468" s="173"/>
      <c r="AR468" s="171"/>
      <c r="AT468" s="171"/>
      <c r="AV468" s="171"/>
      <c r="AX468" s="171"/>
      <c r="AZ468" s="171"/>
      <c r="BB468" s="171"/>
      <c r="BD468" s="171"/>
      <c r="BE468" s="168"/>
      <c r="BF468" s="171"/>
    </row>
    <row r="469" spans="2:58">
      <c r="B469" s="139"/>
      <c r="D469" s="135"/>
      <c r="E469" s="133"/>
      <c r="F469" s="133"/>
      <c r="G469" s="133"/>
      <c r="H469" s="133"/>
      <c r="I469" s="133"/>
      <c r="J469" s="133"/>
      <c r="K469" s="134"/>
      <c r="L469" s="163"/>
      <c r="M469" s="173"/>
      <c r="AR469" s="171"/>
      <c r="AT469" s="171"/>
      <c r="AV469" s="171"/>
      <c r="AX469" s="171"/>
      <c r="AZ469" s="171"/>
      <c r="BB469" s="171"/>
      <c r="BD469" s="171"/>
      <c r="BE469" s="168"/>
      <c r="BF469" s="171"/>
    </row>
    <row r="470" spans="2:58">
      <c r="B470" s="139"/>
      <c r="D470" s="135"/>
      <c r="E470" s="133"/>
      <c r="F470" s="133"/>
      <c r="G470" s="133"/>
      <c r="H470" s="133"/>
      <c r="I470" s="133"/>
      <c r="J470" s="133"/>
      <c r="K470" s="134"/>
      <c r="L470" s="163"/>
      <c r="M470" s="173"/>
      <c r="AR470" s="171"/>
      <c r="AT470" s="171"/>
      <c r="AV470" s="171"/>
      <c r="AX470" s="171"/>
      <c r="AZ470" s="171"/>
      <c r="BB470" s="171"/>
      <c r="BD470" s="171"/>
      <c r="BE470" s="168"/>
      <c r="BF470" s="171"/>
    </row>
    <row r="471" spans="2:58">
      <c r="B471" s="139"/>
      <c r="D471" s="135"/>
      <c r="E471" s="133"/>
      <c r="F471" s="133"/>
      <c r="G471" s="133"/>
      <c r="H471" s="133"/>
      <c r="I471" s="133"/>
      <c r="J471" s="133"/>
      <c r="K471" s="134"/>
      <c r="L471" s="163"/>
      <c r="M471" s="173"/>
      <c r="AR471" s="171"/>
      <c r="AT471" s="171"/>
      <c r="AV471" s="171"/>
      <c r="AX471" s="171"/>
      <c r="AZ471" s="171"/>
      <c r="BB471" s="171"/>
      <c r="BD471" s="171"/>
      <c r="BE471" s="168"/>
      <c r="BF471" s="171"/>
    </row>
    <row r="472" spans="2:58">
      <c r="B472" s="139"/>
      <c r="D472" s="135"/>
      <c r="E472" s="133"/>
      <c r="F472" s="133"/>
      <c r="G472" s="133"/>
      <c r="H472" s="133"/>
      <c r="I472" s="133"/>
      <c r="J472" s="133"/>
      <c r="K472" s="134"/>
      <c r="L472" s="163"/>
      <c r="M472" s="173"/>
      <c r="AR472" s="171"/>
      <c r="AT472" s="171"/>
      <c r="AV472" s="171"/>
      <c r="AX472" s="171"/>
      <c r="AZ472" s="171"/>
      <c r="BB472" s="171"/>
      <c r="BD472" s="171"/>
      <c r="BE472" s="168"/>
      <c r="BF472" s="171"/>
    </row>
    <row r="473" spans="2:58">
      <c r="B473" s="139"/>
      <c r="D473" s="135"/>
      <c r="E473" s="133"/>
      <c r="F473" s="133"/>
      <c r="G473" s="133"/>
      <c r="H473" s="133"/>
      <c r="I473" s="133"/>
      <c r="J473" s="133"/>
      <c r="K473" s="134"/>
      <c r="L473" s="163"/>
      <c r="M473" s="173"/>
      <c r="AR473" s="171"/>
      <c r="AT473" s="171"/>
      <c r="AV473" s="171"/>
      <c r="AX473" s="171"/>
      <c r="AZ473" s="171"/>
      <c r="BB473" s="171"/>
      <c r="BD473" s="171"/>
      <c r="BE473" s="168"/>
      <c r="BF473" s="171"/>
    </row>
    <row r="474" spans="2:58">
      <c r="B474" s="139"/>
      <c r="D474" s="135"/>
      <c r="E474" s="133"/>
      <c r="F474" s="133"/>
      <c r="G474" s="133"/>
      <c r="H474" s="133"/>
      <c r="I474" s="133"/>
      <c r="J474" s="133"/>
      <c r="K474" s="134"/>
      <c r="L474" s="163"/>
      <c r="M474" s="173"/>
      <c r="AR474" s="171"/>
      <c r="AT474" s="171"/>
      <c r="AV474" s="171"/>
      <c r="AX474" s="171"/>
      <c r="AZ474" s="171"/>
      <c r="BB474" s="171"/>
      <c r="BD474" s="171"/>
      <c r="BE474" s="168"/>
      <c r="BF474" s="171"/>
    </row>
    <row r="475" spans="2:58">
      <c r="B475" s="139"/>
      <c r="D475" s="135"/>
      <c r="E475" s="133"/>
      <c r="F475" s="133"/>
      <c r="G475" s="133"/>
      <c r="H475" s="133"/>
      <c r="I475" s="133"/>
      <c r="J475" s="133"/>
      <c r="K475" s="134"/>
      <c r="L475" s="163"/>
      <c r="M475" s="173"/>
      <c r="AR475" s="171"/>
      <c r="AT475" s="171"/>
      <c r="AV475" s="171"/>
      <c r="AX475" s="171"/>
      <c r="AZ475" s="171"/>
      <c r="BB475" s="171"/>
      <c r="BD475" s="171"/>
      <c r="BE475" s="168"/>
      <c r="BF475" s="171"/>
    </row>
    <row r="476" spans="2:58">
      <c r="B476" s="139"/>
      <c r="D476" s="135"/>
      <c r="E476" s="133"/>
      <c r="F476" s="133"/>
      <c r="G476" s="133"/>
      <c r="H476" s="133"/>
      <c r="I476" s="133"/>
      <c r="J476" s="133"/>
      <c r="K476" s="134"/>
      <c r="L476" s="163"/>
      <c r="M476" s="173"/>
      <c r="AR476" s="171"/>
      <c r="AT476" s="171"/>
      <c r="AV476" s="171"/>
      <c r="AX476" s="171"/>
      <c r="AZ476" s="171"/>
      <c r="BB476" s="171"/>
      <c r="BD476" s="171"/>
      <c r="BE476" s="168"/>
      <c r="BF476" s="171"/>
    </row>
    <row r="477" spans="2:58">
      <c r="B477" s="139"/>
      <c r="D477" s="135"/>
      <c r="E477" s="133"/>
      <c r="F477" s="133"/>
      <c r="G477" s="133"/>
      <c r="H477" s="133"/>
      <c r="I477" s="133"/>
      <c r="J477" s="133"/>
      <c r="K477" s="134"/>
      <c r="L477" s="163"/>
      <c r="M477" s="173"/>
      <c r="AR477" s="171"/>
      <c r="AT477" s="171"/>
      <c r="AV477" s="171"/>
      <c r="AX477" s="171"/>
      <c r="AZ477" s="171"/>
      <c r="BB477" s="171"/>
      <c r="BD477" s="171"/>
      <c r="BE477" s="168"/>
      <c r="BF477" s="171"/>
    </row>
    <row r="478" spans="2:58">
      <c r="B478" s="139"/>
      <c r="D478" s="135"/>
      <c r="E478" s="133"/>
      <c r="F478" s="133"/>
      <c r="G478" s="133"/>
      <c r="H478" s="133"/>
      <c r="I478" s="133"/>
      <c r="J478" s="133"/>
      <c r="K478" s="134"/>
      <c r="L478" s="163"/>
      <c r="M478" s="173"/>
      <c r="AR478" s="171"/>
      <c r="AT478" s="171"/>
      <c r="AV478" s="171"/>
      <c r="AX478" s="171"/>
      <c r="AZ478" s="171"/>
      <c r="BB478" s="171"/>
      <c r="BD478" s="171"/>
      <c r="BE478" s="168"/>
      <c r="BF478" s="171"/>
    </row>
    <row r="479" spans="2:58">
      <c r="B479" s="139"/>
      <c r="D479" s="135"/>
      <c r="E479" s="133"/>
      <c r="F479" s="133"/>
      <c r="G479" s="133"/>
      <c r="H479" s="133"/>
      <c r="I479" s="133"/>
      <c r="J479" s="133"/>
      <c r="K479" s="134"/>
      <c r="L479" s="163"/>
      <c r="M479" s="173"/>
      <c r="AR479" s="171"/>
      <c r="AT479" s="171"/>
      <c r="AV479" s="171"/>
      <c r="AX479" s="171"/>
      <c r="AZ479" s="171"/>
      <c r="BB479" s="171"/>
      <c r="BD479" s="171"/>
      <c r="BE479" s="168"/>
      <c r="BF479" s="171"/>
    </row>
    <row r="480" spans="2:58">
      <c r="B480" s="139"/>
      <c r="D480" s="135"/>
      <c r="E480" s="133"/>
      <c r="F480" s="133"/>
      <c r="G480" s="133"/>
      <c r="H480" s="133"/>
      <c r="I480" s="133"/>
      <c r="J480" s="133"/>
      <c r="K480" s="134"/>
      <c r="L480" s="163"/>
      <c r="M480" s="173"/>
      <c r="AR480" s="171"/>
      <c r="AT480" s="171"/>
      <c r="AV480" s="171"/>
      <c r="AX480" s="171"/>
      <c r="AZ480" s="171"/>
      <c r="BB480" s="171"/>
      <c r="BD480" s="171"/>
      <c r="BE480" s="168"/>
      <c r="BF480" s="171"/>
    </row>
    <row r="481" spans="2:58">
      <c r="B481" s="139"/>
      <c r="D481" s="135"/>
      <c r="E481" s="133"/>
      <c r="F481" s="133"/>
      <c r="G481" s="133"/>
      <c r="H481" s="133"/>
      <c r="I481" s="133"/>
      <c r="J481" s="133"/>
      <c r="K481" s="134"/>
      <c r="L481" s="163"/>
      <c r="M481" s="173"/>
      <c r="AR481" s="171"/>
      <c r="AT481" s="171"/>
      <c r="AV481" s="171"/>
      <c r="AX481" s="171"/>
      <c r="AZ481" s="171"/>
      <c r="BB481" s="171"/>
      <c r="BD481" s="171"/>
      <c r="BE481" s="168"/>
      <c r="BF481" s="171"/>
    </row>
    <row r="482" spans="2:58">
      <c r="B482" s="139"/>
      <c r="D482" s="135"/>
      <c r="E482" s="133"/>
      <c r="F482" s="133"/>
      <c r="G482" s="133"/>
      <c r="H482" s="133"/>
      <c r="I482" s="133"/>
      <c r="J482" s="133"/>
      <c r="K482" s="134"/>
      <c r="L482" s="163"/>
      <c r="M482" s="173"/>
      <c r="AR482" s="171"/>
      <c r="AT482" s="171"/>
      <c r="AV482" s="171"/>
      <c r="AX482" s="171"/>
      <c r="AZ482" s="171"/>
      <c r="BB482" s="171"/>
      <c r="BD482" s="171"/>
      <c r="BE482" s="168"/>
      <c r="BF482" s="171"/>
    </row>
    <row r="483" spans="2:58">
      <c r="B483" s="139"/>
      <c r="D483" s="135"/>
      <c r="E483" s="133"/>
      <c r="F483" s="133"/>
      <c r="G483" s="133"/>
      <c r="H483" s="133"/>
      <c r="I483" s="133"/>
      <c r="J483" s="133"/>
      <c r="K483" s="134"/>
      <c r="L483" s="163"/>
      <c r="M483" s="173"/>
      <c r="AR483" s="171"/>
      <c r="AT483" s="171"/>
      <c r="AV483" s="171"/>
      <c r="AX483" s="171"/>
      <c r="AZ483" s="171"/>
      <c r="BB483" s="171"/>
      <c r="BD483" s="171"/>
      <c r="BE483" s="168"/>
      <c r="BF483" s="171"/>
    </row>
    <row r="484" spans="2:58">
      <c r="B484" s="139"/>
      <c r="D484" s="135"/>
      <c r="E484" s="133"/>
      <c r="F484" s="133"/>
      <c r="G484" s="133"/>
      <c r="H484" s="133"/>
      <c r="I484" s="133"/>
      <c r="J484" s="133"/>
      <c r="K484" s="134"/>
      <c r="L484" s="163"/>
      <c r="M484" s="173"/>
      <c r="AR484" s="171"/>
      <c r="AT484" s="171"/>
      <c r="AV484" s="171"/>
      <c r="AX484" s="171"/>
      <c r="AZ484" s="171"/>
      <c r="BB484" s="171"/>
      <c r="BD484" s="171"/>
      <c r="BE484" s="168"/>
      <c r="BF484" s="171"/>
    </row>
    <row r="485" spans="2:58">
      <c r="B485" s="139"/>
      <c r="D485" s="135"/>
      <c r="E485" s="133"/>
      <c r="F485" s="133"/>
      <c r="G485" s="133"/>
      <c r="H485" s="133"/>
      <c r="I485" s="133"/>
      <c r="J485" s="133"/>
      <c r="K485" s="134"/>
      <c r="L485" s="163"/>
      <c r="M485" s="173"/>
      <c r="AR485" s="171"/>
      <c r="AT485" s="171"/>
      <c r="AV485" s="171"/>
      <c r="AX485" s="171"/>
      <c r="AZ485" s="171"/>
      <c r="BB485" s="171"/>
      <c r="BD485" s="171"/>
      <c r="BE485" s="168"/>
      <c r="BF485" s="171"/>
    </row>
    <row r="486" spans="2:58">
      <c r="B486" s="139"/>
      <c r="D486" s="135"/>
      <c r="E486" s="133"/>
      <c r="F486" s="133"/>
      <c r="G486" s="133"/>
      <c r="H486" s="133"/>
      <c r="I486" s="133"/>
      <c r="J486" s="133"/>
      <c r="K486" s="134"/>
      <c r="L486" s="163"/>
      <c r="M486" s="173"/>
      <c r="AR486" s="171"/>
      <c r="AT486" s="171"/>
      <c r="AV486" s="171"/>
      <c r="AX486" s="171"/>
      <c r="AZ486" s="171"/>
      <c r="BB486" s="171"/>
      <c r="BD486" s="171"/>
      <c r="BE486" s="168"/>
      <c r="BF486" s="171"/>
    </row>
    <row r="487" spans="2:58">
      <c r="B487" s="139"/>
      <c r="D487" s="135"/>
      <c r="E487" s="133"/>
      <c r="F487" s="133"/>
      <c r="G487" s="133"/>
      <c r="H487" s="133"/>
      <c r="I487" s="133"/>
      <c r="J487" s="133"/>
      <c r="K487" s="134"/>
      <c r="L487" s="163"/>
      <c r="M487" s="173"/>
      <c r="AR487" s="171"/>
      <c r="AT487" s="171"/>
      <c r="AV487" s="171"/>
      <c r="AX487" s="171"/>
      <c r="AZ487" s="171"/>
      <c r="BB487" s="171"/>
      <c r="BD487" s="171"/>
      <c r="BE487" s="168"/>
      <c r="BF487" s="171"/>
    </row>
    <row r="488" spans="2:58">
      <c r="B488" s="139"/>
      <c r="D488" s="135"/>
      <c r="E488" s="133"/>
      <c r="F488" s="133"/>
      <c r="G488" s="133"/>
      <c r="H488" s="133"/>
      <c r="I488" s="133"/>
      <c r="J488" s="133"/>
      <c r="K488" s="134"/>
      <c r="L488" s="163"/>
      <c r="M488" s="173"/>
      <c r="AR488" s="171"/>
      <c r="AT488" s="171"/>
      <c r="AV488" s="171"/>
      <c r="AX488" s="171"/>
      <c r="AZ488" s="171"/>
      <c r="BB488" s="171"/>
      <c r="BD488" s="171"/>
      <c r="BE488" s="168"/>
      <c r="BF488" s="171"/>
    </row>
    <row r="489" spans="2:58">
      <c r="B489" s="139"/>
      <c r="D489" s="135"/>
      <c r="E489" s="133"/>
      <c r="F489" s="133"/>
      <c r="G489" s="133"/>
      <c r="H489" s="133"/>
      <c r="I489" s="133"/>
      <c r="J489" s="133"/>
      <c r="K489" s="134"/>
      <c r="L489" s="163"/>
      <c r="M489" s="173"/>
      <c r="AR489" s="171"/>
      <c r="AT489" s="171"/>
      <c r="AV489" s="171"/>
      <c r="AX489" s="171"/>
      <c r="AZ489" s="171"/>
      <c r="BB489" s="171"/>
      <c r="BD489" s="171"/>
      <c r="BE489" s="168"/>
      <c r="BF489" s="171"/>
    </row>
    <row r="490" spans="2:58">
      <c r="B490" s="139"/>
      <c r="D490" s="135"/>
      <c r="E490" s="133"/>
      <c r="F490" s="133"/>
      <c r="G490" s="133"/>
      <c r="H490" s="133"/>
      <c r="I490" s="133"/>
      <c r="J490" s="133"/>
      <c r="K490" s="134"/>
      <c r="L490" s="163"/>
      <c r="M490" s="173"/>
      <c r="AR490" s="171"/>
      <c r="AT490" s="171"/>
      <c r="AV490" s="171"/>
      <c r="AX490" s="171"/>
      <c r="AZ490" s="171"/>
      <c r="BB490" s="171"/>
      <c r="BD490" s="171"/>
      <c r="BE490" s="168"/>
      <c r="BF490" s="171"/>
    </row>
    <row r="491" spans="2:58">
      <c r="B491" s="139"/>
      <c r="D491" s="135"/>
      <c r="E491" s="133"/>
      <c r="F491" s="133"/>
      <c r="G491" s="133"/>
      <c r="H491" s="133"/>
      <c r="I491" s="133"/>
      <c r="J491" s="133"/>
      <c r="K491" s="134"/>
      <c r="L491" s="163"/>
      <c r="M491" s="173"/>
      <c r="AR491" s="171"/>
      <c r="AT491" s="171"/>
      <c r="AV491" s="171"/>
      <c r="AX491" s="171"/>
      <c r="AZ491" s="171"/>
      <c r="BB491" s="171"/>
      <c r="BD491" s="171"/>
      <c r="BE491" s="168"/>
      <c r="BF491" s="171"/>
    </row>
    <row r="492" spans="2:58">
      <c r="B492" s="139"/>
      <c r="D492" s="135"/>
      <c r="E492" s="133"/>
      <c r="F492" s="133"/>
      <c r="G492" s="133"/>
      <c r="H492" s="133"/>
      <c r="I492" s="133"/>
      <c r="J492" s="133"/>
      <c r="K492" s="134"/>
      <c r="L492" s="163"/>
      <c r="M492" s="173"/>
      <c r="AR492" s="171"/>
      <c r="AT492" s="171"/>
      <c r="AV492" s="171"/>
      <c r="AX492" s="171"/>
      <c r="AZ492" s="171"/>
      <c r="BB492" s="171"/>
      <c r="BD492" s="171"/>
      <c r="BE492" s="168"/>
      <c r="BF492" s="171"/>
    </row>
    <row r="493" spans="2:58">
      <c r="B493" s="139"/>
      <c r="D493" s="135"/>
      <c r="E493" s="133"/>
      <c r="F493" s="133"/>
      <c r="G493" s="133"/>
      <c r="H493" s="133"/>
      <c r="I493" s="133"/>
      <c r="J493" s="133"/>
      <c r="K493" s="134"/>
      <c r="L493" s="163"/>
      <c r="M493" s="173"/>
      <c r="AR493" s="171"/>
      <c r="AT493" s="171"/>
      <c r="AV493" s="171"/>
      <c r="AX493" s="171"/>
      <c r="AZ493" s="171"/>
      <c r="BB493" s="171"/>
      <c r="BD493" s="171"/>
      <c r="BE493" s="168"/>
      <c r="BF493" s="171"/>
    </row>
    <row r="494" spans="2:58">
      <c r="B494" s="139"/>
      <c r="D494" s="135"/>
      <c r="E494" s="133"/>
      <c r="F494" s="133"/>
      <c r="G494" s="133"/>
      <c r="H494" s="133"/>
      <c r="I494" s="133"/>
      <c r="J494" s="133"/>
      <c r="K494" s="134"/>
      <c r="L494" s="163"/>
      <c r="M494" s="173"/>
      <c r="AR494" s="171"/>
      <c r="AT494" s="171"/>
      <c r="AV494" s="171"/>
      <c r="AX494" s="171"/>
      <c r="AZ494" s="171"/>
      <c r="BB494" s="171"/>
      <c r="BD494" s="171"/>
      <c r="BE494" s="168"/>
      <c r="BF494" s="171"/>
    </row>
    <row r="495" spans="2:58">
      <c r="B495" s="139"/>
      <c r="D495" s="135"/>
      <c r="E495" s="133"/>
      <c r="F495" s="133"/>
      <c r="G495" s="133"/>
      <c r="H495" s="133"/>
      <c r="I495" s="133"/>
      <c r="J495" s="133"/>
      <c r="K495" s="134"/>
      <c r="L495" s="163"/>
      <c r="M495" s="173"/>
      <c r="AR495" s="171"/>
      <c r="AT495" s="171"/>
      <c r="AV495" s="171"/>
      <c r="AX495" s="171"/>
      <c r="AZ495" s="171"/>
      <c r="BB495" s="171"/>
      <c r="BD495" s="171"/>
      <c r="BE495" s="168"/>
      <c r="BF495" s="171"/>
    </row>
    <row r="496" spans="2:58">
      <c r="B496" s="139"/>
      <c r="D496" s="135"/>
      <c r="E496" s="133"/>
      <c r="F496" s="133"/>
      <c r="G496" s="133"/>
      <c r="H496" s="133"/>
      <c r="I496" s="133"/>
      <c r="J496" s="133"/>
      <c r="K496" s="134"/>
      <c r="L496" s="163"/>
      <c r="M496" s="173"/>
      <c r="AR496" s="171"/>
      <c r="AT496" s="171"/>
      <c r="AV496" s="171"/>
      <c r="AX496" s="171"/>
      <c r="AZ496" s="171"/>
      <c r="BB496" s="171"/>
      <c r="BD496" s="171"/>
      <c r="BE496" s="168"/>
      <c r="BF496" s="171"/>
    </row>
    <row r="497" spans="2:58">
      <c r="B497" s="139"/>
      <c r="D497" s="135"/>
      <c r="E497" s="133"/>
      <c r="F497" s="133"/>
      <c r="G497" s="133"/>
      <c r="H497" s="133"/>
      <c r="I497" s="133"/>
      <c r="J497" s="133"/>
      <c r="K497" s="134"/>
      <c r="L497" s="163"/>
      <c r="M497" s="173"/>
      <c r="AR497" s="171"/>
      <c r="AT497" s="171"/>
      <c r="AV497" s="171"/>
      <c r="AX497" s="171"/>
      <c r="AZ497" s="171"/>
      <c r="BB497" s="171"/>
      <c r="BD497" s="171"/>
      <c r="BE497" s="168"/>
      <c r="BF497" s="171"/>
    </row>
    <row r="498" spans="2:58">
      <c r="B498" s="139"/>
      <c r="D498" s="135"/>
      <c r="E498" s="133"/>
      <c r="F498" s="133"/>
      <c r="G498" s="133"/>
      <c r="H498" s="133"/>
      <c r="I498" s="133"/>
      <c r="J498" s="133"/>
      <c r="K498" s="134"/>
      <c r="L498" s="163"/>
      <c r="M498" s="173"/>
      <c r="AR498" s="171"/>
      <c r="AT498" s="171"/>
      <c r="AV498" s="171"/>
      <c r="AX498" s="171"/>
      <c r="AZ498" s="171"/>
      <c r="BB498" s="171"/>
      <c r="BD498" s="171"/>
      <c r="BE498" s="168"/>
      <c r="BF498" s="171"/>
    </row>
    <row r="499" spans="2:58">
      <c r="B499" s="139"/>
      <c r="D499" s="135"/>
      <c r="E499" s="133"/>
      <c r="F499" s="133"/>
      <c r="G499" s="133"/>
      <c r="H499" s="133"/>
      <c r="I499" s="133"/>
      <c r="J499" s="133"/>
      <c r="K499" s="134"/>
      <c r="L499" s="163"/>
      <c r="M499" s="173"/>
      <c r="AR499" s="171"/>
      <c r="AT499" s="171"/>
      <c r="AV499" s="171"/>
      <c r="AX499" s="171"/>
      <c r="AZ499" s="171"/>
      <c r="BB499" s="171"/>
      <c r="BD499" s="171"/>
      <c r="BE499" s="168"/>
      <c r="BF499" s="171"/>
    </row>
    <row r="500" spans="2:58">
      <c r="B500" s="139"/>
      <c r="D500" s="135"/>
      <c r="E500" s="133"/>
      <c r="F500" s="133"/>
      <c r="G500" s="133"/>
      <c r="H500" s="133"/>
      <c r="I500" s="133"/>
      <c r="J500" s="133"/>
      <c r="K500" s="134"/>
      <c r="L500" s="163"/>
      <c r="M500" s="173"/>
      <c r="AR500" s="171"/>
      <c r="AT500" s="171"/>
      <c r="AV500" s="171"/>
      <c r="AX500" s="171"/>
      <c r="AZ500" s="171"/>
      <c r="BB500" s="171"/>
      <c r="BD500" s="171"/>
      <c r="BE500" s="168"/>
      <c r="BF500" s="171"/>
    </row>
    <row r="501" spans="2:58">
      <c r="B501" s="139"/>
      <c r="D501" s="135"/>
      <c r="E501" s="133"/>
      <c r="F501" s="133"/>
      <c r="G501" s="133"/>
      <c r="H501" s="133"/>
      <c r="I501" s="133"/>
      <c r="J501" s="133"/>
      <c r="K501" s="134"/>
      <c r="L501" s="163"/>
      <c r="M501" s="173"/>
      <c r="AR501" s="171"/>
      <c r="AT501" s="171"/>
      <c r="AV501" s="171"/>
      <c r="AX501" s="171"/>
      <c r="AZ501" s="171"/>
      <c r="BB501" s="171"/>
      <c r="BD501" s="171"/>
      <c r="BE501" s="168"/>
      <c r="BF501" s="171"/>
    </row>
    <row r="502" spans="2:58">
      <c r="B502" s="139"/>
      <c r="D502" s="135"/>
      <c r="E502" s="133"/>
      <c r="F502" s="133"/>
      <c r="G502" s="133"/>
      <c r="H502" s="133"/>
      <c r="I502" s="133"/>
      <c r="J502" s="133"/>
      <c r="K502" s="134"/>
      <c r="L502" s="163"/>
      <c r="M502" s="173"/>
      <c r="AR502" s="171"/>
      <c r="AT502" s="171"/>
      <c r="AV502" s="171"/>
      <c r="AX502" s="171"/>
      <c r="AZ502" s="171"/>
      <c r="BB502" s="171"/>
      <c r="BD502" s="171"/>
      <c r="BE502" s="168"/>
      <c r="BF502" s="171"/>
    </row>
    <row r="503" spans="2:58">
      <c r="B503" s="139"/>
      <c r="D503" s="135"/>
      <c r="E503" s="133"/>
      <c r="F503" s="133"/>
      <c r="G503" s="133"/>
      <c r="H503" s="133"/>
      <c r="I503" s="133"/>
      <c r="J503" s="133"/>
      <c r="K503" s="134"/>
      <c r="L503" s="163"/>
      <c r="M503" s="173"/>
      <c r="AR503" s="171"/>
      <c r="AT503" s="171"/>
      <c r="AV503" s="171"/>
      <c r="AX503" s="171"/>
      <c r="AZ503" s="171"/>
      <c r="BB503" s="171"/>
      <c r="BD503" s="171"/>
      <c r="BE503" s="168"/>
      <c r="BF503" s="171"/>
    </row>
    <row r="504" spans="2:58">
      <c r="B504" s="139"/>
      <c r="D504" s="135"/>
      <c r="E504" s="133"/>
      <c r="F504" s="133"/>
      <c r="G504" s="133"/>
      <c r="H504" s="133"/>
      <c r="I504" s="133"/>
      <c r="J504" s="133"/>
      <c r="K504" s="134"/>
      <c r="L504" s="163"/>
      <c r="M504" s="173"/>
      <c r="AR504" s="171"/>
      <c r="AT504" s="171"/>
      <c r="AV504" s="171"/>
      <c r="AX504" s="171"/>
      <c r="AZ504" s="171"/>
      <c r="BB504" s="171"/>
      <c r="BD504" s="171"/>
      <c r="BE504" s="168"/>
      <c r="BF504" s="171"/>
    </row>
    <row r="505" spans="2:58">
      <c r="B505" s="139"/>
      <c r="D505" s="135"/>
      <c r="E505" s="133"/>
      <c r="F505" s="133"/>
      <c r="G505" s="133"/>
      <c r="H505" s="133"/>
      <c r="I505" s="133"/>
      <c r="J505" s="133"/>
      <c r="K505" s="134"/>
      <c r="L505" s="163"/>
      <c r="M505" s="173"/>
      <c r="AR505" s="171"/>
      <c r="AT505" s="171"/>
      <c r="AV505" s="171"/>
      <c r="AX505" s="171"/>
      <c r="AZ505" s="171"/>
      <c r="BB505" s="171"/>
      <c r="BD505" s="171"/>
      <c r="BE505" s="168"/>
      <c r="BF505" s="171"/>
    </row>
    <row r="506" spans="2:58">
      <c r="B506" s="139"/>
      <c r="D506" s="135"/>
      <c r="E506" s="133"/>
      <c r="F506" s="133"/>
      <c r="G506" s="133"/>
      <c r="H506" s="133"/>
      <c r="I506" s="133"/>
      <c r="J506" s="133"/>
      <c r="K506" s="134"/>
      <c r="L506" s="163"/>
      <c r="M506" s="173"/>
      <c r="AR506" s="171"/>
      <c r="AT506" s="171"/>
      <c r="AV506" s="171"/>
      <c r="AX506" s="171"/>
      <c r="AZ506" s="171"/>
      <c r="BB506" s="171"/>
      <c r="BD506" s="171"/>
      <c r="BE506" s="168"/>
      <c r="BF506" s="171"/>
    </row>
    <row r="507" spans="2:58">
      <c r="B507" s="139"/>
      <c r="D507" s="135"/>
      <c r="E507" s="133"/>
      <c r="F507" s="133"/>
      <c r="G507" s="133"/>
      <c r="H507" s="133"/>
      <c r="I507" s="133"/>
      <c r="J507" s="133"/>
      <c r="K507" s="134"/>
      <c r="L507" s="163"/>
      <c r="M507" s="173"/>
      <c r="AR507" s="171"/>
      <c r="AT507" s="171"/>
      <c r="AV507" s="171"/>
      <c r="AX507" s="171"/>
      <c r="AZ507" s="171"/>
      <c r="BB507" s="171"/>
      <c r="BD507" s="171"/>
      <c r="BE507" s="168"/>
      <c r="BF507" s="171"/>
    </row>
    <row r="508" spans="2:58">
      <c r="B508" s="139"/>
      <c r="D508" s="135"/>
      <c r="E508" s="133"/>
      <c r="F508" s="133"/>
      <c r="G508" s="133"/>
      <c r="H508" s="133"/>
      <c r="I508" s="133"/>
      <c r="J508" s="133"/>
      <c r="K508" s="134"/>
      <c r="L508" s="163"/>
      <c r="M508" s="173"/>
      <c r="AR508" s="171"/>
      <c r="AT508" s="171"/>
      <c r="AV508" s="171"/>
      <c r="AX508" s="171"/>
      <c r="AZ508" s="171"/>
      <c r="BB508" s="171"/>
      <c r="BD508" s="171"/>
      <c r="BE508" s="168"/>
      <c r="BF508" s="171"/>
    </row>
    <row r="509" spans="2:58">
      <c r="B509" s="139"/>
      <c r="D509" s="135"/>
      <c r="E509" s="133"/>
      <c r="F509" s="133"/>
      <c r="G509" s="133"/>
      <c r="H509" s="133"/>
      <c r="I509" s="133"/>
      <c r="J509" s="133"/>
      <c r="K509" s="134"/>
      <c r="L509" s="163"/>
      <c r="M509" s="173"/>
      <c r="AR509" s="171"/>
      <c r="AT509" s="171"/>
      <c r="AV509" s="171"/>
      <c r="AX509" s="171"/>
      <c r="AZ509" s="171"/>
      <c r="BB509" s="171"/>
      <c r="BD509" s="171"/>
      <c r="BE509" s="168"/>
      <c r="BF509" s="171"/>
    </row>
    <row r="510" spans="2:58">
      <c r="B510" s="139"/>
      <c r="D510" s="135"/>
      <c r="E510" s="133"/>
      <c r="F510" s="133"/>
      <c r="G510" s="133"/>
      <c r="H510" s="133"/>
      <c r="I510" s="133"/>
      <c r="J510" s="133"/>
      <c r="K510" s="134"/>
      <c r="L510" s="163"/>
      <c r="M510" s="173"/>
      <c r="AR510" s="171"/>
      <c r="AT510" s="171"/>
      <c r="AV510" s="171"/>
      <c r="AX510" s="171"/>
      <c r="AZ510" s="171"/>
      <c r="BB510" s="171"/>
      <c r="BD510" s="171"/>
      <c r="BE510" s="168"/>
      <c r="BF510" s="171"/>
    </row>
    <row r="511" spans="2:58">
      <c r="B511" s="139"/>
      <c r="D511" s="135"/>
      <c r="E511" s="133"/>
      <c r="F511" s="133"/>
      <c r="G511" s="133"/>
      <c r="H511" s="133"/>
      <c r="I511" s="133"/>
      <c r="J511" s="133"/>
      <c r="K511" s="134"/>
      <c r="L511" s="163"/>
      <c r="M511" s="173"/>
      <c r="AR511" s="171"/>
      <c r="AT511" s="171"/>
      <c r="AV511" s="171"/>
      <c r="AX511" s="171"/>
      <c r="AZ511" s="171"/>
      <c r="BB511" s="171"/>
      <c r="BD511" s="171"/>
      <c r="BE511" s="168"/>
      <c r="BF511" s="171"/>
    </row>
    <row r="512" spans="2:58">
      <c r="B512" s="139"/>
      <c r="D512" s="135"/>
      <c r="E512" s="133"/>
      <c r="F512" s="133"/>
      <c r="G512" s="133"/>
      <c r="H512" s="133"/>
      <c r="I512" s="133"/>
      <c r="J512" s="133"/>
      <c r="K512" s="134"/>
      <c r="L512" s="163"/>
      <c r="M512" s="173"/>
      <c r="AR512" s="171"/>
      <c r="AT512" s="171"/>
      <c r="AV512" s="171"/>
      <c r="AX512" s="171"/>
      <c r="AZ512" s="171"/>
      <c r="BB512" s="171"/>
      <c r="BD512" s="171"/>
      <c r="BE512" s="168"/>
      <c r="BF512" s="171"/>
    </row>
    <row r="513" spans="2:58">
      <c r="B513" s="139"/>
      <c r="D513" s="135"/>
      <c r="E513" s="133"/>
      <c r="F513" s="133"/>
      <c r="G513" s="133"/>
      <c r="H513" s="133"/>
      <c r="I513" s="133"/>
      <c r="J513" s="133"/>
      <c r="K513" s="134"/>
      <c r="L513" s="163"/>
      <c r="M513" s="173"/>
      <c r="AR513" s="171"/>
      <c r="AT513" s="171"/>
      <c r="AV513" s="171"/>
      <c r="AX513" s="171"/>
      <c r="AZ513" s="171"/>
      <c r="BB513" s="171"/>
      <c r="BD513" s="171"/>
      <c r="BE513" s="168"/>
      <c r="BF513" s="171"/>
    </row>
    <row r="514" spans="2:58"/>
  </sheetData>
  <autoFilter ref="B4:T366" xr:uid="{16EA8B90-DB1A-4C9E-A60F-4F29E7CEBBB5}"/>
  <mergeCells count="126">
    <mergeCell ref="B9:B14"/>
    <mergeCell ref="C9:C14"/>
    <mergeCell ref="B357:B358"/>
    <mergeCell ref="C357:C358"/>
    <mergeCell ref="B5:B8"/>
    <mergeCell ref="B15:B20"/>
    <mergeCell ref="B21:B26"/>
    <mergeCell ref="B27:B32"/>
    <mergeCell ref="B33:B40"/>
    <mergeCell ref="B84:B90"/>
    <mergeCell ref="B91:B98"/>
    <mergeCell ref="B99:B106"/>
    <mergeCell ref="B108:B112"/>
    <mergeCell ref="B41:B48"/>
    <mergeCell ref="B49:B53"/>
    <mergeCell ref="B54:B60"/>
    <mergeCell ref="B61:B66"/>
    <mergeCell ref="B68:B75"/>
    <mergeCell ref="B76:B83"/>
    <mergeCell ref="B207:B213"/>
    <mergeCell ref="B199:B206"/>
    <mergeCell ref="B214:B217"/>
    <mergeCell ref="B149:B156"/>
    <mergeCell ref="B157:B160"/>
    <mergeCell ref="B161:B165"/>
    <mergeCell ref="B166:B171"/>
    <mergeCell ref="B172:B176"/>
    <mergeCell ref="B177:B184"/>
    <mergeCell ref="B114:B120"/>
    <mergeCell ref="B121:B125"/>
    <mergeCell ref="B126:B130"/>
    <mergeCell ref="B131:B135"/>
    <mergeCell ref="B136:B141"/>
    <mergeCell ref="B142:B148"/>
    <mergeCell ref="B185:B187"/>
    <mergeCell ref="B189:B190"/>
    <mergeCell ref="B191:B198"/>
    <mergeCell ref="B359:B366"/>
    <mergeCell ref="C5:C8"/>
    <mergeCell ref="C15:C20"/>
    <mergeCell ref="C21:C26"/>
    <mergeCell ref="C27:C32"/>
    <mergeCell ref="C33:C40"/>
    <mergeCell ref="B321:B327"/>
    <mergeCell ref="B330:B336"/>
    <mergeCell ref="B337:B338"/>
    <mergeCell ref="B339:B345"/>
    <mergeCell ref="B294:B296"/>
    <mergeCell ref="B297:B304"/>
    <mergeCell ref="B305:B312"/>
    <mergeCell ref="B313:B315"/>
    <mergeCell ref="B318:B320"/>
    <mergeCell ref="B316:B317"/>
    <mergeCell ref="B269:B271"/>
    <mergeCell ref="B272:B274"/>
    <mergeCell ref="B275:B282"/>
    <mergeCell ref="B346:B348"/>
    <mergeCell ref="B349:B356"/>
    <mergeCell ref="B247:B248"/>
    <mergeCell ref="B249:B250"/>
    <mergeCell ref="B251:B252"/>
    <mergeCell ref="B253:B260"/>
    <mergeCell ref="B261:B268"/>
    <mergeCell ref="B218:B224"/>
    <mergeCell ref="B226:B232"/>
    <mergeCell ref="B233:B234"/>
    <mergeCell ref="B237:B238"/>
    <mergeCell ref="B283:B290"/>
    <mergeCell ref="B291:B292"/>
    <mergeCell ref="C84:C90"/>
    <mergeCell ref="C91:C98"/>
    <mergeCell ref="C99:C106"/>
    <mergeCell ref="C108:C112"/>
    <mergeCell ref="C41:C48"/>
    <mergeCell ref="C49:C53"/>
    <mergeCell ref="C54:C60"/>
    <mergeCell ref="C61:C66"/>
    <mergeCell ref="C68:C75"/>
    <mergeCell ref="C76:C83"/>
    <mergeCell ref="C149:C156"/>
    <mergeCell ref="C157:C160"/>
    <mergeCell ref="C161:C165"/>
    <mergeCell ref="C166:C171"/>
    <mergeCell ref="C172:C176"/>
    <mergeCell ref="C177:C184"/>
    <mergeCell ref="C114:C120"/>
    <mergeCell ref="C121:C125"/>
    <mergeCell ref="C126:C130"/>
    <mergeCell ref="C131:C135"/>
    <mergeCell ref="C136:C141"/>
    <mergeCell ref="B239:B246"/>
    <mergeCell ref="C142:C148"/>
    <mergeCell ref="C218:C224"/>
    <mergeCell ref="C226:C232"/>
    <mergeCell ref="C233:C234"/>
    <mergeCell ref="C237:C238"/>
    <mergeCell ref="C185:C187"/>
    <mergeCell ref="C189:C190"/>
    <mergeCell ref="C191:C198"/>
    <mergeCell ref="C199:C206"/>
    <mergeCell ref="C207:C213"/>
    <mergeCell ref="C214:C217"/>
    <mergeCell ref="C269:C271"/>
    <mergeCell ref="C272:C274"/>
    <mergeCell ref="C275:C282"/>
    <mergeCell ref="C283:C290"/>
    <mergeCell ref="C291:C292"/>
    <mergeCell ref="C294:C296"/>
    <mergeCell ref="C239:C246"/>
    <mergeCell ref="C247:C248"/>
    <mergeCell ref="C249:C250"/>
    <mergeCell ref="C251:C252"/>
    <mergeCell ref="C253:C260"/>
    <mergeCell ref="C261:C268"/>
    <mergeCell ref="C349:C356"/>
    <mergeCell ref="C359:C366"/>
    <mergeCell ref="C330:C336"/>
    <mergeCell ref="C337:C338"/>
    <mergeCell ref="C339:C345"/>
    <mergeCell ref="C346:C348"/>
    <mergeCell ref="C297:C304"/>
    <mergeCell ref="C305:C312"/>
    <mergeCell ref="C313:C315"/>
    <mergeCell ref="C316:C317"/>
    <mergeCell ref="C318:C320"/>
    <mergeCell ref="C321:C327"/>
  </mergeCells>
  <phoneticPr fontId="8" type="noConversion"/>
  <dataValidations count="1">
    <dataValidation allowBlank="1" showInputMessage="1" showErrorMessage="1" sqref="V53 L103:L129 L5:L101 L131:L513" xr:uid="{487816DF-7456-4A62-B2B3-1B9A44635D92}"/>
  </dataValidations>
  <hyperlinks>
    <hyperlink ref="B61:B66" location="'18A'!A1" display="18A" xr:uid="{EBB7FB70-79EF-433A-9539-57497EF4FE4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sheetPr>
    <tabColor rgb="FF00C9B5"/>
  </sheetPr>
  <dimension ref="B2:G341"/>
  <sheetViews>
    <sheetView topLeftCell="A17" zoomScale="145" zoomScaleNormal="145" workbookViewId="0">
      <selection activeCell="D29" sqref="D29"/>
    </sheetView>
  </sheetViews>
  <sheetFormatPr defaultColWidth="9.140625" defaultRowHeight="15"/>
  <cols>
    <col min="1" max="1" width="2.85546875" style="174" customWidth="1"/>
    <col min="2" max="2" width="49.85546875" style="174" customWidth="1"/>
    <col min="3" max="3" width="12.140625" style="174" customWidth="1"/>
    <col min="4" max="4" width="9.140625" style="304"/>
    <col min="5" max="16384" width="9.140625" style="174"/>
  </cols>
  <sheetData>
    <row r="2" spans="2:7">
      <c r="B2" s="302" t="s">
        <v>77</v>
      </c>
      <c r="C2" s="302" t="s">
        <v>81</v>
      </c>
      <c r="D2" s="303" t="s">
        <v>720</v>
      </c>
      <c r="G2" s="302" t="s">
        <v>721</v>
      </c>
    </row>
    <row r="3" spans="2:7">
      <c r="B3" s="174" t="s">
        <v>722</v>
      </c>
      <c r="D3" s="304" t="s">
        <v>338</v>
      </c>
      <c r="G3" s="174" t="s">
        <v>723</v>
      </c>
    </row>
    <row r="4" spans="2:7">
      <c r="B4" s="174" t="s">
        <v>724</v>
      </c>
      <c r="D4" s="304" t="s">
        <v>339</v>
      </c>
      <c r="G4" s="174" t="s">
        <v>725</v>
      </c>
    </row>
    <row r="5" spans="2:7">
      <c r="B5" s="174" t="s">
        <v>726</v>
      </c>
      <c r="D5" s="304" t="s">
        <v>340</v>
      </c>
      <c r="G5" s="174" t="s">
        <v>727</v>
      </c>
    </row>
    <row r="6" spans="2:7">
      <c r="B6" s="174" t="s">
        <v>728</v>
      </c>
      <c r="D6" s="304" t="s">
        <v>341</v>
      </c>
      <c r="G6" s="174" t="s">
        <v>729</v>
      </c>
    </row>
    <row r="7" spans="2:7">
      <c r="B7" s="174" t="s">
        <v>730</v>
      </c>
      <c r="D7" s="304" t="s">
        <v>342</v>
      </c>
      <c r="G7" s="174" t="s">
        <v>731</v>
      </c>
    </row>
    <row r="8" spans="2:7">
      <c r="B8" s="174" t="s">
        <v>732</v>
      </c>
      <c r="D8" s="304" t="s">
        <v>561</v>
      </c>
      <c r="G8" s="174" t="s">
        <v>733</v>
      </c>
    </row>
    <row r="9" spans="2:7">
      <c r="B9" s="174" t="s">
        <v>734</v>
      </c>
      <c r="D9" s="304" t="s">
        <v>562</v>
      </c>
      <c r="G9" s="174" t="s">
        <v>735</v>
      </c>
    </row>
    <row r="10" spans="2:7">
      <c r="B10" s="174" t="s">
        <v>291</v>
      </c>
      <c r="D10" s="304" t="s">
        <v>571</v>
      </c>
      <c r="G10" s="174" t="s">
        <v>736</v>
      </c>
    </row>
    <row r="11" spans="2:7">
      <c r="B11" s="174" t="s">
        <v>737</v>
      </c>
      <c r="D11" s="304" t="s">
        <v>738</v>
      </c>
      <c r="G11" s="174" t="s">
        <v>739</v>
      </c>
    </row>
    <row r="12" spans="2:7">
      <c r="B12" s="174" t="s">
        <v>740</v>
      </c>
      <c r="C12" s="174" t="s">
        <v>741</v>
      </c>
      <c r="D12" s="304" t="s">
        <v>742</v>
      </c>
    </row>
    <row r="13" spans="2:7">
      <c r="B13" s="174" t="s">
        <v>743</v>
      </c>
      <c r="D13" s="304" t="s">
        <v>444</v>
      </c>
    </row>
    <row r="14" spans="2:7">
      <c r="B14" s="174" t="s">
        <v>577</v>
      </c>
      <c r="C14" s="174" t="s">
        <v>744</v>
      </c>
      <c r="D14" s="304" t="s">
        <v>482</v>
      </c>
    </row>
    <row r="15" spans="2:7">
      <c r="B15" s="174" t="s">
        <v>745</v>
      </c>
      <c r="D15" s="304" t="s">
        <v>688</v>
      </c>
    </row>
    <row r="16" spans="2:7">
      <c r="B16" s="174" t="s">
        <v>746</v>
      </c>
      <c r="D16" s="304" t="s">
        <v>474</v>
      </c>
    </row>
    <row r="17" spans="2:4">
      <c r="B17" s="174" t="s">
        <v>747</v>
      </c>
      <c r="C17" s="174" t="s">
        <v>744</v>
      </c>
      <c r="D17" s="304" t="s">
        <v>748</v>
      </c>
    </row>
    <row r="18" spans="2:4">
      <c r="B18" s="174" t="s">
        <v>749</v>
      </c>
      <c r="C18" s="174" t="s">
        <v>744</v>
      </c>
      <c r="D18" s="304" t="s">
        <v>750</v>
      </c>
    </row>
    <row r="19" spans="2:4">
      <c r="B19" s="174" t="s">
        <v>751</v>
      </c>
      <c r="C19" s="174" t="s">
        <v>744</v>
      </c>
      <c r="D19" s="304" t="s">
        <v>752</v>
      </c>
    </row>
    <row r="20" spans="2:4">
      <c r="B20" s="174" t="s">
        <v>753</v>
      </c>
      <c r="C20" s="174" t="s">
        <v>744</v>
      </c>
      <c r="D20" s="304" t="s">
        <v>754</v>
      </c>
    </row>
    <row r="21" spans="2:4">
      <c r="B21" s="174" t="s">
        <v>755</v>
      </c>
      <c r="C21" s="174" t="s">
        <v>744</v>
      </c>
      <c r="D21" s="304" t="s">
        <v>756</v>
      </c>
    </row>
    <row r="22" spans="2:4">
      <c r="B22" s="174" t="s">
        <v>757</v>
      </c>
      <c r="C22" s="174" t="s">
        <v>744</v>
      </c>
      <c r="D22" s="304" t="s">
        <v>758</v>
      </c>
    </row>
    <row r="23" spans="2:4">
      <c r="B23" s="174" t="s">
        <v>759</v>
      </c>
      <c r="C23" s="174" t="s">
        <v>744</v>
      </c>
      <c r="D23" s="304" t="s">
        <v>760</v>
      </c>
    </row>
    <row r="24" spans="2:4">
      <c r="B24" s="174" t="s">
        <v>761</v>
      </c>
      <c r="C24" s="174" t="s">
        <v>744</v>
      </c>
      <c r="D24" s="304" t="s">
        <v>762</v>
      </c>
    </row>
    <row r="25" spans="2:4">
      <c r="B25" s="174" t="s">
        <v>763</v>
      </c>
      <c r="C25" s="174" t="s">
        <v>744</v>
      </c>
      <c r="D25" s="304" t="s">
        <v>764</v>
      </c>
    </row>
    <row r="26" spans="2:4">
      <c r="B26" s="174" t="s">
        <v>765</v>
      </c>
      <c r="C26" s="174" t="s">
        <v>744</v>
      </c>
      <c r="D26" s="304" t="s">
        <v>766</v>
      </c>
    </row>
    <row r="27" spans="2:4">
      <c r="B27" s="174" t="s">
        <v>767</v>
      </c>
      <c r="C27" s="174" t="s">
        <v>744</v>
      </c>
      <c r="D27" s="304" t="s">
        <v>768</v>
      </c>
    </row>
    <row r="28" spans="2:4">
      <c r="B28" s="174" t="s">
        <v>769</v>
      </c>
      <c r="C28" s="174" t="s">
        <v>744</v>
      </c>
      <c r="D28" s="304" t="s">
        <v>770</v>
      </c>
    </row>
    <row r="29" spans="2:4">
      <c r="B29" s="174" t="s">
        <v>771</v>
      </c>
      <c r="C29" s="174" t="s">
        <v>772</v>
      </c>
      <c r="D29" s="304">
        <v>151</v>
      </c>
    </row>
    <row r="30" spans="2:4">
      <c r="B30" s="174" t="s">
        <v>773</v>
      </c>
      <c r="C30" s="174" t="s">
        <v>744</v>
      </c>
      <c r="D30" s="304">
        <v>152</v>
      </c>
    </row>
    <row r="31" spans="2:4">
      <c r="B31" s="174" t="s">
        <v>774</v>
      </c>
      <c r="D31" s="304" t="s">
        <v>775</v>
      </c>
    </row>
    <row r="32" spans="2:4">
      <c r="B32" s="174" t="s">
        <v>776</v>
      </c>
      <c r="C32" s="174" t="s">
        <v>741</v>
      </c>
      <c r="D32" s="304">
        <v>393</v>
      </c>
    </row>
    <row r="33" spans="2:4">
      <c r="B33" s="174" t="s">
        <v>777</v>
      </c>
      <c r="C33" s="174" t="s">
        <v>741</v>
      </c>
      <c r="D33" s="304">
        <v>395</v>
      </c>
    </row>
    <row r="34" spans="2:4">
      <c r="B34" s="174" t="s">
        <v>778</v>
      </c>
      <c r="C34" s="174" t="s">
        <v>741</v>
      </c>
      <c r="D34" s="304">
        <v>57</v>
      </c>
    </row>
    <row r="35" spans="2:4">
      <c r="B35" s="174" t="s">
        <v>779</v>
      </c>
      <c r="D35" s="304" t="s">
        <v>780</v>
      </c>
    </row>
    <row r="36" spans="2:4">
      <c r="B36" s="174" t="s">
        <v>781</v>
      </c>
      <c r="C36" s="174" t="s">
        <v>741</v>
      </c>
      <c r="D36" s="304">
        <v>396</v>
      </c>
    </row>
    <row r="37" spans="2:4">
      <c r="B37" s="174" t="s">
        <v>782</v>
      </c>
      <c r="C37" s="174" t="s">
        <v>741</v>
      </c>
      <c r="D37" s="304">
        <v>394</v>
      </c>
    </row>
    <row r="38" spans="2:4">
      <c r="B38" s="174" t="s">
        <v>783</v>
      </c>
      <c r="C38" s="174" t="s">
        <v>741</v>
      </c>
      <c r="D38" s="304">
        <v>62</v>
      </c>
    </row>
    <row r="39" spans="2:4">
      <c r="B39" s="174" t="s">
        <v>784</v>
      </c>
      <c r="C39" s="174" t="s">
        <v>741</v>
      </c>
      <c r="D39" s="304">
        <v>63</v>
      </c>
    </row>
    <row r="40" spans="2:4">
      <c r="B40" s="174" t="s">
        <v>785</v>
      </c>
      <c r="C40" s="174" t="s">
        <v>741</v>
      </c>
      <c r="D40" s="304">
        <v>397</v>
      </c>
    </row>
    <row r="41" spans="2:4">
      <c r="B41" s="174" t="s">
        <v>786</v>
      </c>
      <c r="C41" s="174" t="s">
        <v>741</v>
      </c>
      <c r="D41" s="304">
        <v>56</v>
      </c>
    </row>
    <row r="42" spans="2:4">
      <c r="B42" s="174" t="s">
        <v>787</v>
      </c>
      <c r="C42" s="174" t="s">
        <v>741</v>
      </c>
      <c r="D42" s="304">
        <v>58</v>
      </c>
    </row>
    <row r="43" spans="2:4">
      <c r="B43" s="174" t="s">
        <v>788</v>
      </c>
      <c r="C43" s="174" t="s">
        <v>741</v>
      </c>
      <c r="D43" s="304">
        <v>60</v>
      </c>
    </row>
    <row r="44" spans="2:4">
      <c r="B44" s="174" t="s">
        <v>789</v>
      </c>
      <c r="C44" s="174" t="s">
        <v>741</v>
      </c>
      <c r="D44" s="304">
        <v>61</v>
      </c>
    </row>
    <row r="45" spans="2:4">
      <c r="B45" s="174" t="s">
        <v>790</v>
      </c>
      <c r="C45" s="174" t="s">
        <v>741</v>
      </c>
      <c r="D45" s="304">
        <v>59</v>
      </c>
    </row>
    <row r="46" spans="2:4">
      <c r="B46" s="174" t="s">
        <v>791</v>
      </c>
      <c r="D46" s="304" t="s">
        <v>677</v>
      </c>
    </row>
    <row r="47" spans="2:4">
      <c r="B47" s="174" t="s">
        <v>792</v>
      </c>
      <c r="C47" s="174" t="s">
        <v>772</v>
      </c>
      <c r="D47" s="304">
        <v>202</v>
      </c>
    </row>
    <row r="48" spans="2:4">
      <c r="B48" s="174" t="s">
        <v>793</v>
      </c>
      <c r="C48" s="174" t="s">
        <v>744</v>
      </c>
      <c r="D48" s="304" t="s">
        <v>794</v>
      </c>
    </row>
    <row r="49" spans="2:4">
      <c r="B49" s="174" t="s">
        <v>795</v>
      </c>
      <c r="D49" s="304" t="s">
        <v>796</v>
      </c>
    </row>
    <row r="50" spans="2:4">
      <c r="B50" s="174" t="s">
        <v>797</v>
      </c>
      <c r="D50" s="304" t="s">
        <v>355</v>
      </c>
    </row>
    <row r="51" spans="2:4">
      <c r="B51" s="174" t="s">
        <v>798</v>
      </c>
      <c r="C51" s="174" t="s">
        <v>744</v>
      </c>
      <c r="D51" s="304" t="s">
        <v>799</v>
      </c>
    </row>
    <row r="52" spans="2:4">
      <c r="B52" s="174" t="s">
        <v>800</v>
      </c>
      <c r="D52" s="304" t="s">
        <v>413</v>
      </c>
    </row>
    <row r="53" spans="2:4">
      <c r="B53" s="174" t="s">
        <v>801</v>
      </c>
      <c r="D53" s="304" t="s">
        <v>802</v>
      </c>
    </row>
    <row r="54" spans="2:4">
      <c r="B54" s="174" t="s">
        <v>803</v>
      </c>
      <c r="D54" s="304" t="s">
        <v>804</v>
      </c>
    </row>
    <row r="55" spans="2:4">
      <c r="B55" s="174" t="s">
        <v>805</v>
      </c>
      <c r="D55" s="304" t="s">
        <v>806</v>
      </c>
    </row>
    <row r="56" spans="2:4">
      <c r="B56" s="174" t="s">
        <v>807</v>
      </c>
      <c r="D56" s="304" t="s">
        <v>808</v>
      </c>
    </row>
    <row r="57" spans="2:4">
      <c r="B57" s="174" t="s">
        <v>809</v>
      </c>
      <c r="D57" s="304" t="s">
        <v>810</v>
      </c>
    </row>
    <row r="58" spans="2:4">
      <c r="B58" s="174" t="s">
        <v>811</v>
      </c>
      <c r="D58" s="304" t="s">
        <v>495</v>
      </c>
    </row>
    <row r="59" spans="2:4">
      <c r="B59" s="174" t="s">
        <v>812</v>
      </c>
      <c r="D59" s="304" t="s">
        <v>813</v>
      </c>
    </row>
    <row r="60" spans="2:4">
      <c r="B60" s="174" t="s">
        <v>814</v>
      </c>
      <c r="D60" s="304" t="s">
        <v>669</v>
      </c>
    </row>
    <row r="61" spans="2:4">
      <c r="B61" s="174" t="s">
        <v>815</v>
      </c>
      <c r="D61" s="304" t="s">
        <v>476</v>
      </c>
    </row>
    <row r="62" spans="2:4">
      <c r="B62" s="174" t="s">
        <v>816</v>
      </c>
      <c r="D62" s="304" t="s">
        <v>817</v>
      </c>
    </row>
    <row r="63" spans="2:4">
      <c r="B63" s="174" t="s">
        <v>818</v>
      </c>
      <c r="D63" s="304" t="s">
        <v>819</v>
      </c>
    </row>
    <row r="64" spans="2:4">
      <c r="B64" s="174" t="s">
        <v>820</v>
      </c>
      <c r="D64" s="304" t="s">
        <v>821</v>
      </c>
    </row>
    <row r="65" spans="2:4">
      <c r="B65" s="174" t="s">
        <v>822</v>
      </c>
      <c r="D65" s="304" t="s">
        <v>823</v>
      </c>
    </row>
    <row r="66" spans="2:4">
      <c r="B66" s="174" t="s">
        <v>824</v>
      </c>
      <c r="D66" s="304" t="s">
        <v>825</v>
      </c>
    </row>
    <row r="67" spans="2:4">
      <c r="B67" s="174" t="s">
        <v>826</v>
      </c>
      <c r="D67" s="304" t="s">
        <v>619</v>
      </c>
    </row>
    <row r="68" spans="2:4">
      <c r="B68" s="174" t="s">
        <v>827</v>
      </c>
      <c r="D68" s="304" t="s">
        <v>828</v>
      </c>
    </row>
    <row r="69" spans="2:4">
      <c r="B69" s="174" t="s">
        <v>829</v>
      </c>
      <c r="D69" s="304" t="s">
        <v>830</v>
      </c>
    </row>
    <row r="70" spans="2:4">
      <c r="B70" s="174" t="s">
        <v>831</v>
      </c>
      <c r="D70" s="304" t="s">
        <v>832</v>
      </c>
    </row>
    <row r="71" spans="2:4">
      <c r="B71" s="174" t="s">
        <v>833</v>
      </c>
      <c r="D71" s="304" t="s">
        <v>567</v>
      </c>
    </row>
    <row r="72" spans="2:4">
      <c r="B72" s="174" t="s">
        <v>834</v>
      </c>
      <c r="D72" s="304" t="s">
        <v>835</v>
      </c>
    </row>
    <row r="73" spans="2:4">
      <c r="B73" s="174" t="s">
        <v>836</v>
      </c>
      <c r="D73" s="304" t="s">
        <v>835</v>
      </c>
    </row>
    <row r="74" spans="2:4">
      <c r="B74" s="174" t="s">
        <v>837</v>
      </c>
      <c r="D74" s="304" t="s">
        <v>693</v>
      </c>
    </row>
    <row r="75" spans="2:4">
      <c r="B75" s="174" t="s">
        <v>838</v>
      </c>
      <c r="C75" s="174" t="s">
        <v>839</v>
      </c>
      <c r="D75" s="304">
        <v>81</v>
      </c>
    </row>
    <row r="76" spans="2:4">
      <c r="B76" s="174" t="s">
        <v>840</v>
      </c>
      <c r="C76" s="174" t="s">
        <v>839</v>
      </c>
      <c r="D76" s="304">
        <v>99</v>
      </c>
    </row>
    <row r="77" spans="2:4">
      <c r="B77" s="174" t="s">
        <v>841</v>
      </c>
      <c r="D77" s="304" t="s">
        <v>842</v>
      </c>
    </row>
    <row r="78" spans="2:4">
      <c r="B78" s="174" t="s">
        <v>843</v>
      </c>
      <c r="D78" s="304" t="s">
        <v>844</v>
      </c>
    </row>
    <row r="79" spans="2:4">
      <c r="B79" s="174" t="s">
        <v>845</v>
      </c>
      <c r="D79" s="304" t="s">
        <v>846</v>
      </c>
    </row>
    <row r="80" spans="2:4">
      <c r="B80" s="174" t="s">
        <v>847</v>
      </c>
      <c r="D80" s="304" t="s">
        <v>848</v>
      </c>
    </row>
    <row r="81" spans="2:4">
      <c r="B81" s="174" t="s">
        <v>849</v>
      </c>
      <c r="D81" s="304" t="s">
        <v>850</v>
      </c>
    </row>
    <row r="82" spans="2:4">
      <c r="B82" s="174" t="s">
        <v>851</v>
      </c>
      <c r="D82" s="304" t="s">
        <v>852</v>
      </c>
    </row>
    <row r="83" spans="2:4">
      <c r="B83" s="174" t="s">
        <v>853</v>
      </c>
      <c r="C83" s="174" t="s">
        <v>839</v>
      </c>
      <c r="D83" s="304">
        <v>408</v>
      </c>
    </row>
    <row r="84" spans="2:4">
      <c r="B84" s="174" t="s">
        <v>854</v>
      </c>
      <c r="C84" s="174" t="s">
        <v>839</v>
      </c>
      <c r="D84" s="304">
        <v>64</v>
      </c>
    </row>
    <row r="85" spans="2:4">
      <c r="B85" s="174" t="s">
        <v>855</v>
      </c>
      <c r="C85" s="174" t="s">
        <v>741</v>
      </c>
      <c r="D85" s="304" t="s">
        <v>856</v>
      </c>
    </row>
    <row r="86" spans="2:4">
      <c r="B86" s="174" t="s">
        <v>857</v>
      </c>
      <c r="C86" s="174" t="s">
        <v>741</v>
      </c>
      <c r="D86" s="304" t="s">
        <v>858</v>
      </c>
    </row>
    <row r="87" spans="2:4">
      <c r="B87" s="174" t="s">
        <v>859</v>
      </c>
      <c r="C87" s="174" t="s">
        <v>741</v>
      </c>
      <c r="D87" s="304" t="s">
        <v>860</v>
      </c>
    </row>
    <row r="88" spans="2:4">
      <c r="B88" s="174" t="s">
        <v>861</v>
      </c>
      <c r="C88" s="174" t="s">
        <v>741</v>
      </c>
      <c r="D88" s="304" t="s">
        <v>862</v>
      </c>
    </row>
    <row r="89" spans="2:4">
      <c r="B89" s="174" t="s">
        <v>863</v>
      </c>
      <c r="D89" s="304">
        <v>139</v>
      </c>
    </row>
    <row r="90" spans="2:4">
      <c r="B90" s="174" t="s">
        <v>864</v>
      </c>
      <c r="C90" s="174" t="s">
        <v>741</v>
      </c>
      <c r="D90" s="304" t="s">
        <v>865</v>
      </c>
    </row>
    <row r="91" spans="2:4">
      <c r="B91" s="174" t="s">
        <v>866</v>
      </c>
      <c r="C91" s="174" t="s">
        <v>741</v>
      </c>
      <c r="D91" s="304" t="s">
        <v>867</v>
      </c>
    </row>
    <row r="92" spans="2:4">
      <c r="B92" s="174" t="s">
        <v>868</v>
      </c>
      <c r="C92" s="174" t="s">
        <v>741</v>
      </c>
      <c r="D92" s="304">
        <v>138</v>
      </c>
    </row>
    <row r="93" spans="2:4">
      <c r="B93" s="174" t="s">
        <v>869</v>
      </c>
      <c r="C93" s="174" t="s">
        <v>741</v>
      </c>
      <c r="D93" s="304" t="s">
        <v>870</v>
      </c>
    </row>
    <row r="94" spans="2:4">
      <c r="B94" s="174" t="s">
        <v>871</v>
      </c>
      <c r="D94" s="304">
        <v>140</v>
      </c>
    </row>
    <row r="95" spans="2:4">
      <c r="B95" s="174" t="s">
        <v>872</v>
      </c>
      <c r="D95" s="304">
        <v>141</v>
      </c>
    </row>
    <row r="96" spans="2:4">
      <c r="B96" s="174" t="s">
        <v>873</v>
      </c>
      <c r="D96" s="304">
        <v>137</v>
      </c>
    </row>
    <row r="97" spans="2:4">
      <c r="B97" s="174" t="s">
        <v>874</v>
      </c>
      <c r="D97" s="304">
        <v>142</v>
      </c>
    </row>
    <row r="98" spans="2:4">
      <c r="B98" s="174" t="s">
        <v>875</v>
      </c>
      <c r="C98" s="174" t="s">
        <v>741</v>
      </c>
      <c r="D98" s="304">
        <v>144</v>
      </c>
    </row>
    <row r="99" spans="2:4">
      <c r="B99" s="174" t="s">
        <v>876</v>
      </c>
      <c r="C99" s="174" t="s">
        <v>839</v>
      </c>
      <c r="D99" s="304">
        <v>136</v>
      </c>
    </row>
    <row r="100" spans="2:4">
      <c r="B100" s="174" t="s">
        <v>877</v>
      </c>
      <c r="D100" s="304">
        <v>273</v>
      </c>
    </row>
    <row r="101" spans="2:4">
      <c r="B101" s="174" t="s">
        <v>878</v>
      </c>
      <c r="D101" s="304">
        <v>335</v>
      </c>
    </row>
    <row r="102" spans="2:4">
      <c r="B102" s="174" t="s">
        <v>879</v>
      </c>
      <c r="D102" s="304" t="s">
        <v>880</v>
      </c>
    </row>
    <row r="103" spans="2:4">
      <c r="B103" s="174" t="s">
        <v>881</v>
      </c>
      <c r="D103" s="304" t="s">
        <v>882</v>
      </c>
    </row>
    <row r="104" spans="2:4">
      <c r="B104" s="174" t="s">
        <v>883</v>
      </c>
      <c r="D104" s="304" t="s">
        <v>884</v>
      </c>
    </row>
    <row r="105" spans="2:4">
      <c r="B105" s="174" t="s">
        <v>885</v>
      </c>
      <c r="D105" s="304" t="s">
        <v>886</v>
      </c>
    </row>
    <row r="106" spans="2:4">
      <c r="B106" s="174" t="s">
        <v>887</v>
      </c>
      <c r="C106" s="174" t="s">
        <v>741</v>
      </c>
      <c r="D106" s="304" t="s">
        <v>888</v>
      </c>
    </row>
    <row r="107" spans="2:4">
      <c r="B107" s="174" t="s">
        <v>889</v>
      </c>
      <c r="C107" s="174" t="s">
        <v>741</v>
      </c>
      <c r="D107" s="304" t="s">
        <v>890</v>
      </c>
    </row>
    <row r="108" spans="2:4">
      <c r="B108" s="174" t="s">
        <v>891</v>
      </c>
      <c r="C108" s="174" t="s">
        <v>741</v>
      </c>
      <c r="D108" s="304" t="s">
        <v>892</v>
      </c>
    </row>
    <row r="109" spans="2:4">
      <c r="B109" s="174" t="s">
        <v>893</v>
      </c>
      <c r="C109" s="174" t="s">
        <v>741</v>
      </c>
      <c r="D109" s="304" t="s">
        <v>894</v>
      </c>
    </row>
    <row r="110" spans="2:4">
      <c r="B110" s="174" t="s">
        <v>895</v>
      </c>
      <c r="C110" s="174" t="s">
        <v>741</v>
      </c>
      <c r="D110" s="304" t="s">
        <v>896</v>
      </c>
    </row>
    <row r="111" spans="2:4">
      <c r="B111" s="174" t="s">
        <v>897</v>
      </c>
      <c r="C111" s="174" t="s">
        <v>741</v>
      </c>
      <c r="D111" s="304" t="s">
        <v>898</v>
      </c>
    </row>
    <row r="112" spans="2:4">
      <c r="B112" s="174" t="s">
        <v>899</v>
      </c>
      <c r="C112" s="174" t="s">
        <v>741</v>
      </c>
      <c r="D112" s="304" t="s">
        <v>900</v>
      </c>
    </row>
    <row r="113" spans="2:4">
      <c r="B113" s="174" t="s">
        <v>901</v>
      </c>
      <c r="C113" s="174" t="s">
        <v>741</v>
      </c>
      <c r="D113" s="304" t="s">
        <v>902</v>
      </c>
    </row>
    <row r="114" spans="2:4">
      <c r="B114" s="174" t="s">
        <v>903</v>
      </c>
      <c r="C114" s="174" t="s">
        <v>741</v>
      </c>
      <c r="D114" s="304" t="s">
        <v>904</v>
      </c>
    </row>
    <row r="115" spans="2:4">
      <c r="B115" s="174" t="s">
        <v>905</v>
      </c>
      <c r="C115" s="174" t="s">
        <v>741</v>
      </c>
      <c r="D115" s="304" t="s">
        <v>906</v>
      </c>
    </row>
    <row r="116" spans="2:4">
      <c r="B116" s="174" t="s">
        <v>907</v>
      </c>
      <c r="C116" s="174" t="s">
        <v>741</v>
      </c>
      <c r="D116" s="304" t="s">
        <v>908</v>
      </c>
    </row>
    <row r="117" spans="2:4">
      <c r="B117" s="174" t="s">
        <v>909</v>
      </c>
      <c r="C117" s="174" t="s">
        <v>741</v>
      </c>
      <c r="D117" s="304" t="s">
        <v>910</v>
      </c>
    </row>
    <row r="118" spans="2:4">
      <c r="B118" s="174" t="s">
        <v>911</v>
      </c>
      <c r="C118" s="174" t="s">
        <v>741</v>
      </c>
      <c r="D118" s="304" t="s">
        <v>912</v>
      </c>
    </row>
    <row r="119" spans="2:4">
      <c r="B119" s="174" t="s">
        <v>913</v>
      </c>
      <c r="C119" s="174" t="s">
        <v>741</v>
      </c>
      <c r="D119" s="304" t="s">
        <v>914</v>
      </c>
    </row>
    <row r="120" spans="2:4">
      <c r="B120" s="174" t="s">
        <v>915</v>
      </c>
      <c r="C120" s="174" t="s">
        <v>744</v>
      </c>
      <c r="D120" s="304" t="s">
        <v>916</v>
      </c>
    </row>
    <row r="121" spans="2:4">
      <c r="B121" s="174" t="s">
        <v>917</v>
      </c>
      <c r="D121" s="304" t="s">
        <v>918</v>
      </c>
    </row>
    <row r="122" spans="2:4">
      <c r="B122" s="174" t="s">
        <v>919</v>
      </c>
      <c r="C122" s="174" t="s">
        <v>744</v>
      </c>
      <c r="D122" s="304" t="s">
        <v>920</v>
      </c>
    </row>
    <row r="123" spans="2:4">
      <c r="B123" s="174" t="s">
        <v>921</v>
      </c>
      <c r="C123" s="174" t="s">
        <v>744</v>
      </c>
      <c r="D123" s="304" t="s">
        <v>922</v>
      </c>
    </row>
    <row r="124" spans="2:4">
      <c r="B124" s="174" t="s">
        <v>923</v>
      </c>
      <c r="C124" s="174" t="s">
        <v>744</v>
      </c>
      <c r="D124" s="304" t="s">
        <v>924</v>
      </c>
    </row>
    <row r="125" spans="2:4">
      <c r="B125" s="174" t="s">
        <v>925</v>
      </c>
      <c r="C125" s="174" t="s">
        <v>744</v>
      </c>
      <c r="D125" s="304" t="s">
        <v>926</v>
      </c>
    </row>
    <row r="126" spans="2:4">
      <c r="B126" s="174" t="s">
        <v>927</v>
      </c>
      <c r="D126" s="304" t="s">
        <v>928</v>
      </c>
    </row>
    <row r="127" spans="2:4">
      <c r="B127" s="174" t="s">
        <v>929</v>
      </c>
      <c r="D127" s="304" t="s">
        <v>930</v>
      </c>
    </row>
    <row r="128" spans="2:4">
      <c r="B128" s="174" t="s">
        <v>931</v>
      </c>
      <c r="D128" s="304" t="s">
        <v>932</v>
      </c>
    </row>
    <row r="129" spans="2:4">
      <c r="B129" s="174" t="s">
        <v>933</v>
      </c>
      <c r="C129" s="174" t="s">
        <v>741</v>
      </c>
      <c r="D129" s="304" t="s">
        <v>934</v>
      </c>
    </row>
    <row r="130" spans="2:4">
      <c r="B130" s="174" t="s">
        <v>935</v>
      </c>
      <c r="C130" s="174" t="s">
        <v>741</v>
      </c>
      <c r="D130" s="304" t="s">
        <v>936</v>
      </c>
    </row>
    <row r="131" spans="2:4">
      <c r="B131" s="174" t="s">
        <v>937</v>
      </c>
      <c r="C131" s="174" t="s">
        <v>741</v>
      </c>
      <c r="D131" s="304" t="s">
        <v>938</v>
      </c>
    </row>
    <row r="132" spans="2:4">
      <c r="B132" s="174" t="s">
        <v>939</v>
      </c>
      <c r="C132" s="174" t="s">
        <v>741</v>
      </c>
      <c r="D132" s="304" t="s">
        <v>940</v>
      </c>
    </row>
    <row r="133" spans="2:4">
      <c r="B133" s="174" t="s">
        <v>941</v>
      </c>
      <c r="C133" s="174" t="s">
        <v>839</v>
      </c>
      <c r="D133" s="304">
        <v>171</v>
      </c>
    </row>
    <row r="134" spans="2:4">
      <c r="B134" s="174" t="s">
        <v>942</v>
      </c>
      <c r="C134" s="174" t="s">
        <v>943</v>
      </c>
      <c r="D134" s="304">
        <v>354</v>
      </c>
    </row>
    <row r="135" spans="2:4">
      <c r="B135" s="174" t="s">
        <v>944</v>
      </c>
      <c r="C135" s="174" t="s">
        <v>741</v>
      </c>
      <c r="D135" s="304" t="s">
        <v>945</v>
      </c>
    </row>
    <row r="136" spans="2:4">
      <c r="B136" s="174" t="s">
        <v>946</v>
      </c>
      <c r="C136" s="174" t="s">
        <v>741</v>
      </c>
      <c r="D136" s="304" t="s">
        <v>947</v>
      </c>
    </row>
    <row r="137" spans="2:4">
      <c r="B137" s="174" t="s">
        <v>948</v>
      </c>
      <c r="C137" s="174" t="s">
        <v>741</v>
      </c>
      <c r="D137" s="304" t="s">
        <v>949</v>
      </c>
    </row>
    <row r="138" spans="2:4">
      <c r="B138" s="174" t="s">
        <v>950</v>
      </c>
      <c r="C138" s="174" t="s">
        <v>741</v>
      </c>
      <c r="D138" s="304" t="s">
        <v>951</v>
      </c>
    </row>
    <row r="139" spans="2:4">
      <c r="B139" s="174" t="s">
        <v>952</v>
      </c>
      <c r="C139" s="174" t="s">
        <v>741</v>
      </c>
      <c r="D139" s="304" t="s">
        <v>953</v>
      </c>
    </row>
    <row r="140" spans="2:4">
      <c r="B140" s="174" t="s">
        <v>954</v>
      </c>
      <c r="C140" s="174" t="s">
        <v>741</v>
      </c>
      <c r="D140" s="304" t="s">
        <v>955</v>
      </c>
    </row>
    <row r="141" spans="2:4">
      <c r="B141" s="174" t="s">
        <v>956</v>
      </c>
      <c r="C141" s="174" t="s">
        <v>741</v>
      </c>
      <c r="D141" s="304" t="s">
        <v>957</v>
      </c>
    </row>
    <row r="142" spans="2:4">
      <c r="B142" s="174" t="s">
        <v>958</v>
      </c>
      <c r="D142" s="304" t="s">
        <v>959</v>
      </c>
    </row>
    <row r="143" spans="2:4">
      <c r="B143" s="174" t="s">
        <v>960</v>
      </c>
      <c r="D143" s="304" t="s">
        <v>961</v>
      </c>
    </row>
    <row r="144" spans="2:4">
      <c r="B144" s="174" t="s">
        <v>962</v>
      </c>
      <c r="D144" s="304" t="s">
        <v>963</v>
      </c>
    </row>
    <row r="145" spans="2:4">
      <c r="B145" s="174" t="s">
        <v>964</v>
      </c>
      <c r="D145" s="304" t="s">
        <v>965</v>
      </c>
    </row>
    <row r="146" spans="2:4">
      <c r="B146" s="174" t="s">
        <v>966</v>
      </c>
      <c r="D146" s="304" t="s">
        <v>967</v>
      </c>
    </row>
    <row r="147" spans="2:4">
      <c r="B147" s="174" t="s">
        <v>968</v>
      </c>
      <c r="D147" s="304" t="s">
        <v>969</v>
      </c>
    </row>
    <row r="148" spans="2:4">
      <c r="B148" s="174" t="s">
        <v>970</v>
      </c>
      <c r="D148" s="304" t="s">
        <v>971</v>
      </c>
    </row>
    <row r="149" spans="2:4">
      <c r="B149" s="174" t="s">
        <v>972</v>
      </c>
      <c r="D149" s="304" t="s">
        <v>973</v>
      </c>
    </row>
    <row r="150" spans="2:4">
      <c r="B150" s="174" t="s">
        <v>974</v>
      </c>
      <c r="C150" s="174" t="s">
        <v>741</v>
      </c>
      <c r="D150" s="304" t="s">
        <v>975</v>
      </c>
    </row>
    <row r="151" spans="2:4">
      <c r="B151" s="174" t="s">
        <v>976</v>
      </c>
      <c r="D151" s="304" t="s">
        <v>977</v>
      </c>
    </row>
    <row r="152" spans="2:4">
      <c r="B152" s="174" t="s">
        <v>978</v>
      </c>
      <c r="C152" s="174" t="s">
        <v>741</v>
      </c>
      <c r="D152" s="304" t="s">
        <v>493</v>
      </c>
    </row>
    <row r="153" spans="2:4">
      <c r="B153" s="174" t="s">
        <v>278</v>
      </c>
      <c r="D153" s="304" t="s">
        <v>979</v>
      </c>
    </row>
    <row r="154" spans="2:4">
      <c r="B154" s="174" t="s">
        <v>980</v>
      </c>
      <c r="C154" s="174" t="s">
        <v>741</v>
      </c>
      <c r="D154" s="304" t="s">
        <v>981</v>
      </c>
    </row>
    <row r="155" spans="2:4">
      <c r="B155" s="174" t="s">
        <v>982</v>
      </c>
      <c r="C155" s="174" t="s">
        <v>741</v>
      </c>
      <c r="D155" s="304" t="s">
        <v>983</v>
      </c>
    </row>
    <row r="156" spans="2:4">
      <c r="B156" s="174" t="s">
        <v>984</v>
      </c>
      <c r="C156" s="174" t="s">
        <v>741</v>
      </c>
      <c r="D156" s="304" t="s">
        <v>985</v>
      </c>
    </row>
    <row r="157" spans="2:4">
      <c r="B157" s="174" t="s">
        <v>986</v>
      </c>
      <c r="C157" s="174" t="s">
        <v>741</v>
      </c>
      <c r="D157" s="304" t="s">
        <v>987</v>
      </c>
    </row>
    <row r="158" spans="2:4">
      <c r="B158" s="174" t="s">
        <v>988</v>
      </c>
      <c r="D158" s="304" t="s">
        <v>989</v>
      </c>
    </row>
    <row r="159" spans="2:4">
      <c r="B159" s="174" t="s">
        <v>990</v>
      </c>
      <c r="C159" s="174" t="s">
        <v>741</v>
      </c>
      <c r="D159" s="304" t="s">
        <v>991</v>
      </c>
    </row>
    <row r="160" spans="2:4">
      <c r="B160" s="174" t="s">
        <v>992</v>
      </c>
      <c r="D160" s="304" t="s">
        <v>993</v>
      </c>
    </row>
    <row r="161" spans="2:4">
      <c r="B161" s="174" t="s">
        <v>994</v>
      </c>
      <c r="C161" s="174" t="s">
        <v>741</v>
      </c>
      <c r="D161" s="304" t="s">
        <v>995</v>
      </c>
    </row>
    <row r="162" spans="2:4">
      <c r="B162" s="174" t="s">
        <v>996</v>
      </c>
      <c r="C162" s="174" t="s">
        <v>741</v>
      </c>
      <c r="D162" s="304" t="s">
        <v>997</v>
      </c>
    </row>
    <row r="163" spans="2:4">
      <c r="B163" s="174" t="s">
        <v>998</v>
      </c>
      <c r="C163" s="174" t="s">
        <v>741</v>
      </c>
      <c r="D163" s="304" t="s">
        <v>999</v>
      </c>
    </row>
    <row r="164" spans="2:4">
      <c r="B164" s="174" t="s">
        <v>1000</v>
      </c>
      <c r="C164" s="174" t="s">
        <v>741</v>
      </c>
      <c r="D164" s="304" t="s">
        <v>1001</v>
      </c>
    </row>
    <row r="165" spans="2:4">
      <c r="B165" s="174" t="s">
        <v>1002</v>
      </c>
      <c r="D165" s="304" t="s">
        <v>1003</v>
      </c>
    </row>
    <row r="166" spans="2:4">
      <c r="B166" s="174" t="s">
        <v>1004</v>
      </c>
      <c r="C166" s="174" t="s">
        <v>741</v>
      </c>
      <c r="D166" s="304" t="s">
        <v>397</v>
      </c>
    </row>
    <row r="167" spans="2:4">
      <c r="B167" s="174" t="s">
        <v>1005</v>
      </c>
      <c r="C167" s="174" t="s">
        <v>741</v>
      </c>
      <c r="D167" s="304" t="s">
        <v>1006</v>
      </c>
    </row>
    <row r="168" spans="2:4">
      <c r="B168" s="174" t="s">
        <v>226</v>
      </c>
      <c r="C168" s="174" t="s">
        <v>741</v>
      </c>
      <c r="D168" s="304" t="s">
        <v>1007</v>
      </c>
    </row>
    <row r="169" spans="2:4">
      <c r="B169" s="174" t="s">
        <v>1008</v>
      </c>
      <c r="C169" s="174" t="s">
        <v>741</v>
      </c>
      <c r="D169" s="304" t="s">
        <v>1009</v>
      </c>
    </row>
    <row r="170" spans="2:4">
      <c r="B170" s="174" t="s">
        <v>573</v>
      </c>
      <c r="C170" s="174" t="s">
        <v>943</v>
      </c>
      <c r="D170" s="304">
        <v>310</v>
      </c>
    </row>
    <row r="171" spans="2:4">
      <c r="B171" s="174" t="s">
        <v>1010</v>
      </c>
      <c r="C171" s="174" t="s">
        <v>741</v>
      </c>
      <c r="D171" s="304" t="s">
        <v>1011</v>
      </c>
    </row>
    <row r="172" spans="2:4">
      <c r="B172" s="174" t="s">
        <v>1012</v>
      </c>
      <c r="C172" s="174" t="s">
        <v>741</v>
      </c>
      <c r="D172" s="304" t="s">
        <v>1013</v>
      </c>
    </row>
    <row r="173" spans="2:4">
      <c r="B173" s="174" t="s">
        <v>1014</v>
      </c>
      <c r="C173" s="174" t="s">
        <v>741</v>
      </c>
      <c r="D173" s="304" t="s">
        <v>1015</v>
      </c>
    </row>
    <row r="174" spans="2:4">
      <c r="B174" s="174" t="s">
        <v>1016</v>
      </c>
      <c r="C174" s="174" t="s">
        <v>741</v>
      </c>
      <c r="D174" s="304" t="s">
        <v>1017</v>
      </c>
    </row>
    <row r="175" spans="2:4">
      <c r="B175" s="174" t="s">
        <v>1018</v>
      </c>
      <c r="C175" s="174" t="s">
        <v>741</v>
      </c>
      <c r="D175" s="304" t="s">
        <v>1019</v>
      </c>
    </row>
    <row r="176" spans="2:4">
      <c r="B176" s="174" t="s">
        <v>1020</v>
      </c>
      <c r="D176" s="304" t="s">
        <v>1021</v>
      </c>
    </row>
    <row r="177" spans="2:4">
      <c r="B177" s="174" t="s">
        <v>1022</v>
      </c>
      <c r="D177" s="304" t="s">
        <v>1023</v>
      </c>
    </row>
    <row r="178" spans="2:4">
      <c r="B178" s="174" t="s">
        <v>1024</v>
      </c>
      <c r="D178" s="304" t="s">
        <v>1025</v>
      </c>
    </row>
    <row r="179" spans="2:4">
      <c r="B179" s="174" t="s">
        <v>1026</v>
      </c>
      <c r="D179" s="304" t="s">
        <v>1027</v>
      </c>
    </row>
    <row r="180" spans="2:4">
      <c r="B180" s="174" t="s">
        <v>1028</v>
      </c>
      <c r="D180" s="304" t="s">
        <v>1029</v>
      </c>
    </row>
    <row r="181" spans="2:4">
      <c r="B181" s="174" t="s">
        <v>1030</v>
      </c>
      <c r="D181" s="304" t="s">
        <v>1031</v>
      </c>
    </row>
    <row r="182" spans="2:4">
      <c r="B182" s="174" t="s">
        <v>1032</v>
      </c>
      <c r="D182" s="304" t="s">
        <v>1033</v>
      </c>
    </row>
    <row r="183" spans="2:4">
      <c r="B183" s="174" t="s">
        <v>1034</v>
      </c>
      <c r="D183" s="304" t="s">
        <v>1035</v>
      </c>
    </row>
    <row r="184" spans="2:4">
      <c r="B184" s="174" t="s">
        <v>1036</v>
      </c>
      <c r="C184" s="174" t="s">
        <v>741</v>
      </c>
      <c r="D184" s="304" t="s">
        <v>1037</v>
      </c>
    </row>
    <row r="185" spans="2:4">
      <c r="B185" s="174" t="s">
        <v>1038</v>
      </c>
      <c r="C185" s="174" t="s">
        <v>741</v>
      </c>
      <c r="D185" s="304" t="s">
        <v>1039</v>
      </c>
    </row>
    <row r="186" spans="2:4">
      <c r="B186" s="174" t="s">
        <v>1040</v>
      </c>
      <c r="C186" s="174" t="s">
        <v>741</v>
      </c>
      <c r="D186" s="304" t="s">
        <v>408</v>
      </c>
    </row>
    <row r="187" spans="2:4">
      <c r="B187" s="174" t="s">
        <v>1041</v>
      </c>
      <c r="C187" s="174" t="s">
        <v>741</v>
      </c>
      <c r="D187" s="304" t="s">
        <v>1042</v>
      </c>
    </row>
    <row r="188" spans="2:4">
      <c r="B188" s="174" t="s">
        <v>1043</v>
      </c>
      <c r="C188" s="174" t="s">
        <v>741</v>
      </c>
      <c r="D188" s="304" t="s">
        <v>1044</v>
      </c>
    </row>
    <row r="189" spans="2:4">
      <c r="B189" s="174" t="s">
        <v>1045</v>
      </c>
      <c r="C189" s="174" t="s">
        <v>741</v>
      </c>
      <c r="D189" s="304" t="s">
        <v>1046</v>
      </c>
    </row>
    <row r="190" spans="2:4">
      <c r="B190" s="174" t="s">
        <v>1047</v>
      </c>
      <c r="C190" s="174" t="s">
        <v>741</v>
      </c>
      <c r="D190" s="304" t="s">
        <v>1048</v>
      </c>
    </row>
    <row r="191" spans="2:4">
      <c r="B191" s="174" t="s">
        <v>1049</v>
      </c>
      <c r="D191" s="304" t="s">
        <v>1050</v>
      </c>
    </row>
    <row r="192" spans="2:4">
      <c r="B192" s="174" t="s">
        <v>1051</v>
      </c>
      <c r="C192" s="174" t="s">
        <v>741</v>
      </c>
      <c r="D192" s="304">
        <v>199</v>
      </c>
    </row>
    <row r="193" spans="2:4">
      <c r="B193" s="174" t="s">
        <v>1052</v>
      </c>
      <c r="C193" s="174" t="s">
        <v>741</v>
      </c>
      <c r="D193" s="304">
        <v>197</v>
      </c>
    </row>
    <row r="194" spans="2:4">
      <c r="B194" s="174" t="s">
        <v>1053</v>
      </c>
      <c r="C194" s="174" t="s">
        <v>741</v>
      </c>
      <c r="D194" s="304">
        <v>194</v>
      </c>
    </row>
    <row r="195" spans="2:4">
      <c r="B195" s="174" t="s">
        <v>1054</v>
      </c>
      <c r="C195" s="174" t="s">
        <v>741</v>
      </c>
      <c r="D195" s="304">
        <v>198</v>
      </c>
    </row>
    <row r="196" spans="2:4">
      <c r="B196" s="174" t="s">
        <v>1055</v>
      </c>
      <c r="C196" s="174" t="s">
        <v>741</v>
      </c>
      <c r="D196" s="304">
        <v>196</v>
      </c>
    </row>
    <row r="197" spans="2:4">
      <c r="B197" s="174" t="s">
        <v>1056</v>
      </c>
      <c r="C197" s="174" t="s">
        <v>741</v>
      </c>
      <c r="D197" s="304">
        <v>195</v>
      </c>
    </row>
    <row r="198" spans="2:4">
      <c r="B198" s="174" t="s">
        <v>1057</v>
      </c>
      <c r="D198" s="304" t="s">
        <v>1058</v>
      </c>
    </row>
    <row r="199" spans="2:4">
      <c r="B199" s="174" t="s">
        <v>1059</v>
      </c>
      <c r="C199" s="174" t="s">
        <v>943</v>
      </c>
      <c r="D199" s="304">
        <v>311</v>
      </c>
    </row>
    <row r="200" spans="2:4">
      <c r="B200" s="174" t="s">
        <v>1060</v>
      </c>
      <c r="C200" s="174" t="s">
        <v>943</v>
      </c>
      <c r="D200" s="304">
        <v>356</v>
      </c>
    </row>
    <row r="201" spans="2:4">
      <c r="B201" s="174" t="s">
        <v>1061</v>
      </c>
      <c r="C201" s="174" t="s">
        <v>741</v>
      </c>
      <c r="D201" s="304">
        <v>163</v>
      </c>
    </row>
    <row r="202" spans="2:4">
      <c r="B202" s="174" t="s">
        <v>1062</v>
      </c>
      <c r="C202" s="174" t="s">
        <v>741</v>
      </c>
      <c r="D202" s="304">
        <v>160</v>
      </c>
    </row>
    <row r="203" spans="2:4">
      <c r="B203" s="174" t="s">
        <v>1063</v>
      </c>
      <c r="C203" s="174" t="s">
        <v>741</v>
      </c>
      <c r="D203" s="304">
        <v>161</v>
      </c>
    </row>
    <row r="204" spans="2:4">
      <c r="B204" s="174" t="s">
        <v>1064</v>
      </c>
      <c r="C204" s="174" t="s">
        <v>741</v>
      </c>
      <c r="D204" s="304">
        <v>743</v>
      </c>
    </row>
    <row r="205" spans="2:4">
      <c r="B205" s="174" t="s">
        <v>1065</v>
      </c>
      <c r="C205" s="174" t="s">
        <v>741</v>
      </c>
      <c r="D205" s="304">
        <v>739</v>
      </c>
    </row>
    <row r="206" spans="2:4">
      <c r="B206" s="174" t="s">
        <v>1066</v>
      </c>
      <c r="C206" s="174" t="s">
        <v>772</v>
      </c>
      <c r="D206" s="304">
        <v>240</v>
      </c>
    </row>
    <row r="207" spans="2:4">
      <c r="B207" s="174" t="s">
        <v>1067</v>
      </c>
      <c r="C207" s="174" t="s">
        <v>741</v>
      </c>
      <c r="D207" s="304">
        <v>747</v>
      </c>
    </row>
    <row r="208" spans="2:4">
      <c r="B208" s="174" t="s">
        <v>1068</v>
      </c>
      <c r="C208" s="174" t="s">
        <v>744</v>
      </c>
      <c r="D208" s="304">
        <v>232</v>
      </c>
    </row>
    <row r="209" spans="2:4">
      <c r="B209" s="174" t="s">
        <v>1069</v>
      </c>
      <c r="D209" s="304">
        <v>236</v>
      </c>
    </row>
    <row r="210" spans="2:4">
      <c r="B210" s="174" t="s">
        <v>1070</v>
      </c>
      <c r="C210" s="174" t="s">
        <v>741</v>
      </c>
      <c r="D210" s="304">
        <v>744</v>
      </c>
    </row>
    <row r="211" spans="2:4">
      <c r="B211" s="174" t="s">
        <v>1071</v>
      </c>
      <c r="C211" s="174" t="s">
        <v>741</v>
      </c>
      <c r="D211" s="304">
        <v>740</v>
      </c>
    </row>
    <row r="212" spans="2:4">
      <c r="B212" s="174" t="s">
        <v>1072</v>
      </c>
      <c r="C212" s="174" t="s">
        <v>772</v>
      </c>
      <c r="D212" s="304">
        <v>241</v>
      </c>
    </row>
    <row r="213" spans="2:4">
      <c r="B213" s="174" t="s">
        <v>1073</v>
      </c>
      <c r="C213" s="174" t="s">
        <v>741</v>
      </c>
      <c r="D213" s="304">
        <v>748</v>
      </c>
    </row>
    <row r="214" spans="2:4">
      <c r="B214" s="174" t="s">
        <v>1074</v>
      </c>
      <c r="C214" s="174" t="s">
        <v>744</v>
      </c>
      <c r="D214" s="304">
        <v>233</v>
      </c>
    </row>
    <row r="215" spans="2:4">
      <c r="B215" s="174" t="s">
        <v>1075</v>
      </c>
      <c r="D215" s="304">
        <v>237</v>
      </c>
    </row>
    <row r="216" spans="2:4">
      <c r="B216" s="174" t="s">
        <v>1076</v>
      </c>
      <c r="C216" s="174" t="s">
        <v>741</v>
      </c>
      <c r="D216" s="304">
        <v>745</v>
      </c>
    </row>
    <row r="217" spans="2:4">
      <c r="B217" s="174" t="s">
        <v>1077</v>
      </c>
      <c r="C217" s="174" t="s">
        <v>741</v>
      </c>
      <c r="D217" s="304">
        <v>741</v>
      </c>
    </row>
    <row r="218" spans="2:4">
      <c r="B218" s="174" t="s">
        <v>1078</v>
      </c>
      <c r="C218" s="174" t="s">
        <v>772</v>
      </c>
      <c r="D218" s="304">
        <v>242</v>
      </c>
    </row>
    <row r="219" spans="2:4">
      <c r="B219" s="174" t="s">
        <v>1079</v>
      </c>
      <c r="C219" s="174" t="s">
        <v>741</v>
      </c>
      <c r="D219" s="304">
        <v>479</v>
      </c>
    </row>
    <row r="220" spans="2:4">
      <c r="B220" s="174" t="s">
        <v>1080</v>
      </c>
      <c r="C220" s="174" t="s">
        <v>744</v>
      </c>
      <c r="D220" s="304">
        <v>234</v>
      </c>
    </row>
    <row r="221" spans="2:4">
      <c r="B221" s="174" t="s">
        <v>1081</v>
      </c>
      <c r="D221" s="304">
        <v>238</v>
      </c>
    </row>
    <row r="222" spans="2:4">
      <c r="B222" s="174" t="s">
        <v>1082</v>
      </c>
      <c r="C222" s="174" t="s">
        <v>741</v>
      </c>
      <c r="D222" s="304">
        <v>746</v>
      </c>
    </row>
    <row r="223" spans="2:4">
      <c r="B223" s="174" t="s">
        <v>1083</v>
      </c>
      <c r="C223" s="174" t="s">
        <v>741</v>
      </c>
      <c r="D223" s="304">
        <v>742</v>
      </c>
    </row>
    <row r="224" spans="2:4">
      <c r="B224" s="174" t="s">
        <v>1084</v>
      </c>
      <c r="C224" s="174" t="s">
        <v>772</v>
      </c>
      <c r="D224" s="304">
        <v>243</v>
      </c>
    </row>
    <row r="225" spans="2:4">
      <c r="B225" s="174" t="s">
        <v>1085</v>
      </c>
      <c r="C225" s="174" t="s">
        <v>741</v>
      </c>
      <c r="D225" s="304">
        <v>758</v>
      </c>
    </row>
    <row r="226" spans="2:4">
      <c r="B226" s="174" t="s">
        <v>1086</v>
      </c>
      <c r="C226" s="174" t="s">
        <v>744</v>
      </c>
      <c r="D226" s="304">
        <v>235</v>
      </c>
    </row>
    <row r="227" spans="2:4">
      <c r="B227" s="174" t="s">
        <v>1087</v>
      </c>
      <c r="D227" s="304" t="s">
        <v>1088</v>
      </c>
    </row>
    <row r="228" spans="2:4">
      <c r="B228" s="174" t="s">
        <v>1089</v>
      </c>
      <c r="D228" s="304" t="s">
        <v>1090</v>
      </c>
    </row>
    <row r="229" spans="2:4">
      <c r="B229" s="174" t="s">
        <v>1091</v>
      </c>
      <c r="C229" s="174" t="s">
        <v>741</v>
      </c>
      <c r="D229" s="304">
        <v>181</v>
      </c>
    </row>
    <row r="230" spans="2:4">
      <c r="B230" s="174" t="s">
        <v>1092</v>
      </c>
      <c r="D230" s="304" t="s">
        <v>343</v>
      </c>
    </row>
    <row r="231" spans="2:4">
      <c r="B231" s="174" t="s">
        <v>1093</v>
      </c>
      <c r="D231" s="304" t="s">
        <v>344</v>
      </c>
    </row>
    <row r="232" spans="2:4">
      <c r="B232" s="174" t="s">
        <v>1094</v>
      </c>
      <c r="D232" s="304" t="s">
        <v>1095</v>
      </c>
    </row>
    <row r="233" spans="2:4">
      <c r="B233" s="174" t="s">
        <v>1096</v>
      </c>
      <c r="D233" s="304" t="s">
        <v>345</v>
      </c>
    </row>
    <row r="234" spans="2:4">
      <c r="B234" s="174" t="s">
        <v>1097</v>
      </c>
      <c r="D234" s="304" t="s">
        <v>1098</v>
      </c>
    </row>
    <row r="235" spans="2:4">
      <c r="B235" s="174" t="s">
        <v>1099</v>
      </c>
      <c r="D235" s="304" t="s">
        <v>1100</v>
      </c>
    </row>
    <row r="236" spans="2:4">
      <c r="B236" s="174" t="s">
        <v>1101</v>
      </c>
      <c r="D236" s="304" t="s">
        <v>1102</v>
      </c>
    </row>
    <row r="237" spans="2:4">
      <c r="B237" s="174" t="s">
        <v>1103</v>
      </c>
      <c r="D237" s="304" t="s">
        <v>1104</v>
      </c>
    </row>
    <row r="238" spans="2:4">
      <c r="B238" s="174" t="s">
        <v>1105</v>
      </c>
      <c r="C238" s="174" t="s">
        <v>741</v>
      </c>
      <c r="D238" s="304">
        <v>343</v>
      </c>
    </row>
    <row r="239" spans="2:4">
      <c r="B239" s="174" t="s">
        <v>1106</v>
      </c>
      <c r="D239" s="304" t="s">
        <v>1107</v>
      </c>
    </row>
    <row r="240" spans="2:4">
      <c r="B240" s="174" t="s">
        <v>1108</v>
      </c>
      <c r="D240" s="304" t="s">
        <v>1109</v>
      </c>
    </row>
    <row r="241" spans="2:4">
      <c r="B241" s="174" t="s">
        <v>1110</v>
      </c>
      <c r="D241" s="304" t="s">
        <v>1111</v>
      </c>
    </row>
    <row r="242" spans="2:4">
      <c r="B242" s="174" t="s">
        <v>1112</v>
      </c>
      <c r="C242" s="174" t="s">
        <v>1113</v>
      </c>
      <c r="D242" s="304">
        <v>211</v>
      </c>
    </row>
    <row r="243" spans="2:4">
      <c r="B243" s="174" t="s">
        <v>1114</v>
      </c>
      <c r="C243" s="174" t="s">
        <v>1115</v>
      </c>
      <c r="D243" s="304">
        <v>21</v>
      </c>
    </row>
    <row r="244" spans="2:4">
      <c r="B244" s="174" t="s">
        <v>1116</v>
      </c>
      <c r="C244" s="174" t="s">
        <v>741</v>
      </c>
      <c r="D244" s="304">
        <v>252</v>
      </c>
    </row>
    <row r="245" spans="2:4">
      <c r="B245" s="174" t="s">
        <v>1117</v>
      </c>
      <c r="C245" s="174" t="s">
        <v>1113</v>
      </c>
      <c r="D245" s="304">
        <v>358</v>
      </c>
    </row>
    <row r="246" spans="2:4">
      <c r="B246" s="174" t="s">
        <v>1118</v>
      </c>
      <c r="D246" s="304" t="s">
        <v>1119</v>
      </c>
    </row>
    <row r="247" spans="2:4">
      <c r="B247" s="174" t="s">
        <v>1120</v>
      </c>
      <c r="D247" s="304" t="s">
        <v>631</v>
      </c>
    </row>
    <row r="248" spans="2:4">
      <c r="B248" s="174" t="s">
        <v>1121</v>
      </c>
      <c r="D248" s="304" t="s">
        <v>409</v>
      </c>
    </row>
    <row r="249" spans="2:4">
      <c r="B249" s="174" t="s">
        <v>1122</v>
      </c>
      <c r="C249" s="174" t="s">
        <v>839</v>
      </c>
      <c r="D249" s="304">
        <v>24</v>
      </c>
    </row>
    <row r="250" spans="2:4">
      <c r="B250" s="174" t="s">
        <v>1123</v>
      </c>
      <c r="C250" s="174" t="s">
        <v>1113</v>
      </c>
      <c r="D250" s="304">
        <v>357</v>
      </c>
    </row>
    <row r="251" spans="2:4">
      <c r="B251" s="174" t="s">
        <v>1124</v>
      </c>
      <c r="D251" s="304" t="s">
        <v>1125</v>
      </c>
    </row>
    <row r="252" spans="2:4">
      <c r="B252" s="174" t="s">
        <v>1126</v>
      </c>
      <c r="D252" s="304" t="s">
        <v>1127</v>
      </c>
    </row>
    <row r="253" spans="2:4">
      <c r="B253" s="174" t="s">
        <v>1128</v>
      </c>
      <c r="C253" s="174" t="s">
        <v>741</v>
      </c>
      <c r="D253" s="304">
        <v>344</v>
      </c>
    </row>
    <row r="254" spans="2:4">
      <c r="B254" s="174" t="s">
        <v>1129</v>
      </c>
      <c r="C254" s="174" t="s">
        <v>943</v>
      </c>
      <c r="D254" s="304">
        <v>346</v>
      </c>
    </row>
    <row r="255" spans="2:4">
      <c r="B255" s="174" t="s">
        <v>1130</v>
      </c>
      <c r="C255" s="174" t="s">
        <v>943</v>
      </c>
      <c r="D255" s="304">
        <v>347</v>
      </c>
    </row>
    <row r="256" spans="2:4">
      <c r="B256" s="174" t="s">
        <v>1131</v>
      </c>
      <c r="C256" s="174" t="s">
        <v>1113</v>
      </c>
      <c r="D256" s="304">
        <v>350</v>
      </c>
    </row>
    <row r="257" spans="2:4">
      <c r="B257" s="174" t="s">
        <v>1132</v>
      </c>
      <c r="C257" s="174" t="s">
        <v>1113</v>
      </c>
      <c r="D257" s="304">
        <v>348</v>
      </c>
    </row>
    <row r="258" spans="2:4">
      <c r="B258" s="174" t="s">
        <v>1133</v>
      </c>
      <c r="C258" s="174" t="s">
        <v>1113</v>
      </c>
      <c r="D258" s="304">
        <v>349</v>
      </c>
    </row>
    <row r="259" spans="2:4">
      <c r="B259" s="174" t="s">
        <v>1134</v>
      </c>
      <c r="C259" s="174" t="s">
        <v>1113</v>
      </c>
      <c r="D259" s="304">
        <v>351</v>
      </c>
    </row>
    <row r="260" spans="2:4">
      <c r="B260" s="174" t="s">
        <v>1135</v>
      </c>
      <c r="C260" s="174" t="s">
        <v>1113</v>
      </c>
      <c r="D260" s="304">
        <v>352</v>
      </c>
    </row>
    <row r="261" spans="2:4">
      <c r="B261" s="174" t="s">
        <v>1136</v>
      </c>
      <c r="C261" s="174" t="s">
        <v>1113</v>
      </c>
      <c r="D261" s="304">
        <v>353</v>
      </c>
    </row>
    <row r="262" spans="2:4">
      <c r="B262" s="174" t="s">
        <v>1137</v>
      </c>
      <c r="D262" s="304">
        <v>345</v>
      </c>
    </row>
    <row r="263" spans="2:4">
      <c r="B263" s="174" t="s">
        <v>1138</v>
      </c>
      <c r="D263" s="304" t="s">
        <v>1139</v>
      </c>
    </row>
    <row r="264" spans="2:4">
      <c r="B264" s="174" t="s">
        <v>1140</v>
      </c>
      <c r="D264" s="304" t="s">
        <v>1141</v>
      </c>
    </row>
    <row r="265" spans="2:4">
      <c r="B265" s="174" t="s">
        <v>1142</v>
      </c>
      <c r="C265" s="174" t="s">
        <v>741</v>
      </c>
      <c r="D265" s="304">
        <v>491</v>
      </c>
    </row>
    <row r="266" spans="2:4">
      <c r="B266" s="174" t="s">
        <v>1143</v>
      </c>
      <c r="C266" s="174" t="s">
        <v>1113</v>
      </c>
      <c r="D266" s="304">
        <v>248</v>
      </c>
    </row>
    <row r="267" spans="2:4">
      <c r="B267" s="174" t="s">
        <v>1144</v>
      </c>
      <c r="C267" s="174" t="s">
        <v>1113</v>
      </c>
      <c r="D267" s="304">
        <v>118</v>
      </c>
    </row>
    <row r="268" spans="2:4">
      <c r="B268" s="174" t="s">
        <v>1145</v>
      </c>
      <c r="C268" s="174" t="s">
        <v>1113</v>
      </c>
      <c r="D268" s="304">
        <v>210</v>
      </c>
    </row>
    <row r="269" spans="2:4">
      <c r="B269" s="174" t="s">
        <v>1146</v>
      </c>
      <c r="C269" s="174" t="s">
        <v>1113</v>
      </c>
      <c r="D269" s="304">
        <v>359</v>
      </c>
    </row>
    <row r="270" spans="2:4">
      <c r="B270" s="174" t="s">
        <v>1147</v>
      </c>
      <c r="D270" s="304" t="s">
        <v>1148</v>
      </c>
    </row>
    <row r="271" spans="2:4">
      <c r="B271" s="174" t="s">
        <v>1149</v>
      </c>
      <c r="C271" s="174" t="s">
        <v>741</v>
      </c>
      <c r="D271" s="304">
        <v>87</v>
      </c>
    </row>
    <row r="272" spans="2:4">
      <c r="B272" s="174" t="s">
        <v>1150</v>
      </c>
      <c r="D272" s="304">
        <v>86</v>
      </c>
    </row>
    <row r="273" spans="2:4">
      <c r="B273" s="174" t="s">
        <v>1151</v>
      </c>
      <c r="D273" s="304">
        <v>376</v>
      </c>
    </row>
    <row r="274" spans="2:4">
      <c r="B274" s="174" t="s">
        <v>1152</v>
      </c>
      <c r="D274" s="304">
        <v>366</v>
      </c>
    </row>
    <row r="275" spans="2:4">
      <c r="B275" s="174" t="s">
        <v>1153</v>
      </c>
      <c r="D275" s="304">
        <v>367</v>
      </c>
    </row>
    <row r="276" spans="2:4">
      <c r="B276" s="174" t="s">
        <v>1154</v>
      </c>
      <c r="D276" s="304">
        <v>368</v>
      </c>
    </row>
    <row r="277" spans="2:4">
      <c r="B277" s="174" t="s">
        <v>1155</v>
      </c>
      <c r="D277" s="304">
        <v>369</v>
      </c>
    </row>
    <row r="278" spans="2:4">
      <c r="B278" s="174" t="s">
        <v>1156</v>
      </c>
      <c r="D278" s="304">
        <v>404</v>
      </c>
    </row>
    <row r="279" spans="2:4">
      <c r="B279" s="174" t="s">
        <v>1157</v>
      </c>
      <c r="C279" s="174" t="s">
        <v>1113</v>
      </c>
      <c r="D279" s="304">
        <v>89</v>
      </c>
    </row>
    <row r="280" spans="2:4">
      <c r="B280" s="174" t="s">
        <v>1158</v>
      </c>
      <c r="C280" s="174" t="s">
        <v>1113</v>
      </c>
      <c r="D280" s="304">
        <v>88</v>
      </c>
    </row>
    <row r="281" spans="2:4">
      <c r="B281" s="174" t="s">
        <v>1159</v>
      </c>
      <c r="D281" s="304">
        <v>278</v>
      </c>
    </row>
    <row r="282" spans="2:4">
      <c r="B282" s="174" t="s">
        <v>1160</v>
      </c>
      <c r="C282" s="174" t="s">
        <v>1113</v>
      </c>
      <c r="D282" s="304">
        <v>488</v>
      </c>
    </row>
    <row r="283" spans="2:4">
      <c r="B283" s="174" t="s">
        <v>1161</v>
      </c>
      <c r="D283" s="304">
        <v>279</v>
      </c>
    </row>
    <row r="284" spans="2:4">
      <c r="B284" s="174" t="s">
        <v>1162</v>
      </c>
      <c r="C284" s="174" t="s">
        <v>1113</v>
      </c>
      <c r="D284" s="304">
        <v>90</v>
      </c>
    </row>
    <row r="285" spans="2:4">
      <c r="B285" s="174" t="s">
        <v>1163</v>
      </c>
      <c r="D285" s="304">
        <v>93</v>
      </c>
    </row>
    <row r="286" spans="2:4">
      <c r="B286" s="174" t="s">
        <v>1164</v>
      </c>
      <c r="D286" s="304">
        <v>94</v>
      </c>
    </row>
    <row r="287" spans="2:4">
      <c r="B287" s="174" t="s">
        <v>1165</v>
      </c>
      <c r="D287" s="304">
        <v>95</v>
      </c>
    </row>
    <row r="288" spans="2:4">
      <c r="B288" s="174" t="s">
        <v>1166</v>
      </c>
      <c r="D288" s="304">
        <v>96</v>
      </c>
    </row>
    <row r="289" spans="2:4">
      <c r="B289" s="174" t="s">
        <v>1167</v>
      </c>
      <c r="D289" s="304">
        <v>97</v>
      </c>
    </row>
    <row r="290" spans="2:4">
      <c r="B290" s="174" t="s">
        <v>1168</v>
      </c>
      <c r="D290" s="304">
        <v>121</v>
      </c>
    </row>
    <row r="291" spans="2:4">
      <c r="B291" s="174" t="s">
        <v>1169</v>
      </c>
      <c r="D291" s="304">
        <v>122</v>
      </c>
    </row>
    <row r="292" spans="2:4">
      <c r="B292" s="174" t="s">
        <v>1170</v>
      </c>
      <c r="D292" s="304">
        <v>123</v>
      </c>
    </row>
    <row r="293" spans="2:4">
      <c r="B293" s="174" t="s">
        <v>1171</v>
      </c>
      <c r="D293" s="304">
        <v>124</v>
      </c>
    </row>
    <row r="294" spans="2:4">
      <c r="B294" s="174" t="s">
        <v>1172</v>
      </c>
      <c r="D294" s="304">
        <v>125</v>
      </c>
    </row>
    <row r="295" spans="2:4">
      <c r="B295" s="174" t="s">
        <v>1173</v>
      </c>
      <c r="D295" s="304">
        <v>126</v>
      </c>
    </row>
    <row r="296" spans="2:4">
      <c r="B296" s="174" t="s">
        <v>1174</v>
      </c>
      <c r="D296" s="304">
        <v>127</v>
      </c>
    </row>
    <row r="297" spans="2:4">
      <c r="B297" s="174" t="s">
        <v>1175</v>
      </c>
      <c r="D297" s="304">
        <v>128</v>
      </c>
    </row>
    <row r="298" spans="2:4">
      <c r="B298" s="174" t="s">
        <v>1176</v>
      </c>
      <c r="D298" s="304">
        <v>129</v>
      </c>
    </row>
    <row r="299" spans="2:4">
      <c r="B299" s="174" t="s">
        <v>1177</v>
      </c>
      <c r="D299" s="304">
        <v>130</v>
      </c>
    </row>
    <row r="300" spans="2:4">
      <c r="B300" s="174" t="s">
        <v>1178</v>
      </c>
      <c r="D300" s="304">
        <v>131</v>
      </c>
    </row>
    <row r="301" spans="2:4">
      <c r="B301" s="174" t="s">
        <v>1179</v>
      </c>
      <c r="D301" s="304">
        <v>132</v>
      </c>
    </row>
    <row r="302" spans="2:4">
      <c r="B302" s="174" t="s">
        <v>1180</v>
      </c>
      <c r="D302" s="304">
        <v>133</v>
      </c>
    </row>
    <row r="303" spans="2:4">
      <c r="B303" s="174" t="s">
        <v>1181</v>
      </c>
      <c r="D303" s="304">
        <v>134</v>
      </c>
    </row>
    <row r="304" spans="2:4">
      <c r="B304" s="174" t="s">
        <v>1182</v>
      </c>
      <c r="D304" s="304">
        <v>135</v>
      </c>
    </row>
    <row r="305" spans="2:4">
      <c r="B305" s="174" t="s">
        <v>1183</v>
      </c>
      <c r="D305" s="304">
        <v>281</v>
      </c>
    </row>
    <row r="306" spans="2:4">
      <c r="B306" s="174" t="s">
        <v>1184</v>
      </c>
      <c r="D306" s="304">
        <v>282</v>
      </c>
    </row>
    <row r="307" spans="2:4">
      <c r="B307" s="174" t="s">
        <v>1185</v>
      </c>
      <c r="D307" s="304">
        <v>283</v>
      </c>
    </row>
    <row r="308" spans="2:4">
      <c r="B308" s="174" t="s">
        <v>1186</v>
      </c>
      <c r="D308" s="304">
        <v>284</v>
      </c>
    </row>
    <row r="309" spans="2:4">
      <c r="B309" s="174" t="s">
        <v>1187</v>
      </c>
      <c r="D309" s="304">
        <v>285</v>
      </c>
    </row>
    <row r="310" spans="2:4">
      <c r="B310" s="174" t="s">
        <v>1188</v>
      </c>
      <c r="D310" s="304">
        <v>286</v>
      </c>
    </row>
    <row r="311" spans="2:4">
      <c r="B311" s="174" t="s">
        <v>1189</v>
      </c>
      <c r="D311" s="304">
        <v>287</v>
      </c>
    </row>
    <row r="312" spans="2:4">
      <c r="B312" s="174" t="s">
        <v>1190</v>
      </c>
      <c r="D312" s="304">
        <v>288</v>
      </c>
    </row>
    <row r="313" spans="2:4">
      <c r="B313" s="174" t="s">
        <v>1191</v>
      </c>
      <c r="D313" s="304">
        <v>289</v>
      </c>
    </row>
    <row r="314" spans="2:4">
      <c r="B314" s="174" t="s">
        <v>1192</v>
      </c>
      <c r="D314" s="304">
        <v>290</v>
      </c>
    </row>
    <row r="315" spans="2:4">
      <c r="B315" s="174" t="s">
        <v>1193</v>
      </c>
      <c r="D315" s="304">
        <v>291</v>
      </c>
    </row>
    <row r="316" spans="2:4">
      <c r="B316" s="174" t="s">
        <v>1194</v>
      </c>
      <c r="D316" s="304">
        <v>292</v>
      </c>
    </row>
    <row r="317" spans="2:4">
      <c r="B317" s="174" t="s">
        <v>1195</v>
      </c>
      <c r="D317" s="304">
        <v>293</v>
      </c>
    </row>
    <row r="318" spans="2:4">
      <c r="B318" s="174" t="s">
        <v>1196</v>
      </c>
      <c r="D318" s="304">
        <v>294</v>
      </c>
    </row>
    <row r="319" spans="2:4">
      <c r="B319" s="174" t="s">
        <v>1197</v>
      </c>
      <c r="D319" s="304">
        <v>295</v>
      </c>
    </row>
    <row r="320" spans="2:4">
      <c r="B320" s="174" t="s">
        <v>1198</v>
      </c>
      <c r="D320" s="304">
        <v>296</v>
      </c>
    </row>
    <row r="321" spans="2:4">
      <c r="B321" s="174" t="s">
        <v>1199</v>
      </c>
      <c r="D321" s="304">
        <v>297</v>
      </c>
    </row>
    <row r="322" spans="2:4">
      <c r="B322" s="174" t="s">
        <v>1200</v>
      </c>
      <c r="D322" s="304">
        <v>298</v>
      </c>
    </row>
    <row r="323" spans="2:4">
      <c r="B323" s="174" t="s">
        <v>1201</v>
      </c>
      <c r="D323" s="304">
        <v>299</v>
      </c>
    </row>
    <row r="324" spans="2:4">
      <c r="B324" s="174" t="s">
        <v>1202</v>
      </c>
      <c r="D324" s="304">
        <v>301</v>
      </c>
    </row>
    <row r="325" spans="2:4">
      <c r="B325" s="174" t="s">
        <v>1203</v>
      </c>
      <c r="D325" s="304">
        <v>34</v>
      </c>
    </row>
    <row r="326" spans="2:4">
      <c r="B326" s="174" t="s">
        <v>1204</v>
      </c>
      <c r="D326" s="304">
        <v>47</v>
      </c>
    </row>
    <row r="327" spans="2:4">
      <c r="B327" s="174" t="s">
        <v>1205</v>
      </c>
      <c r="D327" s="304">
        <v>48</v>
      </c>
    </row>
    <row r="328" spans="2:4">
      <c r="B328" s="174" t="s">
        <v>1206</v>
      </c>
      <c r="D328" s="304">
        <v>49</v>
      </c>
    </row>
    <row r="329" spans="2:4">
      <c r="B329" s="174" t="s">
        <v>1207</v>
      </c>
      <c r="D329" s="304">
        <v>98</v>
      </c>
    </row>
    <row r="330" spans="2:4">
      <c r="B330" s="174" t="s">
        <v>1208</v>
      </c>
      <c r="D330" s="304">
        <v>302</v>
      </c>
    </row>
    <row r="331" spans="2:4">
      <c r="B331" s="174" t="s">
        <v>1209</v>
      </c>
      <c r="D331" s="304">
        <v>303</v>
      </c>
    </row>
    <row r="332" spans="2:4">
      <c r="B332" s="174" t="s">
        <v>1210</v>
      </c>
      <c r="D332" s="304">
        <v>304</v>
      </c>
    </row>
    <row r="333" spans="2:4">
      <c r="B333" s="174" t="s">
        <v>1211</v>
      </c>
      <c r="D333" s="304">
        <v>305</v>
      </c>
    </row>
    <row r="334" spans="2:4">
      <c r="B334" s="174" t="s">
        <v>1212</v>
      </c>
      <c r="D334" s="304">
        <v>306</v>
      </c>
    </row>
    <row r="335" spans="2:4">
      <c r="B335" s="174" t="s">
        <v>1213</v>
      </c>
      <c r="C335" s="174" t="s">
        <v>1113</v>
      </c>
      <c r="D335" s="304">
        <v>362</v>
      </c>
    </row>
    <row r="336" spans="2:4">
      <c r="B336" s="174" t="s">
        <v>1214</v>
      </c>
      <c r="D336" s="304">
        <v>307</v>
      </c>
    </row>
    <row r="337" spans="2:4">
      <c r="B337" s="174" t="s">
        <v>1215</v>
      </c>
      <c r="D337" s="304">
        <v>308</v>
      </c>
    </row>
    <row r="338" spans="2:4">
      <c r="B338" s="174" t="s">
        <v>1216</v>
      </c>
      <c r="D338" s="304">
        <v>280</v>
      </c>
    </row>
    <row r="339" spans="2:4">
      <c r="B339" s="174" t="s">
        <v>1217</v>
      </c>
      <c r="C339" s="174" t="s">
        <v>1113</v>
      </c>
      <c r="D339" s="304">
        <v>361</v>
      </c>
    </row>
    <row r="340" spans="2:4">
      <c r="B340" s="174" t="s">
        <v>1218</v>
      </c>
      <c r="D340" s="304">
        <v>360</v>
      </c>
    </row>
    <row r="341" spans="2:4">
      <c r="B341" s="174" t="s">
        <v>1219</v>
      </c>
      <c r="D341" s="304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245"/>
  <sheetViews>
    <sheetView topLeftCell="B1" workbookViewId="0">
      <pane ySplit="2" topLeftCell="A225" activePane="bottomLeft" state="frozen"/>
      <selection pane="bottomLeft" activeCell="B245" sqref="B245"/>
    </sheetView>
  </sheetViews>
  <sheetFormatPr defaultColWidth="9.140625" defaultRowHeight="15"/>
  <cols>
    <col min="1" max="1" width="9.140625" style="174"/>
    <col min="2" max="2" width="10.28515625" style="178" bestFit="1" customWidth="1"/>
    <col min="3" max="3" width="9.140625" style="178"/>
    <col min="4" max="4" width="11.7109375" style="174" bestFit="1" customWidth="1"/>
    <col min="5" max="5" width="18" style="174" customWidth="1"/>
    <col min="6" max="6" width="4.28515625" style="174" customWidth="1"/>
    <col min="7" max="7" width="4" style="174" bestFit="1" customWidth="1"/>
    <col min="8" max="8" width="3.7109375" style="174" customWidth="1"/>
    <col min="9" max="10" width="3.85546875" style="174" bestFit="1" customWidth="1"/>
    <col min="11" max="14" width="4" style="174" bestFit="1" customWidth="1"/>
    <col min="15" max="16" width="3.85546875" style="174" bestFit="1" customWidth="1"/>
    <col min="17" max="17" width="4" style="178" bestFit="1" customWidth="1"/>
    <col min="18" max="18" width="3.85546875" style="178" bestFit="1" customWidth="1"/>
    <col min="19" max="19" width="4" style="178" bestFit="1" customWidth="1"/>
    <col min="20" max="26" width="4" style="174" bestFit="1" customWidth="1"/>
    <col min="27" max="27" width="9.140625" style="174"/>
    <col min="28" max="28" width="16.5703125" style="174" customWidth="1"/>
    <col min="29" max="29" width="33.42578125" style="174" customWidth="1"/>
    <col min="30" max="30" width="25.140625" style="174" customWidth="1"/>
    <col min="31" max="31" width="6.5703125" style="174" bestFit="1" customWidth="1"/>
    <col min="32" max="33" width="4" style="174" bestFit="1" customWidth="1"/>
    <col min="34" max="34" width="39.42578125" style="174" customWidth="1"/>
    <col min="35" max="35" width="9.140625" style="174"/>
    <col min="36" max="39" width="11.7109375" style="174" bestFit="1" customWidth="1"/>
    <col min="40" max="63" width="3.7109375" style="174" customWidth="1"/>
    <col min="64" max="65" width="9.140625" style="174"/>
    <col min="66" max="67" width="17" style="174" bestFit="1" customWidth="1"/>
    <col min="68" max="16384" width="9.140625" style="174"/>
  </cols>
  <sheetData>
    <row r="1" spans="1:67">
      <c r="G1" s="174">
        <v>0</v>
      </c>
      <c r="H1" s="174">
        <v>1</v>
      </c>
      <c r="I1" s="174">
        <v>2</v>
      </c>
      <c r="J1" s="174">
        <v>3</v>
      </c>
      <c r="K1" s="174">
        <v>4</v>
      </c>
      <c r="L1" s="174">
        <v>5</v>
      </c>
      <c r="M1" s="174">
        <v>6</v>
      </c>
      <c r="N1" s="174">
        <v>7</v>
      </c>
      <c r="O1" s="174">
        <v>0</v>
      </c>
      <c r="P1" s="174">
        <v>1</v>
      </c>
      <c r="Q1" s="178">
        <v>2</v>
      </c>
      <c r="R1" s="178">
        <v>3</v>
      </c>
      <c r="S1" s="178">
        <v>4</v>
      </c>
      <c r="T1" s="174">
        <v>5</v>
      </c>
      <c r="U1" s="174">
        <v>6</v>
      </c>
      <c r="V1" s="174">
        <v>7</v>
      </c>
    </row>
    <row r="2" spans="1:67">
      <c r="B2" s="178" t="s">
        <v>486</v>
      </c>
      <c r="D2" s="174" t="str">
        <f>HEX2BIN(B2, 8)</f>
        <v>01011100</v>
      </c>
      <c r="G2" s="174">
        <v>1</v>
      </c>
      <c r="H2" s="174">
        <v>2</v>
      </c>
      <c r="I2" s="174">
        <v>3</v>
      </c>
      <c r="J2" s="174">
        <v>4</v>
      </c>
      <c r="K2" s="174">
        <v>5</v>
      </c>
      <c r="L2" s="174">
        <v>6</v>
      </c>
      <c r="M2" s="174">
        <v>7</v>
      </c>
      <c r="N2" s="174">
        <v>8</v>
      </c>
      <c r="O2" s="174">
        <v>1</v>
      </c>
      <c r="P2" s="174">
        <v>2</v>
      </c>
      <c r="Q2" s="178">
        <v>3</v>
      </c>
      <c r="R2" s="178">
        <v>4</v>
      </c>
      <c r="S2" s="178">
        <v>5</v>
      </c>
      <c r="T2" s="174">
        <v>6</v>
      </c>
      <c r="U2" s="174">
        <v>7</v>
      </c>
      <c r="V2" s="174">
        <v>8</v>
      </c>
    </row>
    <row r="8" spans="1:67">
      <c r="G8" s="174">
        <v>0</v>
      </c>
      <c r="H8" s="174">
        <v>1</v>
      </c>
      <c r="I8" s="174">
        <v>2</v>
      </c>
      <c r="J8" s="174">
        <v>3</v>
      </c>
      <c r="K8" s="174">
        <v>4</v>
      </c>
      <c r="L8" s="174">
        <v>5</v>
      </c>
      <c r="M8" s="174">
        <v>6</v>
      </c>
      <c r="N8" s="174">
        <v>7</v>
      </c>
    </row>
    <row r="9" spans="1:67">
      <c r="G9" s="174">
        <v>1</v>
      </c>
      <c r="H9" s="174">
        <v>2</v>
      </c>
      <c r="I9" s="174">
        <v>3</v>
      </c>
      <c r="J9" s="174">
        <v>4</v>
      </c>
      <c r="K9" s="174">
        <v>5</v>
      </c>
      <c r="L9" s="174">
        <v>6</v>
      </c>
      <c r="M9" s="174">
        <v>7</v>
      </c>
      <c r="N9" s="174">
        <v>8</v>
      </c>
    </row>
    <row r="10" spans="1:67">
      <c r="B10" s="178">
        <v>78</v>
      </c>
      <c r="D10" s="174" t="str">
        <f>HEX2BIN(B10, 8)</f>
        <v>01111000</v>
      </c>
      <c r="G10" s="174" t="str">
        <f>RIGHT(LEFT($D$10, G9))</f>
        <v>0</v>
      </c>
      <c r="H10" s="174" t="str">
        <f t="shared" ref="H10:N10" si="0">RIGHT(LEFT($D$10, H9))</f>
        <v>1</v>
      </c>
      <c r="I10" s="174" t="str">
        <f t="shared" si="0"/>
        <v>1</v>
      </c>
      <c r="J10" s="174" t="str">
        <f t="shared" si="0"/>
        <v>1</v>
      </c>
      <c r="K10" s="174" t="str">
        <f t="shared" si="0"/>
        <v>1</v>
      </c>
      <c r="L10" s="174" t="str">
        <f t="shared" si="0"/>
        <v>0</v>
      </c>
      <c r="M10" s="174" t="str">
        <f t="shared" si="0"/>
        <v>0</v>
      </c>
      <c r="N10" s="174" t="str">
        <f t="shared" si="0"/>
        <v>0</v>
      </c>
    </row>
    <row r="11" spans="1:67">
      <c r="B11" s="133">
        <v>80</v>
      </c>
      <c r="D11" s="174" t="str">
        <f>HEX2BIN(B11, 8)</f>
        <v>10000000</v>
      </c>
      <c r="G11" s="174" t="str">
        <f>RIGHT(LEFT($D$11, G9))</f>
        <v>1</v>
      </c>
      <c r="H11" s="174" t="str">
        <f t="shared" ref="H11:N11" si="1">RIGHT(LEFT($D$11, H9))</f>
        <v>0</v>
      </c>
      <c r="I11" s="174" t="str">
        <f t="shared" si="1"/>
        <v>0</v>
      </c>
      <c r="J11" s="174" t="str">
        <f t="shared" si="1"/>
        <v>0</v>
      </c>
      <c r="K11" s="174" t="str">
        <f t="shared" si="1"/>
        <v>0</v>
      </c>
      <c r="L11" s="174" t="str">
        <f t="shared" si="1"/>
        <v>0</v>
      </c>
      <c r="M11" s="174" t="str">
        <f t="shared" si="1"/>
        <v>0</v>
      </c>
      <c r="N11" s="174" t="str">
        <f t="shared" si="1"/>
        <v>0</v>
      </c>
    </row>
    <row r="15" spans="1:67">
      <c r="C15" s="178">
        <v>17</v>
      </c>
      <c r="D15" s="174">
        <v>92</v>
      </c>
      <c r="E15" s="174">
        <f>(HEX2DEC(C15)*256+HEX2DEC(D15))/2</f>
        <v>3017</v>
      </c>
      <c r="AN15" s="174">
        <v>1</v>
      </c>
      <c r="AO15" s="174">
        <v>2</v>
      </c>
      <c r="AP15" s="174">
        <v>3</v>
      </c>
      <c r="AQ15" s="174">
        <v>4</v>
      </c>
      <c r="AR15" s="174">
        <v>5</v>
      </c>
      <c r="AS15" s="174">
        <v>6</v>
      </c>
      <c r="AT15" s="174">
        <v>7</v>
      </c>
      <c r="AU15" s="174">
        <v>8</v>
      </c>
      <c r="AV15" s="174">
        <v>1</v>
      </c>
      <c r="AW15" s="174">
        <v>2</v>
      </c>
      <c r="AX15" s="174">
        <v>3</v>
      </c>
      <c r="AY15" s="174">
        <v>4</v>
      </c>
      <c r="AZ15" s="174">
        <v>5</v>
      </c>
      <c r="BA15" s="174">
        <v>6</v>
      </c>
      <c r="BB15" s="174">
        <v>7</v>
      </c>
      <c r="BC15" s="174">
        <v>8</v>
      </c>
      <c r="BD15" s="174">
        <v>1</v>
      </c>
      <c r="BE15" s="174">
        <v>2</v>
      </c>
      <c r="BF15" s="174">
        <v>3</v>
      </c>
      <c r="BG15" s="174">
        <v>4</v>
      </c>
      <c r="BH15" s="174">
        <v>5</v>
      </c>
      <c r="BI15" s="174">
        <v>6</v>
      </c>
      <c r="BJ15" s="174">
        <v>7</v>
      </c>
      <c r="BK15" s="174">
        <v>8</v>
      </c>
    </row>
    <row r="16" spans="1:67">
      <c r="A16" s="174">
        <v>186</v>
      </c>
      <c r="AB16" s="157">
        <v>17</v>
      </c>
      <c r="AC16" s="130">
        <v>92</v>
      </c>
      <c r="AD16" s="130">
        <v>31</v>
      </c>
      <c r="AE16" s="130">
        <v>93</v>
      </c>
      <c r="AF16" s="130">
        <v>22</v>
      </c>
      <c r="AG16" s="130"/>
      <c r="AH16" s="130"/>
      <c r="AJ16" s="174" t="str">
        <f>HEX2BIN(AD16,8)</f>
        <v>00110001</v>
      </c>
      <c r="AK16" s="174" t="str">
        <f t="shared" ref="AK16:AL16" si="2">HEX2BIN(AE16,8)</f>
        <v>10010011</v>
      </c>
      <c r="AL16" s="174" t="str">
        <f t="shared" si="2"/>
        <v>00100010</v>
      </c>
      <c r="AN16" s="174" t="str">
        <f>RIGHT(LEFT($AJ$16,AN15))</f>
        <v>0</v>
      </c>
      <c r="AO16" s="174" t="str">
        <f t="shared" ref="AO16:AU16" si="3">RIGHT(LEFT($AJ$16,AO15))</f>
        <v>0</v>
      </c>
      <c r="AP16" s="174" t="str">
        <f t="shared" si="3"/>
        <v>1</v>
      </c>
      <c r="AQ16" s="174" t="str">
        <f t="shared" si="3"/>
        <v>1</v>
      </c>
      <c r="AR16" s="174" t="str">
        <f t="shared" si="3"/>
        <v>0</v>
      </c>
      <c r="AS16" s="174" t="str">
        <f t="shared" si="3"/>
        <v>0</v>
      </c>
      <c r="AT16" s="174" t="str">
        <f t="shared" si="3"/>
        <v>0</v>
      </c>
      <c r="AU16" s="174" t="str">
        <f t="shared" si="3"/>
        <v>1</v>
      </c>
      <c r="AV16" s="174" t="str">
        <f>RIGHT(LEFT($AK$16,AV15))</f>
        <v>1</v>
      </c>
      <c r="AW16" s="174" t="str">
        <f t="shared" ref="AW16:BC16" si="4">RIGHT(LEFT($AK$16,AW15))</f>
        <v>0</v>
      </c>
      <c r="AX16" s="174" t="str">
        <f t="shared" si="4"/>
        <v>0</v>
      </c>
      <c r="AY16" s="174" t="str">
        <f t="shared" si="4"/>
        <v>1</v>
      </c>
      <c r="AZ16" s="174" t="str">
        <f t="shared" si="4"/>
        <v>0</v>
      </c>
      <c r="BA16" s="174" t="str">
        <f t="shared" si="4"/>
        <v>0</v>
      </c>
      <c r="BB16" s="174" t="str">
        <f t="shared" si="4"/>
        <v>1</v>
      </c>
      <c r="BC16" s="174" t="str">
        <f t="shared" si="4"/>
        <v>1</v>
      </c>
      <c r="BD16" s="174" t="str">
        <f>RIGHT(LEFT($AL$16,BD15))</f>
        <v>0</v>
      </c>
      <c r="BE16" s="174" t="str">
        <f t="shared" ref="BE16:BK16" si="5">RIGHT(LEFT($AL$16,BE15))</f>
        <v>0</v>
      </c>
      <c r="BF16" s="174" t="str">
        <f t="shared" si="5"/>
        <v>1</v>
      </c>
      <c r="BG16" s="174" t="str">
        <f t="shared" si="5"/>
        <v>0</v>
      </c>
      <c r="BH16" s="174" t="str">
        <f t="shared" si="5"/>
        <v>0</v>
      </c>
      <c r="BI16" s="174" t="str">
        <f t="shared" si="5"/>
        <v>0</v>
      </c>
      <c r="BJ16" s="174" t="str">
        <f t="shared" si="5"/>
        <v>1</v>
      </c>
      <c r="BK16" s="174" t="str">
        <f t="shared" si="5"/>
        <v>0</v>
      </c>
      <c r="BN16" s="174" t="str">
        <f>_xlfn.CONCAT(AN16,AO16,AP16,AQ16,AR16,AS16,AT16,AU16,AV16,AW16,AX16,AY16)</f>
        <v>001100011001</v>
      </c>
      <c r="BO16" s="174" t="str">
        <f>_xlfn.CONCAT(AZ16,BA16,BB16,BC16,BD16,BE16,BF16,BG16,BH16,BI16,BJ16,BK16)</f>
        <v>001100100010</v>
      </c>
    </row>
    <row r="17" spans="1:67">
      <c r="H17" t="s">
        <v>695</v>
      </c>
    </row>
    <row r="18" spans="1:67">
      <c r="C18" s="178">
        <v>320</v>
      </c>
      <c r="D18" s="174">
        <f>HEX2DEC(C18)</f>
        <v>800</v>
      </c>
      <c r="AB18" s="183" t="s">
        <v>696</v>
      </c>
      <c r="AC18" s="174" t="str">
        <f>BIN2HEX(AB18, 2)</f>
        <v>0C</v>
      </c>
      <c r="AD18" s="174" t="str">
        <f>_xlfn.CONCAT(AC18,AC19)</f>
        <v>0C19</v>
      </c>
      <c r="AE18" s="174">
        <f>HEX2DEC(AD18)</f>
        <v>3097</v>
      </c>
      <c r="BN18" s="174">
        <v>793</v>
      </c>
      <c r="BO18" s="174">
        <v>802</v>
      </c>
    </row>
    <row r="19" spans="1:67">
      <c r="AB19" s="183" t="s">
        <v>697</v>
      </c>
      <c r="AC19" s="174" t="str">
        <f>BIN2HEX(AB19)</f>
        <v>19</v>
      </c>
    </row>
    <row r="20" spans="1:67">
      <c r="B20" s="210">
        <v>31</v>
      </c>
      <c r="C20" s="178">
        <v>93</v>
      </c>
      <c r="D20" s="174" t="str">
        <f>HEX2BIN(B20, 8)</f>
        <v>00110001</v>
      </c>
      <c r="E20" s="174" t="str">
        <f>HEX2BIN(B20, 8)</f>
        <v>00110001</v>
      </c>
      <c r="G20" s="200" t="str">
        <f t="shared" ref="G20:N20" si="6">RIGHT(LEFT($D20, G$28))</f>
        <v>0</v>
      </c>
      <c r="H20" s="201" t="str">
        <f t="shared" si="6"/>
        <v>0</v>
      </c>
      <c r="I20" s="201" t="str">
        <f t="shared" si="6"/>
        <v>1</v>
      </c>
      <c r="J20" s="201" t="str">
        <f t="shared" si="6"/>
        <v>1</v>
      </c>
      <c r="K20" s="201" t="str">
        <f t="shared" si="6"/>
        <v>0</v>
      </c>
      <c r="L20" s="201" t="str">
        <f t="shared" si="6"/>
        <v>0</v>
      </c>
      <c r="M20" s="201" t="str">
        <f t="shared" si="6"/>
        <v>0</v>
      </c>
      <c r="N20" s="201" t="str">
        <f t="shared" si="6"/>
        <v>1</v>
      </c>
      <c r="O20" s="201" t="str">
        <f>RIGHT(LEFT($E20, O$28))</f>
        <v>0</v>
      </c>
      <c r="P20" s="201" t="str">
        <f t="shared" ref="P20:V20" si="7">RIGHT(LEFT($E20, P$28))</f>
        <v>0</v>
      </c>
      <c r="Q20" s="201" t="str">
        <f t="shared" si="7"/>
        <v>1</v>
      </c>
      <c r="R20" s="202" t="str">
        <f t="shared" si="7"/>
        <v>1</v>
      </c>
      <c r="S20" s="178" t="str">
        <f t="shared" si="7"/>
        <v>0</v>
      </c>
      <c r="T20" s="178" t="str">
        <f t="shared" si="7"/>
        <v>0</v>
      </c>
      <c r="U20" s="178" t="str">
        <f t="shared" si="7"/>
        <v>0</v>
      </c>
      <c r="V20" s="178" t="str">
        <f t="shared" si="7"/>
        <v>1</v>
      </c>
      <c r="AB20" s="174" t="str">
        <f>_xlfn.CONCAT(G20:R20)</f>
        <v>001100010011</v>
      </c>
      <c r="AC20" s="174" t="e">
        <f>BIN2DEC(AB20)</f>
        <v>#NUM!</v>
      </c>
      <c r="AD20" s="174" t="e">
        <f>AC20-800</f>
        <v>#NUM!</v>
      </c>
      <c r="BN20" s="174">
        <f>BN18/2</f>
        <v>396.5</v>
      </c>
      <c r="BO20" s="174">
        <f>BO18/2</f>
        <v>401</v>
      </c>
    </row>
    <row r="22" spans="1:67">
      <c r="B22" s="130">
        <v>38</v>
      </c>
      <c r="C22" s="130">
        <v>83</v>
      </c>
      <c r="D22" s="130">
        <v>92</v>
      </c>
    </row>
    <row r="23" spans="1:67">
      <c r="G23" s="178">
        <v>1</v>
      </c>
      <c r="H23" s="178">
        <v>2</v>
      </c>
      <c r="I23" s="178">
        <v>3</v>
      </c>
      <c r="J23" s="178">
        <v>4</v>
      </c>
      <c r="K23" s="178">
        <v>5</v>
      </c>
      <c r="L23" s="178">
        <v>6</v>
      </c>
      <c r="M23" s="178">
        <v>7</v>
      </c>
      <c r="N23" s="178">
        <v>8</v>
      </c>
      <c r="O23" s="178">
        <v>1</v>
      </c>
      <c r="P23" s="178">
        <v>2</v>
      </c>
      <c r="Q23" s="178">
        <v>3</v>
      </c>
      <c r="R23" s="178">
        <v>4</v>
      </c>
      <c r="S23" s="217">
        <v>5</v>
      </c>
      <c r="T23" s="217">
        <v>6</v>
      </c>
      <c r="U23" s="217">
        <v>7</v>
      </c>
      <c r="V23" s="217">
        <v>8</v>
      </c>
      <c r="W23" s="178"/>
      <c r="X23" s="178"/>
      <c r="Y23" s="178"/>
      <c r="AA23" s="174" t="str">
        <f>_xlfn.CONCAT(B24:C24)</f>
        <v>3883</v>
      </c>
      <c r="AH23" s="174">
        <f>HEX2DEC(AA23)</f>
        <v>14467</v>
      </c>
      <c r="AI23" s="174">
        <f>AH23*AH28</f>
        <v>79.47081712062257</v>
      </c>
    </row>
    <row r="24" spans="1:67">
      <c r="B24" s="133" t="s">
        <v>567</v>
      </c>
      <c r="C24" s="133" t="s">
        <v>548</v>
      </c>
      <c r="D24" s="174" t="str">
        <f>HEX2BIN(B24, 8)</f>
        <v>00111000</v>
      </c>
      <c r="E24" s="174" t="str">
        <f>HEX2BIN(C24, 8)</f>
        <v>10000011</v>
      </c>
      <c r="G24" s="200" t="str">
        <f t="shared" ref="G24:N24" si="8">RIGHT(LEFT($D$24, G23))</f>
        <v>0</v>
      </c>
      <c r="H24" s="201" t="str">
        <f t="shared" si="8"/>
        <v>0</v>
      </c>
      <c r="I24" s="201" t="str">
        <f t="shared" si="8"/>
        <v>1</v>
      </c>
      <c r="J24" s="201" t="str">
        <f t="shared" si="8"/>
        <v>1</v>
      </c>
      <c r="K24" s="201" t="str">
        <f t="shared" si="8"/>
        <v>1</v>
      </c>
      <c r="L24" s="218" t="str">
        <f t="shared" si="8"/>
        <v>0</v>
      </c>
      <c r="M24" s="218" t="str">
        <f t="shared" si="8"/>
        <v>0</v>
      </c>
      <c r="N24" s="218" t="str">
        <f t="shared" si="8"/>
        <v>0</v>
      </c>
      <c r="O24" s="218" t="str">
        <f t="shared" ref="O24:U24" si="9">RIGHT(LEFT($E$24, G23))</f>
        <v>1</v>
      </c>
      <c r="P24" s="218" t="str">
        <f t="shared" si="9"/>
        <v>0</v>
      </c>
      <c r="Q24" s="218" t="str">
        <f t="shared" si="9"/>
        <v>0</v>
      </c>
      <c r="R24" s="219" t="str">
        <f t="shared" si="9"/>
        <v>0</v>
      </c>
      <c r="S24" s="178" t="str">
        <f t="shared" si="9"/>
        <v>0</v>
      </c>
      <c r="T24" s="178" t="str">
        <f t="shared" si="9"/>
        <v>0</v>
      </c>
      <c r="U24" s="178" t="str">
        <f t="shared" si="9"/>
        <v>1</v>
      </c>
      <c r="V24" s="178" t="str">
        <f>RIGHT(LEFT($E$24, M23))</f>
        <v>1</v>
      </c>
      <c r="W24" s="178"/>
      <c r="X24" s="178" t="str">
        <f>RIGHT(LEFT($E$24, N23))</f>
        <v>1</v>
      </c>
      <c r="AB24" s="174" t="str">
        <f>_xlfn.CONCAT(G24:R24)</f>
        <v>001110001000</v>
      </c>
      <c r="AC24" s="174">
        <v>793</v>
      </c>
      <c r="AD24" s="174">
        <v>904</v>
      </c>
    </row>
    <row r="25" spans="1:67">
      <c r="B25" s="178">
        <v>83</v>
      </c>
      <c r="C25" s="178">
        <v>92</v>
      </c>
      <c r="D25" s="174" t="str">
        <f>HEX2BIN(B25, 8)</f>
        <v>10000011</v>
      </c>
      <c r="E25" s="174" t="str">
        <f>HEX2BIN(C25, 8)</f>
        <v>10010010</v>
      </c>
      <c r="G25" s="178" t="str">
        <f>RIGHT(LEFT($D$25, G23))</f>
        <v>1</v>
      </c>
      <c r="H25" s="178" t="str">
        <f t="shared" ref="H25:N25" si="10">RIGHT(LEFT($D$25, H23))</f>
        <v>0</v>
      </c>
      <c r="I25" s="178" t="str">
        <f t="shared" si="10"/>
        <v>0</v>
      </c>
      <c r="J25" s="178" t="str">
        <f t="shared" si="10"/>
        <v>0</v>
      </c>
      <c r="K25" s="178" t="str">
        <f t="shared" si="10"/>
        <v>0</v>
      </c>
      <c r="L25" s="200" t="str">
        <f t="shared" si="10"/>
        <v>0</v>
      </c>
      <c r="M25" s="201" t="str">
        <f t="shared" si="10"/>
        <v>1</v>
      </c>
      <c r="N25" s="201" t="str">
        <f t="shared" si="10"/>
        <v>1</v>
      </c>
      <c r="O25" s="201" t="str">
        <f>RIGHT(LEFT($E$25, O23))</f>
        <v>1</v>
      </c>
      <c r="P25" s="201" t="str">
        <f t="shared" ref="P25:V25" si="11">RIGHT(LEFT($E$25, P23))</f>
        <v>0</v>
      </c>
      <c r="Q25" s="201" t="str">
        <f t="shared" si="11"/>
        <v>0</v>
      </c>
      <c r="R25" s="201" t="str">
        <f t="shared" si="11"/>
        <v>1</v>
      </c>
      <c r="S25" s="201" t="str">
        <f t="shared" si="11"/>
        <v>0</v>
      </c>
      <c r="T25" s="201" t="str">
        <f t="shared" si="11"/>
        <v>0</v>
      </c>
      <c r="U25" s="201" t="str">
        <f t="shared" si="11"/>
        <v>1</v>
      </c>
      <c r="V25" s="202" t="str">
        <f t="shared" si="11"/>
        <v>0</v>
      </c>
      <c r="AB25" s="174" t="str">
        <f>_xlfn.CONCAT(K25:V25)</f>
        <v>001110010010</v>
      </c>
      <c r="AC25" s="174">
        <v>798</v>
      </c>
      <c r="AD25" s="174">
        <v>914</v>
      </c>
      <c r="AK25" s="174">
        <v>65535</v>
      </c>
    </row>
    <row r="26" spans="1:67">
      <c r="AJ26" s="174">
        <v>360</v>
      </c>
      <c r="AK26" s="174">
        <f>AK25/AJ26</f>
        <v>182.04166666666666</v>
      </c>
    </row>
    <row r="27" spans="1:67">
      <c r="G27" s="174">
        <v>0</v>
      </c>
      <c r="H27" s="174">
        <v>1</v>
      </c>
      <c r="I27" s="174">
        <v>2</v>
      </c>
      <c r="J27" s="174">
        <v>3</v>
      </c>
      <c r="K27" s="174">
        <v>4</v>
      </c>
      <c r="L27" s="174">
        <v>5</v>
      </c>
      <c r="M27" s="174">
        <v>6</v>
      </c>
      <c r="N27" s="174">
        <v>7</v>
      </c>
    </row>
    <row r="28" spans="1:67">
      <c r="G28" s="203">
        <v>1</v>
      </c>
      <c r="H28" s="203">
        <v>2</v>
      </c>
      <c r="I28" s="203">
        <v>3</v>
      </c>
      <c r="J28" s="203">
        <v>4</v>
      </c>
      <c r="K28" s="203">
        <v>5</v>
      </c>
      <c r="L28" s="203">
        <v>6</v>
      </c>
      <c r="M28" s="203">
        <v>7</v>
      </c>
      <c r="N28" s="203">
        <v>8</v>
      </c>
      <c r="O28" s="174">
        <v>1</v>
      </c>
      <c r="P28" s="174">
        <v>2</v>
      </c>
      <c r="Q28" s="178">
        <v>3</v>
      </c>
      <c r="R28" s="178">
        <v>4</v>
      </c>
      <c r="S28" s="178">
        <v>5</v>
      </c>
      <c r="T28" s="174">
        <v>6</v>
      </c>
      <c r="U28" s="174">
        <v>7</v>
      </c>
      <c r="V28" s="174">
        <v>8</v>
      </c>
      <c r="AH28" s="174">
        <f>AK28</f>
        <v>5.4932478828107123E-3</v>
      </c>
      <c r="AK28" s="174">
        <f>1/AK26</f>
        <v>5.4932478828107123E-3</v>
      </c>
    </row>
    <row r="29" spans="1:67">
      <c r="A29" s="181" t="s">
        <v>698</v>
      </c>
      <c r="B29" s="178">
        <v>8</v>
      </c>
      <c r="C29" s="178" t="str">
        <f>DEC2HEX(B29, 2)</f>
        <v>08</v>
      </c>
      <c r="D29" s="174" t="str">
        <f>HEX2BIN(C29,8)</f>
        <v>00001000</v>
      </c>
      <c r="G29" s="178" t="str">
        <f>RIGHT(LEFT($D29, G$28))</f>
        <v>0</v>
      </c>
      <c r="H29" s="178" t="str">
        <f t="shared" ref="H29:N43" si="12">RIGHT(LEFT($D29, H$28))</f>
        <v>0</v>
      </c>
      <c r="I29" s="178" t="str">
        <f t="shared" si="12"/>
        <v>0</v>
      </c>
      <c r="J29" s="178" t="str">
        <f t="shared" si="12"/>
        <v>0</v>
      </c>
      <c r="K29" s="178" t="str">
        <f t="shared" si="12"/>
        <v>1</v>
      </c>
      <c r="L29" s="178" t="str">
        <f t="shared" si="12"/>
        <v>0</v>
      </c>
      <c r="M29" s="178" t="str">
        <f t="shared" si="12"/>
        <v>0</v>
      </c>
      <c r="N29" s="178" t="str">
        <f t="shared" si="12"/>
        <v>0</v>
      </c>
      <c r="V29" s="178"/>
      <c r="W29" s="178"/>
      <c r="X29" s="178"/>
      <c r="Y29" s="178"/>
      <c r="Z29" s="178"/>
      <c r="AB29" s="174">
        <f>B29/8</f>
        <v>1</v>
      </c>
      <c r="AD29" s="174" t="s">
        <v>699</v>
      </c>
    </row>
    <row r="30" spans="1:67">
      <c r="A30" s="181" t="s">
        <v>700</v>
      </c>
      <c r="B30" s="178">
        <v>16</v>
      </c>
      <c r="C30" s="178" t="str">
        <f t="shared" ref="C30:C43" si="13">DEC2HEX(B30, 2)</f>
        <v>10</v>
      </c>
      <c r="D30" s="174" t="str">
        <f t="shared" ref="D30:D51" si="14">HEX2BIN(C30,8)</f>
        <v>00010000</v>
      </c>
      <c r="G30" s="178" t="str">
        <f t="shared" ref="G30:N48" si="15">RIGHT(LEFT($D30, G$28))</f>
        <v>0</v>
      </c>
      <c r="H30" s="178" t="str">
        <f t="shared" si="12"/>
        <v>0</v>
      </c>
      <c r="I30" s="178" t="str">
        <f t="shared" si="12"/>
        <v>0</v>
      </c>
      <c r="J30" s="178" t="str">
        <f t="shared" si="12"/>
        <v>1</v>
      </c>
      <c r="K30" s="178" t="str">
        <f t="shared" si="12"/>
        <v>0</v>
      </c>
      <c r="L30" s="178" t="str">
        <f t="shared" si="12"/>
        <v>0</v>
      </c>
      <c r="M30" s="178" t="str">
        <f t="shared" si="12"/>
        <v>0</v>
      </c>
      <c r="N30" s="178" t="str">
        <f t="shared" si="12"/>
        <v>0</v>
      </c>
      <c r="V30" s="178"/>
      <c r="W30" s="178"/>
      <c r="X30" s="178"/>
      <c r="Y30" s="178"/>
      <c r="Z30" s="178"/>
      <c r="AB30" s="174">
        <f>B30/8</f>
        <v>2</v>
      </c>
    </row>
    <row r="31" spans="1:67">
      <c r="A31" s="181" t="s">
        <v>701</v>
      </c>
      <c r="B31" s="178">
        <v>24</v>
      </c>
      <c r="C31" s="178" t="str">
        <f t="shared" si="13"/>
        <v>18</v>
      </c>
      <c r="D31" s="174" t="str">
        <f t="shared" si="14"/>
        <v>00011000</v>
      </c>
      <c r="G31" s="178" t="str">
        <f t="shared" si="15"/>
        <v>0</v>
      </c>
      <c r="H31" s="178" t="str">
        <f t="shared" si="12"/>
        <v>0</v>
      </c>
      <c r="I31" s="178" t="str">
        <f t="shared" si="12"/>
        <v>0</v>
      </c>
      <c r="J31" s="178" t="str">
        <f t="shared" si="12"/>
        <v>1</v>
      </c>
      <c r="K31" s="178" t="str">
        <f t="shared" si="12"/>
        <v>1</v>
      </c>
      <c r="L31" s="178" t="str">
        <f t="shared" si="12"/>
        <v>0</v>
      </c>
      <c r="M31" s="178" t="str">
        <f t="shared" si="12"/>
        <v>0</v>
      </c>
      <c r="N31" s="178" t="str">
        <f t="shared" si="12"/>
        <v>0</v>
      </c>
      <c r="V31" s="178"/>
      <c r="W31" s="178"/>
      <c r="X31" s="178"/>
      <c r="Y31" s="178"/>
      <c r="Z31" s="178"/>
      <c r="AB31" s="174">
        <f>B31/8</f>
        <v>3</v>
      </c>
      <c r="AH31" s="546" t="s">
        <v>702</v>
      </c>
      <c r="AI31" s="546"/>
      <c r="AJ31" s="546"/>
      <c r="AK31" s="546"/>
      <c r="AL31" s="546"/>
      <c r="AM31" s="546"/>
      <c r="AN31" s="546"/>
      <c r="AO31" s="546"/>
      <c r="AP31" s="546"/>
      <c r="AQ31" s="546"/>
      <c r="AR31" s="546"/>
      <c r="AS31" s="546"/>
    </row>
    <row r="32" spans="1:67">
      <c r="A32" s="181">
        <v>1</v>
      </c>
      <c r="B32" s="178">
        <v>192</v>
      </c>
      <c r="C32" s="178" t="str">
        <f t="shared" si="13"/>
        <v>C0</v>
      </c>
      <c r="D32" s="174" t="str">
        <f t="shared" si="14"/>
        <v>11000000</v>
      </c>
      <c r="G32" s="178" t="str">
        <f t="shared" si="15"/>
        <v>1</v>
      </c>
      <c r="H32" s="178" t="str">
        <f t="shared" si="12"/>
        <v>1</v>
      </c>
      <c r="I32" s="178" t="str">
        <f t="shared" si="12"/>
        <v>0</v>
      </c>
      <c r="J32" s="178" t="str">
        <f t="shared" si="12"/>
        <v>0</v>
      </c>
      <c r="K32" s="178" t="str">
        <f t="shared" si="12"/>
        <v>0</v>
      </c>
      <c r="L32" s="178" t="str">
        <f t="shared" si="12"/>
        <v>0</v>
      </c>
      <c r="M32" s="178" t="str">
        <f t="shared" si="12"/>
        <v>0</v>
      </c>
      <c r="N32" s="178" t="str">
        <f t="shared" si="12"/>
        <v>0</v>
      </c>
      <c r="X32" s="178">
        <v>0</v>
      </c>
      <c r="Y32" s="178">
        <v>0</v>
      </c>
      <c r="Z32" s="178">
        <v>0</v>
      </c>
      <c r="AB32" s="174">
        <f t="shared" ref="AB32:AB43" si="16">BIN2DEC(_xlfn.CONCAT(X32,Y32,Z32))</f>
        <v>0</v>
      </c>
      <c r="AD32" s="174" t="str">
        <f t="shared" ref="AD32:AD43" si="17">_xlfn.CONCAT(X32,Y32,Z32)</f>
        <v>000</v>
      </c>
      <c r="AE32" s="174">
        <f>BIN2DEC(AD32)</f>
        <v>0</v>
      </c>
    </row>
    <row r="33" spans="1:34">
      <c r="A33" s="181">
        <v>2</v>
      </c>
      <c r="B33" s="178">
        <v>200</v>
      </c>
      <c r="C33" s="178" t="str">
        <f t="shared" si="13"/>
        <v>C8</v>
      </c>
      <c r="D33" s="174" t="str">
        <f t="shared" si="14"/>
        <v>11001000</v>
      </c>
      <c r="G33" s="178" t="str">
        <f t="shared" si="15"/>
        <v>1</v>
      </c>
      <c r="H33" s="178" t="str">
        <f t="shared" si="12"/>
        <v>1</v>
      </c>
      <c r="I33" s="178" t="str">
        <f t="shared" si="12"/>
        <v>0</v>
      </c>
      <c r="J33" s="178" t="str">
        <f t="shared" si="12"/>
        <v>0</v>
      </c>
      <c r="K33" s="178" t="str">
        <f t="shared" si="12"/>
        <v>1</v>
      </c>
      <c r="L33" s="178" t="str">
        <f t="shared" si="12"/>
        <v>0</v>
      </c>
      <c r="M33" s="178" t="str">
        <f t="shared" si="12"/>
        <v>0</v>
      </c>
      <c r="N33" s="178" t="str">
        <f t="shared" si="12"/>
        <v>0</v>
      </c>
      <c r="X33" s="178">
        <v>0</v>
      </c>
      <c r="Y33" s="178">
        <v>0</v>
      </c>
      <c r="Z33" s="178">
        <v>1</v>
      </c>
      <c r="AB33" s="174">
        <f t="shared" si="16"/>
        <v>1</v>
      </c>
      <c r="AD33" s="174" t="str">
        <f t="shared" si="17"/>
        <v>001</v>
      </c>
      <c r="AE33" s="174">
        <f t="shared" ref="AE33:AE43" si="18">BIN2DEC(AD33)</f>
        <v>1</v>
      </c>
    </row>
    <row r="34" spans="1:34">
      <c r="A34" s="181">
        <v>3</v>
      </c>
      <c r="B34" s="178">
        <v>208</v>
      </c>
      <c r="C34" s="178" t="str">
        <f t="shared" si="13"/>
        <v>D0</v>
      </c>
      <c r="D34" s="174" t="str">
        <f t="shared" si="14"/>
        <v>11010000</v>
      </c>
      <c r="G34" s="178" t="str">
        <f t="shared" si="15"/>
        <v>1</v>
      </c>
      <c r="H34" s="178" t="str">
        <f t="shared" si="12"/>
        <v>1</v>
      </c>
      <c r="I34" s="178" t="str">
        <f t="shared" si="12"/>
        <v>0</v>
      </c>
      <c r="J34" s="178" t="str">
        <f t="shared" si="12"/>
        <v>1</v>
      </c>
      <c r="K34" s="178" t="str">
        <f t="shared" si="12"/>
        <v>0</v>
      </c>
      <c r="L34" s="178" t="str">
        <f t="shared" si="12"/>
        <v>0</v>
      </c>
      <c r="M34" s="178" t="str">
        <f t="shared" si="12"/>
        <v>0</v>
      </c>
      <c r="N34" s="178" t="str">
        <f t="shared" si="12"/>
        <v>0</v>
      </c>
      <c r="X34" s="178" t="str">
        <f t="shared" ref="X34:X42" si="19">I34</f>
        <v>0</v>
      </c>
      <c r="Y34" s="178" t="str">
        <f t="shared" ref="Y34:Y42" si="20">J34</f>
        <v>1</v>
      </c>
      <c r="Z34" s="178" t="str">
        <f t="shared" ref="Z34:Z42" si="21">K34</f>
        <v>0</v>
      </c>
      <c r="AB34" s="174">
        <f t="shared" si="16"/>
        <v>2</v>
      </c>
      <c r="AD34" s="174" t="str">
        <f t="shared" si="17"/>
        <v>010</v>
      </c>
      <c r="AE34" s="174">
        <f t="shared" si="18"/>
        <v>2</v>
      </c>
    </row>
    <row r="35" spans="1:34">
      <c r="A35" s="181">
        <v>4</v>
      </c>
      <c r="B35" s="178">
        <v>216</v>
      </c>
      <c r="C35" s="178" t="str">
        <f t="shared" si="13"/>
        <v>D8</v>
      </c>
      <c r="D35" s="174" t="str">
        <f t="shared" si="14"/>
        <v>11011000</v>
      </c>
      <c r="G35" s="178" t="str">
        <f t="shared" si="15"/>
        <v>1</v>
      </c>
      <c r="H35" s="178" t="str">
        <f t="shared" si="12"/>
        <v>1</v>
      </c>
      <c r="I35" s="178" t="str">
        <f t="shared" si="12"/>
        <v>0</v>
      </c>
      <c r="J35" s="178" t="str">
        <f t="shared" si="12"/>
        <v>1</v>
      </c>
      <c r="K35" s="178" t="str">
        <f t="shared" si="12"/>
        <v>1</v>
      </c>
      <c r="L35" s="178" t="str">
        <f t="shared" si="12"/>
        <v>0</v>
      </c>
      <c r="M35" s="178" t="str">
        <f t="shared" si="12"/>
        <v>0</v>
      </c>
      <c r="N35" s="178" t="str">
        <f t="shared" si="12"/>
        <v>0</v>
      </c>
      <c r="X35" s="178" t="str">
        <f t="shared" si="19"/>
        <v>0</v>
      </c>
      <c r="Y35" s="178" t="str">
        <f t="shared" si="20"/>
        <v>1</v>
      </c>
      <c r="Z35" s="178" t="str">
        <f t="shared" si="21"/>
        <v>1</v>
      </c>
      <c r="AB35" s="174">
        <f t="shared" si="16"/>
        <v>3</v>
      </c>
      <c r="AD35" s="174" t="str">
        <f t="shared" si="17"/>
        <v>011</v>
      </c>
      <c r="AE35" s="174">
        <f t="shared" si="18"/>
        <v>3</v>
      </c>
    </row>
    <row r="36" spans="1:34">
      <c r="A36" s="181">
        <v>5</v>
      </c>
      <c r="B36" s="178">
        <v>224</v>
      </c>
      <c r="C36" s="178" t="str">
        <f t="shared" si="13"/>
        <v>E0</v>
      </c>
      <c r="D36" s="174" t="str">
        <f t="shared" si="14"/>
        <v>11100000</v>
      </c>
      <c r="G36" s="178" t="str">
        <f t="shared" si="15"/>
        <v>1</v>
      </c>
      <c r="H36" s="178" t="str">
        <f t="shared" si="12"/>
        <v>1</v>
      </c>
      <c r="I36" s="178" t="str">
        <f t="shared" si="12"/>
        <v>1</v>
      </c>
      <c r="J36" s="178" t="str">
        <f t="shared" si="12"/>
        <v>0</v>
      </c>
      <c r="K36" s="178" t="str">
        <f t="shared" si="12"/>
        <v>0</v>
      </c>
      <c r="L36" s="178" t="str">
        <f t="shared" si="12"/>
        <v>0</v>
      </c>
      <c r="M36" s="178" t="str">
        <f t="shared" si="12"/>
        <v>0</v>
      </c>
      <c r="N36" s="178" t="str">
        <f t="shared" si="12"/>
        <v>0</v>
      </c>
      <c r="X36" s="178" t="str">
        <f t="shared" si="19"/>
        <v>1</v>
      </c>
      <c r="Y36" s="178" t="str">
        <f t="shared" si="20"/>
        <v>0</v>
      </c>
      <c r="Z36" s="178" t="str">
        <f t="shared" si="21"/>
        <v>0</v>
      </c>
      <c r="AB36" s="174">
        <f t="shared" si="16"/>
        <v>4</v>
      </c>
      <c r="AD36" s="174" t="str">
        <f t="shared" si="17"/>
        <v>100</v>
      </c>
      <c r="AE36" s="174">
        <f t="shared" si="18"/>
        <v>4</v>
      </c>
    </row>
    <row r="37" spans="1:34">
      <c r="A37" s="181">
        <v>6</v>
      </c>
      <c r="B37" s="178">
        <v>232</v>
      </c>
      <c r="C37" s="178" t="str">
        <f t="shared" si="13"/>
        <v>E8</v>
      </c>
      <c r="D37" s="174" t="str">
        <f t="shared" si="14"/>
        <v>11101000</v>
      </c>
      <c r="G37" s="178" t="str">
        <f t="shared" si="15"/>
        <v>1</v>
      </c>
      <c r="H37" s="178" t="str">
        <f t="shared" si="12"/>
        <v>1</v>
      </c>
      <c r="I37" s="178" t="str">
        <f t="shared" si="12"/>
        <v>1</v>
      </c>
      <c r="J37" s="178" t="str">
        <f t="shared" si="12"/>
        <v>0</v>
      </c>
      <c r="K37" s="178" t="str">
        <f t="shared" si="12"/>
        <v>1</v>
      </c>
      <c r="L37" s="178" t="str">
        <f t="shared" si="12"/>
        <v>0</v>
      </c>
      <c r="M37" s="178" t="str">
        <f t="shared" si="12"/>
        <v>0</v>
      </c>
      <c r="N37" s="178" t="str">
        <f t="shared" si="12"/>
        <v>0</v>
      </c>
      <c r="X37" s="178" t="str">
        <f t="shared" si="19"/>
        <v>1</v>
      </c>
      <c r="Y37" s="178" t="str">
        <f t="shared" si="20"/>
        <v>0</v>
      </c>
      <c r="Z37" s="178" t="str">
        <f t="shared" si="21"/>
        <v>1</v>
      </c>
      <c r="AB37" s="174">
        <f t="shared" si="16"/>
        <v>5</v>
      </c>
      <c r="AD37" s="174" t="str">
        <f t="shared" si="17"/>
        <v>101</v>
      </c>
      <c r="AE37" s="174">
        <f t="shared" si="18"/>
        <v>5</v>
      </c>
    </row>
    <row r="38" spans="1:34">
      <c r="A38" s="181" t="s">
        <v>511</v>
      </c>
      <c r="B38" s="178">
        <v>128</v>
      </c>
      <c r="C38" s="178" t="str">
        <f t="shared" si="13"/>
        <v>80</v>
      </c>
      <c r="D38" s="174" t="str">
        <f t="shared" si="14"/>
        <v>10000000</v>
      </c>
      <c r="G38" s="178" t="str">
        <f t="shared" si="15"/>
        <v>1</v>
      </c>
      <c r="H38" s="178" t="str">
        <f t="shared" si="12"/>
        <v>0</v>
      </c>
      <c r="I38" s="178" t="str">
        <f t="shared" si="12"/>
        <v>0</v>
      </c>
      <c r="J38" s="178" t="str">
        <f t="shared" si="12"/>
        <v>0</v>
      </c>
      <c r="K38" s="178" t="str">
        <f t="shared" si="12"/>
        <v>0</v>
      </c>
      <c r="L38" s="178" t="str">
        <f t="shared" si="12"/>
        <v>0</v>
      </c>
      <c r="M38" s="178" t="str">
        <f t="shared" si="12"/>
        <v>0</v>
      </c>
      <c r="N38" s="178" t="str">
        <f t="shared" si="12"/>
        <v>0</v>
      </c>
      <c r="X38" s="178" t="str">
        <f t="shared" si="19"/>
        <v>0</v>
      </c>
      <c r="Y38" s="178" t="str">
        <f t="shared" si="20"/>
        <v>0</v>
      </c>
      <c r="Z38" s="178" t="str">
        <f t="shared" si="21"/>
        <v>0</v>
      </c>
      <c r="AB38" s="174">
        <f t="shared" si="16"/>
        <v>0</v>
      </c>
      <c r="AD38" s="174" t="str">
        <f t="shared" si="17"/>
        <v>000</v>
      </c>
      <c r="AE38" s="174">
        <f t="shared" si="18"/>
        <v>0</v>
      </c>
    </row>
    <row r="39" spans="1:34">
      <c r="A39" s="181" t="s">
        <v>512</v>
      </c>
      <c r="B39" s="178">
        <v>136</v>
      </c>
      <c r="C39" s="178" t="str">
        <f t="shared" si="13"/>
        <v>88</v>
      </c>
      <c r="D39" s="174" t="str">
        <f t="shared" si="14"/>
        <v>10001000</v>
      </c>
      <c r="G39" s="178" t="str">
        <f t="shared" si="15"/>
        <v>1</v>
      </c>
      <c r="H39" s="178" t="str">
        <f t="shared" si="12"/>
        <v>0</v>
      </c>
      <c r="I39" s="178" t="str">
        <f t="shared" si="12"/>
        <v>0</v>
      </c>
      <c r="J39" s="178" t="str">
        <f t="shared" si="12"/>
        <v>0</v>
      </c>
      <c r="K39" s="178" t="str">
        <f t="shared" si="12"/>
        <v>1</v>
      </c>
      <c r="L39" s="178" t="str">
        <f t="shared" si="12"/>
        <v>0</v>
      </c>
      <c r="M39" s="178" t="str">
        <f t="shared" si="12"/>
        <v>0</v>
      </c>
      <c r="N39" s="178" t="str">
        <f t="shared" si="12"/>
        <v>0</v>
      </c>
      <c r="X39" s="178" t="str">
        <f t="shared" si="19"/>
        <v>0</v>
      </c>
      <c r="Y39" s="178" t="str">
        <f t="shared" si="20"/>
        <v>0</v>
      </c>
      <c r="Z39" s="178" t="str">
        <f t="shared" si="21"/>
        <v>1</v>
      </c>
      <c r="AB39" s="174">
        <f t="shared" si="16"/>
        <v>1</v>
      </c>
      <c r="AD39" s="174" t="str">
        <f t="shared" si="17"/>
        <v>001</v>
      </c>
      <c r="AE39" s="174">
        <f t="shared" si="18"/>
        <v>1</v>
      </c>
    </row>
    <row r="40" spans="1:34">
      <c r="A40" s="181" t="s">
        <v>513</v>
      </c>
      <c r="B40" s="178">
        <v>144</v>
      </c>
      <c r="C40" s="178" t="str">
        <f t="shared" si="13"/>
        <v>90</v>
      </c>
      <c r="D40" s="174" t="str">
        <f t="shared" si="14"/>
        <v>10010000</v>
      </c>
      <c r="G40" s="178" t="str">
        <f t="shared" si="15"/>
        <v>1</v>
      </c>
      <c r="H40" s="178" t="str">
        <f t="shared" si="12"/>
        <v>0</v>
      </c>
      <c r="I40" s="178" t="str">
        <f t="shared" si="12"/>
        <v>0</v>
      </c>
      <c r="J40" s="178" t="str">
        <f t="shared" si="12"/>
        <v>1</v>
      </c>
      <c r="K40" s="178" t="str">
        <f t="shared" si="12"/>
        <v>0</v>
      </c>
      <c r="L40" s="178" t="str">
        <f t="shared" si="12"/>
        <v>0</v>
      </c>
      <c r="M40" s="178" t="str">
        <f t="shared" si="12"/>
        <v>0</v>
      </c>
      <c r="N40" s="178" t="str">
        <f t="shared" si="12"/>
        <v>0</v>
      </c>
      <c r="X40" s="178" t="str">
        <f t="shared" si="19"/>
        <v>0</v>
      </c>
      <c r="Y40" s="178" t="str">
        <f t="shared" si="20"/>
        <v>1</v>
      </c>
      <c r="Z40" s="178" t="str">
        <f t="shared" si="21"/>
        <v>0</v>
      </c>
      <c r="AB40" s="174">
        <f t="shared" si="16"/>
        <v>2</v>
      </c>
      <c r="AD40" s="174" t="str">
        <f t="shared" si="17"/>
        <v>010</v>
      </c>
      <c r="AE40" s="174">
        <f t="shared" si="18"/>
        <v>2</v>
      </c>
    </row>
    <row r="41" spans="1:34">
      <c r="A41" s="181" t="s">
        <v>514</v>
      </c>
      <c r="B41" s="178">
        <v>152</v>
      </c>
      <c r="C41" s="178" t="str">
        <f t="shared" si="13"/>
        <v>98</v>
      </c>
      <c r="D41" s="174" t="str">
        <f t="shared" si="14"/>
        <v>10011000</v>
      </c>
      <c r="G41" s="178" t="str">
        <f t="shared" si="15"/>
        <v>1</v>
      </c>
      <c r="H41" s="178" t="str">
        <f t="shared" si="12"/>
        <v>0</v>
      </c>
      <c r="I41" s="178" t="str">
        <f t="shared" si="12"/>
        <v>0</v>
      </c>
      <c r="J41" s="178" t="str">
        <f t="shared" si="12"/>
        <v>1</v>
      </c>
      <c r="K41" s="178" t="str">
        <f t="shared" si="12"/>
        <v>1</v>
      </c>
      <c r="L41" s="178" t="str">
        <f t="shared" si="12"/>
        <v>0</v>
      </c>
      <c r="M41" s="178" t="str">
        <f t="shared" si="12"/>
        <v>0</v>
      </c>
      <c r="N41" s="178" t="str">
        <f t="shared" si="12"/>
        <v>0</v>
      </c>
      <c r="X41" s="178" t="str">
        <f t="shared" si="19"/>
        <v>0</v>
      </c>
      <c r="Y41" s="178" t="str">
        <f t="shared" si="20"/>
        <v>1</v>
      </c>
      <c r="Z41" s="178" t="str">
        <f t="shared" si="21"/>
        <v>1</v>
      </c>
      <c r="AB41" s="174">
        <f t="shared" si="16"/>
        <v>3</v>
      </c>
      <c r="AD41" s="174" t="str">
        <f t="shared" si="17"/>
        <v>011</v>
      </c>
      <c r="AE41" s="174">
        <f t="shared" si="18"/>
        <v>3</v>
      </c>
    </row>
    <row r="42" spans="1:34">
      <c r="A42" s="181" t="s">
        <v>515</v>
      </c>
      <c r="B42" s="178">
        <v>160</v>
      </c>
      <c r="C42" s="178" t="str">
        <f t="shared" si="13"/>
        <v>A0</v>
      </c>
      <c r="D42" s="174" t="str">
        <f t="shared" si="14"/>
        <v>10100000</v>
      </c>
      <c r="G42" s="178" t="str">
        <f t="shared" si="15"/>
        <v>1</v>
      </c>
      <c r="H42" s="178" t="str">
        <f t="shared" si="12"/>
        <v>0</v>
      </c>
      <c r="I42" s="178" t="str">
        <f t="shared" si="12"/>
        <v>1</v>
      </c>
      <c r="J42" s="178" t="str">
        <f t="shared" si="12"/>
        <v>0</v>
      </c>
      <c r="K42" s="178" t="str">
        <f t="shared" si="12"/>
        <v>0</v>
      </c>
      <c r="L42" s="178" t="str">
        <f t="shared" si="12"/>
        <v>0</v>
      </c>
      <c r="M42" s="178" t="str">
        <f t="shared" si="12"/>
        <v>0</v>
      </c>
      <c r="N42" s="178" t="str">
        <f t="shared" si="12"/>
        <v>0</v>
      </c>
      <c r="X42" s="178" t="str">
        <f t="shared" si="19"/>
        <v>1</v>
      </c>
      <c r="Y42" s="178" t="str">
        <f t="shared" si="20"/>
        <v>0</v>
      </c>
      <c r="Z42" s="178" t="str">
        <f t="shared" si="21"/>
        <v>0</v>
      </c>
      <c r="AB42" s="174">
        <f t="shared" si="16"/>
        <v>4</v>
      </c>
      <c r="AD42" s="174" t="str">
        <f t="shared" si="17"/>
        <v>100</v>
      </c>
      <c r="AE42" s="174">
        <f t="shared" si="18"/>
        <v>4</v>
      </c>
    </row>
    <row r="43" spans="1:34">
      <c r="A43" s="181" t="s">
        <v>516</v>
      </c>
      <c r="B43" s="178">
        <v>168</v>
      </c>
      <c r="C43" s="178" t="str">
        <f t="shared" si="13"/>
        <v>A8</v>
      </c>
      <c r="D43" s="174" t="str">
        <f t="shared" si="14"/>
        <v>10101000</v>
      </c>
      <c r="G43" s="178" t="str">
        <f t="shared" si="15"/>
        <v>1</v>
      </c>
      <c r="H43" s="178" t="str">
        <f t="shared" si="12"/>
        <v>0</v>
      </c>
      <c r="I43" s="178" t="str">
        <f t="shared" si="12"/>
        <v>1</v>
      </c>
      <c r="J43" s="178" t="str">
        <f t="shared" si="12"/>
        <v>0</v>
      </c>
      <c r="K43" s="178" t="str">
        <f t="shared" si="12"/>
        <v>1</v>
      </c>
      <c r="L43" s="178" t="str">
        <f t="shared" si="12"/>
        <v>0</v>
      </c>
      <c r="M43" s="178" t="str">
        <f t="shared" si="12"/>
        <v>0</v>
      </c>
      <c r="N43" s="178" t="str">
        <f t="shared" si="12"/>
        <v>0</v>
      </c>
      <c r="Q43" s="174"/>
      <c r="R43" s="174"/>
      <c r="S43" s="174"/>
      <c r="X43" s="178" t="str">
        <f>I43</f>
        <v>1</v>
      </c>
      <c r="Y43" s="178" t="str">
        <f>J43</f>
        <v>0</v>
      </c>
      <c r="Z43" s="178" t="str">
        <f>K43</f>
        <v>1</v>
      </c>
      <c r="AB43" s="174">
        <f t="shared" si="16"/>
        <v>5</v>
      </c>
      <c r="AD43" s="174" t="str">
        <f t="shared" si="17"/>
        <v>101</v>
      </c>
      <c r="AE43" s="174">
        <f t="shared" si="18"/>
        <v>5</v>
      </c>
    </row>
    <row r="44" spans="1:34">
      <c r="A44" s="181"/>
      <c r="G44" s="178"/>
      <c r="H44" s="178"/>
      <c r="I44" s="178"/>
      <c r="J44" s="178"/>
      <c r="K44" s="178"/>
      <c r="L44" s="178"/>
      <c r="M44" s="178"/>
      <c r="N44" s="178"/>
    </row>
    <row r="45" spans="1:34">
      <c r="A45" s="181"/>
      <c r="G45" s="178"/>
      <c r="H45" s="178"/>
      <c r="I45" s="178"/>
      <c r="J45" s="178"/>
      <c r="K45" s="178"/>
      <c r="L45" s="178"/>
      <c r="M45" s="178"/>
      <c r="N45" s="178"/>
    </row>
    <row r="46" spans="1:34">
      <c r="A46" s="174" t="s">
        <v>637</v>
      </c>
    </row>
    <row r="47" spans="1:34">
      <c r="A47" s="174" t="s">
        <v>588</v>
      </c>
      <c r="B47" s="178">
        <v>32</v>
      </c>
      <c r="C47" s="178" t="str">
        <f>DEC2HEX(B47,2)</f>
        <v>20</v>
      </c>
      <c r="D47" s="174" t="str">
        <f t="shared" si="14"/>
        <v>00100000</v>
      </c>
      <c r="G47" s="178" t="str">
        <f t="shared" si="15"/>
        <v>0</v>
      </c>
      <c r="H47" s="178" t="str">
        <f t="shared" si="15"/>
        <v>0</v>
      </c>
      <c r="I47" s="178" t="str">
        <f t="shared" si="15"/>
        <v>1</v>
      </c>
      <c r="J47" s="178" t="str">
        <f t="shared" si="15"/>
        <v>0</v>
      </c>
      <c r="K47" s="178" t="str">
        <f t="shared" si="15"/>
        <v>0</v>
      </c>
      <c r="L47" s="178" t="str">
        <f t="shared" si="15"/>
        <v>0</v>
      </c>
      <c r="M47" s="178" t="str">
        <f t="shared" si="15"/>
        <v>0</v>
      </c>
      <c r="N47" s="178" t="str">
        <f t="shared" si="15"/>
        <v>0</v>
      </c>
      <c r="O47" s="178"/>
      <c r="Q47" s="174"/>
      <c r="R47" s="174"/>
      <c r="S47" s="174"/>
      <c r="W47" s="178"/>
      <c r="X47" s="178" t="str">
        <f t="shared" ref="X47:Z51" si="22">L47</f>
        <v>0</v>
      </c>
      <c r="Y47" s="178" t="str">
        <f t="shared" si="22"/>
        <v>0</v>
      </c>
      <c r="Z47" s="178" t="str">
        <f t="shared" si="22"/>
        <v>0</v>
      </c>
      <c r="AB47" s="174">
        <f>BIN2DEC(_xlfn.CONCAT(X47,Y47,Z47))</f>
        <v>0</v>
      </c>
      <c r="AH47" s="199" t="s">
        <v>703</v>
      </c>
    </row>
    <row r="48" spans="1:34">
      <c r="A48" s="174" t="s">
        <v>704</v>
      </c>
      <c r="B48" s="178">
        <v>33</v>
      </c>
      <c r="C48" s="178" t="str">
        <f t="shared" ref="C48:C51" si="23">DEC2HEX(B48,2)</f>
        <v>21</v>
      </c>
      <c r="D48" s="174" t="str">
        <f t="shared" si="14"/>
        <v>00100001</v>
      </c>
      <c r="G48" s="178" t="str">
        <f t="shared" si="15"/>
        <v>0</v>
      </c>
      <c r="H48" s="178" t="str">
        <f t="shared" si="15"/>
        <v>0</v>
      </c>
      <c r="I48" s="178" t="str">
        <f t="shared" si="15"/>
        <v>1</v>
      </c>
      <c r="J48" s="178" t="str">
        <f t="shared" si="15"/>
        <v>0</v>
      </c>
      <c r="K48" s="178" t="str">
        <f t="shared" si="15"/>
        <v>0</v>
      </c>
      <c r="L48" s="178" t="str">
        <f t="shared" si="15"/>
        <v>0</v>
      </c>
      <c r="M48" s="178" t="str">
        <f t="shared" si="15"/>
        <v>0</v>
      </c>
      <c r="N48" s="178" t="str">
        <f t="shared" si="15"/>
        <v>1</v>
      </c>
      <c r="Q48" s="174"/>
      <c r="R48" s="174"/>
      <c r="S48" s="174"/>
      <c r="W48" s="178"/>
      <c r="X48" s="178" t="str">
        <f t="shared" si="22"/>
        <v>0</v>
      </c>
      <c r="Y48" s="178" t="str">
        <f t="shared" si="22"/>
        <v>0</v>
      </c>
      <c r="Z48" s="178" t="str">
        <f t="shared" si="22"/>
        <v>1</v>
      </c>
      <c r="AB48" s="174">
        <f>BIN2DEC(_xlfn.CONCAT(X48,Y48,Z48))</f>
        <v>1</v>
      </c>
    </row>
    <row r="49" spans="1:30">
      <c r="A49" s="174" t="s">
        <v>705</v>
      </c>
      <c r="B49" s="178">
        <v>34</v>
      </c>
      <c r="C49" s="178" t="str">
        <f t="shared" si="23"/>
        <v>22</v>
      </c>
      <c r="D49" s="174" t="str">
        <f t="shared" si="14"/>
        <v>00100010</v>
      </c>
      <c r="G49" s="178" t="str">
        <f t="shared" ref="G49:M51" si="24">RIGHT(LEFT($D49, G$28))</f>
        <v>0</v>
      </c>
      <c r="H49" s="178" t="str">
        <f t="shared" si="24"/>
        <v>0</v>
      </c>
      <c r="I49" s="178" t="str">
        <f t="shared" si="24"/>
        <v>1</v>
      </c>
      <c r="J49" s="178" t="str">
        <f t="shared" si="24"/>
        <v>0</v>
      </c>
      <c r="K49" s="178" t="str">
        <f t="shared" si="24"/>
        <v>0</v>
      </c>
      <c r="L49" s="178" t="str">
        <f t="shared" si="24"/>
        <v>0</v>
      </c>
      <c r="M49" s="178" t="str">
        <f t="shared" si="24"/>
        <v>1</v>
      </c>
      <c r="N49" s="178" t="str">
        <f t="shared" ref="N49:N51" si="25">RIGHT(LEFT($D49, N$28))</f>
        <v>0</v>
      </c>
      <c r="Q49" s="174"/>
      <c r="R49" s="174"/>
      <c r="S49" s="174"/>
      <c r="W49" s="178"/>
      <c r="X49" s="178" t="str">
        <f t="shared" si="22"/>
        <v>0</v>
      </c>
      <c r="Y49" s="178" t="str">
        <f t="shared" si="22"/>
        <v>1</v>
      </c>
      <c r="Z49" s="178" t="str">
        <f t="shared" si="22"/>
        <v>0</v>
      </c>
      <c r="AB49" s="174">
        <f>BIN2DEC(_xlfn.CONCAT(X49,Y49,Z49))</f>
        <v>2</v>
      </c>
    </row>
    <row r="50" spans="1:30">
      <c r="A50" s="174" t="s">
        <v>706</v>
      </c>
      <c r="B50" s="178">
        <v>37</v>
      </c>
      <c r="C50" s="178" t="str">
        <f t="shared" si="23"/>
        <v>25</v>
      </c>
      <c r="D50" s="174" t="str">
        <f t="shared" si="14"/>
        <v>00100101</v>
      </c>
      <c r="G50" s="178" t="str">
        <f t="shared" si="24"/>
        <v>0</v>
      </c>
      <c r="H50" s="178" t="str">
        <f t="shared" si="24"/>
        <v>0</v>
      </c>
      <c r="I50" s="178" t="str">
        <f t="shared" si="24"/>
        <v>1</v>
      </c>
      <c r="J50" s="178" t="str">
        <f t="shared" si="24"/>
        <v>0</v>
      </c>
      <c r="K50" s="178" t="str">
        <f t="shared" si="24"/>
        <v>0</v>
      </c>
      <c r="L50" s="178" t="str">
        <f t="shared" si="24"/>
        <v>1</v>
      </c>
      <c r="M50" s="178" t="str">
        <f t="shared" si="24"/>
        <v>0</v>
      </c>
      <c r="N50" s="178" t="str">
        <f t="shared" si="25"/>
        <v>1</v>
      </c>
      <c r="Q50" s="174"/>
      <c r="R50" s="174"/>
      <c r="S50" s="174"/>
      <c r="W50" s="178"/>
      <c r="X50" s="178" t="str">
        <f t="shared" si="22"/>
        <v>1</v>
      </c>
      <c r="Y50" s="178" t="str">
        <f t="shared" si="22"/>
        <v>0</v>
      </c>
      <c r="Z50" s="178" t="str">
        <f t="shared" si="22"/>
        <v>1</v>
      </c>
      <c r="AB50" s="174">
        <f>BIN2DEC(_xlfn.CONCAT(X50,Y50,Z50))</f>
        <v>5</v>
      </c>
    </row>
    <row r="51" spans="1:30">
      <c r="A51" s="174" t="s">
        <v>707</v>
      </c>
      <c r="B51" s="178">
        <v>38</v>
      </c>
      <c r="C51" s="178" t="str">
        <f t="shared" si="23"/>
        <v>26</v>
      </c>
      <c r="D51" s="174" t="str">
        <f t="shared" si="14"/>
        <v>00100110</v>
      </c>
      <c r="G51" s="178" t="str">
        <f t="shared" si="24"/>
        <v>0</v>
      </c>
      <c r="H51" s="178" t="str">
        <f t="shared" si="24"/>
        <v>0</v>
      </c>
      <c r="I51" s="178" t="str">
        <f t="shared" si="24"/>
        <v>1</v>
      </c>
      <c r="J51" s="178" t="str">
        <f t="shared" si="24"/>
        <v>0</v>
      </c>
      <c r="K51" s="178" t="str">
        <f t="shared" si="24"/>
        <v>0</v>
      </c>
      <c r="L51" s="178" t="str">
        <f t="shared" si="24"/>
        <v>1</v>
      </c>
      <c r="M51" s="178" t="str">
        <f t="shared" si="24"/>
        <v>1</v>
      </c>
      <c r="N51" s="178" t="str">
        <f t="shared" si="25"/>
        <v>0</v>
      </c>
      <c r="Q51" s="174"/>
      <c r="R51" s="174"/>
      <c r="S51" s="174"/>
      <c r="W51" s="178"/>
      <c r="X51" s="178" t="str">
        <f t="shared" si="22"/>
        <v>1</v>
      </c>
      <c r="Y51" s="178" t="str">
        <f t="shared" si="22"/>
        <v>1</v>
      </c>
      <c r="Z51" s="178" t="str">
        <f t="shared" si="22"/>
        <v>0</v>
      </c>
      <c r="AB51" s="174">
        <f>BIN2DEC(_xlfn.CONCAT(X51,Y51,Z51))</f>
        <v>6</v>
      </c>
    </row>
    <row r="53" spans="1:30" ht="144.75">
      <c r="K53" s="206" t="s">
        <v>708</v>
      </c>
    </row>
    <row r="54" spans="1:30">
      <c r="A54" s="174">
        <v>653</v>
      </c>
      <c r="G54" s="547" t="s">
        <v>709</v>
      </c>
      <c r="H54" s="547"/>
      <c r="I54" s="547" t="s">
        <v>710</v>
      </c>
      <c r="J54" s="547"/>
      <c r="K54" s="204"/>
      <c r="M54" s="547" t="s">
        <v>711</v>
      </c>
      <c r="N54" s="547"/>
      <c r="O54" s="547" t="s">
        <v>712</v>
      </c>
      <c r="P54" s="547"/>
      <c r="Q54" s="548" t="s">
        <v>713</v>
      </c>
      <c r="R54" s="548"/>
    </row>
    <row r="55" spans="1:30">
      <c r="B55" s="133" t="s">
        <v>361</v>
      </c>
      <c r="C55" s="133" t="s">
        <v>625</v>
      </c>
      <c r="D55" s="174" t="str">
        <f>HEX2BIN(B55,8)</f>
        <v>00000001</v>
      </c>
      <c r="E55" s="174" t="str">
        <f>HEX2BIN(C55,8)</f>
        <v>01011000</v>
      </c>
      <c r="G55" s="178" t="str">
        <f t="shared" ref="G55:N56" si="26">RIGHT(LEFT($D55, G$28))</f>
        <v>0</v>
      </c>
      <c r="H55" s="178" t="str">
        <f t="shared" si="26"/>
        <v>0</v>
      </c>
      <c r="I55" s="178" t="str">
        <f t="shared" si="26"/>
        <v>0</v>
      </c>
      <c r="J55" s="178" t="str">
        <f t="shared" si="26"/>
        <v>0</v>
      </c>
      <c r="K55" s="205" t="str">
        <f t="shared" si="26"/>
        <v>0</v>
      </c>
      <c r="L55" s="178" t="str">
        <f t="shared" si="26"/>
        <v>0</v>
      </c>
      <c r="M55" s="178" t="str">
        <f t="shared" si="26"/>
        <v>0</v>
      </c>
      <c r="N55" s="178" t="str">
        <f t="shared" si="26"/>
        <v>1</v>
      </c>
      <c r="O55" s="178" t="str">
        <f>RIGHT(LEFT($E55, O$28))</f>
        <v>0</v>
      </c>
      <c r="P55" s="178" t="str">
        <f t="shared" ref="P55:V55" si="27">RIGHT(LEFT($E55, P$28))</f>
        <v>1</v>
      </c>
      <c r="Q55" s="178" t="str">
        <f t="shared" si="27"/>
        <v>0</v>
      </c>
      <c r="R55" s="178" t="str">
        <f t="shared" si="27"/>
        <v>1</v>
      </c>
      <c r="S55" s="178" t="str">
        <f t="shared" si="27"/>
        <v>1</v>
      </c>
      <c r="T55" s="178" t="str">
        <f t="shared" si="27"/>
        <v>0</v>
      </c>
      <c r="U55" s="178" t="str">
        <f t="shared" si="27"/>
        <v>0</v>
      </c>
      <c r="V55" s="178" t="str">
        <f t="shared" si="27"/>
        <v>0</v>
      </c>
    </row>
    <row r="56" spans="1:30">
      <c r="B56" s="207" t="s">
        <v>358</v>
      </c>
      <c r="D56" s="174" t="str">
        <f t="shared" ref="D56" si="28">HEX2BIN(C56,8)</f>
        <v>00000000</v>
      </c>
      <c r="G56" s="178" t="str">
        <f t="shared" si="26"/>
        <v>0</v>
      </c>
      <c r="H56" s="178" t="str">
        <f t="shared" si="26"/>
        <v>0</v>
      </c>
      <c r="I56" s="178" t="str">
        <f t="shared" si="26"/>
        <v>0</v>
      </c>
      <c r="J56" s="178" t="str">
        <f t="shared" si="26"/>
        <v>0</v>
      </c>
      <c r="K56" s="178" t="str">
        <f t="shared" si="26"/>
        <v>0</v>
      </c>
      <c r="L56" s="178" t="str">
        <f t="shared" si="26"/>
        <v>0</v>
      </c>
      <c r="M56" s="178" t="str">
        <f t="shared" si="26"/>
        <v>0</v>
      </c>
      <c r="N56" s="178" t="str">
        <f t="shared" si="26"/>
        <v>0</v>
      </c>
    </row>
    <row r="62" spans="1:30">
      <c r="A62" s="174" t="s">
        <v>692</v>
      </c>
    </row>
    <row r="63" spans="1:30">
      <c r="B63" s="133" t="s">
        <v>567</v>
      </c>
      <c r="D63" s="174" t="str">
        <f>HEX2BIN(B63,8)</f>
        <v>00111000</v>
      </c>
      <c r="G63" s="178" t="str">
        <f t="shared" ref="G63:N63" si="29">RIGHT(LEFT($D63, G$28))</f>
        <v>0</v>
      </c>
      <c r="H63" s="178" t="str">
        <f t="shared" si="29"/>
        <v>0</v>
      </c>
      <c r="I63" s="178" t="str">
        <f t="shared" si="29"/>
        <v>1</v>
      </c>
      <c r="J63" s="178" t="str">
        <f t="shared" si="29"/>
        <v>1</v>
      </c>
      <c r="K63" s="178" t="str">
        <f t="shared" si="29"/>
        <v>1</v>
      </c>
      <c r="L63" s="178" t="str">
        <f t="shared" si="29"/>
        <v>0</v>
      </c>
      <c r="M63" s="178" t="str">
        <f t="shared" si="29"/>
        <v>0</v>
      </c>
      <c r="N63" s="178" t="str">
        <f t="shared" si="29"/>
        <v>0</v>
      </c>
      <c r="AA63" s="174">
        <f>HEX2DEC(B63)</f>
        <v>56</v>
      </c>
      <c r="AB63" s="174">
        <v>250</v>
      </c>
      <c r="AC63" s="174">
        <f>AA63*AB63</f>
        <v>14000</v>
      </c>
      <c r="AD63" s="174">
        <f>AC63*1.609</f>
        <v>22526</v>
      </c>
    </row>
    <row r="72" spans="1:14">
      <c r="A72" s="174" t="s">
        <v>536</v>
      </c>
    </row>
    <row r="73" spans="1:14">
      <c r="B73" s="133" t="s">
        <v>482</v>
      </c>
      <c r="D73" s="174" t="str">
        <f>HEX2BIN(B73,8)</f>
        <v>00010100</v>
      </c>
      <c r="G73" s="178" t="str">
        <f t="shared" ref="G73:N74" si="30">RIGHT(LEFT($D73, G$28))</f>
        <v>0</v>
      </c>
      <c r="H73" s="178" t="str">
        <f t="shared" si="30"/>
        <v>0</v>
      </c>
      <c r="I73" s="178" t="str">
        <f t="shared" si="30"/>
        <v>0</v>
      </c>
      <c r="J73" s="178" t="str">
        <f t="shared" si="30"/>
        <v>1</v>
      </c>
      <c r="K73" s="178" t="str">
        <f t="shared" si="30"/>
        <v>0</v>
      </c>
      <c r="L73" s="178" t="str">
        <f t="shared" si="30"/>
        <v>1</v>
      </c>
      <c r="M73" s="178" t="str">
        <f t="shared" si="30"/>
        <v>0</v>
      </c>
      <c r="N73" s="178" t="str">
        <f t="shared" si="30"/>
        <v>0</v>
      </c>
    </row>
    <row r="74" spans="1:14">
      <c r="B74" s="133" t="s">
        <v>495</v>
      </c>
      <c r="D74" s="174" t="str">
        <f>HEX2BIN(B74,8)</f>
        <v>00110000</v>
      </c>
      <c r="G74" s="178" t="str">
        <f t="shared" si="30"/>
        <v>0</v>
      </c>
      <c r="H74" s="178" t="str">
        <f t="shared" si="30"/>
        <v>0</v>
      </c>
      <c r="I74" s="178" t="str">
        <f t="shared" si="30"/>
        <v>1</v>
      </c>
      <c r="J74" s="178" t="str">
        <f t="shared" si="30"/>
        <v>1</v>
      </c>
      <c r="K74" s="178" t="str">
        <f t="shared" si="30"/>
        <v>0</v>
      </c>
      <c r="L74" s="178" t="str">
        <f t="shared" si="30"/>
        <v>0</v>
      </c>
      <c r="M74" s="178" t="str">
        <f t="shared" si="30"/>
        <v>0</v>
      </c>
      <c r="N74" s="178" t="str">
        <f t="shared" si="30"/>
        <v>0</v>
      </c>
    </row>
    <row r="82" spans="1:14">
      <c r="A82" s="174">
        <v>352</v>
      </c>
    </row>
    <row r="84" spans="1:14">
      <c r="B84" s="151" t="s">
        <v>486</v>
      </c>
      <c r="D84" s="174" t="str">
        <f>HEX2BIN(B84,8)</f>
        <v>01011100</v>
      </c>
      <c r="G84" s="178" t="str">
        <f t="shared" ref="G84:N84" si="31">RIGHT(LEFT($D84, G$28))</f>
        <v>0</v>
      </c>
      <c r="H84" s="178" t="str">
        <f t="shared" si="31"/>
        <v>1</v>
      </c>
      <c r="I84" s="178" t="str">
        <f t="shared" si="31"/>
        <v>0</v>
      </c>
      <c r="J84" s="178" t="str">
        <f t="shared" si="31"/>
        <v>1</v>
      </c>
      <c r="K84" s="178" t="str">
        <f t="shared" si="31"/>
        <v>1</v>
      </c>
      <c r="L84" s="178" t="str">
        <f t="shared" si="31"/>
        <v>1</v>
      </c>
      <c r="M84" s="178" t="str">
        <f t="shared" si="31"/>
        <v>0</v>
      </c>
      <c r="N84" s="178" t="str">
        <f t="shared" si="31"/>
        <v>0</v>
      </c>
    </row>
    <row r="93" spans="1:14">
      <c r="A93" s="174" t="s">
        <v>612</v>
      </c>
    </row>
    <row r="94" spans="1:14">
      <c r="A94" s="174" t="s">
        <v>588</v>
      </c>
      <c r="B94" s="178" t="s">
        <v>186</v>
      </c>
      <c r="D94" s="174" t="str">
        <f>HEX2BIN(B94,8)</f>
        <v>10100100</v>
      </c>
      <c r="G94" s="178" t="str">
        <f t="shared" ref="G94:N95" si="32">RIGHT(LEFT($D94, G$28))</f>
        <v>1</v>
      </c>
      <c r="H94" s="178" t="str">
        <f t="shared" si="32"/>
        <v>0</v>
      </c>
      <c r="I94" s="178" t="str">
        <f t="shared" si="32"/>
        <v>1</v>
      </c>
      <c r="J94" s="178" t="str">
        <f t="shared" si="32"/>
        <v>0</v>
      </c>
      <c r="K94" s="178" t="str">
        <f t="shared" si="32"/>
        <v>0</v>
      </c>
      <c r="L94" s="178" t="str">
        <f t="shared" si="32"/>
        <v>1</v>
      </c>
      <c r="M94" s="178" t="str">
        <f t="shared" si="32"/>
        <v>0</v>
      </c>
      <c r="N94" s="178" t="str">
        <f t="shared" si="32"/>
        <v>0</v>
      </c>
    </row>
    <row r="95" spans="1:14">
      <c r="A95" s="174" t="s">
        <v>654</v>
      </c>
      <c r="B95" s="178">
        <v>94</v>
      </c>
      <c r="D95" s="174" t="str">
        <f>HEX2BIN(B95,8)</f>
        <v>10010100</v>
      </c>
      <c r="G95" s="178" t="str">
        <f t="shared" si="32"/>
        <v>1</v>
      </c>
      <c r="H95" s="178" t="str">
        <f t="shared" si="32"/>
        <v>0</v>
      </c>
      <c r="I95" s="178" t="str">
        <f t="shared" si="32"/>
        <v>0</v>
      </c>
      <c r="J95" s="178" t="str">
        <f t="shared" si="32"/>
        <v>1</v>
      </c>
      <c r="K95" s="178" t="str">
        <f t="shared" si="32"/>
        <v>0</v>
      </c>
      <c r="L95" s="178" t="str">
        <f t="shared" si="32"/>
        <v>1</v>
      </c>
      <c r="M95" s="178" t="str">
        <f t="shared" si="32"/>
        <v>0</v>
      </c>
      <c r="N95" s="178" t="str">
        <f t="shared" si="32"/>
        <v>0</v>
      </c>
    </row>
    <row r="100" spans="1:30">
      <c r="A100" s="178"/>
      <c r="C100" s="174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T100" s="178"/>
      <c r="U100" s="178"/>
      <c r="V100" s="178"/>
      <c r="AC100" s="174" t="str">
        <f>_xlfn.CONCAT(D100,E100,D101)</f>
        <v/>
      </c>
    </row>
    <row r="101" spans="1:30">
      <c r="G101" s="178"/>
      <c r="H101" s="178"/>
      <c r="I101" s="178"/>
      <c r="J101" s="178"/>
      <c r="K101" s="178"/>
      <c r="L101" s="178"/>
      <c r="M101" s="178"/>
      <c r="N101" s="178"/>
    </row>
    <row r="103" spans="1:30">
      <c r="A103" s="174" t="s">
        <v>430</v>
      </c>
    </row>
    <row r="105" spans="1:30">
      <c r="B105" s="133">
        <v>80</v>
      </c>
      <c r="C105" s="133" t="s">
        <v>432</v>
      </c>
      <c r="D105" s="174" t="str">
        <f>HEX2BIN(B105,8)</f>
        <v>10000000</v>
      </c>
      <c r="E105" s="174" t="str">
        <f>HEX2BIN(C105,8)</f>
        <v>00111010</v>
      </c>
      <c r="G105" s="178" t="str">
        <f t="shared" ref="G105:N105" si="33">RIGHT(LEFT($D105, G$28))</f>
        <v>1</v>
      </c>
      <c r="H105" s="178" t="str">
        <f t="shared" si="33"/>
        <v>0</v>
      </c>
      <c r="I105" s="178" t="str">
        <f t="shared" si="33"/>
        <v>0</v>
      </c>
      <c r="J105" s="178" t="str">
        <f t="shared" si="33"/>
        <v>0</v>
      </c>
      <c r="K105" s="178" t="str">
        <f t="shared" si="33"/>
        <v>0</v>
      </c>
      <c r="L105" s="178" t="str">
        <f t="shared" si="33"/>
        <v>0</v>
      </c>
      <c r="M105" s="178" t="str">
        <f t="shared" si="33"/>
        <v>0</v>
      </c>
      <c r="N105" s="178" t="str">
        <f t="shared" si="33"/>
        <v>0</v>
      </c>
      <c r="O105" s="178" t="str">
        <f>RIGHT(LEFT($E105, O$28))</f>
        <v>0</v>
      </c>
      <c r="P105" s="178" t="str">
        <f t="shared" ref="P105:V105" si="34">RIGHT(LEFT($E105, P$28))</f>
        <v>0</v>
      </c>
      <c r="Q105" s="178" t="str">
        <f t="shared" si="34"/>
        <v>1</v>
      </c>
      <c r="R105" s="178" t="str">
        <f t="shared" si="34"/>
        <v>1</v>
      </c>
      <c r="S105" s="178" t="str">
        <f t="shared" si="34"/>
        <v>1</v>
      </c>
      <c r="T105" s="178" t="str">
        <f t="shared" si="34"/>
        <v>0</v>
      </c>
      <c r="U105" s="178" t="str">
        <f t="shared" si="34"/>
        <v>1</v>
      </c>
      <c r="V105" s="178" t="str">
        <f t="shared" si="34"/>
        <v>0</v>
      </c>
      <c r="AA105" s="174" t="str">
        <f>_xlfn.CONCAT(N105:V105)</f>
        <v>000111010</v>
      </c>
      <c r="AC105" s="174">
        <f>BIN2DEC(AA105)</f>
        <v>58</v>
      </c>
      <c r="AD105" s="174">
        <f>AC105/10</f>
        <v>5.8</v>
      </c>
    </row>
    <row r="106" spans="1:30">
      <c r="A106" s="178"/>
      <c r="B106" s="133"/>
    </row>
    <row r="114" spans="2:29">
      <c r="B114" s="133" t="s">
        <v>714</v>
      </c>
      <c r="C114" s="133" t="s">
        <v>358</v>
      </c>
      <c r="D114" s="174" t="str">
        <f>HEX2BIN(B114,8)</f>
        <v>01111111</v>
      </c>
      <c r="E114" s="174" t="str">
        <f>HEX2BIN(C114,8)</f>
        <v>00000000</v>
      </c>
      <c r="G114" s="178" t="str">
        <f t="shared" ref="G114:N114" si="35">RIGHT(LEFT($D114, G$28))</f>
        <v>0</v>
      </c>
      <c r="H114" s="178" t="str">
        <f t="shared" si="35"/>
        <v>1</v>
      </c>
      <c r="I114" s="178" t="str">
        <f t="shared" si="35"/>
        <v>1</v>
      </c>
      <c r="J114" s="178" t="str">
        <f t="shared" si="35"/>
        <v>1</v>
      </c>
      <c r="K114" s="178" t="str">
        <f t="shared" si="35"/>
        <v>1</v>
      </c>
      <c r="L114" s="178" t="str">
        <f t="shared" si="35"/>
        <v>1</v>
      </c>
      <c r="M114" s="178" t="str">
        <f t="shared" si="35"/>
        <v>1</v>
      </c>
      <c r="N114" s="178" t="str">
        <f t="shared" si="35"/>
        <v>1</v>
      </c>
      <c r="O114" s="178" t="str">
        <f>RIGHT(LEFT($E114, O$28))</f>
        <v>0</v>
      </c>
      <c r="P114" s="178" t="str">
        <f t="shared" ref="P114:V114" si="36">RIGHT(LEFT($E114, P$28))</f>
        <v>0</v>
      </c>
      <c r="Q114" s="178" t="str">
        <f t="shared" si="36"/>
        <v>0</v>
      </c>
      <c r="R114" s="178" t="str">
        <f t="shared" si="36"/>
        <v>0</v>
      </c>
      <c r="S114" s="178" t="str">
        <f t="shared" si="36"/>
        <v>0</v>
      </c>
      <c r="T114" s="178" t="str">
        <f t="shared" si="36"/>
        <v>0</v>
      </c>
      <c r="U114" s="178" t="str">
        <f t="shared" si="36"/>
        <v>0</v>
      </c>
      <c r="V114" s="178" t="str">
        <f t="shared" si="36"/>
        <v>0</v>
      </c>
      <c r="AA114" s="174" t="str">
        <f>_xlfn.CONCAT(G114:V114)</f>
        <v>0111111100000000</v>
      </c>
    </row>
    <row r="116" spans="2:29">
      <c r="D116" s="216"/>
      <c r="E116" s="216"/>
      <c r="AC116" s="174">
        <v>1.25</v>
      </c>
    </row>
    <row r="117" spans="2:29">
      <c r="AC117" s="209">
        <f>1/1.25</f>
        <v>0.8</v>
      </c>
    </row>
    <row r="119" spans="2:29">
      <c r="AA119" s="174">
        <v>60</v>
      </c>
      <c r="AB119" s="174">
        <f>AA119*AC116</f>
        <v>75</v>
      </c>
      <c r="AC119" s="174">
        <f>AB119*AC117</f>
        <v>60</v>
      </c>
    </row>
    <row r="121" spans="2:29">
      <c r="AA121" s="174" t="s">
        <v>714</v>
      </c>
      <c r="AB121" s="174">
        <f>HEX2DEC(AA121)</f>
        <v>127</v>
      </c>
      <c r="AC121" s="174">
        <f>AB121-40</f>
        <v>87</v>
      </c>
    </row>
    <row r="125" spans="2:29">
      <c r="B125" s="130">
        <v>20</v>
      </c>
      <c r="D125" s="174" t="str">
        <f>HEX2BIN(B125,8)</f>
        <v>00100000</v>
      </c>
      <c r="G125" s="178" t="str">
        <f t="shared" ref="G125:N125" si="37">RIGHT(LEFT($D125, G$28))</f>
        <v>0</v>
      </c>
      <c r="H125" s="178" t="str">
        <f t="shared" si="37"/>
        <v>0</v>
      </c>
      <c r="I125" s="200" t="str">
        <f t="shared" si="37"/>
        <v>1</v>
      </c>
      <c r="J125" s="202" t="str">
        <f t="shared" si="37"/>
        <v>0</v>
      </c>
      <c r="K125" s="178" t="str">
        <f t="shared" si="37"/>
        <v>0</v>
      </c>
      <c r="L125" s="178" t="str">
        <f t="shared" si="37"/>
        <v>0</v>
      </c>
      <c r="M125" s="178" t="str">
        <f t="shared" si="37"/>
        <v>0</v>
      </c>
      <c r="N125" s="178" t="str">
        <f t="shared" si="37"/>
        <v>0</v>
      </c>
    </row>
    <row r="128" spans="2:29">
      <c r="B128" s="130">
        <v>80</v>
      </c>
      <c r="D128" s="174" t="str">
        <f>HEX2BIN(B128,8)</f>
        <v>10000000</v>
      </c>
      <c r="G128" s="178" t="str">
        <f t="shared" ref="G128:N128" si="38">RIGHT(LEFT($D128, G$28))</f>
        <v>1</v>
      </c>
      <c r="H128" s="178" t="str">
        <f t="shared" si="38"/>
        <v>0</v>
      </c>
      <c r="I128" s="178" t="str">
        <f t="shared" si="38"/>
        <v>0</v>
      </c>
      <c r="J128" s="200" t="str">
        <f t="shared" si="38"/>
        <v>0</v>
      </c>
      <c r="K128" s="202" t="str">
        <f t="shared" si="38"/>
        <v>0</v>
      </c>
      <c r="L128" s="178" t="str">
        <f t="shared" si="38"/>
        <v>0</v>
      </c>
      <c r="M128" s="178" t="str">
        <f t="shared" si="38"/>
        <v>0</v>
      </c>
      <c r="N128" s="178" t="str">
        <f t="shared" si="38"/>
        <v>0</v>
      </c>
    </row>
    <row r="135" spans="1:30">
      <c r="B135" s="178">
        <v>80</v>
      </c>
      <c r="C135" s="178">
        <f>HEX2DEC(B135)</f>
        <v>128</v>
      </c>
      <c r="D135" s="178">
        <f>C135/10 + (14.6727 - C135/10) / 2.5454</f>
        <v>13.535719336842932</v>
      </c>
    </row>
    <row r="138" spans="1:30">
      <c r="B138" s="211" t="s">
        <v>477</v>
      </c>
      <c r="D138" s="174" t="str">
        <f>HEX2BIN(B138,8)</f>
        <v>10000000</v>
      </c>
      <c r="G138" s="178" t="str">
        <f t="shared" ref="G138:N138" si="39">RIGHT(LEFT($D138, G$28))</f>
        <v>1</v>
      </c>
      <c r="H138" s="178" t="str">
        <f t="shared" si="39"/>
        <v>0</v>
      </c>
      <c r="I138" s="200" t="str">
        <f t="shared" si="39"/>
        <v>0</v>
      </c>
      <c r="J138" s="202" t="str">
        <f t="shared" si="39"/>
        <v>0</v>
      </c>
      <c r="K138" s="178" t="str">
        <f t="shared" si="39"/>
        <v>0</v>
      </c>
      <c r="L138" s="252" t="str">
        <f t="shared" si="39"/>
        <v>0</v>
      </c>
      <c r="M138" s="178" t="str">
        <f t="shared" si="39"/>
        <v>0</v>
      </c>
      <c r="N138" s="178" t="str">
        <f t="shared" si="39"/>
        <v>0</v>
      </c>
      <c r="AB138" s="174" t="str">
        <f>_xlfn.CONCAT(G138:I138)</f>
        <v>100</v>
      </c>
      <c r="AC138" s="174">
        <f>BIN2DEC(AB138)</f>
        <v>4</v>
      </c>
      <c r="AD138" s="174">
        <f>AC138/7</f>
        <v>0.5714285714285714</v>
      </c>
    </row>
    <row r="143" spans="1:30">
      <c r="A143" s="174" t="s">
        <v>588</v>
      </c>
      <c r="B143" s="178">
        <v>20</v>
      </c>
      <c r="D143" s="174" t="str">
        <f t="shared" ref="D143:D147" si="40">HEX2BIN(B143,8)</f>
        <v>00100000</v>
      </c>
      <c r="J143" s="174">
        <v>0</v>
      </c>
      <c r="K143" s="174">
        <v>0</v>
      </c>
      <c r="L143" s="174">
        <v>0</v>
      </c>
    </row>
    <row r="144" spans="1:30">
      <c r="A144" s="174" t="s">
        <v>715</v>
      </c>
      <c r="B144" s="178">
        <v>21</v>
      </c>
      <c r="D144" s="174" t="str">
        <f t="shared" si="40"/>
        <v>00100001</v>
      </c>
      <c r="J144" s="174">
        <v>0</v>
      </c>
      <c r="K144" s="174">
        <v>0</v>
      </c>
      <c r="L144" s="174">
        <v>1</v>
      </c>
      <c r="AB144" s="174" t="str">
        <f>_xlfn.CONCAT(J144:L144)</f>
        <v>001</v>
      </c>
      <c r="AC144" s="174">
        <f>HEX2DEC(AB144)</f>
        <v>1</v>
      </c>
    </row>
    <row r="145" spans="1:33">
      <c r="A145" s="174" t="s">
        <v>716</v>
      </c>
      <c r="B145" s="178">
        <v>22</v>
      </c>
      <c r="D145" s="174" t="str">
        <f t="shared" si="40"/>
        <v>00100010</v>
      </c>
      <c r="J145" s="174">
        <v>0</v>
      </c>
      <c r="K145" s="174">
        <v>1</v>
      </c>
      <c r="L145" s="174">
        <v>0</v>
      </c>
      <c r="AB145" s="174" t="str">
        <f>_xlfn.CONCAT(J145:L145)</f>
        <v>010</v>
      </c>
      <c r="AC145" s="174">
        <f>BIN2DEC(AB145)</f>
        <v>2</v>
      </c>
    </row>
    <row r="146" spans="1:33">
      <c r="A146" s="174" t="s">
        <v>717</v>
      </c>
      <c r="B146" s="178">
        <v>25</v>
      </c>
      <c r="D146" s="174" t="str">
        <f t="shared" si="40"/>
        <v>00100101</v>
      </c>
      <c r="J146" s="174">
        <v>1</v>
      </c>
      <c r="K146" s="174">
        <v>0</v>
      </c>
      <c r="L146" s="174">
        <v>1</v>
      </c>
      <c r="AB146" s="174" t="str">
        <f>_xlfn.CONCAT(J146:L146)</f>
        <v>101</v>
      </c>
      <c r="AC146" s="174">
        <f>BIN2DEC(AB146)</f>
        <v>5</v>
      </c>
    </row>
    <row r="147" spans="1:33">
      <c r="A147" s="174" t="s">
        <v>718</v>
      </c>
      <c r="B147" s="178">
        <v>26</v>
      </c>
      <c r="D147" s="174" t="str">
        <f t="shared" si="40"/>
        <v>00100110</v>
      </c>
      <c r="J147" s="174">
        <v>1</v>
      </c>
      <c r="K147" s="174">
        <v>1</v>
      </c>
      <c r="L147" s="174">
        <v>0</v>
      </c>
      <c r="AB147" s="174" t="str">
        <f>_xlfn.CONCAT(J147:L147)</f>
        <v>110</v>
      </c>
      <c r="AC147" s="174">
        <f>BIN2DEC(AB147)</f>
        <v>6</v>
      </c>
      <c r="AG147" s="174">
        <f>HEX2DEC(B147)</f>
        <v>38</v>
      </c>
    </row>
    <row r="151" spans="1:33">
      <c r="G151" s="174">
        <v>0</v>
      </c>
      <c r="H151" s="174">
        <v>1</v>
      </c>
      <c r="I151" s="174">
        <v>2</v>
      </c>
      <c r="J151" s="174">
        <v>3</v>
      </c>
      <c r="K151" s="174">
        <v>4</v>
      </c>
      <c r="L151" s="174">
        <v>5</v>
      </c>
      <c r="M151" s="174">
        <v>6</v>
      </c>
      <c r="N151" s="174">
        <v>7</v>
      </c>
      <c r="O151" s="174">
        <v>8</v>
      </c>
      <c r="P151" s="174">
        <v>9</v>
      </c>
      <c r="Q151" s="261">
        <v>10</v>
      </c>
      <c r="R151" s="218">
        <v>11</v>
      </c>
      <c r="S151" s="261">
        <v>12</v>
      </c>
      <c r="T151" s="259">
        <v>13</v>
      </c>
      <c r="U151" s="253">
        <v>14</v>
      </c>
      <c r="V151" s="254">
        <v>15</v>
      </c>
      <c r="W151" s="174">
        <v>16</v>
      </c>
      <c r="X151" s="174">
        <v>17</v>
      </c>
      <c r="Y151" s="174">
        <v>18</v>
      </c>
      <c r="Z151" s="174">
        <v>19</v>
      </c>
      <c r="AA151" s="174">
        <v>20</v>
      </c>
      <c r="AB151" s="174">
        <v>21</v>
      </c>
      <c r="AC151" s="174">
        <v>22</v>
      </c>
      <c r="AD151" s="174">
        <v>23</v>
      </c>
    </row>
    <row r="152" spans="1:33">
      <c r="Q152" s="262"/>
      <c r="S152" s="262"/>
      <c r="U152" s="255"/>
      <c r="V152" s="256"/>
    </row>
    <row r="153" spans="1:33">
      <c r="A153" s="174" t="s">
        <v>358</v>
      </c>
      <c r="D153" s="174" t="str">
        <f>HEX2BIN(A153,8)</f>
        <v>00000000</v>
      </c>
      <c r="G153" s="174" t="str">
        <f t="shared" ref="G153:N153" si="41">RIGHT(LEFT($D153, G$28))</f>
        <v>0</v>
      </c>
      <c r="H153" s="174" t="str">
        <f t="shared" si="41"/>
        <v>0</v>
      </c>
      <c r="I153" s="174" t="str">
        <f t="shared" si="41"/>
        <v>0</v>
      </c>
      <c r="J153" s="174" t="str">
        <f t="shared" si="41"/>
        <v>0</v>
      </c>
      <c r="K153" s="174" t="str">
        <f t="shared" si="41"/>
        <v>0</v>
      </c>
      <c r="L153" s="174" t="str">
        <f t="shared" si="41"/>
        <v>0</v>
      </c>
      <c r="M153" s="174" t="str">
        <f t="shared" si="41"/>
        <v>0</v>
      </c>
      <c r="N153" s="174" t="str">
        <f t="shared" si="41"/>
        <v>0</v>
      </c>
      <c r="O153" s="174" t="str">
        <f t="shared" ref="O153:V153" si="42">RIGHT(LEFT($D154, G$28))</f>
        <v>0</v>
      </c>
      <c r="P153" s="174" t="str">
        <f t="shared" si="42"/>
        <v>0</v>
      </c>
      <c r="Q153" s="257" t="str">
        <f t="shared" si="42"/>
        <v>0</v>
      </c>
      <c r="R153" s="260" t="str">
        <f t="shared" si="42"/>
        <v>0</v>
      </c>
      <c r="S153" s="257" t="str">
        <f t="shared" si="42"/>
        <v>0</v>
      </c>
      <c r="T153" s="260" t="str">
        <f t="shared" si="42"/>
        <v>0</v>
      </c>
      <c r="U153" s="257" t="str">
        <f t="shared" si="42"/>
        <v>0</v>
      </c>
      <c r="V153" s="258" t="str">
        <f t="shared" si="42"/>
        <v>1</v>
      </c>
      <c r="W153" s="174" t="str">
        <f t="shared" ref="W153:AD153" si="43">RIGHT(LEFT($D155, G$28))</f>
        <v>0</v>
      </c>
      <c r="X153" s="174" t="str">
        <f t="shared" si="43"/>
        <v>0</v>
      </c>
      <c r="Y153" s="174" t="str">
        <f t="shared" si="43"/>
        <v>1</v>
      </c>
      <c r="Z153" s="174" t="str">
        <f t="shared" si="43"/>
        <v>1</v>
      </c>
      <c r="AA153" s="174" t="str">
        <f t="shared" si="43"/>
        <v>0</v>
      </c>
      <c r="AB153" s="174" t="str">
        <f t="shared" si="43"/>
        <v>0</v>
      </c>
      <c r="AC153" s="174" t="str">
        <f t="shared" si="43"/>
        <v>0</v>
      </c>
      <c r="AD153" s="174" t="str">
        <f t="shared" si="43"/>
        <v>0</v>
      </c>
    </row>
    <row r="154" spans="1:33">
      <c r="B154" s="178">
        <v>1</v>
      </c>
      <c r="D154" s="174" t="str">
        <f>HEX2BIN(B154,8)</f>
        <v>00000001</v>
      </c>
    </row>
    <row r="155" spans="1:33">
      <c r="C155" s="178" t="s">
        <v>495</v>
      </c>
      <c r="D155" s="174" t="str">
        <f>HEX2BIN(C155,8)</f>
        <v>00110000</v>
      </c>
      <c r="E155" s="174">
        <f>HEX2DEC(C155)</f>
        <v>48</v>
      </c>
    </row>
    <row r="157" spans="1:33">
      <c r="E157" s="174">
        <f>E155-40</f>
        <v>8</v>
      </c>
    </row>
    <row r="160" spans="1:33">
      <c r="L160" s="174">
        <v>21</v>
      </c>
      <c r="M160" s="174">
        <v>22</v>
      </c>
      <c r="N160" s="174">
        <v>23</v>
      </c>
      <c r="O160" s="174">
        <v>24</v>
      </c>
      <c r="P160" s="174">
        <v>25</v>
      </c>
      <c r="Q160" s="178">
        <v>26</v>
      </c>
      <c r="R160" s="178">
        <v>27</v>
      </c>
      <c r="S160" s="178">
        <v>28</v>
      </c>
      <c r="T160" s="174">
        <v>29</v>
      </c>
      <c r="U160" s="174">
        <v>30</v>
      </c>
      <c r="V160" s="174">
        <v>31</v>
      </c>
    </row>
    <row r="161" spans="2:27">
      <c r="B161" s="178">
        <v>80</v>
      </c>
      <c r="C161" s="178" t="s">
        <v>432</v>
      </c>
      <c r="D161" s="174" t="str">
        <f>HEX2BIN(C161,8)</f>
        <v>00111010</v>
      </c>
      <c r="E161" s="174" t="str">
        <f>HEX2BIN(C161,8)</f>
        <v>00111010</v>
      </c>
      <c r="G161" s="174" t="str">
        <f t="shared" ref="G161:O161" si="44">RIGHT(LEFT($D161, G$28))</f>
        <v>0</v>
      </c>
      <c r="H161" s="174" t="str">
        <f t="shared" si="44"/>
        <v>0</v>
      </c>
      <c r="I161" s="174" t="str">
        <f t="shared" si="44"/>
        <v>1</v>
      </c>
      <c r="J161" s="174" t="str">
        <f t="shared" si="44"/>
        <v>1</v>
      </c>
      <c r="K161" s="174" t="str">
        <f t="shared" si="44"/>
        <v>1</v>
      </c>
      <c r="L161" s="174" t="str">
        <f t="shared" si="44"/>
        <v>0</v>
      </c>
      <c r="M161" s="174" t="str">
        <f t="shared" si="44"/>
        <v>1</v>
      </c>
      <c r="N161" s="174" t="str">
        <f t="shared" si="44"/>
        <v>0</v>
      </c>
      <c r="O161" s="174" t="str">
        <f t="shared" si="44"/>
        <v>0</v>
      </c>
      <c r="P161" s="174" t="str">
        <f>RIGHT(LEFT($E161, P$28))</f>
        <v>0</v>
      </c>
      <c r="Q161" s="174" t="str">
        <f t="shared" ref="Q161:V161" si="45">RIGHT(LEFT($E161, Q$28))</f>
        <v>1</v>
      </c>
      <c r="R161" s="174" t="str">
        <f t="shared" si="45"/>
        <v>1</v>
      </c>
      <c r="S161" s="174" t="str">
        <f t="shared" si="45"/>
        <v>1</v>
      </c>
      <c r="T161" s="174" t="str">
        <f t="shared" si="45"/>
        <v>0</v>
      </c>
      <c r="U161" s="174" t="str">
        <f t="shared" si="45"/>
        <v>1</v>
      </c>
      <c r="V161" s="174" t="str">
        <f t="shared" si="45"/>
        <v>0</v>
      </c>
      <c r="AA161" s="174" t="str">
        <f>_xlfn.CONCAT(N161:V161)</f>
        <v>000111010</v>
      </c>
    </row>
    <row r="166" spans="2:27">
      <c r="D166" t="s">
        <v>719</v>
      </c>
    </row>
    <row r="172" spans="2:27">
      <c r="C172" s="178">
        <v>0</v>
      </c>
      <c r="D172" s="174">
        <v>0</v>
      </c>
      <c r="E172" s="174">
        <f>HEX2DEC(C172)*256+HEX2DEC(D172)</f>
        <v>0</v>
      </c>
    </row>
    <row r="181" spans="2:3">
      <c r="B181" s="174"/>
    </row>
    <row r="182" spans="2:3">
      <c r="C182" s="178">
        <v>30</v>
      </c>
    </row>
    <row r="238" spans="2:2">
      <c r="B238" s="178" t="s">
        <v>534</v>
      </c>
    </row>
    <row r="240" spans="2:2">
      <c r="B240" s="182" t="s">
        <v>535</v>
      </c>
    </row>
    <row r="242" spans="2:2">
      <c r="B242" s="178">
        <v>80</v>
      </c>
    </row>
    <row r="243" spans="2:2">
      <c r="B243" s="178">
        <f>HEX2DEC(B242)</f>
        <v>128</v>
      </c>
    </row>
    <row r="245" spans="2:2">
      <c r="B245" s="178">
        <f>B243/10 + (14.6727 - B243/10) / 2.5454</f>
        <v>13.535719336842932</v>
      </c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3C9C-8AF8-4387-A8D7-317F996A7BDA}">
  <sheetPr>
    <tabColor rgb="FF00FFFB"/>
  </sheetPr>
  <dimension ref="A1:CE59"/>
  <sheetViews>
    <sheetView workbookViewId="0">
      <selection activeCell="AT25" sqref="AT25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1" customWidth="1"/>
    <col min="20" max="26" width="3.28515625" style="292" customWidth="1"/>
    <col min="27" max="27" width="3.28515625" style="291" customWidth="1"/>
    <col min="28" max="34" width="3.28515625" style="292" customWidth="1"/>
    <col min="35" max="35" width="3.28515625" style="291" customWidth="1"/>
    <col min="36" max="42" width="3.28515625" style="292" customWidth="1"/>
    <col min="43" max="43" width="3.28515625" style="291" customWidth="1"/>
    <col min="44" max="50" width="3.28515625" style="292" customWidth="1"/>
    <col min="51" max="51" width="3.28515625" style="291" customWidth="1"/>
    <col min="52" max="57" width="3.28515625" style="292" customWidth="1"/>
    <col min="58" max="58" width="3.28515625" style="293" customWidth="1"/>
    <col min="59" max="65" width="3.28515625" style="292" customWidth="1"/>
    <col min="66" max="66" width="3.28515625" style="293" customWidth="1"/>
    <col min="67" max="74" width="3.28515625" style="292" customWidth="1"/>
    <col min="75" max="75" width="3.28515625" style="291" customWidth="1"/>
    <col min="76" max="81" width="3.28515625" style="292" customWidth="1"/>
    <col min="82" max="82" width="3.28515625" style="293" customWidth="1"/>
    <col min="83" max="83" width="3.7109375" style="178" customWidth="1"/>
    <col min="84" max="16384" width="9.140625" style="174"/>
  </cols>
  <sheetData>
    <row r="1" spans="1:82" ht="118.5" customHeight="1">
      <c r="A1" s="403">
        <f t="shared" ref="A1:B1" si="0">HEX2DEC(A4)</f>
        <v>2</v>
      </c>
      <c r="B1" s="403">
        <f t="shared" si="0"/>
        <v>80</v>
      </c>
      <c r="C1" s="403">
        <f>HEX2DEC(C4)</f>
        <v>255</v>
      </c>
      <c r="D1" s="403">
        <f t="shared" ref="D1:H1" si="1">HEX2DEC(D4)</f>
        <v>0</v>
      </c>
      <c r="E1" s="403">
        <f t="shared" si="1"/>
        <v>0</v>
      </c>
      <c r="F1" s="403">
        <f t="shared" si="1"/>
        <v>0</v>
      </c>
      <c r="G1" s="403">
        <f t="shared" si="1"/>
        <v>0</v>
      </c>
      <c r="H1" s="403">
        <f t="shared" si="1"/>
        <v>0</v>
      </c>
      <c r="S1" s="549" t="s">
        <v>1220</v>
      </c>
      <c r="T1" s="550"/>
      <c r="U1" s="550"/>
      <c r="V1" s="550"/>
      <c r="W1" s="550"/>
      <c r="X1" s="550"/>
      <c r="Y1" s="550"/>
      <c r="Z1" s="550"/>
      <c r="AA1" s="550"/>
      <c r="AB1" s="550"/>
      <c r="AC1" s="550"/>
      <c r="AD1" s="550"/>
      <c r="AE1" s="550"/>
      <c r="AF1" s="550"/>
      <c r="AG1" s="550"/>
      <c r="AH1" s="551"/>
      <c r="AI1" s="549" t="s">
        <v>172</v>
      </c>
      <c r="AJ1" s="550"/>
      <c r="AK1" s="550"/>
      <c r="AL1" s="550"/>
      <c r="AM1" s="550"/>
      <c r="AN1" s="550"/>
      <c r="AO1" s="550"/>
      <c r="AP1" s="551"/>
      <c r="AQ1" s="281"/>
      <c r="AR1" s="282"/>
      <c r="AS1" s="282"/>
      <c r="AT1" s="282" t="s">
        <v>1221</v>
      </c>
      <c r="AU1" s="282" t="s">
        <v>1222</v>
      </c>
      <c r="AV1" s="282" t="s">
        <v>146</v>
      </c>
      <c r="AW1" s="282" t="s">
        <v>117</v>
      </c>
      <c r="AX1" s="282" t="s">
        <v>192</v>
      </c>
      <c r="AY1" s="552" t="s">
        <v>182</v>
      </c>
      <c r="AZ1" s="553"/>
      <c r="BA1" s="553"/>
      <c r="BB1" s="553"/>
      <c r="BC1" s="553"/>
      <c r="BD1" s="553"/>
      <c r="BE1" s="553"/>
      <c r="BF1" s="553"/>
      <c r="BG1" s="553"/>
      <c r="BH1" s="553"/>
      <c r="BI1" s="553"/>
      <c r="BJ1" s="553"/>
      <c r="BK1" s="553"/>
      <c r="BL1" s="553"/>
      <c r="BM1" s="553"/>
      <c r="BN1" s="554"/>
      <c r="BO1" s="552" t="s">
        <v>165</v>
      </c>
      <c r="BP1" s="553"/>
      <c r="BQ1" s="553"/>
      <c r="BR1" s="553"/>
      <c r="BS1" s="553"/>
      <c r="BT1" s="553"/>
      <c r="BU1" s="553"/>
      <c r="BV1" s="554"/>
      <c r="BW1" s="281"/>
      <c r="BX1" s="282"/>
      <c r="BY1" s="282"/>
      <c r="BZ1" s="282"/>
      <c r="CA1" s="282"/>
      <c r="CB1" s="282"/>
      <c r="CC1" s="282"/>
      <c r="CD1" s="283"/>
    </row>
    <row r="2" spans="1:82">
      <c r="J2" s="183"/>
      <c r="S2" s="284">
        <v>0</v>
      </c>
      <c r="T2" s="285">
        <v>1</v>
      </c>
      <c r="U2" s="285">
        <v>2</v>
      </c>
      <c r="V2" s="285">
        <v>3</v>
      </c>
      <c r="W2" s="285">
        <v>4</v>
      </c>
      <c r="X2" s="285">
        <v>5</v>
      </c>
      <c r="Y2" s="285">
        <v>6</v>
      </c>
      <c r="Z2" s="285">
        <v>7</v>
      </c>
      <c r="AA2" s="284">
        <v>8</v>
      </c>
      <c r="AB2" s="285">
        <v>9</v>
      </c>
      <c r="AC2" s="285">
        <v>10</v>
      </c>
      <c r="AD2" s="285">
        <v>11</v>
      </c>
      <c r="AE2" s="285">
        <v>12</v>
      </c>
      <c r="AF2" s="285">
        <v>13</v>
      </c>
      <c r="AG2" s="285">
        <v>14</v>
      </c>
      <c r="AH2" s="285">
        <v>15</v>
      </c>
      <c r="AI2" s="284">
        <v>16</v>
      </c>
      <c r="AJ2" s="285">
        <v>17</v>
      </c>
      <c r="AK2" s="285">
        <v>18</v>
      </c>
      <c r="AL2" s="285">
        <v>19</v>
      </c>
      <c r="AM2" s="285">
        <v>20</v>
      </c>
      <c r="AN2" s="285">
        <v>21</v>
      </c>
      <c r="AO2" s="285">
        <v>22</v>
      </c>
      <c r="AP2" s="285">
        <v>23</v>
      </c>
      <c r="AQ2" s="284">
        <v>24</v>
      </c>
      <c r="AR2" s="285">
        <v>25</v>
      </c>
      <c r="AS2" s="285">
        <v>26</v>
      </c>
      <c r="AT2" s="285">
        <v>27</v>
      </c>
      <c r="AU2" s="285">
        <v>28</v>
      </c>
      <c r="AV2" s="285">
        <v>29</v>
      </c>
      <c r="AW2" s="285">
        <v>30</v>
      </c>
      <c r="AX2" s="285">
        <v>31</v>
      </c>
      <c r="AY2" s="284">
        <v>32</v>
      </c>
      <c r="AZ2" s="285">
        <v>33</v>
      </c>
      <c r="BA2" s="285">
        <v>34</v>
      </c>
      <c r="BB2" s="285">
        <v>35</v>
      </c>
      <c r="BC2" s="285">
        <v>36</v>
      </c>
      <c r="BD2" s="285">
        <v>37</v>
      </c>
      <c r="BE2" s="285">
        <v>38</v>
      </c>
      <c r="BF2" s="286">
        <v>39</v>
      </c>
      <c r="BG2" s="285">
        <v>40</v>
      </c>
      <c r="BH2" s="285">
        <v>41</v>
      </c>
      <c r="BI2" s="285">
        <v>42</v>
      </c>
      <c r="BJ2" s="285">
        <v>43</v>
      </c>
      <c r="BK2" s="285">
        <v>44</v>
      </c>
      <c r="BL2" s="285">
        <v>45</v>
      </c>
      <c r="BM2" s="285">
        <v>46</v>
      </c>
      <c r="BN2" s="286">
        <v>47</v>
      </c>
      <c r="BO2" s="285">
        <v>48</v>
      </c>
      <c r="BP2" s="285">
        <v>49</v>
      </c>
      <c r="BQ2" s="285">
        <v>50</v>
      </c>
      <c r="BR2" s="285">
        <v>51</v>
      </c>
      <c r="BS2" s="285">
        <v>52</v>
      </c>
      <c r="BT2" s="285">
        <v>53</v>
      </c>
      <c r="BU2" s="285">
        <v>54</v>
      </c>
      <c r="BV2" s="285">
        <v>55</v>
      </c>
      <c r="BW2" s="284">
        <v>56</v>
      </c>
      <c r="BX2" s="285">
        <v>57</v>
      </c>
      <c r="BY2" s="285">
        <v>58</v>
      </c>
      <c r="BZ2" s="285">
        <v>59</v>
      </c>
      <c r="CA2" s="285">
        <v>60</v>
      </c>
      <c r="CB2" s="285">
        <v>61</v>
      </c>
      <c r="CC2" s="285">
        <v>62</v>
      </c>
      <c r="CD2" s="286">
        <v>63</v>
      </c>
    </row>
    <row r="3" spans="1:82">
      <c r="S3" s="287">
        <v>1</v>
      </c>
      <c r="T3" s="288">
        <v>2</v>
      </c>
      <c r="U3" s="288">
        <v>3</v>
      </c>
      <c r="V3" s="289">
        <v>4</v>
      </c>
      <c r="W3" s="288">
        <v>5</v>
      </c>
      <c r="X3" s="289">
        <v>6</v>
      </c>
      <c r="Y3" s="289">
        <v>7</v>
      </c>
      <c r="Z3" s="288">
        <v>8</v>
      </c>
      <c r="AA3" s="287">
        <v>1</v>
      </c>
      <c r="AB3" s="288">
        <v>2</v>
      </c>
      <c r="AC3" s="288">
        <v>3</v>
      </c>
      <c r="AD3" s="289">
        <v>4</v>
      </c>
      <c r="AE3" s="288">
        <v>5</v>
      </c>
      <c r="AF3" s="288">
        <v>6</v>
      </c>
      <c r="AG3" s="288">
        <v>7</v>
      </c>
      <c r="AH3" s="288">
        <v>8</v>
      </c>
      <c r="AI3" s="287">
        <v>1</v>
      </c>
      <c r="AJ3" s="288">
        <v>2</v>
      </c>
      <c r="AK3" s="288">
        <v>3</v>
      </c>
      <c r="AL3" s="288">
        <v>4</v>
      </c>
      <c r="AM3" s="288">
        <v>5</v>
      </c>
      <c r="AN3" s="288">
        <v>6</v>
      </c>
      <c r="AO3" s="288">
        <v>7</v>
      </c>
      <c r="AP3" s="288">
        <v>8</v>
      </c>
      <c r="AQ3" s="287">
        <v>1</v>
      </c>
      <c r="AR3" s="288">
        <v>2</v>
      </c>
      <c r="AS3" s="288">
        <v>3</v>
      </c>
      <c r="AT3" s="288">
        <v>4</v>
      </c>
      <c r="AU3" s="288">
        <v>5</v>
      </c>
      <c r="AV3" s="288">
        <v>6</v>
      </c>
      <c r="AW3" s="288">
        <v>7</v>
      </c>
      <c r="AX3" s="288">
        <v>8</v>
      </c>
      <c r="AY3" s="287">
        <v>1</v>
      </c>
      <c r="AZ3" s="288">
        <v>2</v>
      </c>
      <c r="BA3" s="288">
        <v>3</v>
      </c>
      <c r="BB3" s="288">
        <v>4</v>
      </c>
      <c r="BC3" s="288">
        <v>5</v>
      </c>
      <c r="BD3" s="288">
        <v>6</v>
      </c>
      <c r="BE3" s="288">
        <v>7</v>
      </c>
      <c r="BF3" s="290">
        <v>8</v>
      </c>
      <c r="BG3" s="288">
        <v>1</v>
      </c>
      <c r="BH3" s="288">
        <v>2</v>
      </c>
      <c r="BI3" s="288">
        <v>3</v>
      </c>
      <c r="BJ3" s="288">
        <v>4</v>
      </c>
      <c r="BK3" s="288">
        <v>5</v>
      </c>
      <c r="BL3" s="288">
        <v>6</v>
      </c>
      <c r="BM3" s="288">
        <v>7</v>
      </c>
      <c r="BN3" s="290">
        <v>8</v>
      </c>
      <c r="BO3" s="288">
        <v>1</v>
      </c>
      <c r="BP3" s="288">
        <v>2</v>
      </c>
      <c r="BQ3" s="288">
        <v>3</v>
      </c>
      <c r="BR3" s="288">
        <v>4</v>
      </c>
      <c r="BS3" s="288">
        <v>5</v>
      </c>
      <c r="BT3" s="288">
        <v>6</v>
      </c>
      <c r="BU3" s="288">
        <v>7</v>
      </c>
      <c r="BV3" s="288">
        <v>8</v>
      </c>
      <c r="BW3" s="287">
        <v>1</v>
      </c>
      <c r="BX3" s="288">
        <v>2</v>
      </c>
      <c r="BY3" s="288">
        <v>3</v>
      </c>
      <c r="BZ3" s="288">
        <v>4</v>
      </c>
      <c r="CA3" s="288">
        <v>5</v>
      </c>
      <c r="CB3" s="288">
        <v>6</v>
      </c>
      <c r="CC3" s="288">
        <v>7</v>
      </c>
      <c r="CD3" s="290">
        <v>8</v>
      </c>
    </row>
    <row r="4" spans="1:82">
      <c r="A4" s="278" t="s">
        <v>541</v>
      </c>
      <c r="B4" s="278" t="s">
        <v>395</v>
      </c>
      <c r="C4" s="278" t="s">
        <v>384</v>
      </c>
      <c r="D4" s="278" t="s">
        <v>358</v>
      </c>
      <c r="E4" s="278" t="s">
        <v>358</v>
      </c>
      <c r="F4" s="278" t="s">
        <v>358</v>
      </c>
      <c r="G4" s="278" t="s">
        <v>358</v>
      </c>
      <c r="H4" s="278" t="s">
        <v>358</v>
      </c>
      <c r="I4" s="211"/>
      <c r="J4" s="174" t="str">
        <f>HEX2BIN(A4,8)</f>
        <v>00000010</v>
      </c>
      <c r="K4" s="174" t="str">
        <f t="shared" ref="K4:Q4" si="2">HEX2BIN(B4,8)</f>
        <v>01010000</v>
      </c>
      <c r="L4" s="174" t="str">
        <f t="shared" si="2"/>
        <v>11111111</v>
      </c>
      <c r="M4" s="174" t="str">
        <f t="shared" si="2"/>
        <v>00000000</v>
      </c>
      <c r="N4" s="174" t="str">
        <f t="shared" si="2"/>
        <v>00000000</v>
      </c>
      <c r="O4" s="174" t="str">
        <f t="shared" si="2"/>
        <v>00000000</v>
      </c>
      <c r="P4" s="174" t="str">
        <f t="shared" si="2"/>
        <v>00000000</v>
      </c>
      <c r="Q4" s="174" t="str">
        <f t="shared" si="2"/>
        <v>00000000</v>
      </c>
      <c r="S4" s="291" t="str">
        <f>RIGHT(LEFT($J4,S$3))</f>
        <v>0</v>
      </c>
      <c r="T4" s="292" t="str">
        <f t="shared" ref="T4:Z4" si="3">RIGHT(LEFT($J4,T$3))</f>
        <v>0</v>
      </c>
      <c r="U4" s="292" t="str">
        <f t="shared" si="3"/>
        <v>0</v>
      </c>
      <c r="V4" s="292" t="str">
        <f t="shared" si="3"/>
        <v>0</v>
      </c>
      <c r="W4" s="292" t="str">
        <f t="shared" si="3"/>
        <v>0</v>
      </c>
      <c r="X4" s="292" t="str">
        <f t="shared" si="3"/>
        <v>0</v>
      </c>
      <c r="Y4" s="292" t="str">
        <f t="shared" si="3"/>
        <v>1</v>
      </c>
      <c r="Z4" s="292" t="str">
        <f t="shared" si="3"/>
        <v>0</v>
      </c>
      <c r="AA4" s="291" t="str">
        <f>RIGHT(LEFT($K4,AA$3))</f>
        <v>0</v>
      </c>
      <c r="AB4" s="292" t="str">
        <f t="shared" ref="AB4:AH4" si="4">RIGHT(LEFT($K4,AB$3))</f>
        <v>1</v>
      </c>
      <c r="AC4" s="292" t="str">
        <f t="shared" si="4"/>
        <v>0</v>
      </c>
      <c r="AD4" s="292" t="str">
        <f t="shared" si="4"/>
        <v>1</v>
      </c>
      <c r="AE4" s="292" t="str">
        <f t="shared" si="4"/>
        <v>0</v>
      </c>
      <c r="AF4" s="292" t="str">
        <f t="shared" si="4"/>
        <v>0</v>
      </c>
      <c r="AG4" s="292" t="str">
        <f t="shared" si="4"/>
        <v>0</v>
      </c>
      <c r="AH4" s="292" t="str">
        <f t="shared" si="4"/>
        <v>0</v>
      </c>
      <c r="AI4" s="291" t="str">
        <f>RIGHT(LEFT($L4,AI$3))</f>
        <v>1</v>
      </c>
      <c r="AJ4" s="292" t="str">
        <f t="shared" ref="AJ4:AP4" si="5">RIGHT(LEFT($L4,AJ$3))</f>
        <v>1</v>
      </c>
      <c r="AK4" s="292" t="str">
        <f t="shared" si="5"/>
        <v>1</v>
      </c>
      <c r="AL4" s="292" t="str">
        <f t="shared" si="5"/>
        <v>1</v>
      </c>
      <c r="AM4" s="292" t="str">
        <f t="shared" si="5"/>
        <v>1</v>
      </c>
      <c r="AN4" s="292" t="str">
        <f t="shared" si="5"/>
        <v>1</v>
      </c>
      <c r="AO4" s="292" t="str">
        <f t="shared" si="5"/>
        <v>1</v>
      </c>
      <c r="AP4" s="292" t="str">
        <f t="shared" si="5"/>
        <v>1</v>
      </c>
      <c r="AQ4" s="291" t="str">
        <f>RIGHT(LEFT($M4,AQ$3))</f>
        <v>0</v>
      </c>
      <c r="AR4" s="292" t="str">
        <f t="shared" ref="AR4:AX4" si="6">RIGHT(LEFT($M4,AR$3))</f>
        <v>0</v>
      </c>
      <c r="AS4" s="292" t="str">
        <f t="shared" si="6"/>
        <v>0</v>
      </c>
      <c r="AT4" s="292" t="str">
        <f t="shared" si="6"/>
        <v>0</v>
      </c>
      <c r="AU4" s="292" t="str">
        <f t="shared" si="6"/>
        <v>0</v>
      </c>
      <c r="AV4" s="292" t="str">
        <f t="shared" si="6"/>
        <v>0</v>
      </c>
      <c r="AW4" s="292" t="str">
        <f t="shared" si="6"/>
        <v>0</v>
      </c>
      <c r="AX4" s="292" t="str">
        <f t="shared" si="6"/>
        <v>0</v>
      </c>
      <c r="AY4" s="291" t="str">
        <f>RIGHT(LEFT($N4,BW$3))</f>
        <v>0</v>
      </c>
      <c r="AZ4" s="292" t="str">
        <f t="shared" ref="AZ4:BF4" si="7">RIGHT(LEFT($N4,BX$3))</f>
        <v>0</v>
      </c>
      <c r="BA4" s="292" t="str">
        <f t="shared" si="7"/>
        <v>0</v>
      </c>
      <c r="BB4" s="292" t="str">
        <f t="shared" si="7"/>
        <v>0</v>
      </c>
      <c r="BC4" s="292" t="str">
        <f t="shared" si="7"/>
        <v>0</v>
      </c>
      <c r="BD4" s="292" t="str">
        <f t="shared" si="7"/>
        <v>0</v>
      </c>
      <c r="BE4" s="292" t="str">
        <f t="shared" si="7"/>
        <v>0</v>
      </c>
      <c r="BF4" s="293" t="str">
        <f t="shared" si="7"/>
        <v>0</v>
      </c>
      <c r="BG4" s="292" t="str">
        <f>RIGHT(LEFT($O4,BG$3))</f>
        <v>0</v>
      </c>
      <c r="BH4" s="292" t="str">
        <f t="shared" ref="BH4:BN4" si="8">RIGHT(LEFT($O4,BH$3))</f>
        <v>0</v>
      </c>
      <c r="BI4" s="292" t="str">
        <f t="shared" si="8"/>
        <v>0</v>
      </c>
      <c r="BJ4" s="292" t="str">
        <f t="shared" si="8"/>
        <v>0</v>
      </c>
      <c r="BK4" s="292" t="str">
        <f t="shared" si="8"/>
        <v>0</v>
      </c>
      <c r="BL4" s="292" t="str">
        <f t="shared" si="8"/>
        <v>0</v>
      </c>
      <c r="BM4" s="292" t="str">
        <f t="shared" si="8"/>
        <v>0</v>
      </c>
      <c r="BN4" s="293" t="str">
        <f t="shared" si="8"/>
        <v>0</v>
      </c>
      <c r="BO4" s="292" t="str">
        <f>RIGHT(LEFT($P4,BO$3))</f>
        <v>0</v>
      </c>
      <c r="BP4" s="292" t="str">
        <f t="shared" ref="BP4:BV4" si="9">RIGHT(LEFT($P4,BP$3))</f>
        <v>0</v>
      </c>
      <c r="BQ4" s="292" t="str">
        <f t="shared" si="9"/>
        <v>0</v>
      </c>
      <c r="BR4" s="292" t="str">
        <f t="shared" si="9"/>
        <v>0</v>
      </c>
      <c r="BS4" s="292" t="str">
        <f t="shared" si="9"/>
        <v>0</v>
      </c>
      <c r="BT4" s="292" t="str">
        <f t="shared" si="9"/>
        <v>0</v>
      </c>
      <c r="BU4" s="292" t="str">
        <f t="shared" si="9"/>
        <v>0</v>
      </c>
      <c r="BV4" s="292" t="str">
        <f t="shared" si="9"/>
        <v>0</v>
      </c>
      <c r="BW4" s="291" t="str">
        <f>RIGHT(LEFT($Q4,BW$3))</f>
        <v>0</v>
      </c>
      <c r="BX4" s="292" t="str">
        <f t="shared" ref="BX4:CD4" si="10">RIGHT(LEFT($Q4,BX$3))</f>
        <v>0</v>
      </c>
      <c r="BY4" s="292" t="str">
        <f t="shared" si="10"/>
        <v>0</v>
      </c>
      <c r="BZ4" s="292" t="str">
        <f t="shared" si="10"/>
        <v>0</v>
      </c>
      <c r="CA4" s="292" t="str">
        <f t="shared" si="10"/>
        <v>0</v>
      </c>
      <c r="CB4" s="292" t="str">
        <f t="shared" si="10"/>
        <v>0</v>
      </c>
      <c r="CC4" s="292" t="str">
        <f t="shared" si="10"/>
        <v>0</v>
      </c>
      <c r="CD4" s="293" t="str">
        <f t="shared" si="10"/>
        <v>0</v>
      </c>
    </row>
    <row r="5" spans="1:82">
      <c r="AQ5" s="294"/>
      <c r="AR5" s="295"/>
      <c r="AS5" s="295"/>
      <c r="AT5" s="295"/>
      <c r="AU5" s="295"/>
      <c r="AV5" s="295"/>
      <c r="AW5" s="295"/>
      <c r="AX5" s="295"/>
    </row>
    <row r="6" spans="1:82">
      <c r="A6" s="394" t="s">
        <v>177</v>
      </c>
      <c r="B6" s="394"/>
      <c r="C6" s="394"/>
      <c r="D6" s="394"/>
      <c r="E6" s="394"/>
      <c r="F6" s="394"/>
      <c r="G6" s="394"/>
      <c r="H6" s="394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6"/>
      <c r="T6" s="397"/>
      <c r="U6" s="397"/>
      <c r="V6" s="397"/>
      <c r="W6" s="397"/>
      <c r="X6" s="397"/>
      <c r="Y6" s="397"/>
      <c r="Z6" s="397"/>
      <c r="AA6" s="396"/>
      <c r="AB6" s="397"/>
      <c r="AC6" s="397"/>
      <c r="AD6" s="397"/>
      <c r="AE6" s="397"/>
      <c r="AF6" s="397"/>
      <c r="AG6" s="397"/>
      <c r="AH6" s="397"/>
      <c r="AQ6" s="294"/>
      <c r="AR6" s="295"/>
      <c r="AS6" s="295"/>
      <c r="AT6" s="295"/>
      <c r="AU6" s="295"/>
      <c r="AV6" s="295"/>
      <c r="AW6" s="295"/>
      <c r="AX6" s="295"/>
    </row>
    <row r="7" spans="1:82">
      <c r="AQ7" s="294"/>
      <c r="AR7" s="295"/>
      <c r="AS7" s="295"/>
      <c r="AT7" s="295"/>
      <c r="AU7" s="295"/>
      <c r="AV7" s="295"/>
      <c r="AW7" s="295"/>
      <c r="AX7" s="295"/>
    </row>
    <row r="8" spans="1:82">
      <c r="A8" s="176" t="s">
        <v>1223</v>
      </c>
      <c r="AQ8" s="294"/>
      <c r="AR8" s="295"/>
      <c r="AS8" s="295"/>
      <c r="AT8" s="295"/>
      <c r="AU8" s="295"/>
      <c r="AV8" s="295"/>
      <c r="AW8" s="295"/>
      <c r="AX8" s="295"/>
    </row>
    <row r="9" spans="1:82">
      <c r="A9" s="176" t="s">
        <v>1224</v>
      </c>
      <c r="AQ9" s="294"/>
      <c r="AR9" s="295"/>
      <c r="AS9" s="295"/>
      <c r="AT9" s="295"/>
      <c r="AU9" s="295"/>
      <c r="AV9" s="295"/>
      <c r="AW9" s="295"/>
      <c r="AX9" s="295"/>
    </row>
    <row r="10" spans="1:82">
      <c r="A10" s="174" t="s">
        <v>1225</v>
      </c>
      <c r="AQ10" s="294"/>
      <c r="AR10" s="295"/>
      <c r="AS10" s="295"/>
      <c r="AT10" s="295"/>
      <c r="AU10" s="295"/>
      <c r="AV10" s="295"/>
      <c r="AW10" s="295"/>
      <c r="AX10" s="295"/>
    </row>
    <row r="11" spans="1:82">
      <c r="AQ11" s="294"/>
      <c r="AR11" s="295"/>
      <c r="AS11" s="295"/>
      <c r="AT11" s="295"/>
      <c r="AU11" s="295"/>
      <c r="AV11" s="295"/>
      <c r="AW11" s="295"/>
      <c r="AX11" s="295"/>
    </row>
    <row r="12" spans="1:82">
      <c r="A12" s="398" t="s">
        <v>1226</v>
      </c>
      <c r="B12" s="399"/>
      <c r="C12" s="399"/>
      <c r="D12" s="399"/>
      <c r="E12" s="399"/>
      <c r="F12" s="399"/>
      <c r="G12" s="399"/>
      <c r="H12" s="399"/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1"/>
      <c r="T12" s="402"/>
      <c r="U12" s="402"/>
      <c r="V12" s="402"/>
      <c r="W12" s="402"/>
      <c r="X12" s="402"/>
      <c r="Y12" s="402"/>
      <c r="Z12" s="402"/>
      <c r="AA12" s="401"/>
      <c r="AB12" s="402"/>
      <c r="AC12" s="402"/>
      <c r="AD12" s="402"/>
      <c r="AE12" s="402"/>
      <c r="AF12" s="402"/>
      <c r="AG12" s="402"/>
      <c r="AH12" s="402"/>
    </row>
    <row r="14" spans="1:82">
      <c r="A14" s="394" t="s">
        <v>172</v>
      </c>
      <c r="B14" s="394"/>
      <c r="C14" s="394"/>
      <c r="D14" s="394"/>
      <c r="E14" s="394"/>
      <c r="F14" s="394"/>
      <c r="G14" s="394"/>
      <c r="H14" s="394"/>
      <c r="I14" s="395"/>
      <c r="J14" s="395"/>
      <c r="K14" s="395"/>
      <c r="L14" s="395"/>
      <c r="M14" s="395"/>
      <c r="N14" s="395"/>
      <c r="O14" s="395"/>
      <c r="P14" s="395"/>
      <c r="Q14" s="395"/>
      <c r="R14" s="395"/>
      <c r="S14" s="396"/>
      <c r="T14" s="397"/>
      <c r="U14" s="397"/>
      <c r="V14" s="397"/>
      <c r="W14" s="397"/>
      <c r="X14" s="397"/>
      <c r="Y14" s="397"/>
      <c r="Z14" s="397"/>
      <c r="AA14" s="396"/>
      <c r="AB14" s="397"/>
      <c r="AC14" s="397"/>
      <c r="AD14" s="397"/>
      <c r="AE14" s="397"/>
      <c r="AF14" s="397"/>
      <c r="AG14" s="397"/>
      <c r="AH14" s="397"/>
      <c r="AI14" s="556">
        <f>BIN2DEC(_xlfn.CONCAT(AI4:AP4))</f>
        <v>255</v>
      </c>
      <c r="AJ14" s="557"/>
      <c r="AK14" s="557"/>
      <c r="AL14" s="557"/>
      <c r="AM14" s="557"/>
      <c r="AN14" s="557"/>
      <c r="AO14" s="557"/>
      <c r="AP14" s="558"/>
    </row>
    <row r="15" spans="1:82">
      <c r="AI15" s="559">
        <f>AI14/2.55</f>
        <v>100</v>
      </c>
      <c r="AJ15" s="560"/>
      <c r="AK15" s="560"/>
      <c r="AL15" s="560"/>
      <c r="AM15" s="560"/>
      <c r="AN15" s="560"/>
      <c r="AO15" s="560"/>
      <c r="AP15" s="561"/>
    </row>
    <row r="16" spans="1:82">
      <c r="A16" s="399" t="s">
        <v>1227</v>
      </c>
      <c r="B16" s="399"/>
      <c r="C16" s="399"/>
      <c r="D16" s="399"/>
      <c r="E16" s="399"/>
      <c r="F16" s="399"/>
      <c r="G16" s="399"/>
      <c r="H16" s="399"/>
      <c r="I16" s="400"/>
      <c r="J16" s="400"/>
      <c r="K16" s="400"/>
      <c r="L16" s="400"/>
      <c r="M16" s="400"/>
      <c r="N16" s="400"/>
      <c r="O16" s="400"/>
      <c r="P16" s="400"/>
      <c r="Q16" s="400"/>
      <c r="R16" s="400"/>
      <c r="S16" s="401"/>
      <c r="T16" s="402"/>
      <c r="U16" s="402"/>
      <c r="V16" s="402"/>
      <c r="W16" s="402"/>
      <c r="X16" s="402"/>
      <c r="Y16" s="402"/>
      <c r="Z16" s="402"/>
      <c r="AA16" s="401"/>
      <c r="AB16" s="402"/>
      <c r="AC16" s="402"/>
      <c r="AD16" s="402"/>
      <c r="AE16" s="402"/>
      <c r="AF16" s="402"/>
      <c r="AG16" s="402"/>
      <c r="AH16" s="402"/>
      <c r="AI16" s="401"/>
      <c r="AJ16" s="402"/>
      <c r="AK16" s="402"/>
      <c r="AL16" s="402"/>
      <c r="AM16" s="402"/>
      <c r="AN16" s="402"/>
      <c r="AO16" s="402"/>
      <c r="AP16" s="402"/>
    </row>
    <row r="18" spans="1:50">
      <c r="A18" s="394" t="s">
        <v>1228</v>
      </c>
      <c r="B18" s="394"/>
      <c r="C18" s="394"/>
      <c r="D18" s="394"/>
      <c r="E18" s="394"/>
      <c r="F18" s="394"/>
      <c r="G18" s="394"/>
      <c r="H18" s="394"/>
      <c r="I18" s="395"/>
      <c r="J18" s="395"/>
      <c r="K18" s="395"/>
      <c r="L18" s="395"/>
      <c r="M18" s="395"/>
      <c r="N18" s="395"/>
      <c r="O18" s="395"/>
      <c r="P18" s="395"/>
      <c r="Q18" s="395"/>
      <c r="R18" s="395"/>
      <c r="S18" s="396"/>
      <c r="T18" s="397"/>
      <c r="U18" s="397"/>
      <c r="V18" s="397"/>
      <c r="W18" s="397"/>
      <c r="X18" s="397"/>
      <c r="Y18" s="397"/>
      <c r="Z18" s="397"/>
      <c r="AA18" s="396"/>
      <c r="AB18" s="397"/>
      <c r="AC18" s="397"/>
      <c r="AD18" s="397"/>
      <c r="AE18" s="397"/>
      <c r="AF18" s="397"/>
      <c r="AG18" s="397"/>
      <c r="AH18" s="397"/>
      <c r="AI18" s="396"/>
      <c r="AJ18" s="397"/>
      <c r="AK18" s="397"/>
      <c r="AL18" s="397"/>
      <c r="AM18" s="397"/>
      <c r="AN18" s="397"/>
      <c r="AO18" s="397"/>
      <c r="AP18" s="397"/>
      <c r="AQ18" s="396"/>
      <c r="AR18" s="397"/>
      <c r="AS18" s="397"/>
      <c r="AT18" s="397"/>
      <c r="AU18" s="397"/>
      <c r="AV18" s="397"/>
      <c r="AW18" s="397"/>
      <c r="AX18" s="397">
        <v>1</v>
      </c>
    </row>
    <row r="19" spans="1:50">
      <c r="A19" s="176" t="s">
        <v>1229</v>
      </c>
      <c r="AX19" s="292">
        <v>0</v>
      </c>
    </row>
    <row r="20" spans="1:50">
      <c r="A20" s="399" t="s">
        <v>1230</v>
      </c>
      <c r="B20" s="399"/>
      <c r="C20" s="399"/>
      <c r="D20" s="399"/>
      <c r="E20" s="399"/>
      <c r="F20" s="399"/>
      <c r="G20" s="399"/>
      <c r="H20" s="399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1"/>
      <c r="T20" s="402"/>
      <c r="U20" s="402"/>
      <c r="V20" s="402"/>
      <c r="W20" s="402"/>
      <c r="X20" s="402"/>
      <c r="Y20" s="402"/>
      <c r="Z20" s="402"/>
      <c r="AA20" s="401"/>
      <c r="AB20" s="402"/>
      <c r="AC20" s="402"/>
      <c r="AD20" s="402"/>
      <c r="AE20" s="402"/>
      <c r="AF20" s="402"/>
      <c r="AG20" s="402"/>
      <c r="AH20" s="402"/>
      <c r="AI20" s="401"/>
      <c r="AJ20" s="402"/>
      <c r="AK20" s="402"/>
      <c r="AL20" s="402"/>
      <c r="AM20" s="402"/>
      <c r="AN20" s="402"/>
      <c r="AO20" s="402"/>
      <c r="AP20" s="402"/>
      <c r="AQ20" s="401"/>
      <c r="AR20" s="402"/>
      <c r="AS20" s="402"/>
      <c r="AT20" s="402"/>
      <c r="AU20" s="402"/>
      <c r="AV20" s="402"/>
      <c r="AW20" s="402"/>
      <c r="AX20" s="402"/>
    </row>
    <row r="22" spans="1:50">
      <c r="A22" s="394" t="s">
        <v>1231</v>
      </c>
      <c r="B22" s="394"/>
      <c r="C22" s="394"/>
      <c r="D22" s="394"/>
      <c r="E22" s="394"/>
      <c r="F22" s="394"/>
      <c r="G22" s="394"/>
      <c r="H22" s="394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6"/>
      <c r="T22" s="397"/>
      <c r="U22" s="397"/>
      <c r="V22" s="397"/>
      <c r="W22" s="397"/>
      <c r="X22" s="397"/>
      <c r="Y22" s="397"/>
      <c r="Z22" s="397"/>
      <c r="AA22" s="396"/>
      <c r="AB22" s="397"/>
      <c r="AC22" s="397"/>
      <c r="AD22" s="397"/>
      <c r="AE22" s="397"/>
      <c r="AF22" s="397"/>
      <c r="AG22" s="397"/>
      <c r="AH22" s="397"/>
      <c r="AI22" s="396"/>
      <c r="AJ22" s="397"/>
      <c r="AK22" s="397"/>
      <c r="AL22" s="397"/>
      <c r="AM22" s="397"/>
      <c r="AN22" s="397"/>
      <c r="AO22" s="397"/>
      <c r="AP22" s="397"/>
      <c r="AQ22" s="396"/>
      <c r="AR22" s="397"/>
      <c r="AS22" s="397"/>
      <c r="AT22" s="397"/>
      <c r="AU22" s="397"/>
      <c r="AV22" s="397"/>
      <c r="AW22" s="397"/>
      <c r="AX22" s="397"/>
    </row>
    <row r="23" spans="1:50">
      <c r="A23" s="176" t="s">
        <v>1232</v>
      </c>
      <c r="AW23" s="292">
        <v>1</v>
      </c>
    </row>
    <row r="24" spans="1:50">
      <c r="A24" s="176" t="s">
        <v>1233</v>
      </c>
      <c r="AW24" s="292">
        <v>0</v>
      </c>
    </row>
    <row r="25" spans="1:50">
      <c r="A25" s="176" t="s">
        <v>1234</v>
      </c>
      <c r="AV25" s="292">
        <v>1</v>
      </c>
    </row>
    <row r="26" spans="1:50">
      <c r="A26" s="176" t="s">
        <v>1235</v>
      </c>
      <c r="AV26" s="292">
        <v>0</v>
      </c>
    </row>
    <row r="27" spans="1:50">
      <c r="A27" s="176" t="s">
        <v>1236</v>
      </c>
    </row>
    <row r="28" spans="1:50">
      <c r="A28" s="399" t="s">
        <v>1237</v>
      </c>
      <c r="B28" s="399"/>
      <c r="C28" s="399"/>
      <c r="D28" s="399"/>
      <c r="E28" s="399"/>
      <c r="F28" s="399"/>
      <c r="G28" s="399"/>
      <c r="H28" s="399"/>
      <c r="I28" s="400"/>
      <c r="J28" s="400"/>
      <c r="K28" s="400"/>
      <c r="L28" s="400"/>
      <c r="M28" s="400"/>
      <c r="N28" s="400"/>
      <c r="O28" s="400"/>
      <c r="P28" s="400"/>
      <c r="Q28" s="400"/>
      <c r="R28" s="400"/>
      <c r="S28" s="401"/>
      <c r="T28" s="402"/>
      <c r="U28" s="402"/>
      <c r="V28" s="402"/>
      <c r="W28" s="402"/>
      <c r="X28" s="402"/>
      <c r="Y28" s="402"/>
      <c r="Z28" s="402"/>
      <c r="AA28" s="401"/>
      <c r="AB28" s="402"/>
      <c r="AC28" s="402"/>
      <c r="AD28" s="402"/>
      <c r="AE28" s="402"/>
      <c r="AF28" s="402"/>
      <c r="AG28" s="402"/>
      <c r="AH28" s="402"/>
      <c r="AI28" s="401"/>
      <c r="AJ28" s="402"/>
      <c r="AK28" s="402"/>
      <c r="AL28" s="402"/>
      <c r="AM28" s="402"/>
      <c r="AN28" s="402"/>
      <c r="AO28" s="402"/>
      <c r="AP28" s="402"/>
      <c r="AQ28" s="401"/>
      <c r="AR28" s="402"/>
      <c r="AS28" s="402"/>
      <c r="AT28" s="402"/>
      <c r="AU28" s="402"/>
      <c r="AV28" s="402"/>
      <c r="AW28" s="402"/>
      <c r="AX28" s="402"/>
    </row>
    <row r="30" spans="1:50">
      <c r="A30" s="394" t="s">
        <v>1222</v>
      </c>
      <c r="B30" s="394"/>
      <c r="C30" s="394"/>
      <c r="D30" s="394"/>
      <c r="E30" s="394"/>
      <c r="F30" s="394"/>
      <c r="G30" s="394"/>
      <c r="H30" s="394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6"/>
      <c r="T30" s="397"/>
      <c r="U30" s="397"/>
      <c r="V30" s="397"/>
      <c r="W30" s="397"/>
      <c r="X30" s="397"/>
      <c r="Y30" s="397"/>
      <c r="Z30" s="397"/>
      <c r="AA30" s="396"/>
      <c r="AB30" s="397"/>
      <c r="AC30" s="397"/>
      <c r="AD30" s="397"/>
      <c r="AE30" s="397"/>
      <c r="AF30" s="397"/>
      <c r="AG30" s="397"/>
      <c r="AH30" s="397"/>
      <c r="AI30" s="396"/>
      <c r="AJ30" s="397"/>
      <c r="AK30" s="397"/>
      <c r="AL30" s="397"/>
      <c r="AM30" s="397"/>
      <c r="AN30" s="397"/>
      <c r="AO30" s="397"/>
      <c r="AP30" s="397"/>
      <c r="AQ30" s="396"/>
      <c r="AR30" s="397"/>
      <c r="AS30" s="397"/>
      <c r="AT30" s="397"/>
      <c r="AU30" s="397"/>
      <c r="AV30" s="397"/>
      <c r="AW30" s="397"/>
      <c r="AX30" s="397"/>
    </row>
    <row r="31" spans="1:50">
      <c r="A31" s="176" t="s">
        <v>1238</v>
      </c>
      <c r="AU31" s="292">
        <v>0</v>
      </c>
    </row>
    <row r="32" spans="1:50">
      <c r="A32" s="176" t="s">
        <v>594</v>
      </c>
      <c r="AU32" s="292">
        <v>1</v>
      </c>
    </row>
    <row r="33" spans="1:66">
      <c r="A33" s="399" t="s">
        <v>1239</v>
      </c>
      <c r="B33" s="399"/>
      <c r="C33" s="399"/>
      <c r="D33" s="399"/>
      <c r="E33" s="399"/>
      <c r="F33" s="399"/>
      <c r="G33" s="399"/>
      <c r="H33" s="399"/>
      <c r="I33" s="400"/>
      <c r="J33" s="400"/>
      <c r="K33" s="400"/>
      <c r="L33" s="400"/>
      <c r="M33" s="400"/>
      <c r="N33" s="400"/>
      <c r="O33" s="400"/>
      <c r="P33" s="400"/>
      <c r="Q33" s="400"/>
      <c r="R33" s="400"/>
      <c r="S33" s="401"/>
      <c r="T33" s="402"/>
      <c r="U33" s="402"/>
      <c r="V33" s="402"/>
      <c r="W33" s="402"/>
      <c r="X33" s="402"/>
      <c r="Y33" s="402"/>
      <c r="Z33" s="402"/>
      <c r="AA33" s="401"/>
      <c r="AB33" s="402"/>
      <c r="AC33" s="402"/>
      <c r="AD33" s="402"/>
      <c r="AE33" s="402"/>
      <c r="AF33" s="402"/>
      <c r="AG33" s="402"/>
      <c r="AH33" s="402"/>
      <c r="AI33" s="401"/>
      <c r="AJ33" s="402"/>
      <c r="AK33" s="402"/>
      <c r="AL33" s="402"/>
      <c r="AM33" s="402"/>
      <c r="AN33" s="402"/>
      <c r="AO33" s="402"/>
      <c r="AP33" s="402"/>
      <c r="AQ33" s="401"/>
      <c r="AR33" s="402"/>
      <c r="AS33" s="402"/>
      <c r="AT33" s="402"/>
      <c r="AU33" s="402"/>
      <c r="AV33" s="402"/>
      <c r="AW33" s="402"/>
      <c r="AX33" s="402"/>
    </row>
    <row r="35" spans="1:66">
      <c r="A35" s="394" t="s">
        <v>181</v>
      </c>
      <c r="B35" s="394"/>
      <c r="C35" s="394"/>
      <c r="D35" s="394"/>
      <c r="E35" s="394"/>
      <c r="F35" s="394"/>
      <c r="G35" s="394"/>
      <c r="H35" s="394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6"/>
      <c r="T35" s="397"/>
      <c r="U35" s="397"/>
      <c r="V35" s="397"/>
      <c r="W35" s="397"/>
      <c r="X35" s="397"/>
      <c r="Y35" s="397"/>
      <c r="Z35" s="397"/>
      <c r="AA35" s="396"/>
      <c r="AB35" s="397"/>
      <c r="AC35" s="397"/>
      <c r="AD35" s="397"/>
      <c r="AE35" s="397"/>
      <c r="AF35" s="397"/>
      <c r="AG35" s="397"/>
      <c r="AH35" s="397"/>
      <c r="AI35" s="396"/>
      <c r="AJ35" s="397"/>
      <c r="AK35" s="397"/>
      <c r="AL35" s="397"/>
      <c r="AM35" s="397"/>
      <c r="AN35" s="397"/>
      <c r="AO35" s="397"/>
      <c r="AP35" s="397"/>
      <c r="AQ35" s="396"/>
      <c r="AR35" s="397"/>
      <c r="AS35" s="397"/>
      <c r="AT35" s="397"/>
      <c r="AU35" s="397"/>
      <c r="AV35" s="397"/>
      <c r="AW35" s="397"/>
      <c r="AX35" s="397"/>
    </row>
    <row r="36" spans="1:66">
      <c r="A36" s="176" t="s">
        <v>1238</v>
      </c>
      <c r="AT36" s="292">
        <v>1</v>
      </c>
    </row>
    <row r="37" spans="1:66">
      <c r="A37" s="176" t="s">
        <v>594</v>
      </c>
      <c r="AT37" s="292">
        <v>0</v>
      </c>
    </row>
    <row r="38" spans="1:66">
      <c r="A38" s="399" t="s">
        <v>1240</v>
      </c>
      <c r="B38" s="399"/>
      <c r="C38" s="399"/>
      <c r="D38" s="399"/>
      <c r="E38" s="399"/>
      <c r="F38" s="399"/>
      <c r="G38" s="399"/>
      <c r="H38" s="399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1"/>
      <c r="T38" s="402"/>
      <c r="U38" s="402"/>
      <c r="V38" s="402"/>
      <c r="W38" s="402"/>
      <c r="X38" s="402"/>
      <c r="Y38" s="402"/>
      <c r="Z38" s="402"/>
      <c r="AA38" s="401"/>
      <c r="AB38" s="402"/>
      <c r="AC38" s="402"/>
      <c r="AD38" s="402"/>
      <c r="AE38" s="402"/>
      <c r="AF38" s="402"/>
      <c r="AG38" s="402"/>
      <c r="AH38" s="402"/>
      <c r="AI38" s="401"/>
      <c r="AJ38" s="402"/>
      <c r="AK38" s="402"/>
      <c r="AL38" s="402"/>
      <c r="AM38" s="402"/>
      <c r="AN38" s="402"/>
      <c r="AO38" s="402"/>
      <c r="AP38" s="402"/>
      <c r="AQ38" s="401"/>
      <c r="AR38" s="402"/>
      <c r="AS38" s="402"/>
      <c r="AT38" s="402"/>
      <c r="AU38" s="402"/>
      <c r="AV38" s="402"/>
      <c r="AW38" s="402"/>
      <c r="AX38" s="402"/>
    </row>
    <row r="40" spans="1:66">
      <c r="A40" s="394"/>
      <c r="B40" s="394"/>
      <c r="C40" s="394"/>
      <c r="D40" s="394"/>
      <c r="E40" s="394"/>
      <c r="F40" s="394"/>
      <c r="G40" s="394"/>
      <c r="H40" s="394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6"/>
      <c r="T40" s="397"/>
      <c r="U40" s="397"/>
      <c r="V40" s="397"/>
      <c r="W40" s="397"/>
      <c r="X40" s="397"/>
      <c r="Y40" s="397"/>
      <c r="Z40" s="397"/>
      <c r="AA40" s="396"/>
      <c r="AB40" s="397"/>
      <c r="AC40" s="397"/>
      <c r="AD40" s="397"/>
      <c r="AE40" s="397"/>
      <c r="AF40" s="397"/>
      <c r="AG40" s="397"/>
      <c r="AH40" s="397"/>
      <c r="AI40" s="396"/>
      <c r="AJ40" s="397"/>
      <c r="AK40" s="397"/>
      <c r="AL40" s="397"/>
      <c r="AM40" s="397"/>
      <c r="AN40" s="397"/>
      <c r="AO40" s="397"/>
      <c r="AP40" s="397"/>
      <c r="AQ40" s="396"/>
      <c r="AR40" s="397"/>
      <c r="AS40" s="397"/>
      <c r="AT40" s="397"/>
      <c r="AU40" s="397"/>
      <c r="AV40" s="397"/>
      <c r="AW40" s="397"/>
      <c r="AX40" s="397"/>
      <c r="AY40" s="396"/>
      <c r="AZ40" s="397"/>
      <c r="BA40" s="397"/>
      <c r="BB40" s="397"/>
      <c r="BC40" s="397"/>
      <c r="BD40" s="397"/>
      <c r="BE40" s="397"/>
      <c r="BF40" s="434"/>
      <c r="BG40" s="397"/>
      <c r="BH40" s="397"/>
      <c r="BI40" s="397"/>
      <c r="BJ40" s="397"/>
      <c r="BK40" s="397"/>
      <c r="BL40" s="397"/>
      <c r="BM40" s="397"/>
      <c r="BN40" s="434"/>
    </row>
    <row r="47" spans="1:66">
      <c r="A47" s="399"/>
      <c r="B47" s="399"/>
      <c r="C47" s="399"/>
      <c r="D47" s="399"/>
      <c r="E47" s="399"/>
      <c r="F47" s="399"/>
      <c r="G47" s="399"/>
      <c r="H47" s="399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1"/>
      <c r="T47" s="402"/>
      <c r="U47" s="402"/>
      <c r="V47" s="402"/>
      <c r="W47" s="402"/>
      <c r="X47" s="402"/>
      <c r="Y47" s="402"/>
      <c r="Z47" s="402"/>
      <c r="AA47" s="401"/>
      <c r="AB47" s="402"/>
      <c r="AC47" s="402"/>
      <c r="AD47" s="402"/>
      <c r="AE47" s="402"/>
      <c r="AF47" s="402"/>
      <c r="AG47" s="402"/>
      <c r="AH47" s="402"/>
      <c r="AI47" s="401"/>
      <c r="AJ47" s="402"/>
      <c r="AK47" s="402"/>
      <c r="AL47" s="402"/>
      <c r="AM47" s="402"/>
      <c r="AN47" s="402"/>
      <c r="AO47" s="402"/>
      <c r="AP47" s="402"/>
      <c r="AQ47" s="401"/>
      <c r="AR47" s="402"/>
      <c r="AS47" s="402"/>
      <c r="AT47" s="402"/>
      <c r="AU47" s="402"/>
      <c r="AV47" s="402"/>
      <c r="AW47" s="402"/>
      <c r="AX47" s="402"/>
      <c r="AY47" s="401"/>
      <c r="AZ47" s="402"/>
      <c r="BA47" s="402"/>
      <c r="BB47" s="402"/>
      <c r="BC47" s="402"/>
      <c r="BD47" s="402"/>
      <c r="BE47" s="402"/>
      <c r="BF47" s="435"/>
      <c r="BG47" s="402"/>
      <c r="BH47" s="402"/>
      <c r="BI47" s="402"/>
      <c r="BJ47" s="402"/>
      <c r="BK47" s="402"/>
      <c r="BL47" s="402"/>
      <c r="BM47" s="402"/>
      <c r="BN47" s="435"/>
    </row>
    <row r="49" spans="1:74">
      <c r="A49" s="394" t="s">
        <v>165</v>
      </c>
      <c r="B49" s="394"/>
      <c r="C49" s="394"/>
      <c r="D49" s="394"/>
      <c r="E49" s="394"/>
      <c r="F49" s="394"/>
      <c r="G49" s="394"/>
      <c r="H49" s="394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6"/>
      <c r="T49" s="397"/>
      <c r="U49" s="397"/>
      <c r="V49" s="397"/>
      <c r="W49" s="397"/>
      <c r="X49" s="397"/>
      <c r="Y49" s="397"/>
      <c r="Z49" s="397"/>
      <c r="AA49" s="396"/>
      <c r="AB49" s="397"/>
      <c r="AC49" s="397"/>
      <c r="AD49" s="397"/>
      <c r="AE49" s="397"/>
      <c r="AF49" s="397"/>
      <c r="AG49" s="397"/>
      <c r="AH49" s="397"/>
      <c r="AI49" s="396"/>
      <c r="AJ49" s="397"/>
      <c r="AK49" s="397"/>
      <c r="AL49" s="397"/>
      <c r="AM49" s="397"/>
      <c r="AN49" s="397"/>
      <c r="AO49" s="397"/>
      <c r="AP49" s="397"/>
      <c r="AQ49" s="396"/>
      <c r="AR49" s="397"/>
      <c r="AS49" s="397"/>
      <c r="AT49" s="397"/>
      <c r="AU49" s="397"/>
      <c r="AV49" s="397"/>
      <c r="AW49" s="397"/>
      <c r="AX49" s="397"/>
      <c r="AY49" s="396"/>
      <c r="AZ49" s="397"/>
      <c r="BA49" s="397"/>
      <c r="BB49" s="397"/>
      <c r="BC49" s="397"/>
      <c r="BD49" s="397"/>
      <c r="BE49" s="397"/>
      <c r="BF49" s="434"/>
      <c r="BG49" s="397"/>
      <c r="BH49" s="397"/>
      <c r="BI49" s="397"/>
      <c r="BJ49" s="397"/>
      <c r="BK49" s="397"/>
      <c r="BL49" s="397"/>
      <c r="BM49" s="397"/>
      <c r="BN49" s="434"/>
      <c r="BO49" s="397"/>
      <c r="BP49" s="397"/>
      <c r="BQ49" s="397"/>
      <c r="BR49" s="397"/>
      <c r="BS49" s="397"/>
      <c r="BT49" s="397"/>
      <c r="BU49" s="397"/>
      <c r="BV49" s="397"/>
    </row>
    <row r="51" spans="1:74">
      <c r="A51" s="176" t="s">
        <v>1241</v>
      </c>
    </row>
    <row r="53" spans="1:74">
      <c r="A53" s="176" t="s">
        <v>1242</v>
      </c>
    </row>
    <row r="55" spans="1:74">
      <c r="A55" s="562" t="s">
        <v>1243</v>
      </c>
      <c r="B55" s="562"/>
      <c r="C55" s="562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62"/>
      <c r="S55" s="562"/>
      <c r="T55" s="562"/>
      <c r="U55" s="562"/>
      <c r="V55" s="562"/>
      <c r="W55" s="562"/>
      <c r="X55" s="562"/>
      <c r="Y55" s="562"/>
      <c r="Z55" s="562"/>
      <c r="AA55" s="562"/>
      <c r="AB55" s="562"/>
      <c r="AC55" s="562"/>
      <c r="AD55" s="562"/>
      <c r="AE55" s="562"/>
      <c r="AF55" s="562"/>
      <c r="AG55" s="562"/>
      <c r="AH55" s="562"/>
      <c r="AI55" s="562"/>
      <c r="AJ55" s="562"/>
      <c r="AK55" s="562"/>
      <c r="AL55" s="562"/>
      <c r="AM55" s="562"/>
      <c r="AN55" s="562"/>
      <c r="AO55" s="562"/>
      <c r="AP55" s="562"/>
      <c r="AQ55" s="562"/>
      <c r="AR55" s="562"/>
      <c r="AS55" s="562"/>
      <c r="AT55" s="562"/>
      <c r="AU55" s="562"/>
      <c r="AV55" s="562"/>
      <c r="AW55" s="562"/>
      <c r="AX55" s="562"/>
      <c r="AY55" s="562"/>
      <c r="AZ55" s="562"/>
      <c r="BA55" s="562"/>
      <c r="BB55" s="562"/>
      <c r="BC55" s="562"/>
      <c r="BD55" s="562"/>
      <c r="BE55" s="562"/>
      <c r="BF55" s="562"/>
      <c r="BG55" s="562"/>
      <c r="BH55" s="562"/>
      <c r="BI55" s="562"/>
      <c r="BJ55" s="562"/>
      <c r="BK55" s="562"/>
      <c r="BL55" s="562"/>
      <c r="BM55" s="562"/>
      <c r="BN55" s="562"/>
      <c r="BO55" s="562"/>
      <c r="BP55" s="562"/>
      <c r="BQ55" s="562"/>
      <c r="BR55" s="562"/>
      <c r="BS55" s="562"/>
      <c r="BT55" s="562"/>
      <c r="BU55" s="562"/>
      <c r="BV55" s="563"/>
    </row>
    <row r="57" spans="1:74">
      <c r="B57" s="176" t="s">
        <v>1244</v>
      </c>
    </row>
    <row r="59" spans="1:74">
      <c r="A59" s="176" t="s">
        <v>369</v>
      </c>
      <c r="B59" s="555">
        <f>HEX2DEC(A59)</f>
        <v>250</v>
      </c>
      <c r="C59" s="555"/>
      <c r="D59" s="555">
        <f>(100 - 0) / (250 - 2) * (B59 - 2) + 0</f>
        <v>100</v>
      </c>
      <c r="E59" s="555"/>
      <c r="F59" s="555"/>
      <c r="G59" s="555"/>
      <c r="H59" s="555"/>
    </row>
  </sheetData>
  <mergeCells count="9">
    <mergeCell ref="S1:AH1"/>
    <mergeCell ref="AI1:AP1"/>
    <mergeCell ref="AY1:BN1"/>
    <mergeCell ref="BO1:BV1"/>
    <mergeCell ref="B59:C59"/>
    <mergeCell ref="D59:H59"/>
    <mergeCell ref="AI14:AP14"/>
    <mergeCell ref="AI15:AP15"/>
    <mergeCell ref="A55:BV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CLUSTER PINOUT</vt:lpstr>
      <vt:lpstr>PI PINOUT</vt:lpstr>
      <vt:lpstr>ARDUINO PINOUT</vt:lpstr>
      <vt:lpstr>FUNCTIONS</vt:lpstr>
      <vt:lpstr>COST</vt:lpstr>
      <vt:lpstr>CANBUS Decode</vt:lpstr>
      <vt:lpstr>REALDASH</vt:lpstr>
      <vt:lpstr>Testing</vt:lpstr>
      <vt:lpstr>0C5</vt:lpstr>
      <vt:lpstr>17E</vt:lpstr>
      <vt:lpstr>18A</vt:lpstr>
      <vt:lpstr>1F6</vt:lpstr>
      <vt:lpstr>217</vt:lpstr>
      <vt:lpstr>350</vt:lpstr>
      <vt:lpstr>3F7</vt:lpstr>
      <vt:lpstr>4F8</vt:lpstr>
      <vt:lpstr>5D7</vt:lpstr>
      <vt:lpstr>55D</vt:lpstr>
      <vt:lpstr>5DE</vt:lpstr>
      <vt:lpstr>5DE-A</vt:lpstr>
      <vt:lpstr>653</vt:lpstr>
      <vt:lpstr>666</vt:lpstr>
      <vt:lpstr>66A</vt:lpstr>
      <vt:lpstr>699</vt:lpstr>
      <vt:lpstr>6FB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2024-09-27T17:53:46Z</dcterms:modified>
  <cp:category/>
  <cp:contentStatus/>
</cp:coreProperties>
</file>