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Universidad UVG\Sexto Año\Segundo Ciclo\Tesis\Tesis-2022-Erick-Aquino\Estimulador\Caracterizacion\"/>
    </mc:Choice>
  </mc:AlternateContent>
  <xr:revisionPtr revIDLastSave="0" documentId="13_ncr:1_{0E59C268-2DAE-46F8-9B25-3097BF162039}" xr6:coauthVersionLast="47" xr6:coauthVersionMax="47" xr10:uidLastSave="{00000000-0000-0000-0000-000000000000}"/>
  <bookViews>
    <workbookView xWindow="-108" yWindow="-108" windowWidth="23256" windowHeight="12720" activeTab="2" xr2:uid="{EFFD592A-B6F9-484D-AA51-F79BFFF83EBA}"/>
  </bookViews>
  <sheets>
    <sheet name="PWM" sheetId="1" r:id="rId1"/>
    <sheet name="POT_DIG" sheetId="2" r:id="rId2"/>
    <sheet name="Ramp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2" i="2"/>
  <c r="A16" i="2"/>
  <c r="A10" i="2"/>
  <c r="A11" i="2"/>
  <c r="A12" i="2" s="1"/>
  <c r="A13" i="2" s="1"/>
  <c r="A14" i="2" s="1"/>
  <c r="A15" i="2" s="1"/>
  <c r="A9" i="2"/>
  <c r="C23" i="1"/>
  <c r="F23" i="1"/>
  <c r="G23" i="1"/>
  <c r="I23" i="1" s="1"/>
  <c r="C22" i="1"/>
  <c r="F22" i="1"/>
  <c r="G22" i="1"/>
  <c r="I22" i="1" s="1"/>
  <c r="C21" i="1"/>
  <c r="F21" i="1"/>
  <c r="G21" i="1"/>
  <c r="I21" i="1" s="1"/>
  <c r="C20" i="1"/>
  <c r="F20" i="1"/>
  <c r="G20" i="1"/>
  <c r="I20" i="1" s="1"/>
  <c r="C19" i="1"/>
  <c r="F19" i="1"/>
  <c r="G19" i="1"/>
  <c r="I19" i="1" s="1"/>
  <c r="C18" i="1"/>
  <c r="F18" i="1"/>
  <c r="G18" i="1"/>
  <c r="I18" i="1" s="1"/>
  <c r="C17" i="1"/>
  <c r="F17" i="1"/>
  <c r="G17" i="1"/>
  <c r="I17" i="1" s="1"/>
  <c r="C16" i="1"/>
  <c r="F16" i="1"/>
  <c r="G16" i="1"/>
  <c r="I16" i="1" s="1"/>
  <c r="C15" i="1"/>
  <c r="F15" i="1"/>
  <c r="G15" i="1"/>
  <c r="I15" i="1" s="1"/>
  <c r="C14" i="1"/>
  <c r="F14" i="1"/>
  <c r="G14" i="1"/>
  <c r="I14" i="1" s="1"/>
  <c r="C13" i="1"/>
  <c r="F13" i="1"/>
  <c r="G13" i="1"/>
  <c r="I13" i="1" s="1"/>
  <c r="C12" i="1"/>
  <c r="F12" i="1"/>
  <c r="G12" i="1"/>
  <c r="I12" i="1" s="1"/>
  <c r="C11" i="1"/>
  <c r="F11" i="1"/>
  <c r="G11" i="1"/>
  <c r="I11" i="1" s="1"/>
  <c r="C10" i="1"/>
  <c r="F10" i="1"/>
  <c r="G10" i="1"/>
  <c r="I10" i="1" s="1"/>
  <c r="C9" i="1"/>
  <c r="F9" i="1"/>
  <c r="G9" i="1"/>
  <c r="I9" i="1" s="1"/>
  <c r="C8" i="1"/>
  <c r="F8" i="1"/>
  <c r="G8" i="1"/>
  <c r="I8" i="1" s="1"/>
  <c r="C7" i="1"/>
  <c r="F7" i="1"/>
  <c r="G7" i="1"/>
  <c r="I7" i="1" s="1"/>
  <c r="C6" i="1"/>
  <c r="F6" i="1"/>
  <c r="G6" i="1"/>
  <c r="I6" i="1" s="1"/>
  <c r="C5" i="1"/>
  <c r="F5" i="1"/>
  <c r="G5" i="1"/>
  <c r="I5" i="1" s="1"/>
  <c r="C4" i="1"/>
  <c r="F4" i="1"/>
  <c r="G4" i="1"/>
  <c r="I4" i="1" s="1"/>
  <c r="C3" i="1"/>
  <c r="G3" i="1"/>
  <c r="I3" i="1" s="1"/>
  <c r="F3" i="1"/>
  <c r="F2" i="1"/>
  <c r="G2" i="1"/>
  <c r="I2" i="1" s="1"/>
  <c r="C2" i="1"/>
</calcChain>
</file>

<file path=xl/sharedStrings.xml><?xml version="1.0" encoding="utf-8"?>
<sst xmlns="http://schemas.openxmlformats.org/spreadsheetml/2006/main" count="15" uniqueCount="14">
  <si>
    <t>Error (%)</t>
  </si>
  <si>
    <t>Frequencia PWM Teorica (Hz)</t>
  </si>
  <si>
    <t>Pomedio PWM (Hz)</t>
  </si>
  <si>
    <t>voltaje (v)</t>
  </si>
  <si>
    <t>Error ancho de pulso (%)</t>
  </si>
  <si>
    <t>Ciclo de trabajo teorico</t>
  </si>
  <si>
    <t>Ancho de pulso teorico (ms)</t>
  </si>
  <si>
    <t>Error ciclo de trabajo (%)</t>
  </si>
  <si>
    <t>Promedio ciclo de trabajo (%)</t>
  </si>
  <si>
    <t>Promedio Ancho de pulso (ms)</t>
  </si>
  <si>
    <t>Potenciometro (%)</t>
  </si>
  <si>
    <t>Value sent (0 - 255)</t>
  </si>
  <si>
    <t>Amplitud  teórica (V)</t>
  </si>
  <si>
    <t>Amplitud experimental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</si>
</sst>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/>
    </xf>
    <xf numFmtId="9" fontId="0" fillId="0" borderId="0" xfId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" fontId="0" fillId="0" borderId="0" xfId="0" applyNumberFormat="1" applyAlignment="1">
      <alignment horizontal="center"/>
    </xf>
  </cellXfs>
  <cellStyles count="2">
    <cellStyle name="Normal" xfId="0" builtinId="0"/>
    <cellStyle name="Porcentaje" xfId="1" builtinId="5"/>
  </cellStyles>
  <dxfs count="19">
    <dxf>
      <alignment horizontal="center" textRotation="0" indent="0" justifyLastLine="0" shrinkToFit="0" readingOrder="0"/>
    </dxf>
    <dxf>
      <numFmt numFmtId="1" formatCode="0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wrapText="0" indent="0" justifyLastLine="0" shrinkToFit="0" readingOrder="0"/>
    </dxf>
    <dxf>
      <numFmt numFmtId="164" formatCode="0.0%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2" formatCode="0.00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alignment horizontal="center" textRotation="0" wrapText="0" indent="0" justifyLastLine="0" shrinkToFit="0" readingOrder="0"/>
    </dxf>
    <dxf>
      <numFmt numFmtId="164" formatCode="0.0%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30480</xdr:colOff>
      <xdr:row>0</xdr:row>
      <xdr:rowOff>213360</xdr:rowOff>
    </xdr:from>
    <xdr:to>
      <xdr:col>9</xdr:col>
      <xdr:colOff>700659</xdr:colOff>
      <xdr:row>12</xdr:row>
      <xdr:rowOff>121634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70BBE50-FFC8-F6CF-B0BD-7CBB26BAB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8800" y="213360"/>
          <a:ext cx="3047619" cy="2285714"/>
        </a:xfrm>
        <a:prstGeom prst="rect">
          <a:avLst/>
        </a:prstGeom>
      </xdr:spPr>
    </xdr:pic>
    <xdr:clientData/>
  </xdr:twoCellAnchor>
  <xdr:twoCellAnchor editAs="oneCell">
    <xdr:from>
      <xdr:col>9</xdr:col>
      <xdr:colOff>769620</xdr:colOff>
      <xdr:row>0</xdr:row>
      <xdr:rowOff>198120</xdr:rowOff>
    </xdr:from>
    <xdr:to>
      <xdr:col>13</xdr:col>
      <xdr:colOff>647319</xdr:colOff>
      <xdr:row>12</xdr:row>
      <xdr:rowOff>106394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C99AB24-F67C-5B6F-4E53-8C1AE4DE4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55380" y="198120"/>
          <a:ext cx="3047619" cy="22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</xdr:colOff>
      <xdr:row>13</xdr:row>
      <xdr:rowOff>99060</xdr:rowOff>
    </xdr:from>
    <xdr:to>
      <xdr:col>9</xdr:col>
      <xdr:colOff>715899</xdr:colOff>
      <xdr:row>26</xdr:row>
      <xdr:rowOff>7334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927F156-B7D5-75F5-AD3E-723C636CE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54040" y="2659380"/>
          <a:ext cx="3047619" cy="22857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B0725B-06C7-40AB-8951-220298407BB2}" name="Tabla1" displayName="Tabla1" ref="A1:J23" totalsRowShown="0" headerRowDxfId="18" dataDxfId="17">
  <autoFilter ref="A1:J23" xr:uid="{4DB0725B-06C7-40AB-8951-220298407BB2}"/>
  <tableColumns count="10">
    <tableColumn id="1" xr3:uid="{D8BE834C-C6A0-4D47-BBA1-05DAD44C12B6}" name="Frequencia PWM Teorica (Hz)" dataDxfId="16"/>
    <tableColumn id="2" xr3:uid="{E3D22371-E809-4283-A1E6-06CCF407C76F}" name="Pomedio PWM (Hz)" dataDxfId="15"/>
    <tableColumn id="3" xr3:uid="{27EE4F05-B556-4BCF-B7F8-6EDA21BE7791}" name="Error (%)" dataDxfId="14" dataCellStyle="Porcentaje">
      <calculatedColumnFormula>ABS((Tabla1[[#This Row],[Pomedio PWM (Hz)]]-Tabla1[[#This Row],[Frequencia PWM Teorica (Hz)]])/Tabla1[[#This Row],[Frequencia PWM Teorica (Hz)]])</calculatedColumnFormula>
    </tableColumn>
    <tableColumn id="8" xr3:uid="{C87F5F2D-3C48-4667-A3F8-31665B839217}" name="Ciclo de trabajo teorico" dataDxfId="13" dataCellStyle="Porcentaje"/>
    <tableColumn id="9" xr3:uid="{D2FC5D2D-9F0F-40CD-92B9-A87E4EF0119F}" name="Promedio ciclo de trabajo (%)" dataDxfId="12" dataCellStyle="Porcentaje"/>
    <tableColumn id="10" xr3:uid="{5ED67E0A-997F-46E6-BF33-45D8CF858762}" name="Error ciclo de trabajo (%)" dataDxfId="11" dataCellStyle="Porcentaje">
      <calculatedColumnFormula>ABS((Tabla1[[#This Row],[Promedio ciclo de trabajo (%)]]-Tabla1[[#This Row],[Ciclo de trabajo teorico]])/Tabla1[[#This Row],[Ciclo de trabajo teorico]])</calculatedColumnFormula>
    </tableColumn>
    <tableColumn id="4" xr3:uid="{E6A42BD8-6B1E-494C-92D0-8809E4C6E417}" name="Ancho de pulso teorico (ms)" dataDxfId="10">
      <calculatedColumnFormula>(1/Tabla1[[#This Row],[Frequencia PWM Teorica (Hz)]])*Tabla1[[#This Row],[Ciclo de trabajo teorico]]*1000</calculatedColumnFormula>
    </tableColumn>
    <tableColumn id="6" xr3:uid="{18FA8CF7-1748-4290-934F-195BB10A3E9D}" name="Promedio Ancho de pulso (ms)" dataDxfId="9"/>
    <tableColumn id="7" xr3:uid="{8C38799C-6282-4F30-8155-2F925A8104B1}" name="Error ancho de pulso (%)" dataDxfId="8" dataCellStyle="Porcentaje">
      <calculatedColumnFormula>ABS((Tabla1[[#This Row],[Promedio Ancho de pulso (ms)]]-Tabla1[[#This Row],[Ancho de pulso teorico (ms)]])/Tabla1[[#This Row],[Ancho de pulso teorico (ms)]])</calculatedColumnFormula>
    </tableColumn>
    <tableColumn id="5" xr3:uid="{1B8DFAA5-0DC3-4A17-85A3-B56B9D035E8D}" name="voltaje (v)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1620B9-3328-4E80-87D7-6993CCFCC757}" name="Tabla2" displayName="Tabla2" ref="A1:E16" totalsRowShown="0" headerRowDxfId="4" dataDxfId="3">
  <autoFilter ref="A1:E16" xr:uid="{541620B9-3328-4E80-87D7-6993CCFCC757}"/>
  <tableColumns count="5">
    <tableColumn id="1" xr3:uid="{C17AFB38-CE22-46D7-8F22-0682A82000DC}" name="Amplitud  teórica (V)" dataDxfId="6">
      <calculatedColumnFormula>A1-0.25</calculatedColumnFormula>
    </tableColumn>
    <tableColumn id="2" xr3:uid="{CAC73A74-053C-4BEA-BFA3-0EF61C871549}" name="Amplitud experimental (V)" dataDxfId="5"/>
    <tableColumn id="3" xr3:uid="{58572678-C524-4439-815F-B36F210BCB44}" name="Error (%)" dataDxfId="2">
      <calculatedColumnFormula>ABS((Tabla2[[#This Row],[Amplitud experimental (V)]]-Tabla2[[#This Row],[Amplitud  teórica (V)]])/Tabla2[[#This Row],[Amplitud  teórica (V)]])</calculatedColumnFormula>
    </tableColumn>
    <tableColumn id="4" xr3:uid="{C3BEE760-7C9E-4D95-A987-D6B7F4281D8C}" name="Potenciometro (%)" dataDxfId="0" dataCellStyle="Porcentaje">
      <calculatedColumnFormula>(Tabla2[[#This Row],[Value sent (0 - 255)]]*100/255)*0.01</calculatedColumnFormula>
    </tableColumn>
    <tableColumn id="5" xr3:uid="{6E5851DF-90B5-4596-B293-DB5BB1C46723}" name="Value sent (0 - 255)" dataDxfId="1">
      <calculatedColumnFormula>Tabla2[[#This Row],[Amplitud  teórica (V)]]*255/3.3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B2BB8-75E9-4A16-AAB8-2018B7B60C7A}">
  <dimension ref="A1:J23"/>
  <sheetViews>
    <sheetView workbookViewId="0">
      <selection activeCell="J24" sqref="J24"/>
    </sheetView>
  </sheetViews>
  <sheetFormatPr baseColWidth="10" defaultRowHeight="14.4" x14ac:dyDescent="0.3"/>
  <cols>
    <col min="1" max="1" width="27.5546875" customWidth="1"/>
    <col min="2" max="2" width="19.33203125" customWidth="1"/>
    <col min="3" max="3" width="10.5546875" bestFit="1" customWidth="1"/>
    <col min="4" max="4" width="22.77734375" bestFit="1" customWidth="1"/>
    <col min="5" max="5" width="17.21875" customWidth="1"/>
    <col min="6" max="6" width="22.77734375" customWidth="1"/>
    <col min="7" max="7" width="24.77734375" customWidth="1"/>
    <col min="8" max="8" width="18.6640625" customWidth="1"/>
    <col min="9" max="9" width="22.21875" customWidth="1"/>
  </cols>
  <sheetData>
    <row r="1" spans="1:10" ht="28.8" x14ac:dyDescent="0.3">
      <c r="A1" s="2" t="s">
        <v>1</v>
      </c>
      <c r="B1" s="2" t="s">
        <v>2</v>
      </c>
      <c r="C1" s="7" t="s">
        <v>0</v>
      </c>
      <c r="D1" s="2" t="s">
        <v>5</v>
      </c>
      <c r="E1" s="6" t="s">
        <v>8</v>
      </c>
      <c r="F1" s="7" t="s">
        <v>7</v>
      </c>
      <c r="G1" s="2" t="s">
        <v>6</v>
      </c>
      <c r="H1" s="6" t="s">
        <v>9</v>
      </c>
      <c r="I1" s="7" t="s">
        <v>4</v>
      </c>
      <c r="J1" s="2" t="s">
        <v>3</v>
      </c>
    </row>
    <row r="2" spans="1:10" x14ac:dyDescent="0.3">
      <c r="A2" s="2">
        <v>30</v>
      </c>
      <c r="B2" s="1">
        <v>31.3</v>
      </c>
      <c r="C2" s="3">
        <f>ABS((Tabla1[[#This Row],[Pomedio PWM (Hz)]]-Tabla1[[#This Row],[Frequencia PWM Teorica (Hz)]])/Tabla1[[#This Row],[Frequencia PWM Teorica (Hz)]])</f>
        <v>4.3333333333333356E-2</v>
      </c>
      <c r="D2" s="4">
        <v>0.2</v>
      </c>
      <c r="E2" s="4">
        <v>0.21</v>
      </c>
      <c r="F2" s="4">
        <f>ABS((Tabla1[[#This Row],[Promedio ciclo de trabajo (%)]]-Tabla1[[#This Row],[Ciclo de trabajo teorico]])/Tabla1[[#This Row],[Ciclo de trabajo teorico]])</f>
        <v>4.9999999999999906E-2</v>
      </c>
      <c r="G2" s="5">
        <f>(1/Tabla1[[#This Row],[Frequencia PWM Teorica (Hz)]])*Tabla1[[#This Row],[Ciclo de trabajo teorico]]*1000</f>
        <v>6.666666666666667</v>
      </c>
      <c r="H2" s="1">
        <v>6.4</v>
      </c>
      <c r="I2" s="3">
        <f>ABS((Tabla1[[#This Row],[Promedio Ancho de pulso (ms)]]-Tabla1[[#This Row],[Ancho de pulso teorico (ms)]])/Tabla1[[#This Row],[Ancho de pulso teorico (ms)]])</f>
        <v>3.9999999999999987E-2</v>
      </c>
      <c r="J2" s="1">
        <v>3.26</v>
      </c>
    </row>
    <row r="3" spans="1:10" x14ac:dyDescent="0.3">
      <c r="A3" s="2">
        <v>30</v>
      </c>
      <c r="B3" s="1">
        <v>29.2</v>
      </c>
      <c r="C3" s="3">
        <f>ABS((Tabla1[[#This Row],[Pomedio PWM (Hz)]]-Tabla1[[#This Row],[Frequencia PWM Teorica (Hz)]])/Tabla1[[#This Row],[Frequencia PWM Teorica (Hz)]])</f>
        <v>2.6666666666666689E-2</v>
      </c>
      <c r="D3" s="4">
        <v>0.5</v>
      </c>
      <c r="E3" s="4">
        <v>0.51</v>
      </c>
      <c r="F3" s="4">
        <f>ABS((Tabla1[[#This Row],[Promedio ciclo de trabajo (%)]]-Tabla1[[#This Row],[Ciclo de trabajo teorico]])/Tabla1[[#This Row],[Ciclo de trabajo teorico]])</f>
        <v>2.0000000000000018E-2</v>
      </c>
      <c r="G3" s="5">
        <f>(1/Tabla1[[#This Row],[Frequencia PWM Teorica (Hz)]])*Tabla1[[#This Row],[Ciclo de trabajo teorico]]*1000</f>
        <v>16.666666666666668</v>
      </c>
      <c r="H3" s="1">
        <v>15.2</v>
      </c>
      <c r="I3" s="3">
        <f>ABS((Tabla1[[#This Row],[Promedio Ancho de pulso (ms)]]-Tabla1[[#This Row],[Ancho de pulso teorico (ms)]])/Tabla1[[#This Row],[Ancho de pulso teorico (ms)]])</f>
        <v>8.8000000000000106E-2</v>
      </c>
      <c r="J3" s="1">
        <v>3.3</v>
      </c>
    </row>
    <row r="4" spans="1:10" x14ac:dyDescent="0.3">
      <c r="A4" s="2">
        <v>30</v>
      </c>
      <c r="B4" s="1">
        <v>29.2</v>
      </c>
      <c r="C4" s="3">
        <f>ABS((Tabla1[[#This Row],[Pomedio PWM (Hz)]]-Tabla1[[#This Row],[Frequencia PWM Teorica (Hz)]])/Tabla1[[#This Row],[Frequencia PWM Teorica (Hz)]])</f>
        <v>2.6666666666666689E-2</v>
      </c>
      <c r="D4" s="3">
        <v>0.55000000000000004</v>
      </c>
      <c r="E4" s="4">
        <v>0.56000000000000005</v>
      </c>
      <c r="F4" s="3">
        <f>ABS((Tabla1[[#This Row],[Promedio ciclo de trabajo (%)]]-Tabla1[[#This Row],[Ciclo de trabajo teorico]])/Tabla1[[#This Row],[Ciclo de trabajo teorico]])</f>
        <v>1.8181818181818195E-2</v>
      </c>
      <c r="G4" s="5">
        <f>(1/Tabla1[[#This Row],[Frequencia PWM Teorica (Hz)]])*Tabla1[[#This Row],[Ciclo de trabajo teorico]]*1000</f>
        <v>18.333333333333332</v>
      </c>
      <c r="H4" s="1">
        <v>18.399999999999999</v>
      </c>
      <c r="I4" s="3">
        <f>ABS((Tabla1[[#This Row],[Promedio Ancho de pulso (ms)]]-Tabla1[[#This Row],[Ancho de pulso teorico (ms)]])/Tabla1[[#This Row],[Ancho de pulso teorico (ms)]])</f>
        <v>3.6363636363636238E-3</v>
      </c>
      <c r="J4" s="1">
        <v>3.32</v>
      </c>
    </row>
    <row r="5" spans="1:10" x14ac:dyDescent="0.3">
      <c r="A5" s="2">
        <v>25</v>
      </c>
      <c r="B5" s="1">
        <v>25</v>
      </c>
      <c r="C5" s="3">
        <f>ABS((Tabla1[[#This Row],[Pomedio PWM (Hz)]]-Tabla1[[#This Row],[Frequencia PWM Teorica (Hz)]])/Tabla1[[#This Row],[Frequencia PWM Teorica (Hz)]])</f>
        <v>0</v>
      </c>
      <c r="D5" s="3">
        <v>0.2</v>
      </c>
      <c r="E5" s="3">
        <v>0.22</v>
      </c>
      <c r="F5" s="3">
        <f>ABS((Tabla1[[#This Row],[Promedio ciclo de trabajo (%)]]-Tabla1[[#This Row],[Ciclo de trabajo teorico]])/Tabla1[[#This Row],[Ciclo de trabajo teorico]])</f>
        <v>9.999999999999995E-2</v>
      </c>
      <c r="G5" s="5">
        <f>(1/Tabla1[[#This Row],[Frequencia PWM Teorica (Hz)]])*Tabla1[[#This Row],[Ciclo de trabajo teorico]]*1000</f>
        <v>8</v>
      </c>
      <c r="H5" s="1">
        <v>8</v>
      </c>
      <c r="I5" s="3">
        <f>ABS((Tabla1[[#This Row],[Promedio Ancho de pulso (ms)]]-Tabla1[[#This Row],[Ancho de pulso teorico (ms)]])/Tabla1[[#This Row],[Ancho de pulso teorico (ms)]])</f>
        <v>0</v>
      </c>
      <c r="J5" s="1">
        <v>3.25</v>
      </c>
    </row>
    <row r="6" spans="1:10" x14ac:dyDescent="0.3">
      <c r="A6" s="2">
        <v>25</v>
      </c>
      <c r="B6" s="1">
        <v>25</v>
      </c>
      <c r="C6" s="3">
        <f>ABS((Tabla1[[#This Row],[Pomedio PWM (Hz)]]-Tabla1[[#This Row],[Frequencia PWM Teorica (Hz)]])/Tabla1[[#This Row],[Frequencia PWM Teorica (Hz)]])</f>
        <v>0</v>
      </c>
      <c r="D6" s="3">
        <v>0.5</v>
      </c>
      <c r="E6" s="3">
        <v>0.49</v>
      </c>
      <c r="F6" s="3">
        <f>ABS((Tabla1[[#This Row],[Promedio ciclo de trabajo (%)]]-Tabla1[[#This Row],[Ciclo de trabajo teorico]])/Tabla1[[#This Row],[Ciclo de trabajo teorico]])</f>
        <v>2.0000000000000018E-2</v>
      </c>
      <c r="G6" s="5">
        <f>(1/Tabla1[[#This Row],[Frequencia PWM Teorica (Hz)]])*Tabla1[[#This Row],[Ciclo de trabajo teorico]]*1000</f>
        <v>20</v>
      </c>
      <c r="H6" s="1">
        <v>20</v>
      </c>
      <c r="I6" s="3">
        <f>ABS((Tabla1[[#This Row],[Promedio Ancho de pulso (ms)]]-Tabla1[[#This Row],[Ancho de pulso teorico (ms)]])/Tabla1[[#This Row],[Ancho de pulso teorico (ms)]])</f>
        <v>0</v>
      </c>
      <c r="J6" s="1">
        <v>3.28</v>
      </c>
    </row>
    <row r="7" spans="1:10" x14ac:dyDescent="0.3">
      <c r="A7" s="2">
        <v>25</v>
      </c>
      <c r="B7" s="1">
        <v>25</v>
      </c>
      <c r="C7" s="3">
        <f>ABS((Tabla1[[#This Row],[Pomedio PWM (Hz)]]-Tabla1[[#This Row],[Frequencia PWM Teorica (Hz)]])/Tabla1[[#This Row],[Frequencia PWM Teorica (Hz)]])</f>
        <v>0</v>
      </c>
      <c r="D7" s="3">
        <v>0.55000000000000004</v>
      </c>
      <c r="E7" s="3">
        <v>0.53</v>
      </c>
      <c r="F7" s="3">
        <f>ABS((Tabla1[[#This Row],[Promedio ciclo de trabajo (%)]]-Tabla1[[#This Row],[Ciclo de trabajo teorico]])/Tabla1[[#This Row],[Ciclo de trabajo teorico]])</f>
        <v>3.636363636363639E-2</v>
      </c>
      <c r="G7" s="5">
        <f>(1/Tabla1[[#This Row],[Frequencia PWM Teorica (Hz)]])*Tabla1[[#This Row],[Ciclo de trabajo teorico]]*1000</f>
        <v>22.000000000000004</v>
      </c>
      <c r="H7" s="1">
        <v>22.1</v>
      </c>
      <c r="I7" s="3">
        <f>ABS((Tabla1[[#This Row],[Promedio Ancho de pulso (ms)]]-Tabla1[[#This Row],[Ancho de pulso teorico (ms)]])/Tabla1[[#This Row],[Ancho de pulso teorico (ms)]])</f>
        <v>4.5454545454544481E-3</v>
      </c>
      <c r="J7" s="1">
        <v>3.32</v>
      </c>
    </row>
    <row r="8" spans="1:10" x14ac:dyDescent="0.3">
      <c r="A8" s="2">
        <v>20</v>
      </c>
      <c r="B8" s="1">
        <v>20.8</v>
      </c>
      <c r="C8" s="3">
        <f>ABS((Tabla1[[#This Row],[Pomedio PWM (Hz)]]-Tabla1[[#This Row],[Frequencia PWM Teorica (Hz)]])/Tabla1[[#This Row],[Frequencia PWM Teorica (Hz)]])</f>
        <v>4.0000000000000036E-2</v>
      </c>
      <c r="D8" s="3">
        <v>0.2</v>
      </c>
      <c r="E8" s="3">
        <v>0.17</v>
      </c>
      <c r="F8" s="3">
        <f>ABS((Tabla1[[#This Row],[Promedio ciclo de trabajo (%)]]-Tabla1[[#This Row],[Ciclo de trabajo teorico]])/Tabla1[[#This Row],[Ciclo de trabajo teorico]])</f>
        <v>0.15</v>
      </c>
      <c r="G8" s="5">
        <f>(1/Tabla1[[#This Row],[Frequencia PWM Teorica (Hz)]])*Tabla1[[#This Row],[Ciclo de trabajo teorico]]*1000</f>
        <v>10.000000000000002</v>
      </c>
      <c r="H8" s="1">
        <v>9.5</v>
      </c>
      <c r="I8" s="3">
        <f>ABS((Tabla1[[#This Row],[Promedio Ancho de pulso (ms)]]-Tabla1[[#This Row],[Ancho de pulso teorico (ms)]])/Tabla1[[#This Row],[Ancho de pulso teorico (ms)]])</f>
        <v>5.0000000000000169E-2</v>
      </c>
      <c r="J8" s="1">
        <v>3.22</v>
      </c>
    </row>
    <row r="9" spans="1:10" x14ac:dyDescent="0.3">
      <c r="A9" s="2">
        <v>20</v>
      </c>
      <c r="B9" s="1">
        <v>18.8</v>
      </c>
      <c r="C9" s="3">
        <f>ABS((Tabla1[[#This Row],[Pomedio PWM (Hz)]]-Tabla1[[#This Row],[Frequencia PWM Teorica (Hz)]])/Tabla1[[#This Row],[Frequencia PWM Teorica (Hz)]])</f>
        <v>5.9999999999999963E-2</v>
      </c>
      <c r="D9" s="3">
        <v>0.5</v>
      </c>
      <c r="E9" s="3">
        <v>0.52</v>
      </c>
      <c r="F9" s="3">
        <f>ABS((Tabla1[[#This Row],[Promedio ciclo de trabajo (%)]]-Tabla1[[#This Row],[Ciclo de trabajo teorico]])/Tabla1[[#This Row],[Ciclo de trabajo teorico]])</f>
        <v>4.0000000000000036E-2</v>
      </c>
      <c r="G9" s="5">
        <f>(1/Tabla1[[#This Row],[Frequencia PWM Teorica (Hz)]])*Tabla1[[#This Row],[Ciclo de trabajo teorico]]*1000</f>
        <v>25</v>
      </c>
      <c r="H9" s="1">
        <v>24.8</v>
      </c>
      <c r="I9" s="3">
        <f>ABS((Tabla1[[#This Row],[Promedio Ancho de pulso (ms)]]-Tabla1[[#This Row],[Ancho de pulso teorico (ms)]])/Tabla1[[#This Row],[Ancho de pulso teorico (ms)]])</f>
        <v>7.9999999999999724E-3</v>
      </c>
      <c r="J9" s="1">
        <v>3.33</v>
      </c>
    </row>
    <row r="10" spans="1:10" x14ac:dyDescent="0.3">
      <c r="A10" s="2">
        <v>20</v>
      </c>
      <c r="B10" s="1">
        <v>20.8</v>
      </c>
      <c r="C10" s="3">
        <f>ABS((Tabla1[[#This Row],[Pomedio PWM (Hz)]]-Tabla1[[#This Row],[Frequencia PWM Teorica (Hz)]])/Tabla1[[#This Row],[Frequencia PWM Teorica (Hz)]])</f>
        <v>4.0000000000000036E-2</v>
      </c>
      <c r="D10" s="3">
        <v>0.55000000000000004</v>
      </c>
      <c r="E10" s="3">
        <v>0.54</v>
      </c>
      <c r="F10" s="3">
        <f>ABS((Tabla1[[#This Row],[Promedio ciclo de trabajo (%)]]-Tabla1[[#This Row],[Ciclo de trabajo teorico]])/Tabla1[[#This Row],[Ciclo de trabajo teorico]])</f>
        <v>1.8181818181818195E-2</v>
      </c>
      <c r="G10" s="5">
        <f>(1/Tabla1[[#This Row],[Frequencia PWM Teorica (Hz)]])*Tabla1[[#This Row],[Ciclo de trabajo teorico]]*1000</f>
        <v>27.500000000000004</v>
      </c>
      <c r="H10" s="1">
        <v>28.8</v>
      </c>
      <c r="I10" s="3">
        <f>ABS((Tabla1[[#This Row],[Promedio Ancho de pulso (ms)]]-Tabla1[[#This Row],[Ancho de pulso teorico (ms)]])/Tabla1[[#This Row],[Ancho de pulso teorico (ms)]])</f>
        <v>4.7272727272727161E-2</v>
      </c>
      <c r="J10" s="1">
        <v>3.31</v>
      </c>
    </row>
    <row r="11" spans="1:10" x14ac:dyDescent="0.3">
      <c r="A11" s="2">
        <v>15</v>
      </c>
      <c r="B11" s="1">
        <v>16.7</v>
      </c>
      <c r="C11" s="3">
        <f>ABS((Tabla1[[#This Row],[Pomedio PWM (Hz)]]-Tabla1[[#This Row],[Frequencia PWM Teorica (Hz)]])/Tabla1[[#This Row],[Frequencia PWM Teorica (Hz)]])</f>
        <v>0.11333333333333329</v>
      </c>
      <c r="D11" s="3">
        <v>0.2</v>
      </c>
      <c r="E11" s="3">
        <v>0.23</v>
      </c>
      <c r="F11" s="3">
        <f>ABS((Tabla1[[#This Row],[Promedio ciclo de trabajo (%)]]-Tabla1[[#This Row],[Ciclo de trabajo teorico]])/Tabla1[[#This Row],[Ciclo de trabajo teorico]])</f>
        <v>0.15</v>
      </c>
      <c r="G11" s="5">
        <f>(1/Tabla1[[#This Row],[Frequencia PWM Teorica (Hz)]])*Tabla1[[#This Row],[Ciclo de trabajo teorico]]*1000</f>
        <v>13.333333333333334</v>
      </c>
      <c r="H11" s="1">
        <v>12.8</v>
      </c>
      <c r="I11" s="3">
        <f>ABS((Tabla1[[#This Row],[Promedio Ancho de pulso (ms)]]-Tabla1[[#This Row],[Ancho de pulso teorico (ms)]])/Tabla1[[#This Row],[Ancho de pulso teorico (ms)]])</f>
        <v>3.9999999999999987E-2</v>
      </c>
      <c r="J11" s="1">
        <v>3.26</v>
      </c>
    </row>
    <row r="12" spans="1:10" x14ac:dyDescent="0.3">
      <c r="A12" s="2">
        <v>15</v>
      </c>
      <c r="B12" s="1">
        <v>14.6</v>
      </c>
      <c r="C12" s="3">
        <f>ABS((Tabla1[[#This Row],[Pomedio PWM (Hz)]]-Tabla1[[#This Row],[Frequencia PWM Teorica (Hz)]])/Tabla1[[#This Row],[Frequencia PWM Teorica (Hz)]])</f>
        <v>2.6666666666666689E-2</v>
      </c>
      <c r="D12" s="3">
        <v>0.5</v>
      </c>
      <c r="E12" s="3">
        <v>0.47</v>
      </c>
      <c r="F12" s="3">
        <f>ABS((Tabla1[[#This Row],[Promedio ciclo de trabajo (%)]]-Tabla1[[#This Row],[Ciclo de trabajo teorico]])/Tabla1[[#This Row],[Ciclo de trabajo teorico]])</f>
        <v>6.0000000000000053E-2</v>
      </c>
      <c r="G12" s="5">
        <f>(1/Tabla1[[#This Row],[Frequencia PWM Teorica (Hz)]])*Tabla1[[#This Row],[Ciclo de trabajo teorico]]*1000</f>
        <v>33.333333333333336</v>
      </c>
      <c r="H12" s="1">
        <v>33.6</v>
      </c>
      <c r="I12" s="3">
        <f>ABS((Tabla1[[#This Row],[Promedio Ancho de pulso (ms)]]-Tabla1[[#This Row],[Ancho de pulso teorico (ms)]])/Tabla1[[#This Row],[Ancho de pulso teorico (ms)]])</f>
        <v>7.9999999999999707E-3</v>
      </c>
      <c r="J12" s="1">
        <v>3.26</v>
      </c>
    </row>
    <row r="13" spans="1:10" x14ac:dyDescent="0.3">
      <c r="A13" s="2">
        <v>15</v>
      </c>
      <c r="B13" s="1">
        <v>14.6</v>
      </c>
      <c r="C13" s="3">
        <f>ABS((Tabla1[[#This Row],[Pomedio PWM (Hz)]]-Tabla1[[#This Row],[Frequencia PWM Teorica (Hz)]])/Tabla1[[#This Row],[Frequencia PWM Teorica (Hz)]])</f>
        <v>2.6666666666666689E-2</v>
      </c>
      <c r="D13" s="3">
        <v>0.55000000000000004</v>
      </c>
      <c r="E13" s="3">
        <v>0.56999999999999995</v>
      </c>
      <c r="F13" s="3">
        <f>ABS((Tabla1[[#This Row],[Promedio ciclo de trabajo (%)]]-Tabla1[[#This Row],[Ciclo de trabajo teorico]])/Tabla1[[#This Row],[Ciclo de trabajo teorico]])</f>
        <v>3.6363636363636188E-2</v>
      </c>
      <c r="G13" s="5">
        <f>(1/Tabla1[[#This Row],[Frequencia PWM Teorica (Hz)]])*Tabla1[[#This Row],[Ciclo de trabajo teorico]]*1000</f>
        <v>36.666666666666664</v>
      </c>
      <c r="H13" s="1">
        <v>36.799999999999997</v>
      </c>
      <c r="I13" s="3">
        <f>ABS((Tabla1[[#This Row],[Promedio Ancho de pulso (ms)]]-Tabla1[[#This Row],[Ancho de pulso teorico (ms)]])/Tabla1[[#This Row],[Ancho de pulso teorico (ms)]])</f>
        <v>3.6363636363636238E-3</v>
      </c>
      <c r="J13" s="1">
        <v>3.3</v>
      </c>
    </row>
    <row r="14" spans="1:10" x14ac:dyDescent="0.3">
      <c r="A14" s="2">
        <v>10</v>
      </c>
      <c r="B14" s="1">
        <v>10.4</v>
      </c>
      <c r="C14" s="3">
        <f>ABS((Tabla1[[#This Row],[Pomedio PWM (Hz)]]-Tabla1[[#This Row],[Frequencia PWM Teorica (Hz)]])/Tabla1[[#This Row],[Frequencia PWM Teorica (Hz)]])</f>
        <v>4.0000000000000036E-2</v>
      </c>
      <c r="D14" s="3">
        <v>0.2</v>
      </c>
      <c r="E14" s="3">
        <v>0.21</v>
      </c>
      <c r="F14" s="3">
        <f>ABS((Tabla1[[#This Row],[Promedio ciclo de trabajo (%)]]-Tabla1[[#This Row],[Ciclo de trabajo teorico]])/Tabla1[[#This Row],[Ciclo de trabajo teorico]])</f>
        <v>4.9999999999999906E-2</v>
      </c>
      <c r="G14" s="5">
        <f>(1/Tabla1[[#This Row],[Frequencia PWM Teorica (Hz)]])*Tabla1[[#This Row],[Ciclo de trabajo teorico]]*1000</f>
        <v>20.000000000000004</v>
      </c>
      <c r="H14" s="1">
        <v>19.399999999999999</v>
      </c>
      <c r="I14" s="3">
        <f>ABS((Tabla1[[#This Row],[Promedio Ancho de pulso (ms)]]-Tabla1[[#This Row],[Ancho de pulso teorico (ms)]])/Tabla1[[#This Row],[Ancho de pulso teorico (ms)]])</f>
        <v>3.0000000000000242E-2</v>
      </c>
      <c r="J14" s="1">
        <v>3.3</v>
      </c>
    </row>
    <row r="15" spans="1:10" x14ac:dyDescent="0.3">
      <c r="A15" s="2">
        <v>10</v>
      </c>
      <c r="B15" s="1">
        <v>10.4</v>
      </c>
      <c r="C15" s="3">
        <f>ABS((Tabla1[[#This Row],[Pomedio PWM (Hz)]]-Tabla1[[#This Row],[Frequencia PWM Teorica (Hz)]])/Tabla1[[#This Row],[Frequencia PWM Teorica (Hz)]])</f>
        <v>4.0000000000000036E-2</v>
      </c>
      <c r="D15" s="3">
        <v>0.5</v>
      </c>
      <c r="E15" s="3">
        <v>0.48</v>
      </c>
      <c r="F15" s="3">
        <f>ABS((Tabla1[[#This Row],[Promedio ciclo de trabajo (%)]]-Tabla1[[#This Row],[Ciclo de trabajo teorico]])/Tabla1[[#This Row],[Ciclo de trabajo teorico]])</f>
        <v>4.0000000000000036E-2</v>
      </c>
      <c r="G15" s="5">
        <f>(1/Tabla1[[#This Row],[Frequencia PWM Teorica (Hz)]])*Tabla1[[#This Row],[Ciclo de trabajo teorico]]*1000</f>
        <v>50</v>
      </c>
      <c r="H15" s="1">
        <v>49.6</v>
      </c>
      <c r="I15" s="3">
        <f>ABS((Tabla1[[#This Row],[Promedio Ancho de pulso (ms)]]-Tabla1[[#This Row],[Ancho de pulso teorico (ms)]])/Tabla1[[#This Row],[Ancho de pulso teorico (ms)]])</f>
        <v>7.9999999999999724E-3</v>
      </c>
      <c r="J15" s="1">
        <v>3.31</v>
      </c>
    </row>
    <row r="16" spans="1:10" x14ac:dyDescent="0.3">
      <c r="A16" s="2">
        <v>10</v>
      </c>
      <c r="B16" s="1">
        <v>10.4</v>
      </c>
      <c r="C16" s="3">
        <f>ABS((Tabla1[[#This Row],[Pomedio PWM (Hz)]]-Tabla1[[#This Row],[Frequencia PWM Teorica (Hz)]])/Tabla1[[#This Row],[Frequencia PWM Teorica (Hz)]])</f>
        <v>4.0000000000000036E-2</v>
      </c>
      <c r="D16" s="3">
        <v>0.55000000000000004</v>
      </c>
      <c r="E16" s="3">
        <v>0.52</v>
      </c>
      <c r="F16" s="3">
        <f>ABS((Tabla1[[#This Row],[Promedio ciclo de trabajo (%)]]-Tabla1[[#This Row],[Ciclo de trabajo teorico]])/Tabla1[[#This Row],[Ciclo de trabajo teorico]])</f>
        <v>5.4545454545454591E-2</v>
      </c>
      <c r="G16" s="5">
        <f>(1/Tabla1[[#This Row],[Frequencia PWM Teorica (Hz)]])*Tabla1[[#This Row],[Ciclo de trabajo teorico]]*1000</f>
        <v>55.000000000000007</v>
      </c>
      <c r="H16" s="1">
        <v>55.2</v>
      </c>
      <c r="I16" s="3">
        <f>ABS((Tabla1[[#This Row],[Promedio Ancho de pulso (ms)]]-Tabla1[[#This Row],[Ancho de pulso teorico (ms)]])/Tabla1[[#This Row],[Ancho de pulso teorico (ms)]])</f>
        <v>3.6363636363635583E-3</v>
      </c>
      <c r="J16" s="1">
        <v>3.31</v>
      </c>
    </row>
    <row r="17" spans="1:10" x14ac:dyDescent="0.3">
      <c r="A17" s="2">
        <v>5</v>
      </c>
      <c r="B17" s="1">
        <v>5</v>
      </c>
      <c r="C17" s="3">
        <f>ABS((Tabla1[[#This Row],[Pomedio PWM (Hz)]]-Tabla1[[#This Row],[Frequencia PWM Teorica (Hz)]])/Tabla1[[#This Row],[Frequencia PWM Teorica (Hz)]])</f>
        <v>0</v>
      </c>
      <c r="D17" s="3">
        <v>0.2</v>
      </c>
      <c r="E17" s="3">
        <v>0.21</v>
      </c>
      <c r="F17" s="3">
        <f>ABS((Tabla1[[#This Row],[Promedio ciclo de trabajo (%)]]-Tabla1[[#This Row],[Ciclo de trabajo teorico]])/Tabla1[[#This Row],[Ciclo de trabajo teorico]])</f>
        <v>4.9999999999999906E-2</v>
      </c>
      <c r="G17" s="5">
        <f>(1/Tabla1[[#This Row],[Frequencia PWM Teorica (Hz)]])*Tabla1[[#This Row],[Ciclo de trabajo teorico]]*1000</f>
        <v>40.000000000000007</v>
      </c>
      <c r="H17" s="1">
        <v>40</v>
      </c>
      <c r="I17" s="3">
        <f>ABS((Tabla1[[#This Row],[Promedio Ancho de pulso (ms)]]-Tabla1[[#This Row],[Ancho de pulso teorico (ms)]])/Tabla1[[#This Row],[Ancho de pulso teorico (ms)]])</f>
        <v>1.7763568394002501E-16</v>
      </c>
      <c r="J17" s="1">
        <v>3.28</v>
      </c>
    </row>
    <row r="18" spans="1:10" x14ac:dyDescent="0.3">
      <c r="A18" s="2">
        <v>5</v>
      </c>
      <c r="B18" s="1">
        <v>5</v>
      </c>
      <c r="C18" s="3">
        <f>ABS((Tabla1[[#This Row],[Pomedio PWM (Hz)]]-Tabla1[[#This Row],[Frequencia PWM Teorica (Hz)]])/Tabla1[[#This Row],[Frequencia PWM Teorica (Hz)]])</f>
        <v>0</v>
      </c>
      <c r="D18" s="3">
        <v>0.5</v>
      </c>
      <c r="E18" s="3">
        <v>0.48</v>
      </c>
      <c r="F18" s="3">
        <f>ABS((Tabla1[[#This Row],[Promedio ciclo de trabajo (%)]]-Tabla1[[#This Row],[Ciclo de trabajo teorico]])/Tabla1[[#This Row],[Ciclo de trabajo teorico]])</f>
        <v>4.0000000000000036E-2</v>
      </c>
      <c r="G18" s="5">
        <f>(1/Tabla1[[#This Row],[Frequencia PWM Teorica (Hz)]])*Tabla1[[#This Row],[Ciclo de trabajo teorico]]*1000</f>
        <v>100</v>
      </c>
      <c r="H18" s="1">
        <v>100</v>
      </c>
      <c r="I18" s="3">
        <f>ABS((Tabla1[[#This Row],[Promedio Ancho de pulso (ms)]]-Tabla1[[#This Row],[Ancho de pulso teorico (ms)]])/Tabla1[[#This Row],[Ancho de pulso teorico (ms)]])</f>
        <v>0</v>
      </c>
      <c r="J18" s="1">
        <v>3.3</v>
      </c>
    </row>
    <row r="19" spans="1:10" x14ac:dyDescent="0.3">
      <c r="A19" s="2">
        <v>5</v>
      </c>
      <c r="B19" s="1">
        <v>5</v>
      </c>
      <c r="C19" s="3">
        <f>ABS((Tabla1[[#This Row],[Pomedio PWM (Hz)]]-Tabla1[[#This Row],[Frequencia PWM Teorica (Hz)]])/Tabla1[[#This Row],[Frequencia PWM Teorica (Hz)]])</f>
        <v>0</v>
      </c>
      <c r="D19" s="3">
        <v>0.55000000000000004</v>
      </c>
      <c r="E19" s="3">
        <v>0.53</v>
      </c>
      <c r="F19" s="3">
        <f>ABS((Tabla1[[#This Row],[Promedio ciclo de trabajo (%)]]-Tabla1[[#This Row],[Ciclo de trabajo teorico]])/Tabla1[[#This Row],[Ciclo de trabajo teorico]])</f>
        <v>3.636363636363639E-2</v>
      </c>
      <c r="G19" s="5">
        <f>(1/Tabla1[[#This Row],[Frequencia PWM Teorica (Hz)]])*Tabla1[[#This Row],[Ciclo de trabajo teorico]]*1000</f>
        <v>110.00000000000001</v>
      </c>
      <c r="H19" s="1">
        <v>113</v>
      </c>
      <c r="I19" s="3">
        <f>ABS((Tabla1[[#This Row],[Promedio Ancho de pulso (ms)]]-Tabla1[[#This Row],[Ancho de pulso teorico (ms)]])/Tabla1[[#This Row],[Ancho de pulso teorico (ms)]])</f>
        <v>2.727272727272714E-2</v>
      </c>
      <c r="J19" s="1">
        <v>3.3</v>
      </c>
    </row>
    <row r="20" spans="1:10" x14ac:dyDescent="0.3">
      <c r="A20" s="2">
        <v>2</v>
      </c>
      <c r="B20" s="1">
        <v>2.08</v>
      </c>
      <c r="C20" s="3">
        <f>ABS((Tabla1[[#This Row],[Pomedio PWM (Hz)]]-Tabla1[[#This Row],[Frequencia PWM Teorica (Hz)]])/Tabla1[[#This Row],[Frequencia PWM Teorica (Hz)]])</f>
        <v>4.0000000000000036E-2</v>
      </c>
      <c r="D20" s="3">
        <v>0.5</v>
      </c>
      <c r="E20" s="3">
        <v>0.51</v>
      </c>
      <c r="F20" s="3">
        <f>ABS((Tabla1[[#This Row],[Promedio ciclo de trabajo (%)]]-Tabla1[[#This Row],[Ciclo de trabajo teorico]])/Tabla1[[#This Row],[Ciclo de trabajo teorico]])</f>
        <v>2.0000000000000018E-2</v>
      </c>
      <c r="G20" s="5">
        <f>(1/Tabla1[[#This Row],[Frequencia PWM Teorica (Hz)]])*Tabla1[[#This Row],[Ciclo de trabajo teorico]]*1000</f>
        <v>250</v>
      </c>
      <c r="H20" s="1">
        <v>248</v>
      </c>
      <c r="I20" s="3">
        <f>ABS((Tabla1[[#This Row],[Promedio Ancho de pulso (ms)]]-Tabla1[[#This Row],[Ancho de pulso teorico (ms)]])/Tabla1[[#This Row],[Ancho de pulso teorico (ms)]])</f>
        <v>8.0000000000000002E-3</v>
      </c>
      <c r="J20" s="1">
        <v>3.3</v>
      </c>
    </row>
    <row r="21" spans="1:10" x14ac:dyDescent="0.3">
      <c r="A21" s="2">
        <v>2</v>
      </c>
      <c r="B21" s="1">
        <v>2.08</v>
      </c>
      <c r="C21" s="3">
        <f>ABS((Tabla1[[#This Row],[Pomedio PWM (Hz)]]-Tabla1[[#This Row],[Frequencia PWM Teorica (Hz)]])/Tabla1[[#This Row],[Frequencia PWM Teorica (Hz)]])</f>
        <v>4.0000000000000036E-2</v>
      </c>
      <c r="D21" s="3">
        <v>0.55000000000000004</v>
      </c>
      <c r="E21" s="3">
        <v>0.52</v>
      </c>
      <c r="F21" s="3">
        <f>ABS((Tabla1[[#This Row],[Promedio ciclo de trabajo (%)]]-Tabla1[[#This Row],[Ciclo de trabajo teorico]])/Tabla1[[#This Row],[Ciclo de trabajo teorico]])</f>
        <v>5.4545454545454591E-2</v>
      </c>
      <c r="G21" s="5">
        <f>(1/Tabla1[[#This Row],[Frequencia PWM Teorica (Hz)]])*Tabla1[[#This Row],[Ciclo de trabajo teorico]]*1000</f>
        <v>275</v>
      </c>
      <c r="H21" s="1">
        <v>280</v>
      </c>
      <c r="I21" s="3">
        <f>ABS((Tabla1[[#This Row],[Promedio Ancho de pulso (ms)]]-Tabla1[[#This Row],[Ancho de pulso teorico (ms)]])/Tabla1[[#This Row],[Ancho de pulso teorico (ms)]])</f>
        <v>1.8181818181818181E-2</v>
      </c>
      <c r="J21" s="1">
        <v>3.3</v>
      </c>
    </row>
    <row r="22" spans="1:10" x14ac:dyDescent="0.3">
      <c r="A22" s="2">
        <v>1</v>
      </c>
      <c r="B22" s="1">
        <v>0.93300000000000005</v>
      </c>
      <c r="C22" s="3">
        <f>ABS((Tabla1[[#This Row],[Pomedio PWM (Hz)]]-Tabla1[[#This Row],[Frequencia PWM Teorica (Hz)]])/Tabla1[[#This Row],[Frequencia PWM Teorica (Hz)]])</f>
        <v>6.6999999999999948E-2</v>
      </c>
      <c r="D22" s="3">
        <v>0.5</v>
      </c>
      <c r="E22" s="3">
        <v>0.48</v>
      </c>
      <c r="F22" s="3">
        <f>ABS((Tabla1[[#This Row],[Promedio ciclo de trabajo (%)]]-Tabla1[[#This Row],[Ciclo de trabajo teorico]])/Tabla1[[#This Row],[Ciclo de trabajo teorico]])</f>
        <v>4.0000000000000036E-2</v>
      </c>
      <c r="G22" s="5">
        <f>(1/Tabla1[[#This Row],[Frequencia PWM Teorica (Hz)]])*Tabla1[[#This Row],[Ciclo de trabajo teorico]]*1000</f>
        <v>500</v>
      </c>
      <c r="H22" s="1">
        <v>490</v>
      </c>
      <c r="I22" s="3">
        <f>ABS((Tabla1[[#This Row],[Promedio Ancho de pulso (ms)]]-Tabla1[[#This Row],[Ancho de pulso teorico (ms)]])/Tabla1[[#This Row],[Ancho de pulso teorico (ms)]])</f>
        <v>0.02</v>
      </c>
      <c r="J22" s="1">
        <v>3.3</v>
      </c>
    </row>
    <row r="23" spans="1:10" x14ac:dyDescent="0.3">
      <c r="A23" s="2">
        <v>1</v>
      </c>
      <c r="B23" s="1">
        <v>0.83299999999999996</v>
      </c>
      <c r="C23" s="3">
        <f>ABS((Tabla1[[#This Row],[Pomedio PWM (Hz)]]-Tabla1[[#This Row],[Frequencia PWM Teorica (Hz)]])/Tabla1[[#This Row],[Frequencia PWM Teorica (Hz)]])</f>
        <v>0.16700000000000004</v>
      </c>
      <c r="D23" s="3">
        <v>0.55000000000000004</v>
      </c>
      <c r="E23" s="3">
        <v>0.56000000000000005</v>
      </c>
      <c r="F23" s="3">
        <f>ABS((Tabla1[[#This Row],[Promedio ciclo de trabajo (%)]]-Tabla1[[#This Row],[Ciclo de trabajo teorico]])/Tabla1[[#This Row],[Ciclo de trabajo teorico]])</f>
        <v>1.8181818181818195E-2</v>
      </c>
      <c r="G23" s="5">
        <f>(1/Tabla1[[#This Row],[Frequencia PWM Teorica (Hz)]])*Tabla1[[#This Row],[Ciclo de trabajo teorico]]*1000</f>
        <v>550</v>
      </c>
      <c r="H23" s="1">
        <v>560</v>
      </c>
      <c r="I23" s="3">
        <f>ABS((Tabla1[[#This Row],[Promedio Ancho de pulso (ms)]]-Tabla1[[#This Row],[Ancho de pulso teorico (ms)]])/Tabla1[[#This Row],[Ancho de pulso teorico (ms)]])</f>
        <v>1.8181818181818181E-2</v>
      </c>
      <c r="J23" s="1">
        <v>3.32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BE40-3E42-4E9A-BCD3-C63E6B227CEE}">
  <dimension ref="A1:E16"/>
  <sheetViews>
    <sheetView workbookViewId="0">
      <selection activeCell="O11" sqref="O11"/>
    </sheetView>
  </sheetViews>
  <sheetFormatPr baseColWidth="10" defaultRowHeight="14.4" x14ac:dyDescent="0.3"/>
  <cols>
    <col min="1" max="1" width="13.21875" customWidth="1"/>
    <col min="2" max="2" width="15" customWidth="1"/>
    <col min="3" max="3" width="12.77734375" bestFit="1" customWidth="1"/>
    <col min="4" max="4" width="18.6640625" customWidth="1"/>
    <col min="5" max="5" width="10.5546875" customWidth="1"/>
  </cols>
  <sheetData>
    <row r="1" spans="1:5" ht="28.8" x14ac:dyDescent="0.3">
      <c r="A1" s="6" t="s">
        <v>12</v>
      </c>
      <c r="B1" s="6" t="s">
        <v>13</v>
      </c>
      <c r="C1" s="6" t="s">
        <v>0</v>
      </c>
      <c r="D1" s="6" t="s">
        <v>10</v>
      </c>
      <c r="E1" s="6" t="s">
        <v>11</v>
      </c>
    </row>
    <row r="2" spans="1:5" x14ac:dyDescent="0.3">
      <c r="A2" s="1">
        <v>3.3</v>
      </c>
      <c r="B2" s="1">
        <v>3.36</v>
      </c>
      <c r="C2" s="4">
        <f>ABS((Tabla2[[#This Row],[Amplitud experimental (V)]]-Tabla2[[#This Row],[Amplitud  teórica (V)]])/Tabla2[[#This Row],[Amplitud  teórica (V)]])</f>
        <v>1.8181818181818198E-2</v>
      </c>
      <c r="D2" s="4">
        <f>(Tabla2[[#This Row],[Value sent (0 - 255)]]*100/255)*0.01</f>
        <v>1</v>
      </c>
      <c r="E2" s="8">
        <f>Tabla2[[#This Row],[Amplitud  teórica (V)]]*255/3.3</f>
        <v>255</v>
      </c>
    </row>
    <row r="3" spans="1:5" x14ac:dyDescent="0.3">
      <c r="A3" s="1">
        <v>3.25</v>
      </c>
      <c r="B3" s="1">
        <v>3.28</v>
      </c>
      <c r="C3" s="4">
        <f>ABS((Tabla2[[#This Row],[Amplitud experimental (V)]]-Tabla2[[#This Row],[Amplitud  teórica (V)]])/Tabla2[[#This Row],[Amplitud  teórica (V)]])</f>
        <v>9.2307692307691709E-3</v>
      </c>
      <c r="D3" s="4">
        <f>(Tabla2[[#This Row],[Value sent (0 - 255)]]*100/255)*0.01</f>
        <v>0.98484848484848486</v>
      </c>
      <c r="E3" s="8">
        <f>Tabla2[[#This Row],[Amplitud  teórica (V)]]*255/3.3</f>
        <v>251.13636363636365</v>
      </c>
    </row>
    <row r="4" spans="1:5" x14ac:dyDescent="0.3">
      <c r="A4" s="1">
        <v>3</v>
      </c>
      <c r="B4" s="1">
        <v>3.04</v>
      </c>
      <c r="C4" s="4">
        <f>ABS((Tabla2[[#This Row],[Amplitud experimental (V)]]-Tabla2[[#This Row],[Amplitud  teórica (V)]])/Tabla2[[#This Row],[Amplitud  teórica (V)]])</f>
        <v>1.3333333333333345E-2</v>
      </c>
      <c r="D4" s="4">
        <f>(Tabla2[[#This Row],[Value sent (0 - 255)]]*100/255)*0.01</f>
        <v>0.90909090909090917</v>
      </c>
      <c r="E4" s="8">
        <f>Tabla2[[#This Row],[Amplitud  teórica (V)]]*255/3.3</f>
        <v>231.81818181818184</v>
      </c>
    </row>
    <row r="5" spans="1:5" x14ac:dyDescent="0.3">
      <c r="A5" s="1">
        <v>2.75</v>
      </c>
      <c r="B5" s="1">
        <v>2.8</v>
      </c>
      <c r="C5" s="4">
        <f>ABS((Tabla2[[#This Row],[Amplitud experimental (V)]]-Tabla2[[#This Row],[Amplitud  teórica (V)]])/Tabla2[[#This Row],[Amplitud  teórica (V)]])</f>
        <v>1.8181818181818118E-2</v>
      </c>
      <c r="D5" s="4">
        <f>(Tabla2[[#This Row],[Value sent (0 - 255)]]*100/255)*0.01</f>
        <v>0.83333333333333326</v>
      </c>
      <c r="E5" s="8">
        <f>Tabla2[[#This Row],[Amplitud  teórica (V)]]*255/3.3</f>
        <v>212.5</v>
      </c>
    </row>
    <row r="6" spans="1:5" x14ac:dyDescent="0.3">
      <c r="A6" s="1">
        <v>2.5</v>
      </c>
      <c r="B6" s="1">
        <v>2.48</v>
      </c>
      <c r="C6" s="4">
        <f>ABS((Tabla2[[#This Row],[Amplitud experimental (V)]]-Tabla2[[#This Row],[Amplitud  teórica (V)]])/Tabla2[[#This Row],[Amplitud  teórica (V)]])</f>
        <v>8.0000000000000071E-3</v>
      </c>
      <c r="D6" s="4">
        <f>(Tabla2[[#This Row],[Value sent (0 - 255)]]*100/255)*0.01</f>
        <v>0.75757575757575768</v>
      </c>
      <c r="E6" s="8">
        <f>Tabla2[[#This Row],[Amplitud  teórica (V)]]*255/3.3</f>
        <v>193.18181818181819</v>
      </c>
    </row>
    <row r="7" spans="1:5" x14ac:dyDescent="0.3">
      <c r="A7" s="1">
        <v>2.25</v>
      </c>
      <c r="B7" s="1">
        <v>2.3199999999999998</v>
      </c>
      <c r="C7" s="4">
        <f>ABS((Tabla2[[#This Row],[Amplitud experimental (V)]]-Tabla2[[#This Row],[Amplitud  teórica (V)]])/Tabla2[[#This Row],[Amplitud  teórica (V)]])</f>
        <v>3.1111111111111041E-2</v>
      </c>
      <c r="D7" s="4">
        <f>(Tabla2[[#This Row],[Value sent (0 - 255)]]*100/255)*0.01</f>
        <v>0.68181818181818188</v>
      </c>
      <c r="E7" s="8">
        <f>Tabla2[[#This Row],[Amplitud  teórica (V)]]*255/3.3</f>
        <v>173.86363636363637</v>
      </c>
    </row>
    <row r="8" spans="1:5" x14ac:dyDescent="0.3">
      <c r="A8" s="1">
        <v>2</v>
      </c>
      <c r="B8" s="1">
        <v>2.08</v>
      </c>
      <c r="C8" s="4">
        <f>ABS((Tabla2[[#This Row],[Amplitud experimental (V)]]-Tabla2[[#This Row],[Amplitud  teórica (V)]])/Tabla2[[#This Row],[Amplitud  teórica (V)]])</f>
        <v>4.0000000000000036E-2</v>
      </c>
      <c r="D8" s="4">
        <f>(Tabla2[[#This Row],[Value sent (0 - 255)]]*100/255)*0.01</f>
        <v>0.60606060606060608</v>
      </c>
      <c r="E8" s="8">
        <f>Tabla2[[#This Row],[Amplitud  teórica (V)]]*255/3.3</f>
        <v>154.54545454545456</v>
      </c>
    </row>
    <row r="9" spans="1:5" x14ac:dyDescent="0.3">
      <c r="A9" s="1">
        <f>A8-0.25</f>
        <v>1.75</v>
      </c>
      <c r="B9" s="1">
        <v>1.76</v>
      </c>
      <c r="C9" s="4">
        <f>ABS((Tabla2[[#This Row],[Amplitud experimental (V)]]-Tabla2[[#This Row],[Amplitud  teórica (V)]])/Tabla2[[#This Row],[Amplitud  teórica (V)]])</f>
        <v>5.7142857142857195E-3</v>
      </c>
      <c r="D9" s="4">
        <f>(Tabla2[[#This Row],[Value sent (0 - 255)]]*100/255)*0.01</f>
        <v>0.5303030303030305</v>
      </c>
      <c r="E9" s="8">
        <f>Tabla2[[#This Row],[Amplitud  teórica (V)]]*255/3.3</f>
        <v>135.22727272727275</v>
      </c>
    </row>
    <row r="10" spans="1:5" x14ac:dyDescent="0.3">
      <c r="A10" s="1">
        <f t="shared" ref="A10:A15" si="0">A9-0.25</f>
        <v>1.5</v>
      </c>
      <c r="B10" s="1">
        <v>1.52</v>
      </c>
      <c r="C10" s="4">
        <f>ABS((Tabla2[[#This Row],[Amplitud experimental (V)]]-Tabla2[[#This Row],[Amplitud  teórica (V)]])/Tabla2[[#This Row],[Amplitud  teórica (V)]])</f>
        <v>1.3333333333333345E-2</v>
      </c>
      <c r="D10" s="4">
        <f>(Tabla2[[#This Row],[Value sent (0 - 255)]]*100/255)*0.01</f>
        <v>0.45454545454545459</v>
      </c>
      <c r="E10" s="8">
        <f>Tabla2[[#This Row],[Amplitud  teórica (V)]]*255/3.3</f>
        <v>115.90909090909092</v>
      </c>
    </row>
    <row r="11" spans="1:5" x14ac:dyDescent="0.3">
      <c r="A11" s="1">
        <f t="shared" si="0"/>
        <v>1.25</v>
      </c>
      <c r="B11" s="1">
        <v>1.28</v>
      </c>
      <c r="C11" s="4">
        <f>ABS((Tabla2[[#This Row],[Amplitud experimental (V)]]-Tabla2[[#This Row],[Amplitud  teórica (V)]])/Tabla2[[#This Row],[Amplitud  teórica (V)]])</f>
        <v>2.4000000000000021E-2</v>
      </c>
      <c r="D11" s="4">
        <f>(Tabla2[[#This Row],[Value sent (0 - 255)]]*100/255)*0.01</f>
        <v>0.37878787878787884</v>
      </c>
      <c r="E11" s="8">
        <f>Tabla2[[#This Row],[Amplitud  teórica (V)]]*255/3.3</f>
        <v>96.590909090909093</v>
      </c>
    </row>
    <row r="12" spans="1:5" x14ac:dyDescent="0.3">
      <c r="A12" s="1">
        <f t="shared" si="0"/>
        <v>1</v>
      </c>
      <c r="B12" s="1">
        <v>1.0900000000000001</v>
      </c>
      <c r="C12" s="4">
        <f>ABS((Tabla2[[#This Row],[Amplitud experimental (V)]]-Tabla2[[#This Row],[Amplitud  teórica (V)]])/Tabla2[[#This Row],[Amplitud  teórica (V)]])</f>
        <v>9.000000000000008E-2</v>
      </c>
      <c r="D12" s="4">
        <f>(Tabla2[[#This Row],[Value sent (0 - 255)]]*100/255)*0.01</f>
        <v>0.30303030303030304</v>
      </c>
      <c r="E12" s="8">
        <f>Tabla2[[#This Row],[Amplitud  teórica (V)]]*255/3.3</f>
        <v>77.27272727272728</v>
      </c>
    </row>
    <row r="13" spans="1:5" x14ac:dyDescent="0.3">
      <c r="A13" s="1">
        <f t="shared" si="0"/>
        <v>0.75</v>
      </c>
      <c r="B13" s="1">
        <v>0.8</v>
      </c>
      <c r="C13" s="4">
        <f>ABS((Tabla2[[#This Row],[Amplitud experimental (V)]]-Tabla2[[#This Row],[Amplitud  teórica (V)]])/Tabla2[[#This Row],[Amplitud  teórica (V)]])</f>
        <v>6.6666666666666721E-2</v>
      </c>
      <c r="D13" s="4">
        <f>(Tabla2[[#This Row],[Value sent (0 - 255)]]*100/255)*0.01</f>
        <v>0.22727272727272729</v>
      </c>
      <c r="E13" s="8">
        <f>Tabla2[[#This Row],[Amplitud  teórica (V)]]*255/3.3</f>
        <v>57.95454545454546</v>
      </c>
    </row>
    <row r="14" spans="1:5" x14ac:dyDescent="0.3">
      <c r="A14" s="1">
        <f t="shared" si="0"/>
        <v>0.5</v>
      </c>
      <c r="B14" s="1">
        <v>0.56000000000000005</v>
      </c>
      <c r="C14" s="4">
        <f>ABS((Tabla2[[#This Row],[Amplitud experimental (V)]]-Tabla2[[#This Row],[Amplitud  teórica (V)]])/Tabla2[[#This Row],[Amplitud  teórica (V)]])</f>
        <v>0.12000000000000011</v>
      </c>
      <c r="D14" s="4">
        <f>(Tabla2[[#This Row],[Value sent (0 - 255)]]*100/255)*0.01</f>
        <v>0.15151515151515152</v>
      </c>
      <c r="E14" s="8">
        <f>Tabla2[[#This Row],[Amplitud  teórica (V)]]*255/3.3</f>
        <v>38.63636363636364</v>
      </c>
    </row>
    <row r="15" spans="1:5" x14ac:dyDescent="0.3">
      <c r="A15" s="1">
        <f t="shared" si="0"/>
        <v>0.25</v>
      </c>
      <c r="B15" s="1">
        <v>0.32</v>
      </c>
      <c r="C15" s="4">
        <f>ABS((Tabla2[[#This Row],[Amplitud experimental (V)]]-Tabla2[[#This Row],[Amplitud  teórica (V)]])/Tabla2[[#This Row],[Amplitud  teórica (V)]])</f>
        <v>0.28000000000000003</v>
      </c>
      <c r="D15" s="4">
        <f>(Tabla2[[#This Row],[Value sent (0 - 255)]]*100/255)*0.01</f>
        <v>7.575757575757576E-2</v>
      </c>
      <c r="E15" s="8">
        <f>Tabla2[[#This Row],[Amplitud  teórica (V)]]*255/3.3</f>
        <v>19.31818181818182</v>
      </c>
    </row>
    <row r="16" spans="1:5" x14ac:dyDescent="0.3">
      <c r="A16" s="1">
        <f>A15-0.25</f>
        <v>0</v>
      </c>
      <c r="B16" s="1">
        <v>0</v>
      </c>
      <c r="C16" s="4">
        <v>0</v>
      </c>
      <c r="D16" s="4">
        <f>(Tabla2[[#This Row],[Value sent (0 - 255)]]*100/255)*0.01</f>
        <v>0</v>
      </c>
      <c r="E16" s="8">
        <f>Tabla2[[#This Row],[Amplitud  teórica (V)]]*255/3.3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8A03C-271A-4F8D-9BE9-99D478C798BF}">
  <dimension ref="A1"/>
  <sheetViews>
    <sheetView tabSelected="1"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PWM</vt:lpstr>
      <vt:lpstr>POT_DIG</vt:lpstr>
      <vt:lpstr>Rampas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Daniel Aquino</dc:creator>
  <cp:lastModifiedBy>Erick Daniel Aquino</cp:lastModifiedBy>
  <dcterms:created xsi:type="dcterms:W3CDTF">2023-01-04T02:14:34Z</dcterms:created>
  <dcterms:modified xsi:type="dcterms:W3CDTF">2023-01-05T02:03:24Z</dcterms:modified>
</cp:coreProperties>
</file>