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niversidad UVG\Sexto Año\Segundo Ciclo\Tesis\Tesis-2022-Erick-Aquino\Estimulador\Caracterizacion\"/>
    </mc:Choice>
  </mc:AlternateContent>
  <xr:revisionPtr revIDLastSave="0" documentId="13_ncr:1_{EF9C75A3-8F7A-4429-959A-3838B2B101B7}" xr6:coauthVersionLast="47" xr6:coauthVersionMax="47" xr10:uidLastSave="{00000000-0000-0000-0000-000000000000}"/>
  <bookViews>
    <workbookView xWindow="-108" yWindow="-108" windowWidth="23256" windowHeight="12720" activeTab="2" xr2:uid="{EFFD592A-B6F9-484D-AA51-F79BFFF83EBA}"/>
  </bookViews>
  <sheets>
    <sheet name="PWM" sheetId="1" r:id="rId1"/>
    <sheet name="POT_DIG" sheetId="2" r:id="rId2"/>
    <sheet name="Ramp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3" l="1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L4" i="3"/>
  <c r="L6" i="3"/>
  <c r="L8" i="3"/>
  <c r="L12" i="3"/>
  <c r="L13" i="3"/>
  <c r="L14" i="3"/>
  <c r="L15" i="3"/>
  <c r="L16" i="3"/>
  <c r="L17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K56" i="3"/>
  <c r="L56" i="3" s="1"/>
  <c r="K55" i="3"/>
  <c r="L55" i="3" s="1"/>
  <c r="L54" i="3"/>
  <c r="K54" i="3"/>
  <c r="L53" i="3"/>
  <c r="K53" i="3"/>
  <c r="K52" i="3"/>
  <c r="L52" i="3" s="1"/>
  <c r="L51" i="3"/>
  <c r="K51" i="3"/>
  <c r="L50" i="3"/>
  <c r="K50" i="3"/>
  <c r="K49" i="3"/>
  <c r="L49" i="3" s="1"/>
  <c r="K48" i="3"/>
  <c r="L48" i="3" s="1"/>
  <c r="K47" i="3"/>
  <c r="L47" i="3" s="1"/>
  <c r="K46" i="3"/>
  <c r="L46" i="3" s="1"/>
  <c r="K45" i="3"/>
  <c r="L45" i="3" s="1"/>
  <c r="K44" i="3"/>
  <c r="L44" i="3" s="1"/>
  <c r="K43" i="3"/>
  <c r="L43" i="3" s="1"/>
  <c r="L42" i="3"/>
  <c r="K42" i="3"/>
  <c r="I42" i="3"/>
  <c r="F42" i="3"/>
  <c r="C42" i="3"/>
  <c r="K37" i="3"/>
  <c r="L37" i="3" s="1"/>
  <c r="K36" i="3"/>
  <c r="L36" i="3" s="1"/>
  <c r="K35" i="3"/>
  <c r="L35" i="3" s="1"/>
  <c r="L34" i="3"/>
  <c r="K34" i="3"/>
  <c r="K33" i="3"/>
  <c r="L33" i="3" s="1"/>
  <c r="K32" i="3"/>
  <c r="L32" i="3" s="1"/>
  <c r="K31" i="3"/>
  <c r="L31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I23" i="3"/>
  <c r="F23" i="3"/>
  <c r="C23" i="3"/>
  <c r="K3" i="3"/>
  <c r="K4" i="3"/>
  <c r="K5" i="3"/>
  <c r="L5" i="3" s="1"/>
  <c r="K6" i="3"/>
  <c r="K7" i="3"/>
  <c r="L7" i="3" s="1"/>
  <c r="K8" i="3"/>
  <c r="K9" i="3"/>
  <c r="L9" i="3" s="1"/>
  <c r="K10" i="3"/>
  <c r="L10" i="3" s="1"/>
  <c r="K11" i="3"/>
  <c r="L11" i="3" s="1"/>
  <c r="K12" i="3"/>
  <c r="K13" i="3"/>
  <c r="K14" i="3"/>
  <c r="K15" i="3"/>
  <c r="K16" i="3"/>
  <c r="K17" i="3"/>
  <c r="L3" i="3"/>
  <c r="I3" i="3"/>
  <c r="F3" i="3"/>
  <c r="C3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A16" i="2"/>
  <c r="A10" i="2"/>
  <c r="A11" i="2"/>
  <c r="A12" i="2" s="1"/>
  <c r="A13" i="2" s="1"/>
  <c r="A14" i="2" s="1"/>
  <c r="A15" i="2" s="1"/>
  <c r="A9" i="2"/>
  <c r="C23" i="1"/>
  <c r="F23" i="1"/>
  <c r="G23" i="1"/>
  <c r="I23" i="1" s="1"/>
  <c r="C22" i="1"/>
  <c r="F22" i="1"/>
  <c r="G22" i="1"/>
  <c r="I22" i="1" s="1"/>
  <c r="C21" i="1"/>
  <c r="F21" i="1"/>
  <c r="G21" i="1"/>
  <c r="I21" i="1" s="1"/>
  <c r="C20" i="1"/>
  <c r="F20" i="1"/>
  <c r="G20" i="1"/>
  <c r="I20" i="1" s="1"/>
  <c r="C19" i="1"/>
  <c r="F19" i="1"/>
  <c r="G19" i="1"/>
  <c r="I19" i="1" s="1"/>
  <c r="C18" i="1"/>
  <c r="F18" i="1"/>
  <c r="G18" i="1"/>
  <c r="I18" i="1" s="1"/>
  <c r="C17" i="1"/>
  <c r="F17" i="1"/>
  <c r="G17" i="1"/>
  <c r="I17" i="1" s="1"/>
  <c r="C16" i="1"/>
  <c r="F16" i="1"/>
  <c r="G16" i="1"/>
  <c r="I16" i="1" s="1"/>
  <c r="C15" i="1"/>
  <c r="F15" i="1"/>
  <c r="G15" i="1"/>
  <c r="I15" i="1" s="1"/>
  <c r="C14" i="1"/>
  <c r="F14" i="1"/>
  <c r="G14" i="1"/>
  <c r="I14" i="1" s="1"/>
  <c r="C13" i="1"/>
  <c r="F13" i="1"/>
  <c r="G13" i="1"/>
  <c r="I13" i="1" s="1"/>
  <c r="C12" i="1"/>
  <c r="F12" i="1"/>
  <c r="G12" i="1"/>
  <c r="I12" i="1" s="1"/>
  <c r="C11" i="1"/>
  <c r="F11" i="1"/>
  <c r="G11" i="1"/>
  <c r="I11" i="1" s="1"/>
  <c r="C10" i="1"/>
  <c r="F10" i="1"/>
  <c r="G10" i="1"/>
  <c r="I10" i="1" s="1"/>
  <c r="C9" i="1"/>
  <c r="F9" i="1"/>
  <c r="G9" i="1"/>
  <c r="I9" i="1" s="1"/>
  <c r="C8" i="1"/>
  <c r="F8" i="1"/>
  <c r="G8" i="1"/>
  <c r="I8" i="1" s="1"/>
  <c r="C7" i="1"/>
  <c r="F7" i="1"/>
  <c r="G7" i="1"/>
  <c r="I7" i="1" s="1"/>
  <c r="C6" i="1"/>
  <c r="F6" i="1"/>
  <c r="G6" i="1"/>
  <c r="I6" i="1" s="1"/>
  <c r="C5" i="1"/>
  <c r="F5" i="1"/>
  <c r="G5" i="1"/>
  <c r="I5" i="1" s="1"/>
  <c r="C4" i="1"/>
  <c r="F4" i="1"/>
  <c r="G4" i="1"/>
  <c r="I4" i="1" s="1"/>
  <c r="C3" i="1"/>
  <c r="G3" i="1"/>
  <c r="I3" i="1" s="1"/>
  <c r="F3" i="1"/>
  <c r="F2" i="1"/>
  <c r="G2" i="1"/>
  <c r="I2" i="1" s="1"/>
  <c r="C2" i="1"/>
</calcChain>
</file>

<file path=xl/sharedStrings.xml><?xml version="1.0" encoding="utf-8"?>
<sst xmlns="http://schemas.openxmlformats.org/spreadsheetml/2006/main" count="54" uniqueCount="29">
  <si>
    <t>Error (%)</t>
  </si>
  <si>
    <t>Frequencia PWM Teorica (Hz)</t>
  </si>
  <si>
    <t>Pomedio PWM (Hz)</t>
  </si>
  <si>
    <t>voltaje (v)</t>
  </si>
  <si>
    <t>Error ancho de pulso (%)</t>
  </si>
  <si>
    <t>Ciclo de trabajo teorico</t>
  </si>
  <si>
    <t>Ancho de pulso teorico (ms)</t>
  </si>
  <si>
    <t>Error ciclo de trabajo (%)</t>
  </si>
  <si>
    <t>Promedio ciclo de trabajo (%)</t>
  </si>
  <si>
    <t>Promedio Ancho de pulso (ms)</t>
  </si>
  <si>
    <t>Potenciometro (%)</t>
  </si>
  <si>
    <t>Value sent (0 - 255)</t>
  </si>
  <si>
    <t>Amplitud  teórica (V)</t>
  </si>
  <si>
    <t>Amplitud experimental (V)</t>
  </si>
  <si>
    <t>Amplitud</t>
  </si>
  <si>
    <t>Amplitud experimental</t>
  </si>
  <si>
    <t xml:space="preserve">Frecuencia (Hz) </t>
  </si>
  <si>
    <t>Exp Frecuencia (Hz)</t>
  </si>
  <si>
    <t>Error Frecuencia (%)</t>
  </si>
  <si>
    <t>Error Amplitud (%)</t>
  </si>
  <si>
    <t>error tiempo de subida (%)</t>
  </si>
  <si>
    <t>Promedio Bajada (ms)</t>
  </si>
  <si>
    <t>error bajada (%)</t>
  </si>
  <si>
    <t>DUTY CYCLE 50%</t>
  </si>
  <si>
    <t>DUTY CYCLE 55%</t>
  </si>
  <si>
    <t>DUTY CYCLE 20%</t>
  </si>
  <si>
    <t>Tiempo Rampa Subida Teorico (s)</t>
  </si>
  <si>
    <t>Tiempo Rampa Bajada (s)</t>
  </si>
  <si>
    <t>Promedio subida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</si>
</sst>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61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0.0%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textRotation="0" wrapText="0" indent="0" justifyLastLine="0" shrinkToFit="0" readingOrder="0"/>
    </dxf>
    <dxf>
      <numFmt numFmtId="164" formatCode="0.0%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</xdr:colOff>
      <xdr:row>0</xdr:row>
      <xdr:rowOff>213360</xdr:rowOff>
    </xdr:from>
    <xdr:to>
      <xdr:col>9</xdr:col>
      <xdr:colOff>700659</xdr:colOff>
      <xdr:row>12</xdr:row>
      <xdr:rowOff>121634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0BBE50-FFC8-F6CF-B0BD-7CBB26BAB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213360"/>
          <a:ext cx="3047619" cy="22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769620</xdr:colOff>
      <xdr:row>0</xdr:row>
      <xdr:rowOff>198120</xdr:rowOff>
    </xdr:from>
    <xdr:to>
      <xdr:col>13</xdr:col>
      <xdr:colOff>647319</xdr:colOff>
      <xdr:row>12</xdr:row>
      <xdr:rowOff>106394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99AB24-F67C-5B6F-4E53-8C1AE4DE4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5380" y="198120"/>
          <a:ext cx="3047619" cy="2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</xdr:colOff>
      <xdr:row>13</xdr:row>
      <xdr:rowOff>99060</xdr:rowOff>
    </xdr:from>
    <xdr:to>
      <xdr:col>9</xdr:col>
      <xdr:colOff>715899</xdr:colOff>
      <xdr:row>26</xdr:row>
      <xdr:rowOff>7334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27F156-B7D5-75F5-AD3E-723C636CE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4040" y="2659380"/>
          <a:ext cx="3047619" cy="22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B0725B-06C7-40AB-8951-220298407BB2}" name="Tabla1" displayName="Tabla1" ref="A1:J23" totalsRowShown="0" headerRowDxfId="60" dataDxfId="59">
  <autoFilter ref="A1:J23" xr:uid="{4DB0725B-06C7-40AB-8951-220298407BB2}"/>
  <tableColumns count="10">
    <tableColumn id="1" xr3:uid="{D8BE834C-C6A0-4D47-BBA1-05DAD44C12B6}" name="Frequencia PWM Teorica (Hz)" dataDxfId="58"/>
    <tableColumn id="2" xr3:uid="{E3D22371-E809-4283-A1E6-06CCF407C76F}" name="Pomedio PWM (Hz)" dataDxfId="57"/>
    <tableColumn id="3" xr3:uid="{27EE4F05-B556-4BCF-B7F8-6EDA21BE7791}" name="Error (%)" dataDxfId="56" dataCellStyle="Porcentaje">
      <calculatedColumnFormula>ABS((Tabla1[[#This Row],[Pomedio PWM (Hz)]]-Tabla1[[#This Row],[Frequencia PWM Teorica (Hz)]])/Tabla1[[#This Row],[Frequencia PWM Teorica (Hz)]])</calculatedColumnFormula>
    </tableColumn>
    <tableColumn id="8" xr3:uid="{C87F5F2D-3C48-4667-A3F8-31665B839217}" name="Ciclo de trabajo teorico" dataDxfId="55" dataCellStyle="Porcentaje"/>
    <tableColumn id="9" xr3:uid="{D2FC5D2D-9F0F-40CD-92B9-A87E4EF0119F}" name="Promedio ciclo de trabajo (%)" dataDxfId="54" dataCellStyle="Porcentaje"/>
    <tableColumn id="10" xr3:uid="{5ED67E0A-997F-46E6-BF33-45D8CF858762}" name="Error ciclo de trabajo (%)" dataDxfId="53" dataCellStyle="Porcentaje">
      <calculatedColumnFormula>ABS((Tabla1[[#This Row],[Promedio ciclo de trabajo (%)]]-Tabla1[[#This Row],[Ciclo de trabajo teorico]])/Tabla1[[#This Row],[Ciclo de trabajo teorico]])</calculatedColumnFormula>
    </tableColumn>
    <tableColumn id="4" xr3:uid="{E6A42BD8-6B1E-494C-92D0-8809E4C6E417}" name="Ancho de pulso teorico (ms)" dataDxfId="52">
      <calculatedColumnFormula>(1/Tabla1[[#This Row],[Frequencia PWM Teorica (Hz)]])*Tabla1[[#This Row],[Ciclo de trabajo teorico]]*1000</calculatedColumnFormula>
    </tableColumn>
    <tableColumn id="6" xr3:uid="{18FA8CF7-1748-4290-934F-195BB10A3E9D}" name="Promedio Ancho de pulso (ms)" dataDxfId="51"/>
    <tableColumn id="7" xr3:uid="{8C38799C-6282-4F30-8155-2F925A8104B1}" name="Error ancho de pulso (%)" dataDxfId="50" dataCellStyle="Porcentaje">
      <calculatedColumnFormula>ABS((Tabla1[[#This Row],[Promedio Ancho de pulso (ms)]]-Tabla1[[#This Row],[Ancho de pulso teorico (ms)]])/Tabla1[[#This Row],[Ancho de pulso teorico (ms)]])</calculatedColumnFormula>
    </tableColumn>
    <tableColumn id="5" xr3:uid="{1B8DFAA5-0DC3-4A17-85A3-B56B9D035E8D}" name="voltaje (v)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1620B9-3328-4E80-87D7-6993CCFCC757}" name="Tabla2" displayName="Tabla2" ref="A1:E16" totalsRowShown="0" headerRowDxfId="48" dataDxfId="47">
  <autoFilter ref="A1:E16" xr:uid="{541620B9-3328-4E80-87D7-6993CCFCC757}"/>
  <tableColumns count="5">
    <tableColumn id="1" xr3:uid="{C17AFB38-CE22-46D7-8F22-0682A82000DC}" name="Amplitud  teórica (V)" dataDxfId="46">
      <calculatedColumnFormula>A1-0.25</calculatedColumnFormula>
    </tableColumn>
    <tableColumn id="2" xr3:uid="{CAC73A74-053C-4BEA-BFA3-0EF61C871549}" name="Amplitud experimental (V)" dataDxfId="45"/>
    <tableColumn id="3" xr3:uid="{58572678-C524-4439-815F-B36F210BCB44}" name="Error (%)" dataDxfId="44">
      <calculatedColumnFormula>ABS((Tabla2[[#This Row],[Amplitud experimental (V)]]-Tabla2[[#This Row],[Amplitud  teórica (V)]])/Tabla2[[#This Row],[Amplitud  teórica (V)]])</calculatedColumnFormula>
    </tableColumn>
    <tableColumn id="4" xr3:uid="{C3BEE760-7C9E-4D95-A987-D6B7F4281D8C}" name="Potenciometro (%)" dataDxfId="43" dataCellStyle="Porcentaje">
      <calculatedColumnFormula>(Tabla2[[#This Row],[Value sent (0 - 255)]]*100/255)*0.01</calculatedColumnFormula>
    </tableColumn>
    <tableColumn id="5" xr3:uid="{6E5851DF-90B5-4596-B293-DB5BB1C46723}" name="Value sent (0 - 255)" dataDxfId="42">
      <calculatedColumnFormula>Tabla2[[#This Row],[Amplitud  teórica (V)]]*255/3.3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BDF8BE-AC6E-4031-9579-29D05467F7BF}" name="Tabla3" displayName="Tabla3" ref="A2:L17" totalsRowShown="0" headerRowDxfId="41" dataDxfId="34">
  <autoFilter ref="A2:L17" xr:uid="{5BBDF8BE-AC6E-4031-9579-29D05467F7BF}"/>
  <tableColumns count="12">
    <tableColumn id="1" xr3:uid="{9F71D84F-9878-4D36-8936-9D003F31027F}" name="Frecuencia (Hz) " dataDxfId="40"/>
    <tableColumn id="2" xr3:uid="{5282C3EA-F82F-4E75-BDCF-1084006587B3}" name="Exp Frecuencia (Hz)" dataDxfId="39"/>
    <tableColumn id="3" xr3:uid="{ED172ABE-988C-4750-854D-F9F0691C9376}" name="Error Frecuencia (%)" dataDxfId="32" dataCellStyle="Porcentaje">
      <calculatedColumnFormula>ABS((Tabla3[[#This Row],[Exp Frecuencia (Hz)]]-Tabla3[[#This Row],[Frecuencia (Hz) ]])/Tabla3[[#This Row],[Frecuencia (Hz) ]])</calculatedColumnFormula>
    </tableColumn>
    <tableColumn id="4" xr3:uid="{88E66329-9A9A-4F1D-81CC-884B1C7872B9}" name="Amplitud" dataDxfId="38"/>
    <tableColumn id="11" xr3:uid="{09F1E6EF-B67B-451B-9DE2-1EE82D3585CB}" name="Amplitud experimental" dataDxfId="33"/>
    <tableColumn id="12" xr3:uid="{C80D96D2-FC0F-48F2-9D46-C0DFF83B2CD7}" name="Error Amplitud (%)" dataDxfId="31">
      <calculatedColumnFormula>ABS((Tabla3[[#This Row],[Amplitud experimental]]-Tabla3[[#This Row],[Amplitud]])/Tabla3[[#This Row],[Amplitud]])</calculatedColumnFormula>
    </tableColumn>
    <tableColumn id="5" xr3:uid="{D4F0D9EB-B70D-4932-A0EB-05BFE46B43ED}" name="Tiempo Rampa Subida Teorico (s)" dataDxfId="37"/>
    <tableColumn id="6" xr3:uid="{2EBD1AB8-5FE1-4887-AE3B-19D56A70A9EF}" name="Promedio subida (s)" dataDxfId="36"/>
    <tableColumn id="7" xr3:uid="{CCAC1463-901C-4C7D-A762-180D99650D11}" name="error tiempo de subida (%)" dataDxfId="30">
      <calculatedColumnFormula>ABS((Tabla3[[#This Row],[Promedio subida (s)]]-Tabla3[[#This Row],[Tiempo Rampa Subida Teorico (s)]])/Tabla3[[#This Row],[Tiempo Rampa Subida Teorico (s)]])</calculatedColumnFormula>
    </tableColumn>
    <tableColumn id="8" xr3:uid="{30C74FAF-B5D2-44CA-BF59-EB5E6D7B1A9C}" name="Tiempo Rampa Bajada (s)" dataDxfId="35"/>
    <tableColumn id="9" xr3:uid="{1891CEE3-E6E8-47C1-98E4-60A57F883566}" name="Promedio Bajada (ms)" dataDxfId="28">
      <calculatedColumnFormula>Tabla3[[#This Row],[Promedio subida (s)]]</calculatedColumnFormula>
    </tableColumn>
    <tableColumn id="10" xr3:uid="{16438C67-DAE6-4F33-8725-B2B824DE7049}" name="error bajada (%)" dataDxfId="29">
      <calculatedColumnFormula>ABS((Tabla3[[#This Row],[Promedio Bajada (ms)]]-Tabla3[[#This Row],[Tiempo Rampa Bajada (s)]])/Tabla3[[#This Row],[Tiempo Rampa Bajada (s)]])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4551ECA-EF0C-4696-9301-5248DE3C38A9}" name="Tabla311" displayName="Tabla311" ref="A22:L37" totalsRowShown="0" headerRowDxfId="27" dataDxfId="26">
  <autoFilter ref="A22:L37" xr:uid="{04551ECA-EF0C-4696-9301-5248DE3C38A9}"/>
  <tableColumns count="12">
    <tableColumn id="1" xr3:uid="{954A970E-0EE2-41A4-96CD-DF54CD9B89BD}" name="Frecuencia (Hz) " dataDxfId="25"/>
    <tableColumn id="2" xr3:uid="{4F819BC9-EAF4-4102-98E5-2D695C220C79}" name="Exp Frecuencia (Hz)" dataDxfId="24"/>
    <tableColumn id="3" xr3:uid="{3EA23BCF-637E-4183-951D-AE5A4E1B4996}" name="Error Frecuencia (%)" dataDxfId="23" dataCellStyle="Porcentaje">
      <calculatedColumnFormula>ABS((Tabla311[[#This Row],[Exp Frecuencia (Hz)]]-Tabla311[[#This Row],[Frecuencia (Hz) ]])/Tabla311[[#This Row],[Frecuencia (Hz) ]])</calculatedColumnFormula>
    </tableColumn>
    <tableColumn id="4" xr3:uid="{57FDEE6C-38A0-4878-90E5-D462DC893965}" name="Amplitud" dataDxfId="22"/>
    <tableColumn id="11" xr3:uid="{A1EA1D9B-8E35-45C2-BC97-1F7531639C8E}" name="Amplitud experimental" dataDxfId="21"/>
    <tableColumn id="12" xr3:uid="{5C5B86F0-2C62-4EC7-90DB-16CD3F02F215}" name="Error Amplitud (%)" dataDxfId="20">
      <calculatedColumnFormula>ABS((Tabla311[[#This Row],[Amplitud experimental]]-Tabla311[[#This Row],[Amplitud]])/Tabla311[[#This Row],[Amplitud]])</calculatedColumnFormula>
    </tableColumn>
    <tableColumn id="5" xr3:uid="{A196DC78-24A3-49DB-8F89-7372B726AF8D}" name="Tiempo Rampa Subida Teorico (s)" dataDxfId="19"/>
    <tableColumn id="6" xr3:uid="{61205670-DD09-4734-9B60-2A19181A3B09}" name="Promedio subida (s)" dataDxfId="18"/>
    <tableColumn id="7" xr3:uid="{CB6D4961-C564-4255-A528-66DC8939E53F}" name="error tiempo de subida (%)" dataDxfId="17">
      <calculatedColumnFormula>ABS((Tabla311[[#This Row],[Promedio subida (s)]]-Tabla311[[#This Row],[Tiempo Rampa Subida Teorico (s)]])/Tabla311[[#This Row],[Tiempo Rampa Subida Teorico (s)]])</calculatedColumnFormula>
    </tableColumn>
    <tableColumn id="8" xr3:uid="{82C89E9A-C54F-45D9-BA16-F7CA53FDAD9C}" name="Tiempo Rampa Bajada (s)" dataDxfId="16"/>
    <tableColumn id="9" xr3:uid="{AADECCD1-0E47-4899-B4DB-3980D5EB4FA0}" name="Promedio Bajada (ms)" dataDxfId="15">
      <calculatedColumnFormula>Tabla311[[#This Row],[Promedio subida (s)]]</calculatedColumnFormula>
    </tableColumn>
    <tableColumn id="10" xr3:uid="{B9442908-7763-415B-A1D9-3FDB69AA335D}" name="error bajada (%)" dataDxfId="14">
      <calculatedColumnFormula>ABS((Tabla311[[#This Row],[Promedio Bajada (ms)]]-Tabla311[[#This Row],[Tiempo Rampa Bajada (s)]])/Tabla311[[#This Row],[Tiempo Rampa Bajada (s)]])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D84326B-B51B-43E3-A954-A199DB93B556}" name="Tabla312" displayName="Tabla312" ref="A41:L56" totalsRowShown="0" headerRowDxfId="13" dataDxfId="12">
  <autoFilter ref="A41:L56" xr:uid="{FD84326B-B51B-43E3-A954-A199DB93B556}"/>
  <tableColumns count="12">
    <tableColumn id="1" xr3:uid="{9EA3655E-189F-41AE-BB30-A54F6B6FBD31}" name="Frecuencia (Hz) " dataDxfId="11"/>
    <tableColumn id="2" xr3:uid="{43A90E76-0F57-46ED-9A57-AA589374EFAC}" name="Exp Frecuencia (Hz)" dataDxfId="10"/>
    <tableColumn id="3" xr3:uid="{402459F6-1584-430A-83A0-BCD4F9F04646}" name="Error Frecuencia (%)" dataDxfId="9" dataCellStyle="Porcentaje">
      <calculatedColumnFormula>ABS((Tabla312[[#This Row],[Exp Frecuencia (Hz)]]-Tabla312[[#This Row],[Frecuencia (Hz) ]])/Tabla312[[#This Row],[Frecuencia (Hz) ]])</calculatedColumnFormula>
    </tableColumn>
    <tableColumn id="4" xr3:uid="{57E12FE0-ED8A-4975-B183-AD60486386D0}" name="Amplitud" dataDxfId="8"/>
    <tableColumn id="11" xr3:uid="{8BB747FA-A49A-40D7-8EB0-CE09BDEFD4C6}" name="Amplitud experimental" dataDxfId="7"/>
    <tableColumn id="12" xr3:uid="{5AD41EFA-DE50-4D69-927C-30DDC6471368}" name="Error Amplitud (%)" dataDxfId="6">
      <calculatedColumnFormula>ABS((Tabla312[[#This Row],[Amplitud experimental]]-Tabla312[[#This Row],[Amplitud]])/Tabla312[[#This Row],[Amplitud]])</calculatedColumnFormula>
    </tableColumn>
    <tableColumn id="5" xr3:uid="{8F77CD90-8B24-4F57-B9D9-D92BD38EEF90}" name="Tiempo Rampa Subida Teorico (s)" dataDxfId="5"/>
    <tableColumn id="6" xr3:uid="{369A3313-8A54-4DE9-ABDF-57550D7CA766}" name="Promedio subida (s)" dataDxfId="4"/>
    <tableColumn id="7" xr3:uid="{623ED2C3-F247-4060-B588-027666E64CEF}" name="error tiempo de subida (%)" dataDxfId="3">
      <calculatedColumnFormula>ABS((Tabla312[[#This Row],[Promedio subida (s)]]-Tabla312[[#This Row],[Tiempo Rampa Subida Teorico (s)]])/Tabla312[[#This Row],[Tiempo Rampa Subida Teorico (s)]])</calculatedColumnFormula>
    </tableColumn>
    <tableColumn id="8" xr3:uid="{E3C34122-9074-4143-952B-814317832A8D}" name="Tiempo Rampa Bajada (s)" dataDxfId="2"/>
    <tableColumn id="9" xr3:uid="{60537B1A-AA51-4135-9C45-7A7737C1206F}" name="Promedio Bajada (ms)" dataDxfId="1">
      <calculatedColumnFormula>Tabla312[[#This Row],[Promedio subida (s)]]</calculatedColumnFormula>
    </tableColumn>
    <tableColumn id="10" xr3:uid="{AC06E1BE-4CD9-4E21-87BD-693B0C461F93}" name="error bajada (%)" dataDxfId="0">
      <calculatedColumnFormula>ABS((Tabla312[[#This Row],[Promedio Bajada (ms)]]-Tabla312[[#This Row],[Tiempo Rampa Bajada (s)]])/Tabla312[[#This Row],[Tiempo Rampa Bajada (s)]])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B2BB8-75E9-4A16-AAB8-2018B7B60C7A}">
  <dimension ref="A1:J23"/>
  <sheetViews>
    <sheetView workbookViewId="0">
      <selection activeCell="J24" sqref="J24"/>
    </sheetView>
  </sheetViews>
  <sheetFormatPr baseColWidth="10" defaultRowHeight="14.4" x14ac:dyDescent="0.3"/>
  <cols>
    <col min="1" max="1" width="27.5546875" customWidth="1"/>
    <col min="2" max="2" width="19.33203125" customWidth="1"/>
    <col min="3" max="3" width="10.5546875" bestFit="1" customWidth="1"/>
    <col min="4" max="4" width="22.77734375" bestFit="1" customWidth="1"/>
    <col min="5" max="5" width="17.21875" customWidth="1"/>
    <col min="6" max="6" width="22.77734375" customWidth="1"/>
    <col min="7" max="7" width="24.77734375" customWidth="1"/>
    <col min="8" max="8" width="18.6640625" customWidth="1"/>
    <col min="9" max="9" width="22.21875" customWidth="1"/>
  </cols>
  <sheetData>
    <row r="1" spans="1:10" ht="28.8" x14ac:dyDescent="0.3">
      <c r="A1" s="2" t="s">
        <v>1</v>
      </c>
      <c r="B1" s="2" t="s">
        <v>2</v>
      </c>
      <c r="C1" s="7" t="s">
        <v>0</v>
      </c>
      <c r="D1" s="2" t="s">
        <v>5</v>
      </c>
      <c r="E1" s="6" t="s">
        <v>8</v>
      </c>
      <c r="F1" s="7" t="s">
        <v>7</v>
      </c>
      <c r="G1" s="2" t="s">
        <v>6</v>
      </c>
      <c r="H1" s="6" t="s">
        <v>9</v>
      </c>
      <c r="I1" s="7" t="s">
        <v>4</v>
      </c>
      <c r="J1" s="2" t="s">
        <v>3</v>
      </c>
    </row>
    <row r="2" spans="1:10" x14ac:dyDescent="0.3">
      <c r="A2" s="2">
        <v>30</v>
      </c>
      <c r="B2" s="1">
        <v>31.3</v>
      </c>
      <c r="C2" s="3">
        <f>ABS((Tabla1[[#This Row],[Pomedio PWM (Hz)]]-Tabla1[[#This Row],[Frequencia PWM Teorica (Hz)]])/Tabla1[[#This Row],[Frequencia PWM Teorica (Hz)]])</f>
        <v>4.3333333333333356E-2</v>
      </c>
      <c r="D2" s="4">
        <v>0.2</v>
      </c>
      <c r="E2" s="4">
        <v>0.21</v>
      </c>
      <c r="F2" s="4">
        <f>ABS((Tabla1[[#This Row],[Promedio ciclo de trabajo (%)]]-Tabla1[[#This Row],[Ciclo de trabajo teorico]])/Tabla1[[#This Row],[Ciclo de trabajo teorico]])</f>
        <v>4.9999999999999906E-2</v>
      </c>
      <c r="G2" s="5">
        <f>(1/Tabla1[[#This Row],[Frequencia PWM Teorica (Hz)]])*Tabla1[[#This Row],[Ciclo de trabajo teorico]]*1000</f>
        <v>6.666666666666667</v>
      </c>
      <c r="H2" s="1">
        <v>6.4</v>
      </c>
      <c r="I2" s="3">
        <f>ABS((Tabla1[[#This Row],[Promedio Ancho de pulso (ms)]]-Tabla1[[#This Row],[Ancho de pulso teorico (ms)]])/Tabla1[[#This Row],[Ancho de pulso teorico (ms)]])</f>
        <v>3.9999999999999987E-2</v>
      </c>
      <c r="J2" s="1">
        <v>3.26</v>
      </c>
    </row>
    <row r="3" spans="1:10" x14ac:dyDescent="0.3">
      <c r="A3" s="2">
        <v>30</v>
      </c>
      <c r="B3" s="1">
        <v>29.2</v>
      </c>
      <c r="C3" s="3">
        <f>ABS((Tabla1[[#This Row],[Pomedio PWM (Hz)]]-Tabla1[[#This Row],[Frequencia PWM Teorica (Hz)]])/Tabla1[[#This Row],[Frequencia PWM Teorica (Hz)]])</f>
        <v>2.6666666666666689E-2</v>
      </c>
      <c r="D3" s="4">
        <v>0.5</v>
      </c>
      <c r="E3" s="4">
        <v>0.51</v>
      </c>
      <c r="F3" s="4">
        <f>ABS((Tabla1[[#This Row],[Promedio ciclo de trabajo (%)]]-Tabla1[[#This Row],[Ciclo de trabajo teorico]])/Tabla1[[#This Row],[Ciclo de trabajo teorico]])</f>
        <v>2.0000000000000018E-2</v>
      </c>
      <c r="G3" s="5">
        <f>(1/Tabla1[[#This Row],[Frequencia PWM Teorica (Hz)]])*Tabla1[[#This Row],[Ciclo de trabajo teorico]]*1000</f>
        <v>16.666666666666668</v>
      </c>
      <c r="H3" s="1">
        <v>15.2</v>
      </c>
      <c r="I3" s="3">
        <f>ABS((Tabla1[[#This Row],[Promedio Ancho de pulso (ms)]]-Tabla1[[#This Row],[Ancho de pulso teorico (ms)]])/Tabla1[[#This Row],[Ancho de pulso teorico (ms)]])</f>
        <v>8.8000000000000106E-2</v>
      </c>
      <c r="J3" s="1">
        <v>3.3</v>
      </c>
    </row>
    <row r="4" spans="1:10" x14ac:dyDescent="0.3">
      <c r="A4" s="2">
        <v>30</v>
      </c>
      <c r="B4" s="1">
        <v>29.2</v>
      </c>
      <c r="C4" s="3">
        <f>ABS((Tabla1[[#This Row],[Pomedio PWM (Hz)]]-Tabla1[[#This Row],[Frequencia PWM Teorica (Hz)]])/Tabla1[[#This Row],[Frequencia PWM Teorica (Hz)]])</f>
        <v>2.6666666666666689E-2</v>
      </c>
      <c r="D4" s="3">
        <v>0.55000000000000004</v>
      </c>
      <c r="E4" s="4">
        <v>0.56000000000000005</v>
      </c>
      <c r="F4" s="3">
        <f>ABS((Tabla1[[#This Row],[Promedio ciclo de trabajo (%)]]-Tabla1[[#This Row],[Ciclo de trabajo teorico]])/Tabla1[[#This Row],[Ciclo de trabajo teorico]])</f>
        <v>1.8181818181818195E-2</v>
      </c>
      <c r="G4" s="5">
        <f>(1/Tabla1[[#This Row],[Frequencia PWM Teorica (Hz)]])*Tabla1[[#This Row],[Ciclo de trabajo teorico]]*1000</f>
        <v>18.333333333333332</v>
      </c>
      <c r="H4" s="1">
        <v>18.399999999999999</v>
      </c>
      <c r="I4" s="3">
        <f>ABS((Tabla1[[#This Row],[Promedio Ancho de pulso (ms)]]-Tabla1[[#This Row],[Ancho de pulso teorico (ms)]])/Tabla1[[#This Row],[Ancho de pulso teorico (ms)]])</f>
        <v>3.6363636363636238E-3</v>
      </c>
      <c r="J4" s="1">
        <v>3.32</v>
      </c>
    </row>
    <row r="5" spans="1:10" x14ac:dyDescent="0.3">
      <c r="A5" s="2">
        <v>25</v>
      </c>
      <c r="B5" s="1">
        <v>25</v>
      </c>
      <c r="C5" s="3">
        <f>ABS((Tabla1[[#This Row],[Pomedio PWM (Hz)]]-Tabla1[[#This Row],[Frequencia PWM Teorica (Hz)]])/Tabla1[[#This Row],[Frequencia PWM Teorica (Hz)]])</f>
        <v>0</v>
      </c>
      <c r="D5" s="3">
        <v>0.2</v>
      </c>
      <c r="E5" s="3">
        <v>0.22</v>
      </c>
      <c r="F5" s="3">
        <f>ABS((Tabla1[[#This Row],[Promedio ciclo de trabajo (%)]]-Tabla1[[#This Row],[Ciclo de trabajo teorico]])/Tabla1[[#This Row],[Ciclo de trabajo teorico]])</f>
        <v>9.999999999999995E-2</v>
      </c>
      <c r="G5" s="5">
        <f>(1/Tabla1[[#This Row],[Frequencia PWM Teorica (Hz)]])*Tabla1[[#This Row],[Ciclo de trabajo teorico]]*1000</f>
        <v>8</v>
      </c>
      <c r="H5" s="1">
        <v>8</v>
      </c>
      <c r="I5" s="3">
        <f>ABS((Tabla1[[#This Row],[Promedio Ancho de pulso (ms)]]-Tabla1[[#This Row],[Ancho de pulso teorico (ms)]])/Tabla1[[#This Row],[Ancho de pulso teorico (ms)]])</f>
        <v>0</v>
      </c>
      <c r="J5" s="1">
        <v>3.25</v>
      </c>
    </row>
    <row r="6" spans="1:10" x14ac:dyDescent="0.3">
      <c r="A6" s="2">
        <v>25</v>
      </c>
      <c r="B6" s="1">
        <v>25</v>
      </c>
      <c r="C6" s="3">
        <f>ABS((Tabla1[[#This Row],[Pomedio PWM (Hz)]]-Tabla1[[#This Row],[Frequencia PWM Teorica (Hz)]])/Tabla1[[#This Row],[Frequencia PWM Teorica (Hz)]])</f>
        <v>0</v>
      </c>
      <c r="D6" s="3">
        <v>0.5</v>
      </c>
      <c r="E6" s="3">
        <v>0.49</v>
      </c>
      <c r="F6" s="3">
        <f>ABS((Tabla1[[#This Row],[Promedio ciclo de trabajo (%)]]-Tabla1[[#This Row],[Ciclo de trabajo teorico]])/Tabla1[[#This Row],[Ciclo de trabajo teorico]])</f>
        <v>2.0000000000000018E-2</v>
      </c>
      <c r="G6" s="5">
        <f>(1/Tabla1[[#This Row],[Frequencia PWM Teorica (Hz)]])*Tabla1[[#This Row],[Ciclo de trabajo teorico]]*1000</f>
        <v>20</v>
      </c>
      <c r="H6" s="1">
        <v>20</v>
      </c>
      <c r="I6" s="3">
        <f>ABS((Tabla1[[#This Row],[Promedio Ancho de pulso (ms)]]-Tabla1[[#This Row],[Ancho de pulso teorico (ms)]])/Tabla1[[#This Row],[Ancho de pulso teorico (ms)]])</f>
        <v>0</v>
      </c>
      <c r="J6" s="1">
        <v>3.28</v>
      </c>
    </row>
    <row r="7" spans="1:10" x14ac:dyDescent="0.3">
      <c r="A7" s="2">
        <v>25</v>
      </c>
      <c r="B7" s="1">
        <v>25</v>
      </c>
      <c r="C7" s="3">
        <f>ABS((Tabla1[[#This Row],[Pomedio PWM (Hz)]]-Tabla1[[#This Row],[Frequencia PWM Teorica (Hz)]])/Tabla1[[#This Row],[Frequencia PWM Teorica (Hz)]])</f>
        <v>0</v>
      </c>
      <c r="D7" s="3">
        <v>0.55000000000000004</v>
      </c>
      <c r="E7" s="3">
        <v>0.53</v>
      </c>
      <c r="F7" s="3">
        <f>ABS((Tabla1[[#This Row],[Promedio ciclo de trabajo (%)]]-Tabla1[[#This Row],[Ciclo de trabajo teorico]])/Tabla1[[#This Row],[Ciclo de trabajo teorico]])</f>
        <v>3.636363636363639E-2</v>
      </c>
      <c r="G7" s="5">
        <f>(1/Tabla1[[#This Row],[Frequencia PWM Teorica (Hz)]])*Tabla1[[#This Row],[Ciclo de trabajo teorico]]*1000</f>
        <v>22.000000000000004</v>
      </c>
      <c r="H7" s="1">
        <v>22.1</v>
      </c>
      <c r="I7" s="3">
        <f>ABS((Tabla1[[#This Row],[Promedio Ancho de pulso (ms)]]-Tabla1[[#This Row],[Ancho de pulso teorico (ms)]])/Tabla1[[#This Row],[Ancho de pulso teorico (ms)]])</f>
        <v>4.5454545454544481E-3</v>
      </c>
      <c r="J7" s="1">
        <v>3.32</v>
      </c>
    </row>
    <row r="8" spans="1:10" x14ac:dyDescent="0.3">
      <c r="A8" s="2">
        <v>20</v>
      </c>
      <c r="B8" s="1">
        <v>20.8</v>
      </c>
      <c r="C8" s="3">
        <f>ABS((Tabla1[[#This Row],[Pomedio PWM (Hz)]]-Tabla1[[#This Row],[Frequencia PWM Teorica (Hz)]])/Tabla1[[#This Row],[Frequencia PWM Teorica (Hz)]])</f>
        <v>4.0000000000000036E-2</v>
      </c>
      <c r="D8" s="3">
        <v>0.2</v>
      </c>
      <c r="E8" s="3">
        <v>0.17</v>
      </c>
      <c r="F8" s="3">
        <f>ABS((Tabla1[[#This Row],[Promedio ciclo de trabajo (%)]]-Tabla1[[#This Row],[Ciclo de trabajo teorico]])/Tabla1[[#This Row],[Ciclo de trabajo teorico]])</f>
        <v>0.15</v>
      </c>
      <c r="G8" s="5">
        <f>(1/Tabla1[[#This Row],[Frequencia PWM Teorica (Hz)]])*Tabla1[[#This Row],[Ciclo de trabajo teorico]]*1000</f>
        <v>10.000000000000002</v>
      </c>
      <c r="H8" s="1">
        <v>9.5</v>
      </c>
      <c r="I8" s="3">
        <f>ABS((Tabla1[[#This Row],[Promedio Ancho de pulso (ms)]]-Tabla1[[#This Row],[Ancho de pulso teorico (ms)]])/Tabla1[[#This Row],[Ancho de pulso teorico (ms)]])</f>
        <v>5.0000000000000169E-2</v>
      </c>
      <c r="J8" s="1">
        <v>3.22</v>
      </c>
    </row>
    <row r="9" spans="1:10" x14ac:dyDescent="0.3">
      <c r="A9" s="2">
        <v>20</v>
      </c>
      <c r="B9" s="1">
        <v>18.8</v>
      </c>
      <c r="C9" s="3">
        <f>ABS((Tabla1[[#This Row],[Pomedio PWM (Hz)]]-Tabla1[[#This Row],[Frequencia PWM Teorica (Hz)]])/Tabla1[[#This Row],[Frequencia PWM Teorica (Hz)]])</f>
        <v>5.9999999999999963E-2</v>
      </c>
      <c r="D9" s="3">
        <v>0.5</v>
      </c>
      <c r="E9" s="3">
        <v>0.52</v>
      </c>
      <c r="F9" s="3">
        <f>ABS((Tabla1[[#This Row],[Promedio ciclo de trabajo (%)]]-Tabla1[[#This Row],[Ciclo de trabajo teorico]])/Tabla1[[#This Row],[Ciclo de trabajo teorico]])</f>
        <v>4.0000000000000036E-2</v>
      </c>
      <c r="G9" s="5">
        <f>(1/Tabla1[[#This Row],[Frequencia PWM Teorica (Hz)]])*Tabla1[[#This Row],[Ciclo de trabajo teorico]]*1000</f>
        <v>25</v>
      </c>
      <c r="H9" s="1">
        <v>24.8</v>
      </c>
      <c r="I9" s="3">
        <f>ABS((Tabla1[[#This Row],[Promedio Ancho de pulso (ms)]]-Tabla1[[#This Row],[Ancho de pulso teorico (ms)]])/Tabla1[[#This Row],[Ancho de pulso teorico (ms)]])</f>
        <v>7.9999999999999724E-3</v>
      </c>
      <c r="J9" s="1">
        <v>3.33</v>
      </c>
    </row>
    <row r="10" spans="1:10" x14ac:dyDescent="0.3">
      <c r="A10" s="2">
        <v>20</v>
      </c>
      <c r="B10" s="1">
        <v>20.8</v>
      </c>
      <c r="C10" s="3">
        <f>ABS((Tabla1[[#This Row],[Pomedio PWM (Hz)]]-Tabla1[[#This Row],[Frequencia PWM Teorica (Hz)]])/Tabla1[[#This Row],[Frequencia PWM Teorica (Hz)]])</f>
        <v>4.0000000000000036E-2</v>
      </c>
      <c r="D10" s="3">
        <v>0.55000000000000004</v>
      </c>
      <c r="E10" s="3">
        <v>0.54</v>
      </c>
      <c r="F10" s="3">
        <f>ABS((Tabla1[[#This Row],[Promedio ciclo de trabajo (%)]]-Tabla1[[#This Row],[Ciclo de trabajo teorico]])/Tabla1[[#This Row],[Ciclo de trabajo teorico]])</f>
        <v>1.8181818181818195E-2</v>
      </c>
      <c r="G10" s="5">
        <f>(1/Tabla1[[#This Row],[Frequencia PWM Teorica (Hz)]])*Tabla1[[#This Row],[Ciclo de trabajo teorico]]*1000</f>
        <v>27.500000000000004</v>
      </c>
      <c r="H10" s="1">
        <v>28.8</v>
      </c>
      <c r="I10" s="3">
        <f>ABS((Tabla1[[#This Row],[Promedio Ancho de pulso (ms)]]-Tabla1[[#This Row],[Ancho de pulso teorico (ms)]])/Tabla1[[#This Row],[Ancho de pulso teorico (ms)]])</f>
        <v>4.7272727272727161E-2</v>
      </c>
      <c r="J10" s="1">
        <v>3.31</v>
      </c>
    </row>
    <row r="11" spans="1:10" x14ac:dyDescent="0.3">
      <c r="A11" s="2">
        <v>15</v>
      </c>
      <c r="B11" s="1">
        <v>16.7</v>
      </c>
      <c r="C11" s="3">
        <f>ABS((Tabla1[[#This Row],[Pomedio PWM (Hz)]]-Tabla1[[#This Row],[Frequencia PWM Teorica (Hz)]])/Tabla1[[#This Row],[Frequencia PWM Teorica (Hz)]])</f>
        <v>0.11333333333333329</v>
      </c>
      <c r="D11" s="3">
        <v>0.2</v>
      </c>
      <c r="E11" s="3">
        <v>0.23</v>
      </c>
      <c r="F11" s="3">
        <f>ABS((Tabla1[[#This Row],[Promedio ciclo de trabajo (%)]]-Tabla1[[#This Row],[Ciclo de trabajo teorico]])/Tabla1[[#This Row],[Ciclo de trabajo teorico]])</f>
        <v>0.15</v>
      </c>
      <c r="G11" s="5">
        <f>(1/Tabla1[[#This Row],[Frequencia PWM Teorica (Hz)]])*Tabla1[[#This Row],[Ciclo de trabajo teorico]]*1000</f>
        <v>13.333333333333334</v>
      </c>
      <c r="H11" s="1">
        <v>12.8</v>
      </c>
      <c r="I11" s="3">
        <f>ABS((Tabla1[[#This Row],[Promedio Ancho de pulso (ms)]]-Tabla1[[#This Row],[Ancho de pulso teorico (ms)]])/Tabla1[[#This Row],[Ancho de pulso teorico (ms)]])</f>
        <v>3.9999999999999987E-2</v>
      </c>
      <c r="J11" s="1">
        <v>3.26</v>
      </c>
    </row>
    <row r="12" spans="1:10" x14ac:dyDescent="0.3">
      <c r="A12" s="2">
        <v>15</v>
      </c>
      <c r="B12" s="1">
        <v>14.6</v>
      </c>
      <c r="C12" s="3">
        <f>ABS((Tabla1[[#This Row],[Pomedio PWM (Hz)]]-Tabla1[[#This Row],[Frequencia PWM Teorica (Hz)]])/Tabla1[[#This Row],[Frequencia PWM Teorica (Hz)]])</f>
        <v>2.6666666666666689E-2</v>
      </c>
      <c r="D12" s="3">
        <v>0.5</v>
      </c>
      <c r="E12" s="3">
        <v>0.47</v>
      </c>
      <c r="F12" s="3">
        <f>ABS((Tabla1[[#This Row],[Promedio ciclo de trabajo (%)]]-Tabla1[[#This Row],[Ciclo de trabajo teorico]])/Tabla1[[#This Row],[Ciclo de trabajo teorico]])</f>
        <v>6.0000000000000053E-2</v>
      </c>
      <c r="G12" s="5">
        <f>(1/Tabla1[[#This Row],[Frequencia PWM Teorica (Hz)]])*Tabla1[[#This Row],[Ciclo de trabajo teorico]]*1000</f>
        <v>33.333333333333336</v>
      </c>
      <c r="H12" s="1">
        <v>33.6</v>
      </c>
      <c r="I12" s="3">
        <f>ABS((Tabla1[[#This Row],[Promedio Ancho de pulso (ms)]]-Tabla1[[#This Row],[Ancho de pulso teorico (ms)]])/Tabla1[[#This Row],[Ancho de pulso teorico (ms)]])</f>
        <v>7.9999999999999707E-3</v>
      </c>
      <c r="J12" s="1">
        <v>3.26</v>
      </c>
    </row>
    <row r="13" spans="1:10" x14ac:dyDescent="0.3">
      <c r="A13" s="2">
        <v>15</v>
      </c>
      <c r="B13" s="1">
        <v>14.6</v>
      </c>
      <c r="C13" s="3">
        <f>ABS((Tabla1[[#This Row],[Pomedio PWM (Hz)]]-Tabla1[[#This Row],[Frequencia PWM Teorica (Hz)]])/Tabla1[[#This Row],[Frequencia PWM Teorica (Hz)]])</f>
        <v>2.6666666666666689E-2</v>
      </c>
      <c r="D13" s="3">
        <v>0.55000000000000004</v>
      </c>
      <c r="E13" s="3">
        <v>0.56999999999999995</v>
      </c>
      <c r="F13" s="3">
        <f>ABS((Tabla1[[#This Row],[Promedio ciclo de trabajo (%)]]-Tabla1[[#This Row],[Ciclo de trabajo teorico]])/Tabla1[[#This Row],[Ciclo de trabajo teorico]])</f>
        <v>3.6363636363636188E-2</v>
      </c>
      <c r="G13" s="5">
        <f>(1/Tabla1[[#This Row],[Frequencia PWM Teorica (Hz)]])*Tabla1[[#This Row],[Ciclo de trabajo teorico]]*1000</f>
        <v>36.666666666666664</v>
      </c>
      <c r="H13" s="1">
        <v>36.799999999999997</v>
      </c>
      <c r="I13" s="3">
        <f>ABS((Tabla1[[#This Row],[Promedio Ancho de pulso (ms)]]-Tabla1[[#This Row],[Ancho de pulso teorico (ms)]])/Tabla1[[#This Row],[Ancho de pulso teorico (ms)]])</f>
        <v>3.6363636363636238E-3</v>
      </c>
      <c r="J13" s="1">
        <v>3.3</v>
      </c>
    </row>
    <row r="14" spans="1:10" x14ac:dyDescent="0.3">
      <c r="A14" s="2">
        <v>10</v>
      </c>
      <c r="B14" s="1">
        <v>10.4</v>
      </c>
      <c r="C14" s="3">
        <f>ABS((Tabla1[[#This Row],[Pomedio PWM (Hz)]]-Tabla1[[#This Row],[Frequencia PWM Teorica (Hz)]])/Tabla1[[#This Row],[Frequencia PWM Teorica (Hz)]])</f>
        <v>4.0000000000000036E-2</v>
      </c>
      <c r="D14" s="3">
        <v>0.2</v>
      </c>
      <c r="E14" s="3">
        <v>0.21</v>
      </c>
      <c r="F14" s="3">
        <f>ABS((Tabla1[[#This Row],[Promedio ciclo de trabajo (%)]]-Tabla1[[#This Row],[Ciclo de trabajo teorico]])/Tabla1[[#This Row],[Ciclo de trabajo teorico]])</f>
        <v>4.9999999999999906E-2</v>
      </c>
      <c r="G14" s="5">
        <f>(1/Tabla1[[#This Row],[Frequencia PWM Teorica (Hz)]])*Tabla1[[#This Row],[Ciclo de trabajo teorico]]*1000</f>
        <v>20.000000000000004</v>
      </c>
      <c r="H14" s="1">
        <v>19.399999999999999</v>
      </c>
      <c r="I14" s="3">
        <f>ABS((Tabla1[[#This Row],[Promedio Ancho de pulso (ms)]]-Tabla1[[#This Row],[Ancho de pulso teorico (ms)]])/Tabla1[[#This Row],[Ancho de pulso teorico (ms)]])</f>
        <v>3.0000000000000242E-2</v>
      </c>
      <c r="J14" s="1">
        <v>3.3</v>
      </c>
    </row>
    <row r="15" spans="1:10" x14ac:dyDescent="0.3">
      <c r="A15" s="2">
        <v>10</v>
      </c>
      <c r="B15" s="1">
        <v>10.4</v>
      </c>
      <c r="C15" s="3">
        <f>ABS((Tabla1[[#This Row],[Pomedio PWM (Hz)]]-Tabla1[[#This Row],[Frequencia PWM Teorica (Hz)]])/Tabla1[[#This Row],[Frequencia PWM Teorica (Hz)]])</f>
        <v>4.0000000000000036E-2</v>
      </c>
      <c r="D15" s="3">
        <v>0.5</v>
      </c>
      <c r="E15" s="3">
        <v>0.48</v>
      </c>
      <c r="F15" s="3">
        <f>ABS((Tabla1[[#This Row],[Promedio ciclo de trabajo (%)]]-Tabla1[[#This Row],[Ciclo de trabajo teorico]])/Tabla1[[#This Row],[Ciclo de trabajo teorico]])</f>
        <v>4.0000000000000036E-2</v>
      </c>
      <c r="G15" s="5">
        <f>(1/Tabla1[[#This Row],[Frequencia PWM Teorica (Hz)]])*Tabla1[[#This Row],[Ciclo de trabajo teorico]]*1000</f>
        <v>50</v>
      </c>
      <c r="H15" s="1">
        <v>49.6</v>
      </c>
      <c r="I15" s="3">
        <f>ABS((Tabla1[[#This Row],[Promedio Ancho de pulso (ms)]]-Tabla1[[#This Row],[Ancho de pulso teorico (ms)]])/Tabla1[[#This Row],[Ancho de pulso teorico (ms)]])</f>
        <v>7.9999999999999724E-3</v>
      </c>
      <c r="J15" s="1">
        <v>3.31</v>
      </c>
    </row>
    <row r="16" spans="1:10" x14ac:dyDescent="0.3">
      <c r="A16" s="2">
        <v>10</v>
      </c>
      <c r="B16" s="1">
        <v>10.4</v>
      </c>
      <c r="C16" s="3">
        <f>ABS((Tabla1[[#This Row],[Pomedio PWM (Hz)]]-Tabla1[[#This Row],[Frequencia PWM Teorica (Hz)]])/Tabla1[[#This Row],[Frequencia PWM Teorica (Hz)]])</f>
        <v>4.0000000000000036E-2</v>
      </c>
      <c r="D16" s="3">
        <v>0.55000000000000004</v>
      </c>
      <c r="E16" s="3">
        <v>0.52</v>
      </c>
      <c r="F16" s="3">
        <f>ABS((Tabla1[[#This Row],[Promedio ciclo de trabajo (%)]]-Tabla1[[#This Row],[Ciclo de trabajo teorico]])/Tabla1[[#This Row],[Ciclo de trabajo teorico]])</f>
        <v>5.4545454545454591E-2</v>
      </c>
      <c r="G16" s="5">
        <f>(1/Tabla1[[#This Row],[Frequencia PWM Teorica (Hz)]])*Tabla1[[#This Row],[Ciclo de trabajo teorico]]*1000</f>
        <v>55.000000000000007</v>
      </c>
      <c r="H16" s="1">
        <v>55.2</v>
      </c>
      <c r="I16" s="3">
        <f>ABS((Tabla1[[#This Row],[Promedio Ancho de pulso (ms)]]-Tabla1[[#This Row],[Ancho de pulso teorico (ms)]])/Tabla1[[#This Row],[Ancho de pulso teorico (ms)]])</f>
        <v>3.6363636363635583E-3</v>
      </c>
      <c r="J16" s="1">
        <v>3.31</v>
      </c>
    </row>
    <row r="17" spans="1:10" x14ac:dyDescent="0.3">
      <c r="A17" s="2">
        <v>5</v>
      </c>
      <c r="B17" s="1">
        <v>5</v>
      </c>
      <c r="C17" s="3">
        <f>ABS((Tabla1[[#This Row],[Pomedio PWM (Hz)]]-Tabla1[[#This Row],[Frequencia PWM Teorica (Hz)]])/Tabla1[[#This Row],[Frequencia PWM Teorica (Hz)]])</f>
        <v>0</v>
      </c>
      <c r="D17" s="3">
        <v>0.2</v>
      </c>
      <c r="E17" s="3">
        <v>0.21</v>
      </c>
      <c r="F17" s="3">
        <f>ABS((Tabla1[[#This Row],[Promedio ciclo de trabajo (%)]]-Tabla1[[#This Row],[Ciclo de trabajo teorico]])/Tabla1[[#This Row],[Ciclo de trabajo teorico]])</f>
        <v>4.9999999999999906E-2</v>
      </c>
      <c r="G17" s="5">
        <f>(1/Tabla1[[#This Row],[Frequencia PWM Teorica (Hz)]])*Tabla1[[#This Row],[Ciclo de trabajo teorico]]*1000</f>
        <v>40.000000000000007</v>
      </c>
      <c r="H17" s="1">
        <v>40</v>
      </c>
      <c r="I17" s="3">
        <f>ABS((Tabla1[[#This Row],[Promedio Ancho de pulso (ms)]]-Tabla1[[#This Row],[Ancho de pulso teorico (ms)]])/Tabla1[[#This Row],[Ancho de pulso teorico (ms)]])</f>
        <v>1.7763568394002501E-16</v>
      </c>
      <c r="J17" s="1">
        <v>3.28</v>
      </c>
    </row>
    <row r="18" spans="1:10" x14ac:dyDescent="0.3">
      <c r="A18" s="2">
        <v>5</v>
      </c>
      <c r="B18" s="1">
        <v>5</v>
      </c>
      <c r="C18" s="3">
        <f>ABS((Tabla1[[#This Row],[Pomedio PWM (Hz)]]-Tabla1[[#This Row],[Frequencia PWM Teorica (Hz)]])/Tabla1[[#This Row],[Frequencia PWM Teorica (Hz)]])</f>
        <v>0</v>
      </c>
      <c r="D18" s="3">
        <v>0.5</v>
      </c>
      <c r="E18" s="3">
        <v>0.48</v>
      </c>
      <c r="F18" s="3">
        <f>ABS((Tabla1[[#This Row],[Promedio ciclo de trabajo (%)]]-Tabla1[[#This Row],[Ciclo de trabajo teorico]])/Tabla1[[#This Row],[Ciclo de trabajo teorico]])</f>
        <v>4.0000000000000036E-2</v>
      </c>
      <c r="G18" s="5">
        <f>(1/Tabla1[[#This Row],[Frequencia PWM Teorica (Hz)]])*Tabla1[[#This Row],[Ciclo de trabajo teorico]]*1000</f>
        <v>100</v>
      </c>
      <c r="H18" s="1">
        <v>100</v>
      </c>
      <c r="I18" s="3">
        <f>ABS((Tabla1[[#This Row],[Promedio Ancho de pulso (ms)]]-Tabla1[[#This Row],[Ancho de pulso teorico (ms)]])/Tabla1[[#This Row],[Ancho de pulso teorico (ms)]])</f>
        <v>0</v>
      </c>
      <c r="J18" s="1">
        <v>3.3</v>
      </c>
    </row>
    <row r="19" spans="1:10" x14ac:dyDescent="0.3">
      <c r="A19" s="2">
        <v>5</v>
      </c>
      <c r="B19" s="1">
        <v>5</v>
      </c>
      <c r="C19" s="3">
        <f>ABS((Tabla1[[#This Row],[Pomedio PWM (Hz)]]-Tabla1[[#This Row],[Frequencia PWM Teorica (Hz)]])/Tabla1[[#This Row],[Frequencia PWM Teorica (Hz)]])</f>
        <v>0</v>
      </c>
      <c r="D19" s="3">
        <v>0.55000000000000004</v>
      </c>
      <c r="E19" s="3">
        <v>0.53</v>
      </c>
      <c r="F19" s="3">
        <f>ABS((Tabla1[[#This Row],[Promedio ciclo de trabajo (%)]]-Tabla1[[#This Row],[Ciclo de trabajo teorico]])/Tabla1[[#This Row],[Ciclo de trabajo teorico]])</f>
        <v>3.636363636363639E-2</v>
      </c>
      <c r="G19" s="5">
        <f>(1/Tabla1[[#This Row],[Frequencia PWM Teorica (Hz)]])*Tabla1[[#This Row],[Ciclo de trabajo teorico]]*1000</f>
        <v>110.00000000000001</v>
      </c>
      <c r="H19" s="1">
        <v>113</v>
      </c>
      <c r="I19" s="3">
        <f>ABS((Tabla1[[#This Row],[Promedio Ancho de pulso (ms)]]-Tabla1[[#This Row],[Ancho de pulso teorico (ms)]])/Tabla1[[#This Row],[Ancho de pulso teorico (ms)]])</f>
        <v>2.727272727272714E-2</v>
      </c>
      <c r="J19" s="1">
        <v>3.3</v>
      </c>
    </row>
    <row r="20" spans="1:10" x14ac:dyDescent="0.3">
      <c r="A20" s="2">
        <v>2</v>
      </c>
      <c r="B20" s="1">
        <v>2.08</v>
      </c>
      <c r="C20" s="3">
        <f>ABS((Tabla1[[#This Row],[Pomedio PWM (Hz)]]-Tabla1[[#This Row],[Frequencia PWM Teorica (Hz)]])/Tabla1[[#This Row],[Frequencia PWM Teorica (Hz)]])</f>
        <v>4.0000000000000036E-2</v>
      </c>
      <c r="D20" s="3">
        <v>0.5</v>
      </c>
      <c r="E20" s="3">
        <v>0.51</v>
      </c>
      <c r="F20" s="3">
        <f>ABS((Tabla1[[#This Row],[Promedio ciclo de trabajo (%)]]-Tabla1[[#This Row],[Ciclo de trabajo teorico]])/Tabla1[[#This Row],[Ciclo de trabajo teorico]])</f>
        <v>2.0000000000000018E-2</v>
      </c>
      <c r="G20" s="5">
        <f>(1/Tabla1[[#This Row],[Frequencia PWM Teorica (Hz)]])*Tabla1[[#This Row],[Ciclo de trabajo teorico]]*1000</f>
        <v>250</v>
      </c>
      <c r="H20" s="1">
        <v>248</v>
      </c>
      <c r="I20" s="3">
        <f>ABS((Tabla1[[#This Row],[Promedio Ancho de pulso (ms)]]-Tabla1[[#This Row],[Ancho de pulso teorico (ms)]])/Tabla1[[#This Row],[Ancho de pulso teorico (ms)]])</f>
        <v>8.0000000000000002E-3</v>
      </c>
      <c r="J20" s="1">
        <v>3.3</v>
      </c>
    </row>
    <row r="21" spans="1:10" x14ac:dyDescent="0.3">
      <c r="A21" s="2">
        <v>2</v>
      </c>
      <c r="B21" s="1">
        <v>2.08</v>
      </c>
      <c r="C21" s="3">
        <f>ABS((Tabla1[[#This Row],[Pomedio PWM (Hz)]]-Tabla1[[#This Row],[Frequencia PWM Teorica (Hz)]])/Tabla1[[#This Row],[Frequencia PWM Teorica (Hz)]])</f>
        <v>4.0000000000000036E-2</v>
      </c>
      <c r="D21" s="3">
        <v>0.55000000000000004</v>
      </c>
      <c r="E21" s="3">
        <v>0.52</v>
      </c>
      <c r="F21" s="3">
        <f>ABS((Tabla1[[#This Row],[Promedio ciclo de trabajo (%)]]-Tabla1[[#This Row],[Ciclo de trabajo teorico]])/Tabla1[[#This Row],[Ciclo de trabajo teorico]])</f>
        <v>5.4545454545454591E-2</v>
      </c>
      <c r="G21" s="5">
        <f>(1/Tabla1[[#This Row],[Frequencia PWM Teorica (Hz)]])*Tabla1[[#This Row],[Ciclo de trabajo teorico]]*1000</f>
        <v>275</v>
      </c>
      <c r="H21" s="1">
        <v>280</v>
      </c>
      <c r="I21" s="3">
        <f>ABS((Tabla1[[#This Row],[Promedio Ancho de pulso (ms)]]-Tabla1[[#This Row],[Ancho de pulso teorico (ms)]])/Tabla1[[#This Row],[Ancho de pulso teorico (ms)]])</f>
        <v>1.8181818181818181E-2</v>
      </c>
      <c r="J21" s="1">
        <v>3.3</v>
      </c>
    </row>
    <row r="22" spans="1:10" x14ac:dyDescent="0.3">
      <c r="A22" s="2">
        <v>1</v>
      </c>
      <c r="B22" s="1">
        <v>0.93300000000000005</v>
      </c>
      <c r="C22" s="3">
        <f>ABS((Tabla1[[#This Row],[Pomedio PWM (Hz)]]-Tabla1[[#This Row],[Frequencia PWM Teorica (Hz)]])/Tabla1[[#This Row],[Frequencia PWM Teorica (Hz)]])</f>
        <v>6.6999999999999948E-2</v>
      </c>
      <c r="D22" s="3">
        <v>0.5</v>
      </c>
      <c r="E22" s="3">
        <v>0.48</v>
      </c>
      <c r="F22" s="3">
        <f>ABS((Tabla1[[#This Row],[Promedio ciclo de trabajo (%)]]-Tabla1[[#This Row],[Ciclo de trabajo teorico]])/Tabla1[[#This Row],[Ciclo de trabajo teorico]])</f>
        <v>4.0000000000000036E-2</v>
      </c>
      <c r="G22" s="5">
        <f>(1/Tabla1[[#This Row],[Frequencia PWM Teorica (Hz)]])*Tabla1[[#This Row],[Ciclo de trabajo teorico]]*1000</f>
        <v>500</v>
      </c>
      <c r="H22" s="1">
        <v>490</v>
      </c>
      <c r="I22" s="3">
        <f>ABS((Tabla1[[#This Row],[Promedio Ancho de pulso (ms)]]-Tabla1[[#This Row],[Ancho de pulso teorico (ms)]])/Tabla1[[#This Row],[Ancho de pulso teorico (ms)]])</f>
        <v>0.02</v>
      </c>
      <c r="J22" s="1">
        <v>3.3</v>
      </c>
    </row>
    <row r="23" spans="1:10" x14ac:dyDescent="0.3">
      <c r="A23" s="2">
        <v>1</v>
      </c>
      <c r="B23" s="1">
        <v>0.83299999999999996</v>
      </c>
      <c r="C23" s="3">
        <f>ABS((Tabla1[[#This Row],[Pomedio PWM (Hz)]]-Tabla1[[#This Row],[Frequencia PWM Teorica (Hz)]])/Tabla1[[#This Row],[Frequencia PWM Teorica (Hz)]])</f>
        <v>0.16700000000000004</v>
      </c>
      <c r="D23" s="3">
        <v>0.55000000000000004</v>
      </c>
      <c r="E23" s="3">
        <v>0.56000000000000005</v>
      </c>
      <c r="F23" s="3">
        <f>ABS((Tabla1[[#This Row],[Promedio ciclo de trabajo (%)]]-Tabla1[[#This Row],[Ciclo de trabajo teorico]])/Tabla1[[#This Row],[Ciclo de trabajo teorico]])</f>
        <v>1.8181818181818195E-2</v>
      </c>
      <c r="G23" s="5">
        <f>(1/Tabla1[[#This Row],[Frequencia PWM Teorica (Hz)]])*Tabla1[[#This Row],[Ciclo de trabajo teorico]]*1000</f>
        <v>550</v>
      </c>
      <c r="H23" s="1">
        <v>560</v>
      </c>
      <c r="I23" s="3">
        <f>ABS((Tabla1[[#This Row],[Promedio Ancho de pulso (ms)]]-Tabla1[[#This Row],[Ancho de pulso teorico (ms)]])/Tabla1[[#This Row],[Ancho de pulso teorico (ms)]])</f>
        <v>1.8181818181818181E-2</v>
      </c>
      <c r="J23" s="1">
        <v>3.32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BE40-3E42-4E9A-BCD3-C63E6B227CEE}">
  <dimension ref="A1:E16"/>
  <sheetViews>
    <sheetView workbookViewId="0">
      <selection activeCell="E2" sqref="E2"/>
    </sheetView>
  </sheetViews>
  <sheetFormatPr baseColWidth="10" defaultRowHeight="14.4" x14ac:dyDescent="0.3"/>
  <cols>
    <col min="1" max="1" width="13.21875" customWidth="1"/>
    <col min="2" max="2" width="15" customWidth="1"/>
    <col min="3" max="3" width="12.77734375" bestFit="1" customWidth="1"/>
    <col min="4" max="4" width="18.6640625" customWidth="1"/>
    <col min="5" max="5" width="10.5546875" customWidth="1"/>
  </cols>
  <sheetData>
    <row r="1" spans="1:5" ht="28.8" x14ac:dyDescent="0.3">
      <c r="A1" s="6" t="s">
        <v>12</v>
      </c>
      <c r="B1" s="6" t="s">
        <v>13</v>
      </c>
      <c r="C1" s="6" t="s">
        <v>0</v>
      </c>
      <c r="D1" s="6" t="s">
        <v>10</v>
      </c>
      <c r="E1" s="6" t="s">
        <v>11</v>
      </c>
    </row>
    <row r="2" spans="1:5" x14ac:dyDescent="0.3">
      <c r="A2" s="1">
        <v>3.3</v>
      </c>
      <c r="B2" s="1">
        <v>3.36</v>
      </c>
      <c r="C2" s="4">
        <f>ABS((Tabla2[[#This Row],[Amplitud experimental (V)]]-Tabla2[[#This Row],[Amplitud  teórica (V)]])/Tabla2[[#This Row],[Amplitud  teórica (V)]])</f>
        <v>1.8181818181818198E-2</v>
      </c>
      <c r="D2" s="4">
        <f>(Tabla2[[#This Row],[Value sent (0 - 255)]]*100/255)*0.01</f>
        <v>1</v>
      </c>
      <c r="E2" s="8">
        <f>Tabla2[[#This Row],[Amplitud  teórica (V)]]*255/3.3</f>
        <v>255</v>
      </c>
    </row>
    <row r="3" spans="1:5" x14ac:dyDescent="0.3">
      <c r="A3" s="1">
        <v>3.25</v>
      </c>
      <c r="B3" s="1">
        <v>3.28</v>
      </c>
      <c r="C3" s="4">
        <f>ABS((Tabla2[[#This Row],[Amplitud experimental (V)]]-Tabla2[[#This Row],[Amplitud  teórica (V)]])/Tabla2[[#This Row],[Amplitud  teórica (V)]])</f>
        <v>9.2307692307691709E-3</v>
      </c>
      <c r="D3" s="4">
        <f>(Tabla2[[#This Row],[Value sent (0 - 255)]]*100/255)*0.01</f>
        <v>0.98484848484848486</v>
      </c>
      <c r="E3" s="8">
        <f>Tabla2[[#This Row],[Amplitud  teórica (V)]]*255/3.3</f>
        <v>251.13636363636365</v>
      </c>
    </row>
    <row r="4" spans="1:5" x14ac:dyDescent="0.3">
      <c r="A4" s="1">
        <v>3</v>
      </c>
      <c r="B4" s="1">
        <v>3.04</v>
      </c>
      <c r="C4" s="4">
        <f>ABS((Tabla2[[#This Row],[Amplitud experimental (V)]]-Tabla2[[#This Row],[Amplitud  teórica (V)]])/Tabla2[[#This Row],[Amplitud  teórica (V)]])</f>
        <v>1.3333333333333345E-2</v>
      </c>
      <c r="D4" s="4">
        <f>(Tabla2[[#This Row],[Value sent (0 - 255)]]*100/255)*0.01</f>
        <v>0.90909090909090917</v>
      </c>
      <c r="E4" s="8">
        <f>Tabla2[[#This Row],[Amplitud  teórica (V)]]*255/3.3</f>
        <v>231.81818181818184</v>
      </c>
    </row>
    <row r="5" spans="1:5" x14ac:dyDescent="0.3">
      <c r="A5" s="1">
        <v>2.75</v>
      </c>
      <c r="B5" s="1">
        <v>2.8</v>
      </c>
      <c r="C5" s="4">
        <f>ABS((Tabla2[[#This Row],[Amplitud experimental (V)]]-Tabla2[[#This Row],[Amplitud  teórica (V)]])/Tabla2[[#This Row],[Amplitud  teórica (V)]])</f>
        <v>1.8181818181818118E-2</v>
      </c>
      <c r="D5" s="4">
        <f>(Tabla2[[#This Row],[Value sent (0 - 255)]]*100/255)*0.01</f>
        <v>0.83333333333333326</v>
      </c>
      <c r="E5" s="8">
        <f>Tabla2[[#This Row],[Amplitud  teórica (V)]]*255/3.3</f>
        <v>212.5</v>
      </c>
    </row>
    <row r="6" spans="1:5" x14ac:dyDescent="0.3">
      <c r="A6" s="1">
        <v>2.5</v>
      </c>
      <c r="B6" s="1">
        <v>2.48</v>
      </c>
      <c r="C6" s="4">
        <f>ABS((Tabla2[[#This Row],[Amplitud experimental (V)]]-Tabla2[[#This Row],[Amplitud  teórica (V)]])/Tabla2[[#This Row],[Amplitud  teórica (V)]])</f>
        <v>8.0000000000000071E-3</v>
      </c>
      <c r="D6" s="4">
        <f>(Tabla2[[#This Row],[Value sent (0 - 255)]]*100/255)*0.01</f>
        <v>0.75757575757575768</v>
      </c>
      <c r="E6" s="8">
        <f>Tabla2[[#This Row],[Amplitud  teórica (V)]]*255/3.3</f>
        <v>193.18181818181819</v>
      </c>
    </row>
    <row r="7" spans="1:5" x14ac:dyDescent="0.3">
      <c r="A7" s="1">
        <v>2.25</v>
      </c>
      <c r="B7" s="1">
        <v>2.3199999999999998</v>
      </c>
      <c r="C7" s="4">
        <f>ABS((Tabla2[[#This Row],[Amplitud experimental (V)]]-Tabla2[[#This Row],[Amplitud  teórica (V)]])/Tabla2[[#This Row],[Amplitud  teórica (V)]])</f>
        <v>3.1111111111111041E-2</v>
      </c>
      <c r="D7" s="4">
        <f>(Tabla2[[#This Row],[Value sent (0 - 255)]]*100/255)*0.01</f>
        <v>0.68181818181818188</v>
      </c>
      <c r="E7" s="8">
        <f>Tabla2[[#This Row],[Amplitud  teórica (V)]]*255/3.3</f>
        <v>173.86363636363637</v>
      </c>
    </row>
    <row r="8" spans="1:5" x14ac:dyDescent="0.3">
      <c r="A8" s="1">
        <v>2</v>
      </c>
      <c r="B8" s="1">
        <v>2.08</v>
      </c>
      <c r="C8" s="4">
        <f>ABS((Tabla2[[#This Row],[Amplitud experimental (V)]]-Tabla2[[#This Row],[Amplitud  teórica (V)]])/Tabla2[[#This Row],[Amplitud  teórica (V)]])</f>
        <v>4.0000000000000036E-2</v>
      </c>
      <c r="D8" s="4">
        <f>(Tabla2[[#This Row],[Value sent (0 - 255)]]*100/255)*0.01</f>
        <v>0.60606060606060608</v>
      </c>
      <c r="E8" s="8">
        <f>Tabla2[[#This Row],[Amplitud  teórica (V)]]*255/3.3</f>
        <v>154.54545454545456</v>
      </c>
    </row>
    <row r="9" spans="1:5" x14ac:dyDescent="0.3">
      <c r="A9" s="1">
        <f>A8-0.25</f>
        <v>1.75</v>
      </c>
      <c r="B9" s="1">
        <v>1.76</v>
      </c>
      <c r="C9" s="4">
        <f>ABS((Tabla2[[#This Row],[Amplitud experimental (V)]]-Tabla2[[#This Row],[Amplitud  teórica (V)]])/Tabla2[[#This Row],[Amplitud  teórica (V)]])</f>
        <v>5.7142857142857195E-3</v>
      </c>
      <c r="D9" s="4">
        <f>(Tabla2[[#This Row],[Value sent (0 - 255)]]*100/255)*0.01</f>
        <v>0.5303030303030305</v>
      </c>
      <c r="E9" s="8">
        <f>Tabla2[[#This Row],[Amplitud  teórica (V)]]*255/3.3</f>
        <v>135.22727272727275</v>
      </c>
    </row>
    <row r="10" spans="1:5" x14ac:dyDescent="0.3">
      <c r="A10" s="1">
        <f t="shared" ref="A10:A15" si="0">A9-0.25</f>
        <v>1.5</v>
      </c>
      <c r="B10" s="1">
        <v>1.52</v>
      </c>
      <c r="C10" s="4">
        <f>ABS((Tabla2[[#This Row],[Amplitud experimental (V)]]-Tabla2[[#This Row],[Amplitud  teórica (V)]])/Tabla2[[#This Row],[Amplitud  teórica (V)]])</f>
        <v>1.3333333333333345E-2</v>
      </c>
      <c r="D10" s="4">
        <f>(Tabla2[[#This Row],[Value sent (0 - 255)]]*100/255)*0.01</f>
        <v>0.45454545454545459</v>
      </c>
      <c r="E10" s="8">
        <f>Tabla2[[#This Row],[Amplitud  teórica (V)]]*255/3.3</f>
        <v>115.90909090909092</v>
      </c>
    </row>
    <row r="11" spans="1:5" x14ac:dyDescent="0.3">
      <c r="A11" s="1">
        <f t="shared" si="0"/>
        <v>1.25</v>
      </c>
      <c r="B11" s="1">
        <v>1.28</v>
      </c>
      <c r="C11" s="4">
        <f>ABS((Tabla2[[#This Row],[Amplitud experimental (V)]]-Tabla2[[#This Row],[Amplitud  teórica (V)]])/Tabla2[[#This Row],[Amplitud  teórica (V)]])</f>
        <v>2.4000000000000021E-2</v>
      </c>
      <c r="D11" s="4">
        <f>(Tabla2[[#This Row],[Value sent (0 - 255)]]*100/255)*0.01</f>
        <v>0.37878787878787884</v>
      </c>
      <c r="E11" s="8">
        <f>Tabla2[[#This Row],[Amplitud  teórica (V)]]*255/3.3</f>
        <v>96.590909090909093</v>
      </c>
    </row>
    <row r="12" spans="1:5" x14ac:dyDescent="0.3">
      <c r="A12" s="1">
        <f t="shared" si="0"/>
        <v>1</v>
      </c>
      <c r="B12" s="1">
        <v>1.0900000000000001</v>
      </c>
      <c r="C12" s="4">
        <f>ABS((Tabla2[[#This Row],[Amplitud experimental (V)]]-Tabla2[[#This Row],[Amplitud  teórica (V)]])/Tabla2[[#This Row],[Amplitud  teórica (V)]])</f>
        <v>9.000000000000008E-2</v>
      </c>
      <c r="D12" s="4">
        <f>(Tabla2[[#This Row],[Value sent (0 - 255)]]*100/255)*0.01</f>
        <v>0.30303030303030304</v>
      </c>
      <c r="E12" s="8">
        <f>Tabla2[[#This Row],[Amplitud  teórica (V)]]*255/3.3</f>
        <v>77.27272727272728</v>
      </c>
    </row>
    <row r="13" spans="1:5" x14ac:dyDescent="0.3">
      <c r="A13" s="1">
        <f t="shared" si="0"/>
        <v>0.75</v>
      </c>
      <c r="B13" s="1">
        <v>0.8</v>
      </c>
      <c r="C13" s="4">
        <f>ABS((Tabla2[[#This Row],[Amplitud experimental (V)]]-Tabla2[[#This Row],[Amplitud  teórica (V)]])/Tabla2[[#This Row],[Amplitud  teórica (V)]])</f>
        <v>6.6666666666666721E-2</v>
      </c>
      <c r="D13" s="4">
        <f>(Tabla2[[#This Row],[Value sent (0 - 255)]]*100/255)*0.01</f>
        <v>0.22727272727272729</v>
      </c>
      <c r="E13" s="8">
        <f>Tabla2[[#This Row],[Amplitud  teórica (V)]]*255/3.3</f>
        <v>57.95454545454546</v>
      </c>
    </row>
    <row r="14" spans="1:5" x14ac:dyDescent="0.3">
      <c r="A14" s="1">
        <f t="shared" si="0"/>
        <v>0.5</v>
      </c>
      <c r="B14" s="1">
        <v>0.56000000000000005</v>
      </c>
      <c r="C14" s="4">
        <f>ABS((Tabla2[[#This Row],[Amplitud experimental (V)]]-Tabla2[[#This Row],[Amplitud  teórica (V)]])/Tabla2[[#This Row],[Amplitud  teórica (V)]])</f>
        <v>0.12000000000000011</v>
      </c>
      <c r="D14" s="4">
        <f>(Tabla2[[#This Row],[Value sent (0 - 255)]]*100/255)*0.01</f>
        <v>0.15151515151515152</v>
      </c>
      <c r="E14" s="8">
        <f>Tabla2[[#This Row],[Amplitud  teórica (V)]]*255/3.3</f>
        <v>38.63636363636364</v>
      </c>
    </row>
    <row r="15" spans="1:5" x14ac:dyDescent="0.3">
      <c r="A15" s="1">
        <f t="shared" si="0"/>
        <v>0.25</v>
      </c>
      <c r="B15" s="1">
        <v>0.32</v>
      </c>
      <c r="C15" s="4">
        <f>ABS((Tabla2[[#This Row],[Amplitud experimental (V)]]-Tabla2[[#This Row],[Amplitud  teórica (V)]])/Tabla2[[#This Row],[Amplitud  teórica (V)]])</f>
        <v>0.28000000000000003</v>
      </c>
      <c r="D15" s="4">
        <f>(Tabla2[[#This Row],[Value sent (0 - 255)]]*100/255)*0.01</f>
        <v>7.575757575757576E-2</v>
      </c>
      <c r="E15" s="8">
        <f>Tabla2[[#This Row],[Amplitud  teórica (V)]]*255/3.3</f>
        <v>19.31818181818182</v>
      </c>
    </row>
    <row r="16" spans="1:5" x14ac:dyDescent="0.3">
      <c r="A16" s="1">
        <f>A15-0.25</f>
        <v>0</v>
      </c>
      <c r="B16" s="1">
        <v>0</v>
      </c>
      <c r="C16" s="4">
        <v>0</v>
      </c>
      <c r="D16" s="4">
        <f>(Tabla2[[#This Row],[Value sent (0 - 255)]]*100/255)*0.01</f>
        <v>0</v>
      </c>
      <c r="E16" s="8">
        <f>Tabla2[[#This Row],[Amplitud  teórica (V)]]*255/3.3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8A03C-271A-4F8D-9BE9-99D478C798BF}">
  <dimension ref="A1:L56"/>
  <sheetViews>
    <sheetView tabSelected="1" topLeftCell="A9" workbookViewId="0">
      <selection activeCell="B51" sqref="B51"/>
    </sheetView>
  </sheetViews>
  <sheetFormatPr baseColWidth="10" defaultRowHeight="14.4" x14ac:dyDescent="0.3"/>
  <cols>
    <col min="1" max="1" width="12.33203125" customWidth="1"/>
    <col min="2" max="2" width="15.33203125" customWidth="1"/>
    <col min="3" max="3" width="16.44140625" customWidth="1"/>
    <col min="5" max="5" width="12.5546875" customWidth="1"/>
    <col min="6" max="6" width="21.109375" bestFit="1" customWidth="1"/>
    <col min="7" max="7" width="22.21875" customWidth="1"/>
    <col min="8" max="8" width="17.109375" customWidth="1"/>
    <col min="9" max="9" width="18" customWidth="1"/>
    <col min="10" max="10" width="21.77734375" customWidth="1"/>
    <col min="11" max="11" width="17.33203125" customWidth="1"/>
    <col min="12" max="12" width="15.33203125" customWidth="1"/>
  </cols>
  <sheetData>
    <row r="1" spans="1:12" x14ac:dyDescent="0.3">
      <c r="A1" s="9" t="s">
        <v>24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28.8" x14ac:dyDescent="0.3">
      <c r="A2" s="6" t="s">
        <v>16</v>
      </c>
      <c r="B2" s="6" t="s">
        <v>17</v>
      </c>
      <c r="C2" s="6" t="s">
        <v>18</v>
      </c>
      <c r="D2" s="6" t="s">
        <v>14</v>
      </c>
      <c r="E2" s="6" t="s">
        <v>15</v>
      </c>
      <c r="F2" s="6" t="s">
        <v>19</v>
      </c>
      <c r="G2" s="6" t="s">
        <v>26</v>
      </c>
      <c r="H2" s="6" t="s">
        <v>28</v>
      </c>
      <c r="I2" s="6" t="s">
        <v>20</v>
      </c>
      <c r="J2" s="6" t="s">
        <v>27</v>
      </c>
      <c r="K2" s="6" t="s">
        <v>21</v>
      </c>
      <c r="L2" s="6" t="s">
        <v>22</v>
      </c>
    </row>
    <row r="3" spans="1:12" x14ac:dyDescent="0.3">
      <c r="A3" s="2">
        <v>30</v>
      </c>
      <c r="B3" s="2">
        <v>29.6</v>
      </c>
      <c r="C3" s="11">
        <f>ABS((Tabla3[[#This Row],[Exp Frecuencia (Hz)]]-Tabla3[[#This Row],[Frecuencia (Hz) ]])/Tabla3[[#This Row],[Frecuencia (Hz) ]])</f>
        <v>1.3333333333333286E-2</v>
      </c>
      <c r="D3" s="2">
        <v>3.3</v>
      </c>
      <c r="E3" s="2">
        <v>3.28</v>
      </c>
      <c r="F3" s="11">
        <f>ABS((Tabla3[[#This Row],[Amplitud experimental]]-Tabla3[[#This Row],[Amplitud]])/Tabla3[[#This Row],[Amplitud]])</f>
        <v>6.0606060606060667E-3</v>
      </c>
      <c r="G3" s="2">
        <v>2</v>
      </c>
      <c r="H3" s="2">
        <v>1.98</v>
      </c>
      <c r="I3" s="11">
        <f>ABS((Tabla3[[#This Row],[Promedio subida (s)]]-Tabla3[[#This Row],[Tiempo Rampa Subida Teorico (s)]])/Tabla3[[#This Row],[Tiempo Rampa Subida Teorico (s)]])</f>
        <v>1.0000000000000009E-2</v>
      </c>
      <c r="J3" s="2">
        <v>2</v>
      </c>
      <c r="K3" s="2">
        <f>Tabla3[[#This Row],[Promedio subida (s)]]</f>
        <v>1.98</v>
      </c>
      <c r="L3" s="11">
        <f>ABS((Tabla3[[#This Row],[Promedio Bajada (ms)]]-Tabla3[[#This Row],[Tiempo Rampa Bajada (s)]])/Tabla3[[#This Row],[Tiempo Rampa Bajada (s)]])</f>
        <v>1.0000000000000009E-2</v>
      </c>
    </row>
    <row r="4" spans="1:12" x14ac:dyDescent="0.3">
      <c r="A4" s="2">
        <v>30</v>
      </c>
      <c r="B4" s="2">
        <v>29.6</v>
      </c>
      <c r="C4" s="11">
        <f>ABS((Tabla3[[#This Row],[Exp Frecuencia (Hz)]]-Tabla3[[#This Row],[Frecuencia (Hz) ]])/Tabla3[[#This Row],[Frecuencia (Hz) ]])</f>
        <v>1.3333333333333286E-2</v>
      </c>
      <c r="D4" s="2">
        <v>2.25</v>
      </c>
      <c r="E4" s="2">
        <v>2.2400000000000002</v>
      </c>
      <c r="F4" s="11">
        <f>ABS((Tabla3[[#This Row],[Amplitud experimental]]-Tabla3[[#This Row],[Amplitud]])/Tabla3[[#This Row],[Amplitud]])</f>
        <v>4.4444444444443499E-3</v>
      </c>
      <c r="G4" s="2">
        <v>2</v>
      </c>
      <c r="H4" s="2">
        <v>2.08</v>
      </c>
      <c r="I4" s="11">
        <f>ABS((Tabla3[[#This Row],[Promedio subida (s)]]-Tabla3[[#This Row],[Tiempo Rampa Subida Teorico (s)]])/Tabla3[[#This Row],[Tiempo Rampa Subida Teorico (s)]])</f>
        <v>4.0000000000000036E-2</v>
      </c>
      <c r="J4" s="2">
        <v>2</v>
      </c>
      <c r="K4" s="2">
        <f>Tabla3[[#This Row],[Promedio subida (s)]]</f>
        <v>2.08</v>
      </c>
      <c r="L4" s="11">
        <f>ABS((Tabla3[[#This Row],[Promedio Bajada (ms)]]-Tabla3[[#This Row],[Tiempo Rampa Bajada (s)]])/Tabla3[[#This Row],[Tiempo Rampa Bajada (s)]])</f>
        <v>4.0000000000000036E-2</v>
      </c>
    </row>
    <row r="5" spans="1:12" x14ac:dyDescent="0.3">
      <c r="A5" s="2">
        <v>30</v>
      </c>
      <c r="B5" s="2">
        <v>30</v>
      </c>
      <c r="C5" s="11">
        <f>ABS((Tabla3[[#This Row],[Exp Frecuencia (Hz)]]-Tabla3[[#This Row],[Frecuencia (Hz) ]])/Tabla3[[#This Row],[Frecuencia (Hz) ]])</f>
        <v>0</v>
      </c>
      <c r="D5" s="2">
        <v>1.25</v>
      </c>
      <c r="E5" s="2">
        <v>1.2</v>
      </c>
      <c r="F5" s="11">
        <f>ABS((Tabla3[[#This Row],[Amplitud experimental]]-Tabla3[[#This Row],[Amplitud]])/Tabla3[[#This Row],[Amplitud]])</f>
        <v>4.0000000000000036E-2</v>
      </c>
      <c r="G5" s="2">
        <v>2</v>
      </c>
      <c r="H5" s="2">
        <v>1.92</v>
      </c>
      <c r="I5" s="11">
        <f>ABS((Tabla3[[#This Row],[Promedio subida (s)]]-Tabla3[[#This Row],[Tiempo Rampa Subida Teorico (s)]])/Tabla3[[#This Row],[Tiempo Rampa Subida Teorico (s)]])</f>
        <v>4.0000000000000036E-2</v>
      </c>
      <c r="J5" s="2">
        <v>2</v>
      </c>
      <c r="K5" s="2">
        <f>Tabla3[[#This Row],[Promedio subida (s)]]</f>
        <v>1.92</v>
      </c>
      <c r="L5" s="11">
        <f>ABS((Tabla3[[#This Row],[Promedio Bajada (ms)]]-Tabla3[[#This Row],[Tiempo Rampa Bajada (s)]])/Tabla3[[#This Row],[Tiempo Rampa Bajada (s)]])</f>
        <v>4.0000000000000036E-2</v>
      </c>
    </row>
    <row r="6" spans="1:12" x14ac:dyDescent="0.3">
      <c r="A6" s="2">
        <v>25</v>
      </c>
      <c r="B6" s="2">
        <v>25.1</v>
      </c>
      <c r="C6" s="11">
        <f>ABS((Tabla3[[#This Row],[Exp Frecuencia (Hz)]]-Tabla3[[#This Row],[Frecuencia (Hz) ]])/Tabla3[[#This Row],[Frecuencia (Hz) ]])</f>
        <v>4.0000000000000565E-3</v>
      </c>
      <c r="D6" s="2">
        <v>3.3</v>
      </c>
      <c r="E6" s="2">
        <v>3.32</v>
      </c>
      <c r="F6" s="11">
        <f>ABS((Tabla3[[#This Row],[Amplitud experimental]]-Tabla3[[#This Row],[Amplitud]])/Tabla3[[#This Row],[Amplitud]])</f>
        <v>6.0606060606060667E-3</v>
      </c>
      <c r="G6" s="2">
        <v>2</v>
      </c>
      <c r="H6" s="2">
        <v>1.98</v>
      </c>
      <c r="I6" s="11">
        <f>ABS((Tabla3[[#This Row],[Promedio subida (s)]]-Tabla3[[#This Row],[Tiempo Rampa Subida Teorico (s)]])/Tabla3[[#This Row],[Tiempo Rampa Subida Teorico (s)]])</f>
        <v>1.0000000000000009E-2</v>
      </c>
      <c r="J6" s="2">
        <v>2</v>
      </c>
      <c r="K6" s="2">
        <f>Tabla3[[#This Row],[Promedio subida (s)]]</f>
        <v>1.98</v>
      </c>
      <c r="L6" s="11">
        <f>ABS((Tabla3[[#This Row],[Promedio Bajada (ms)]]-Tabla3[[#This Row],[Tiempo Rampa Bajada (s)]])/Tabla3[[#This Row],[Tiempo Rampa Bajada (s)]])</f>
        <v>1.0000000000000009E-2</v>
      </c>
    </row>
    <row r="7" spans="1:12" x14ac:dyDescent="0.3">
      <c r="A7" s="2">
        <v>25</v>
      </c>
      <c r="B7" s="2">
        <v>24.4</v>
      </c>
      <c r="C7" s="11">
        <f>ABS((Tabla3[[#This Row],[Exp Frecuencia (Hz)]]-Tabla3[[#This Row],[Frecuencia (Hz) ]])/Tabla3[[#This Row],[Frecuencia (Hz) ]])</f>
        <v>2.4000000000000056E-2</v>
      </c>
      <c r="D7" s="2">
        <v>2.25</v>
      </c>
      <c r="E7" s="2">
        <v>2.2400000000000002</v>
      </c>
      <c r="F7" s="11">
        <f>ABS((Tabla3[[#This Row],[Amplitud experimental]]-Tabla3[[#This Row],[Amplitud]])/Tabla3[[#This Row],[Amplitud]])</f>
        <v>4.4444444444443499E-3</v>
      </c>
      <c r="G7" s="2">
        <v>2</v>
      </c>
      <c r="H7" s="2">
        <v>1.95</v>
      </c>
      <c r="I7" s="11">
        <f>ABS((Tabla3[[#This Row],[Promedio subida (s)]]-Tabla3[[#This Row],[Tiempo Rampa Subida Teorico (s)]])/Tabla3[[#This Row],[Tiempo Rampa Subida Teorico (s)]])</f>
        <v>2.5000000000000022E-2</v>
      </c>
      <c r="J7" s="2">
        <v>2</v>
      </c>
      <c r="K7" s="2">
        <f>Tabla3[[#This Row],[Promedio subida (s)]]</f>
        <v>1.95</v>
      </c>
      <c r="L7" s="11">
        <f>ABS((Tabla3[[#This Row],[Promedio Bajada (ms)]]-Tabla3[[#This Row],[Tiempo Rampa Bajada (s)]])/Tabla3[[#This Row],[Tiempo Rampa Bajada (s)]])</f>
        <v>2.5000000000000022E-2</v>
      </c>
    </row>
    <row r="8" spans="1:12" x14ac:dyDescent="0.3">
      <c r="A8" s="2">
        <v>25</v>
      </c>
      <c r="B8" s="2">
        <v>25</v>
      </c>
      <c r="C8" s="11">
        <f>ABS((Tabla3[[#This Row],[Exp Frecuencia (Hz)]]-Tabla3[[#This Row],[Frecuencia (Hz) ]])/Tabla3[[#This Row],[Frecuencia (Hz) ]])</f>
        <v>0</v>
      </c>
      <c r="D8" s="2">
        <v>1.25</v>
      </c>
      <c r="E8" s="2">
        <v>1.2</v>
      </c>
      <c r="F8" s="11">
        <f>ABS((Tabla3[[#This Row],[Amplitud experimental]]-Tabla3[[#This Row],[Amplitud]])/Tabla3[[#This Row],[Amplitud]])</f>
        <v>4.0000000000000036E-2</v>
      </c>
      <c r="G8" s="2">
        <v>2</v>
      </c>
      <c r="H8" s="2">
        <v>1.94</v>
      </c>
      <c r="I8" s="11">
        <f>ABS((Tabla3[[#This Row],[Promedio subida (s)]]-Tabla3[[#This Row],[Tiempo Rampa Subida Teorico (s)]])/Tabla3[[#This Row],[Tiempo Rampa Subida Teorico (s)]])</f>
        <v>3.0000000000000027E-2</v>
      </c>
      <c r="J8" s="2">
        <v>2</v>
      </c>
      <c r="K8" s="2">
        <f>Tabla3[[#This Row],[Promedio subida (s)]]</f>
        <v>1.94</v>
      </c>
      <c r="L8" s="11">
        <f>ABS((Tabla3[[#This Row],[Promedio Bajada (ms)]]-Tabla3[[#This Row],[Tiempo Rampa Bajada (s)]])/Tabla3[[#This Row],[Tiempo Rampa Bajada (s)]])</f>
        <v>3.0000000000000027E-2</v>
      </c>
    </row>
    <row r="9" spans="1:12" x14ac:dyDescent="0.3">
      <c r="A9" s="2">
        <v>20</v>
      </c>
      <c r="B9" s="2">
        <v>19.8</v>
      </c>
      <c r="C9" s="11">
        <f>ABS((Tabla3[[#This Row],[Exp Frecuencia (Hz)]]-Tabla3[[#This Row],[Frecuencia (Hz) ]])/Tabla3[[#This Row],[Frecuencia (Hz) ]])</f>
        <v>9.9999999999999638E-3</v>
      </c>
      <c r="D9" s="2">
        <v>3.3</v>
      </c>
      <c r="E9" s="2">
        <v>3.33</v>
      </c>
      <c r="F9" s="11">
        <f>ABS((Tabla3[[#This Row],[Amplitud experimental]]-Tabla3[[#This Row],[Amplitud]])/Tabla3[[#This Row],[Amplitud]])</f>
        <v>9.0909090909091668E-3</v>
      </c>
      <c r="G9" s="2">
        <v>2</v>
      </c>
      <c r="H9" s="2">
        <v>2</v>
      </c>
      <c r="I9" s="11">
        <f>ABS((Tabla3[[#This Row],[Promedio subida (s)]]-Tabla3[[#This Row],[Tiempo Rampa Subida Teorico (s)]])/Tabla3[[#This Row],[Tiempo Rampa Subida Teorico (s)]])</f>
        <v>0</v>
      </c>
      <c r="J9" s="2">
        <v>2</v>
      </c>
      <c r="K9" s="2">
        <f>Tabla3[[#This Row],[Promedio subida (s)]]</f>
        <v>2</v>
      </c>
      <c r="L9" s="11">
        <f>ABS((Tabla3[[#This Row],[Promedio Bajada (ms)]]-Tabla3[[#This Row],[Tiempo Rampa Bajada (s)]])/Tabla3[[#This Row],[Tiempo Rampa Bajada (s)]])</f>
        <v>0</v>
      </c>
    </row>
    <row r="10" spans="1:12" x14ac:dyDescent="0.3">
      <c r="A10" s="2">
        <v>20</v>
      </c>
      <c r="B10" s="2">
        <v>20.5</v>
      </c>
      <c r="C10" s="11">
        <f>ABS((Tabla3[[#This Row],[Exp Frecuencia (Hz)]]-Tabla3[[#This Row],[Frecuencia (Hz) ]])/Tabla3[[#This Row],[Frecuencia (Hz) ]])</f>
        <v>2.5000000000000001E-2</v>
      </c>
      <c r="D10" s="2">
        <v>2.25</v>
      </c>
      <c r="E10" s="2">
        <v>2.2000000000000002</v>
      </c>
      <c r="F10" s="11">
        <f>ABS((Tabla3[[#This Row],[Amplitud experimental]]-Tabla3[[#This Row],[Amplitud]])/Tabla3[[#This Row],[Amplitud]])</f>
        <v>2.2222222222222143E-2</v>
      </c>
      <c r="G10" s="2">
        <v>2</v>
      </c>
      <c r="H10" s="2">
        <v>1.98</v>
      </c>
      <c r="I10" s="11">
        <f>ABS((Tabla3[[#This Row],[Promedio subida (s)]]-Tabla3[[#This Row],[Tiempo Rampa Subida Teorico (s)]])/Tabla3[[#This Row],[Tiempo Rampa Subida Teorico (s)]])</f>
        <v>1.0000000000000009E-2</v>
      </c>
      <c r="J10" s="2">
        <v>2</v>
      </c>
      <c r="K10" s="2">
        <f>Tabla3[[#This Row],[Promedio subida (s)]]</f>
        <v>1.98</v>
      </c>
      <c r="L10" s="11">
        <f>ABS((Tabla3[[#This Row],[Promedio Bajada (ms)]]-Tabla3[[#This Row],[Tiempo Rampa Bajada (s)]])/Tabla3[[#This Row],[Tiempo Rampa Bajada (s)]])</f>
        <v>1.0000000000000009E-2</v>
      </c>
    </row>
    <row r="11" spans="1:12" x14ac:dyDescent="0.3">
      <c r="A11" s="2">
        <v>20</v>
      </c>
      <c r="B11" s="2"/>
      <c r="C11" s="11">
        <f>ABS((Tabla3[[#This Row],[Exp Frecuencia (Hz)]]-Tabla3[[#This Row],[Frecuencia (Hz) ]])/Tabla3[[#This Row],[Frecuencia (Hz) ]])</f>
        <v>1</v>
      </c>
      <c r="D11" s="2">
        <v>1.25</v>
      </c>
      <c r="E11" s="2">
        <v>1.23</v>
      </c>
      <c r="F11" s="11">
        <f>ABS((Tabla3[[#This Row],[Amplitud experimental]]-Tabla3[[#This Row],[Amplitud]])/Tabla3[[#This Row],[Amplitud]])</f>
        <v>1.6000000000000014E-2</v>
      </c>
      <c r="G11" s="2">
        <v>2</v>
      </c>
      <c r="H11" s="2">
        <v>1.98</v>
      </c>
      <c r="I11" s="11">
        <f>ABS((Tabla3[[#This Row],[Promedio subida (s)]]-Tabla3[[#This Row],[Tiempo Rampa Subida Teorico (s)]])/Tabla3[[#This Row],[Tiempo Rampa Subida Teorico (s)]])</f>
        <v>1.0000000000000009E-2</v>
      </c>
      <c r="J11" s="2">
        <v>2</v>
      </c>
      <c r="K11" s="2">
        <f>Tabla3[[#This Row],[Promedio subida (s)]]</f>
        <v>1.98</v>
      </c>
      <c r="L11" s="11">
        <f>ABS((Tabla3[[#This Row],[Promedio Bajada (ms)]]-Tabla3[[#This Row],[Tiempo Rampa Bajada (s)]])/Tabla3[[#This Row],[Tiempo Rampa Bajada (s)]])</f>
        <v>1.0000000000000009E-2</v>
      </c>
    </row>
    <row r="12" spans="1:12" x14ac:dyDescent="0.3">
      <c r="A12" s="2">
        <v>15</v>
      </c>
      <c r="B12" s="2"/>
      <c r="C12" s="11">
        <f>ABS((Tabla3[[#This Row],[Exp Frecuencia (Hz)]]-Tabla3[[#This Row],[Frecuencia (Hz) ]])/Tabla3[[#This Row],[Frecuencia (Hz) ]])</f>
        <v>1</v>
      </c>
      <c r="D12" s="2">
        <v>3.3</v>
      </c>
      <c r="E12" s="2"/>
      <c r="F12" s="11">
        <f>ABS((Tabla3[[#This Row],[Amplitud experimental]]-Tabla3[[#This Row],[Amplitud]])/Tabla3[[#This Row],[Amplitud]])</f>
        <v>1</v>
      </c>
      <c r="G12" s="2">
        <v>2</v>
      </c>
      <c r="H12" s="2"/>
      <c r="I12" s="11">
        <f>ABS((Tabla3[[#This Row],[Promedio subida (s)]]-Tabla3[[#This Row],[Tiempo Rampa Subida Teorico (s)]])/Tabla3[[#This Row],[Tiempo Rampa Subida Teorico (s)]])</f>
        <v>1</v>
      </c>
      <c r="J12" s="2">
        <v>2</v>
      </c>
      <c r="K12" s="2">
        <f>Tabla3[[#This Row],[Promedio subida (s)]]</f>
        <v>0</v>
      </c>
      <c r="L12" s="11">
        <f>ABS((Tabla3[[#This Row],[Promedio Bajada (ms)]]-Tabla3[[#This Row],[Tiempo Rampa Bajada (s)]])/Tabla3[[#This Row],[Tiempo Rampa Bajada (s)]])</f>
        <v>1</v>
      </c>
    </row>
    <row r="13" spans="1:12" x14ac:dyDescent="0.3">
      <c r="A13" s="2">
        <v>15</v>
      </c>
      <c r="B13" s="2"/>
      <c r="C13" s="11">
        <f>ABS((Tabla3[[#This Row],[Exp Frecuencia (Hz)]]-Tabla3[[#This Row],[Frecuencia (Hz) ]])/Tabla3[[#This Row],[Frecuencia (Hz) ]])</f>
        <v>1</v>
      </c>
      <c r="D13" s="2">
        <v>2.25</v>
      </c>
      <c r="E13" s="2"/>
      <c r="F13" s="11">
        <f>ABS((Tabla3[[#This Row],[Amplitud experimental]]-Tabla3[[#This Row],[Amplitud]])/Tabla3[[#This Row],[Amplitud]])</f>
        <v>1</v>
      </c>
      <c r="G13" s="2">
        <v>2</v>
      </c>
      <c r="H13" s="2"/>
      <c r="I13" s="11">
        <f>ABS((Tabla3[[#This Row],[Promedio subida (s)]]-Tabla3[[#This Row],[Tiempo Rampa Subida Teorico (s)]])/Tabla3[[#This Row],[Tiempo Rampa Subida Teorico (s)]])</f>
        <v>1</v>
      </c>
      <c r="J13" s="2">
        <v>2</v>
      </c>
      <c r="K13" s="2">
        <f>Tabla3[[#This Row],[Promedio subida (s)]]</f>
        <v>0</v>
      </c>
      <c r="L13" s="11">
        <f>ABS((Tabla3[[#This Row],[Promedio Bajada (ms)]]-Tabla3[[#This Row],[Tiempo Rampa Bajada (s)]])/Tabla3[[#This Row],[Tiempo Rampa Bajada (s)]])</f>
        <v>1</v>
      </c>
    </row>
    <row r="14" spans="1:12" x14ac:dyDescent="0.3">
      <c r="A14" s="2">
        <v>15</v>
      </c>
      <c r="B14" s="2"/>
      <c r="C14" s="11">
        <f>ABS((Tabla3[[#This Row],[Exp Frecuencia (Hz)]]-Tabla3[[#This Row],[Frecuencia (Hz) ]])/Tabla3[[#This Row],[Frecuencia (Hz) ]])</f>
        <v>1</v>
      </c>
      <c r="D14" s="2">
        <v>1.25</v>
      </c>
      <c r="E14" s="2"/>
      <c r="F14" s="11">
        <f>ABS((Tabla3[[#This Row],[Amplitud experimental]]-Tabla3[[#This Row],[Amplitud]])/Tabla3[[#This Row],[Amplitud]])</f>
        <v>1</v>
      </c>
      <c r="G14" s="2">
        <v>2</v>
      </c>
      <c r="H14" s="2"/>
      <c r="I14" s="11">
        <f>ABS((Tabla3[[#This Row],[Promedio subida (s)]]-Tabla3[[#This Row],[Tiempo Rampa Subida Teorico (s)]])/Tabla3[[#This Row],[Tiempo Rampa Subida Teorico (s)]])</f>
        <v>1</v>
      </c>
      <c r="J14" s="2">
        <v>2</v>
      </c>
      <c r="K14" s="2">
        <f>Tabla3[[#This Row],[Promedio subida (s)]]</f>
        <v>0</v>
      </c>
      <c r="L14" s="11">
        <f>ABS((Tabla3[[#This Row],[Promedio Bajada (ms)]]-Tabla3[[#This Row],[Tiempo Rampa Bajada (s)]])/Tabla3[[#This Row],[Tiempo Rampa Bajada (s)]])</f>
        <v>1</v>
      </c>
    </row>
    <row r="15" spans="1:12" x14ac:dyDescent="0.3">
      <c r="A15" s="2">
        <v>10</v>
      </c>
      <c r="B15" s="2"/>
      <c r="C15" s="11">
        <f>ABS((Tabla3[[#This Row],[Exp Frecuencia (Hz)]]-Tabla3[[#This Row],[Frecuencia (Hz) ]])/Tabla3[[#This Row],[Frecuencia (Hz) ]])</f>
        <v>1</v>
      </c>
      <c r="D15" s="2">
        <v>3.3</v>
      </c>
      <c r="E15" s="2"/>
      <c r="F15" s="11">
        <f>ABS((Tabla3[[#This Row],[Amplitud experimental]]-Tabla3[[#This Row],[Amplitud]])/Tabla3[[#This Row],[Amplitud]])</f>
        <v>1</v>
      </c>
      <c r="G15" s="2">
        <v>2</v>
      </c>
      <c r="H15" s="2"/>
      <c r="I15" s="11">
        <f>ABS((Tabla3[[#This Row],[Promedio subida (s)]]-Tabla3[[#This Row],[Tiempo Rampa Subida Teorico (s)]])/Tabla3[[#This Row],[Tiempo Rampa Subida Teorico (s)]])</f>
        <v>1</v>
      </c>
      <c r="J15" s="2">
        <v>2</v>
      </c>
      <c r="K15" s="2">
        <f>Tabla3[[#This Row],[Promedio subida (s)]]</f>
        <v>0</v>
      </c>
      <c r="L15" s="11">
        <f>ABS((Tabla3[[#This Row],[Promedio Bajada (ms)]]-Tabla3[[#This Row],[Tiempo Rampa Bajada (s)]])/Tabla3[[#This Row],[Tiempo Rampa Bajada (s)]])</f>
        <v>1</v>
      </c>
    </row>
    <row r="16" spans="1:12" x14ac:dyDescent="0.3">
      <c r="A16" s="2">
        <v>10</v>
      </c>
      <c r="B16" s="2"/>
      <c r="C16" s="11">
        <f>ABS((Tabla3[[#This Row],[Exp Frecuencia (Hz)]]-Tabla3[[#This Row],[Frecuencia (Hz) ]])/Tabla3[[#This Row],[Frecuencia (Hz) ]])</f>
        <v>1</v>
      </c>
      <c r="D16" s="2">
        <v>2.25</v>
      </c>
      <c r="E16" s="2"/>
      <c r="F16" s="11">
        <f>ABS((Tabla3[[#This Row],[Amplitud experimental]]-Tabla3[[#This Row],[Amplitud]])/Tabla3[[#This Row],[Amplitud]])</f>
        <v>1</v>
      </c>
      <c r="G16" s="2">
        <v>2</v>
      </c>
      <c r="H16" s="2"/>
      <c r="I16" s="11">
        <f>ABS((Tabla3[[#This Row],[Promedio subida (s)]]-Tabla3[[#This Row],[Tiempo Rampa Subida Teorico (s)]])/Tabla3[[#This Row],[Tiempo Rampa Subida Teorico (s)]])</f>
        <v>1</v>
      </c>
      <c r="J16" s="2">
        <v>2</v>
      </c>
      <c r="K16" s="2">
        <f>Tabla3[[#This Row],[Promedio subida (s)]]</f>
        <v>0</v>
      </c>
      <c r="L16" s="11">
        <f>ABS((Tabla3[[#This Row],[Promedio Bajada (ms)]]-Tabla3[[#This Row],[Tiempo Rampa Bajada (s)]])/Tabla3[[#This Row],[Tiempo Rampa Bajada (s)]])</f>
        <v>1</v>
      </c>
    </row>
    <row r="17" spans="1:12" x14ac:dyDescent="0.3">
      <c r="A17" s="2">
        <v>10</v>
      </c>
      <c r="B17" s="2"/>
      <c r="C17" s="11">
        <f>ABS((Tabla3[[#This Row],[Exp Frecuencia (Hz)]]-Tabla3[[#This Row],[Frecuencia (Hz) ]])/Tabla3[[#This Row],[Frecuencia (Hz) ]])</f>
        <v>1</v>
      </c>
      <c r="D17" s="2">
        <v>1.25</v>
      </c>
      <c r="E17" s="2"/>
      <c r="F17" s="11">
        <f>ABS((Tabla3[[#This Row],[Amplitud experimental]]-Tabla3[[#This Row],[Amplitud]])/Tabla3[[#This Row],[Amplitud]])</f>
        <v>1</v>
      </c>
      <c r="G17" s="2">
        <v>2</v>
      </c>
      <c r="H17" s="2"/>
      <c r="I17" s="11">
        <f>ABS((Tabla3[[#This Row],[Promedio subida (s)]]-Tabla3[[#This Row],[Tiempo Rampa Subida Teorico (s)]])/Tabla3[[#This Row],[Tiempo Rampa Subida Teorico (s)]])</f>
        <v>1</v>
      </c>
      <c r="J17" s="2">
        <v>2</v>
      </c>
      <c r="K17" s="2">
        <f>Tabla3[[#This Row],[Promedio subida (s)]]</f>
        <v>0</v>
      </c>
      <c r="L17" s="11">
        <f>ABS((Tabla3[[#This Row],[Promedio Bajada (ms)]]-Tabla3[[#This Row],[Tiempo Rampa Bajada (s)]])/Tabla3[[#This Row],[Tiempo Rampa Bajada (s)]])</f>
        <v>1</v>
      </c>
    </row>
    <row r="21" spans="1:12" x14ac:dyDescent="0.3">
      <c r="A21" s="9" t="s">
        <v>23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ht="28.8" x14ac:dyDescent="0.3">
      <c r="A22" s="6" t="s">
        <v>16</v>
      </c>
      <c r="B22" s="6" t="s">
        <v>17</v>
      </c>
      <c r="C22" s="6" t="s">
        <v>18</v>
      </c>
      <c r="D22" s="6" t="s">
        <v>14</v>
      </c>
      <c r="E22" s="6" t="s">
        <v>15</v>
      </c>
      <c r="F22" s="6" t="s">
        <v>19</v>
      </c>
      <c r="G22" s="6" t="s">
        <v>26</v>
      </c>
      <c r="H22" s="6" t="s">
        <v>28</v>
      </c>
      <c r="I22" s="6" t="s">
        <v>20</v>
      </c>
      <c r="J22" s="6" t="s">
        <v>27</v>
      </c>
      <c r="K22" s="6" t="s">
        <v>21</v>
      </c>
      <c r="L22" s="6" t="s">
        <v>22</v>
      </c>
    </row>
    <row r="23" spans="1:12" x14ac:dyDescent="0.3">
      <c r="A23" s="2">
        <v>30</v>
      </c>
      <c r="B23" s="2">
        <v>29.4</v>
      </c>
      <c r="C23" s="11">
        <f>ABS((Tabla311[[#This Row],[Exp Frecuencia (Hz)]]-Tabla311[[#This Row],[Frecuencia (Hz) ]])/Tabla311[[#This Row],[Frecuencia (Hz) ]])</f>
        <v>2.0000000000000049E-2</v>
      </c>
      <c r="D23" s="2">
        <v>3.3</v>
      </c>
      <c r="E23" s="2">
        <v>3.36</v>
      </c>
      <c r="F23" s="11">
        <f>ABS((Tabla311[[#This Row],[Amplitud experimental]]-Tabla311[[#This Row],[Amplitud]])/Tabla311[[#This Row],[Amplitud]])</f>
        <v>1.8181818181818198E-2</v>
      </c>
      <c r="G23" s="2">
        <v>2</v>
      </c>
      <c r="H23" s="2">
        <v>1.98</v>
      </c>
      <c r="I23" s="11">
        <f>ABS((Tabla311[[#This Row],[Promedio subida (s)]]-Tabla311[[#This Row],[Tiempo Rampa Subida Teorico (s)]])/Tabla311[[#This Row],[Tiempo Rampa Subida Teorico (s)]])</f>
        <v>1.0000000000000009E-2</v>
      </c>
      <c r="J23" s="2">
        <v>2</v>
      </c>
      <c r="K23" s="2">
        <f>Tabla311[[#This Row],[Promedio subida (s)]]</f>
        <v>1.98</v>
      </c>
      <c r="L23" s="10">
        <f>ABS((Tabla311[[#This Row],[Promedio Bajada (ms)]]-Tabla311[[#This Row],[Tiempo Rampa Bajada (s)]])/Tabla311[[#This Row],[Tiempo Rampa Bajada (s)]])</f>
        <v>1.0000000000000009E-2</v>
      </c>
    </row>
    <row r="24" spans="1:12" x14ac:dyDescent="0.3">
      <c r="A24" s="2">
        <v>30</v>
      </c>
      <c r="B24" s="2">
        <v>31.4</v>
      </c>
      <c r="C24" s="11">
        <f>ABS((Tabla311[[#This Row],[Exp Frecuencia (Hz)]]-Tabla311[[#This Row],[Frecuencia (Hz) ]])/Tabla311[[#This Row],[Frecuencia (Hz) ]])</f>
        <v>4.666666666666662E-2</v>
      </c>
      <c r="D24" s="2">
        <v>2.25</v>
      </c>
      <c r="E24" s="2">
        <v>2.23</v>
      </c>
      <c r="F24" s="11">
        <f>ABS((Tabla311[[#This Row],[Amplitud experimental]]-Tabla311[[#This Row],[Amplitud]])/Tabla311[[#This Row],[Amplitud]])</f>
        <v>8.8888888888888976E-3</v>
      </c>
      <c r="G24" s="2">
        <v>2</v>
      </c>
      <c r="H24" s="2">
        <v>2.08</v>
      </c>
      <c r="I24" s="11">
        <f>ABS((Tabla311[[#This Row],[Promedio subida (s)]]-Tabla311[[#This Row],[Tiempo Rampa Subida Teorico (s)]])/Tabla311[[#This Row],[Tiempo Rampa Subida Teorico (s)]])</f>
        <v>4.0000000000000036E-2</v>
      </c>
      <c r="J24" s="2">
        <v>2</v>
      </c>
      <c r="K24" s="2">
        <f>Tabla311[[#This Row],[Promedio subida (s)]]</f>
        <v>2.08</v>
      </c>
      <c r="L24" s="10">
        <f>ABS((Tabla311[[#This Row],[Promedio Bajada (ms)]]-Tabla311[[#This Row],[Tiempo Rampa Bajada (s)]])/Tabla311[[#This Row],[Tiempo Rampa Bajada (s)]])</f>
        <v>4.0000000000000036E-2</v>
      </c>
    </row>
    <row r="25" spans="1:12" x14ac:dyDescent="0.3">
      <c r="A25" s="2">
        <v>30</v>
      </c>
      <c r="B25" s="2">
        <v>28.9</v>
      </c>
      <c r="C25" s="11">
        <f>ABS((Tabla311[[#This Row],[Exp Frecuencia (Hz)]]-Tabla311[[#This Row],[Frecuencia (Hz) ]])/Tabla311[[#This Row],[Frecuencia (Hz) ]])</f>
        <v>3.6666666666666715E-2</v>
      </c>
      <c r="D25" s="2">
        <v>1.25</v>
      </c>
      <c r="E25" s="2">
        <v>1.24</v>
      </c>
      <c r="F25" s="11">
        <f>ABS((Tabla311[[#This Row],[Amplitud experimental]]-Tabla311[[#This Row],[Amplitud]])/Tabla311[[#This Row],[Amplitud]])</f>
        <v>8.0000000000000071E-3</v>
      </c>
      <c r="G25" s="2">
        <v>2</v>
      </c>
      <c r="H25" s="2">
        <v>1.92</v>
      </c>
      <c r="I25" s="11">
        <f>ABS((Tabla311[[#This Row],[Promedio subida (s)]]-Tabla311[[#This Row],[Tiempo Rampa Subida Teorico (s)]])/Tabla311[[#This Row],[Tiempo Rampa Subida Teorico (s)]])</f>
        <v>4.0000000000000036E-2</v>
      </c>
      <c r="J25" s="2">
        <v>2</v>
      </c>
      <c r="K25" s="2">
        <f>Tabla311[[#This Row],[Promedio subida (s)]]</f>
        <v>1.92</v>
      </c>
      <c r="L25" s="10">
        <f>ABS((Tabla311[[#This Row],[Promedio Bajada (ms)]]-Tabla311[[#This Row],[Tiempo Rampa Bajada (s)]])/Tabla311[[#This Row],[Tiempo Rampa Bajada (s)]])</f>
        <v>4.0000000000000036E-2</v>
      </c>
    </row>
    <row r="26" spans="1:12" x14ac:dyDescent="0.3">
      <c r="A26" s="2">
        <v>25</v>
      </c>
      <c r="B26" s="2">
        <v>25.1</v>
      </c>
      <c r="C26" s="11">
        <f>ABS((Tabla311[[#This Row],[Exp Frecuencia (Hz)]]-Tabla311[[#This Row],[Frecuencia (Hz) ]])/Tabla311[[#This Row],[Frecuencia (Hz) ]])</f>
        <v>4.0000000000000565E-3</v>
      </c>
      <c r="D26" s="2">
        <v>3.3</v>
      </c>
      <c r="E26" s="2">
        <v>3.32</v>
      </c>
      <c r="F26" s="11">
        <f>ABS((Tabla311[[#This Row],[Amplitud experimental]]-Tabla311[[#This Row],[Amplitud]])/Tabla311[[#This Row],[Amplitud]])</f>
        <v>6.0606060606060667E-3</v>
      </c>
      <c r="G26" s="2">
        <v>2</v>
      </c>
      <c r="H26" s="2">
        <v>1.98</v>
      </c>
      <c r="I26" s="11">
        <f>ABS((Tabla311[[#This Row],[Promedio subida (s)]]-Tabla311[[#This Row],[Tiempo Rampa Subida Teorico (s)]])/Tabla311[[#This Row],[Tiempo Rampa Subida Teorico (s)]])</f>
        <v>1.0000000000000009E-2</v>
      </c>
      <c r="J26" s="2">
        <v>2</v>
      </c>
      <c r="K26" s="2">
        <f>Tabla311[[#This Row],[Promedio subida (s)]]</f>
        <v>1.98</v>
      </c>
      <c r="L26" s="10">
        <f>ABS((Tabla311[[#This Row],[Promedio Bajada (ms)]]-Tabla311[[#This Row],[Tiempo Rampa Bajada (s)]])/Tabla311[[#This Row],[Tiempo Rampa Bajada (s)]])</f>
        <v>1.0000000000000009E-2</v>
      </c>
    </row>
    <row r="27" spans="1:12" x14ac:dyDescent="0.3">
      <c r="A27" s="2">
        <v>25</v>
      </c>
      <c r="B27" s="2">
        <v>25.1</v>
      </c>
      <c r="C27" s="11">
        <f>ABS((Tabla311[[#This Row],[Exp Frecuencia (Hz)]]-Tabla311[[#This Row],[Frecuencia (Hz) ]])/Tabla311[[#This Row],[Frecuencia (Hz) ]])</f>
        <v>4.0000000000000565E-3</v>
      </c>
      <c r="D27" s="2">
        <v>2.25</v>
      </c>
      <c r="E27" s="2">
        <v>2.2400000000000002</v>
      </c>
      <c r="F27" s="11">
        <f>ABS((Tabla311[[#This Row],[Amplitud experimental]]-Tabla311[[#This Row],[Amplitud]])/Tabla311[[#This Row],[Amplitud]])</f>
        <v>4.4444444444443499E-3</v>
      </c>
      <c r="G27" s="2">
        <v>2</v>
      </c>
      <c r="H27" s="2">
        <v>1.95</v>
      </c>
      <c r="I27" s="11">
        <f>ABS((Tabla311[[#This Row],[Promedio subida (s)]]-Tabla311[[#This Row],[Tiempo Rampa Subida Teorico (s)]])/Tabla311[[#This Row],[Tiempo Rampa Subida Teorico (s)]])</f>
        <v>2.5000000000000022E-2</v>
      </c>
      <c r="J27" s="2">
        <v>2</v>
      </c>
      <c r="K27" s="2">
        <f>Tabla311[[#This Row],[Promedio subida (s)]]</f>
        <v>1.95</v>
      </c>
      <c r="L27" s="10">
        <f>ABS((Tabla311[[#This Row],[Promedio Bajada (ms)]]-Tabla311[[#This Row],[Tiempo Rampa Bajada (s)]])/Tabla311[[#This Row],[Tiempo Rampa Bajada (s)]])</f>
        <v>2.5000000000000022E-2</v>
      </c>
    </row>
    <row r="28" spans="1:12" x14ac:dyDescent="0.3">
      <c r="A28" s="2">
        <v>25</v>
      </c>
      <c r="B28" s="2">
        <v>25</v>
      </c>
      <c r="C28" s="11">
        <f>ABS((Tabla311[[#This Row],[Exp Frecuencia (Hz)]]-Tabla311[[#This Row],[Frecuencia (Hz) ]])/Tabla311[[#This Row],[Frecuencia (Hz) ]])</f>
        <v>0</v>
      </c>
      <c r="D28" s="2">
        <v>1.25</v>
      </c>
      <c r="E28" s="2">
        <v>1.23</v>
      </c>
      <c r="F28" s="11">
        <f>ABS((Tabla311[[#This Row],[Amplitud experimental]]-Tabla311[[#This Row],[Amplitud]])/Tabla311[[#This Row],[Amplitud]])</f>
        <v>1.6000000000000014E-2</v>
      </c>
      <c r="G28" s="2">
        <v>2</v>
      </c>
      <c r="H28" s="2">
        <v>1.94</v>
      </c>
      <c r="I28" s="11">
        <f>ABS((Tabla311[[#This Row],[Promedio subida (s)]]-Tabla311[[#This Row],[Tiempo Rampa Subida Teorico (s)]])/Tabla311[[#This Row],[Tiempo Rampa Subida Teorico (s)]])</f>
        <v>3.0000000000000027E-2</v>
      </c>
      <c r="J28" s="2">
        <v>2</v>
      </c>
      <c r="K28" s="2">
        <f>Tabla311[[#This Row],[Promedio subida (s)]]</f>
        <v>1.94</v>
      </c>
      <c r="L28" s="10">
        <f>ABS((Tabla311[[#This Row],[Promedio Bajada (ms)]]-Tabla311[[#This Row],[Tiempo Rampa Bajada (s)]])/Tabla311[[#This Row],[Tiempo Rampa Bajada (s)]])</f>
        <v>3.0000000000000027E-2</v>
      </c>
    </row>
    <row r="29" spans="1:12" x14ac:dyDescent="0.3">
      <c r="A29" s="2">
        <v>20</v>
      </c>
      <c r="B29" s="2">
        <v>19.899999999999999</v>
      </c>
      <c r="C29" s="11">
        <f>ABS((Tabla311[[#This Row],[Exp Frecuencia (Hz)]]-Tabla311[[#This Row],[Frecuencia (Hz) ]])/Tabla311[[#This Row],[Frecuencia (Hz) ]])</f>
        <v>5.0000000000000712E-3</v>
      </c>
      <c r="D29" s="2">
        <v>3.3</v>
      </c>
      <c r="E29" s="2">
        <v>3.2</v>
      </c>
      <c r="F29" s="11">
        <f>ABS((Tabla311[[#This Row],[Amplitud experimental]]-Tabla311[[#This Row],[Amplitud]])/Tabla311[[#This Row],[Amplitud]])</f>
        <v>3.0303030303030196E-2</v>
      </c>
      <c r="G29" s="2">
        <v>2</v>
      </c>
      <c r="H29" s="2">
        <v>2</v>
      </c>
      <c r="I29" s="11">
        <f>ABS((Tabla311[[#This Row],[Promedio subida (s)]]-Tabla311[[#This Row],[Tiempo Rampa Subida Teorico (s)]])/Tabla311[[#This Row],[Tiempo Rampa Subida Teorico (s)]])</f>
        <v>0</v>
      </c>
      <c r="J29" s="2">
        <v>2</v>
      </c>
      <c r="K29" s="2">
        <f>Tabla311[[#This Row],[Promedio subida (s)]]</f>
        <v>2</v>
      </c>
      <c r="L29" s="10">
        <f>ABS((Tabla311[[#This Row],[Promedio Bajada (ms)]]-Tabla311[[#This Row],[Tiempo Rampa Bajada (s)]])/Tabla311[[#This Row],[Tiempo Rampa Bajada (s)]])</f>
        <v>0</v>
      </c>
    </row>
    <row r="30" spans="1:12" x14ac:dyDescent="0.3">
      <c r="A30" s="2">
        <v>20</v>
      </c>
      <c r="B30" s="2">
        <v>20.3</v>
      </c>
      <c r="C30" s="11">
        <f>ABS((Tabla311[[#This Row],[Exp Frecuencia (Hz)]]-Tabla311[[#This Row],[Frecuencia (Hz) ]])/Tabla311[[#This Row],[Frecuencia (Hz) ]])</f>
        <v>1.5000000000000036E-2</v>
      </c>
      <c r="D30" s="2">
        <v>2.25</v>
      </c>
      <c r="E30" s="2">
        <v>2.2799999999999998</v>
      </c>
      <c r="F30" s="11">
        <f>ABS((Tabla311[[#This Row],[Amplitud experimental]]-Tabla311[[#This Row],[Amplitud]])/Tabla311[[#This Row],[Amplitud]])</f>
        <v>1.3333333333333246E-2</v>
      </c>
      <c r="G30" s="2">
        <v>2</v>
      </c>
      <c r="H30" s="2">
        <v>1.98</v>
      </c>
      <c r="I30" s="11">
        <f>ABS((Tabla311[[#This Row],[Promedio subida (s)]]-Tabla311[[#This Row],[Tiempo Rampa Subida Teorico (s)]])/Tabla311[[#This Row],[Tiempo Rampa Subida Teorico (s)]])</f>
        <v>1.0000000000000009E-2</v>
      </c>
      <c r="J30" s="2">
        <v>2</v>
      </c>
      <c r="K30" s="2">
        <f>Tabla311[[#This Row],[Promedio subida (s)]]</f>
        <v>1.98</v>
      </c>
      <c r="L30" s="10">
        <f>ABS((Tabla311[[#This Row],[Promedio Bajada (ms)]]-Tabla311[[#This Row],[Tiempo Rampa Bajada (s)]])/Tabla311[[#This Row],[Tiempo Rampa Bajada (s)]])</f>
        <v>1.0000000000000009E-2</v>
      </c>
    </row>
    <row r="31" spans="1:12" x14ac:dyDescent="0.3">
      <c r="A31" s="2">
        <v>20</v>
      </c>
      <c r="B31" s="2">
        <v>20.2</v>
      </c>
      <c r="C31" s="11">
        <f>ABS((Tabla311[[#This Row],[Exp Frecuencia (Hz)]]-Tabla311[[#This Row],[Frecuencia (Hz) ]])/Tabla311[[#This Row],[Frecuencia (Hz) ]])</f>
        <v>9.9999999999999638E-3</v>
      </c>
      <c r="D31" s="2">
        <v>1.25</v>
      </c>
      <c r="E31" s="2">
        <v>1.24</v>
      </c>
      <c r="F31" s="11">
        <f>ABS((Tabla311[[#This Row],[Amplitud experimental]]-Tabla311[[#This Row],[Amplitud]])/Tabla311[[#This Row],[Amplitud]])</f>
        <v>8.0000000000000071E-3</v>
      </c>
      <c r="G31" s="2">
        <v>2</v>
      </c>
      <c r="H31" s="2">
        <v>1.99</v>
      </c>
      <c r="I31" s="11">
        <f>ABS((Tabla311[[#This Row],[Promedio subida (s)]]-Tabla311[[#This Row],[Tiempo Rampa Subida Teorico (s)]])/Tabla311[[#This Row],[Tiempo Rampa Subida Teorico (s)]])</f>
        <v>5.0000000000000044E-3</v>
      </c>
      <c r="J31" s="2">
        <v>2</v>
      </c>
      <c r="K31" s="2">
        <f>Tabla311[[#This Row],[Promedio subida (s)]]</f>
        <v>1.99</v>
      </c>
      <c r="L31" s="10">
        <f>ABS((Tabla311[[#This Row],[Promedio Bajada (ms)]]-Tabla311[[#This Row],[Tiempo Rampa Bajada (s)]])/Tabla311[[#This Row],[Tiempo Rampa Bajada (s)]])</f>
        <v>5.0000000000000044E-3</v>
      </c>
    </row>
    <row r="32" spans="1:12" x14ac:dyDescent="0.3">
      <c r="A32" s="2">
        <v>15</v>
      </c>
      <c r="B32" s="2"/>
      <c r="C32" s="11">
        <f>ABS((Tabla311[[#This Row],[Exp Frecuencia (Hz)]]-Tabla311[[#This Row],[Frecuencia (Hz) ]])/Tabla311[[#This Row],[Frecuencia (Hz) ]])</f>
        <v>1</v>
      </c>
      <c r="D32" s="2">
        <v>3.3</v>
      </c>
      <c r="E32" s="2"/>
      <c r="F32" s="11">
        <f>ABS((Tabla311[[#This Row],[Amplitud experimental]]-Tabla311[[#This Row],[Amplitud]])/Tabla311[[#This Row],[Amplitud]])</f>
        <v>1</v>
      </c>
      <c r="G32" s="2">
        <v>2</v>
      </c>
      <c r="H32" s="2"/>
      <c r="I32" s="11">
        <f>ABS((Tabla311[[#This Row],[Promedio subida (s)]]-Tabla311[[#This Row],[Tiempo Rampa Subida Teorico (s)]])/Tabla311[[#This Row],[Tiempo Rampa Subida Teorico (s)]])</f>
        <v>1</v>
      </c>
      <c r="J32" s="2">
        <v>2</v>
      </c>
      <c r="K32" s="2">
        <f>Tabla311[[#This Row],[Promedio subida (s)]]</f>
        <v>0</v>
      </c>
      <c r="L32" s="10">
        <f>ABS((Tabla311[[#This Row],[Promedio Bajada (ms)]]-Tabla311[[#This Row],[Tiempo Rampa Bajada (s)]])/Tabla311[[#This Row],[Tiempo Rampa Bajada (s)]])</f>
        <v>1</v>
      </c>
    </row>
    <row r="33" spans="1:12" x14ac:dyDescent="0.3">
      <c r="A33" s="2">
        <v>15</v>
      </c>
      <c r="B33" s="2"/>
      <c r="C33" s="11">
        <f>ABS((Tabla311[[#This Row],[Exp Frecuencia (Hz)]]-Tabla311[[#This Row],[Frecuencia (Hz) ]])/Tabla311[[#This Row],[Frecuencia (Hz) ]])</f>
        <v>1</v>
      </c>
      <c r="D33" s="2">
        <v>2.25</v>
      </c>
      <c r="E33" s="2"/>
      <c r="F33" s="11">
        <f>ABS((Tabla311[[#This Row],[Amplitud experimental]]-Tabla311[[#This Row],[Amplitud]])/Tabla311[[#This Row],[Amplitud]])</f>
        <v>1</v>
      </c>
      <c r="G33" s="2">
        <v>2</v>
      </c>
      <c r="H33" s="2"/>
      <c r="I33" s="11">
        <f>ABS((Tabla311[[#This Row],[Promedio subida (s)]]-Tabla311[[#This Row],[Tiempo Rampa Subida Teorico (s)]])/Tabla311[[#This Row],[Tiempo Rampa Subida Teorico (s)]])</f>
        <v>1</v>
      </c>
      <c r="J33" s="2">
        <v>2</v>
      </c>
      <c r="K33" s="2">
        <f>Tabla311[[#This Row],[Promedio subida (s)]]</f>
        <v>0</v>
      </c>
      <c r="L33" s="10">
        <f>ABS((Tabla311[[#This Row],[Promedio Bajada (ms)]]-Tabla311[[#This Row],[Tiempo Rampa Bajada (s)]])/Tabla311[[#This Row],[Tiempo Rampa Bajada (s)]])</f>
        <v>1</v>
      </c>
    </row>
    <row r="34" spans="1:12" x14ac:dyDescent="0.3">
      <c r="A34" s="2">
        <v>15</v>
      </c>
      <c r="B34" s="2"/>
      <c r="C34" s="11">
        <f>ABS((Tabla311[[#This Row],[Exp Frecuencia (Hz)]]-Tabla311[[#This Row],[Frecuencia (Hz) ]])/Tabla311[[#This Row],[Frecuencia (Hz) ]])</f>
        <v>1</v>
      </c>
      <c r="D34" s="2">
        <v>1.25</v>
      </c>
      <c r="E34" s="2"/>
      <c r="F34" s="11">
        <f>ABS((Tabla311[[#This Row],[Amplitud experimental]]-Tabla311[[#This Row],[Amplitud]])/Tabla311[[#This Row],[Amplitud]])</f>
        <v>1</v>
      </c>
      <c r="G34" s="2">
        <v>2</v>
      </c>
      <c r="H34" s="2"/>
      <c r="I34" s="11">
        <f>ABS((Tabla311[[#This Row],[Promedio subida (s)]]-Tabla311[[#This Row],[Tiempo Rampa Subida Teorico (s)]])/Tabla311[[#This Row],[Tiempo Rampa Subida Teorico (s)]])</f>
        <v>1</v>
      </c>
      <c r="J34" s="2">
        <v>2</v>
      </c>
      <c r="K34" s="2">
        <f>Tabla311[[#This Row],[Promedio subida (s)]]</f>
        <v>0</v>
      </c>
      <c r="L34" s="10">
        <f>ABS((Tabla311[[#This Row],[Promedio Bajada (ms)]]-Tabla311[[#This Row],[Tiempo Rampa Bajada (s)]])/Tabla311[[#This Row],[Tiempo Rampa Bajada (s)]])</f>
        <v>1</v>
      </c>
    </row>
    <row r="35" spans="1:12" x14ac:dyDescent="0.3">
      <c r="A35" s="2">
        <v>10</v>
      </c>
      <c r="B35" s="2"/>
      <c r="C35" s="11">
        <f>ABS((Tabla311[[#This Row],[Exp Frecuencia (Hz)]]-Tabla311[[#This Row],[Frecuencia (Hz) ]])/Tabla311[[#This Row],[Frecuencia (Hz) ]])</f>
        <v>1</v>
      </c>
      <c r="D35" s="2">
        <v>3.3</v>
      </c>
      <c r="E35" s="2"/>
      <c r="F35" s="11">
        <f>ABS((Tabla311[[#This Row],[Amplitud experimental]]-Tabla311[[#This Row],[Amplitud]])/Tabla311[[#This Row],[Amplitud]])</f>
        <v>1</v>
      </c>
      <c r="G35" s="2">
        <v>2</v>
      </c>
      <c r="H35" s="2"/>
      <c r="I35" s="11">
        <f>ABS((Tabla311[[#This Row],[Promedio subida (s)]]-Tabla311[[#This Row],[Tiempo Rampa Subida Teorico (s)]])/Tabla311[[#This Row],[Tiempo Rampa Subida Teorico (s)]])</f>
        <v>1</v>
      </c>
      <c r="J35" s="2">
        <v>2</v>
      </c>
      <c r="K35" s="2">
        <f>Tabla311[[#This Row],[Promedio subida (s)]]</f>
        <v>0</v>
      </c>
      <c r="L35" s="10">
        <f>ABS((Tabla311[[#This Row],[Promedio Bajada (ms)]]-Tabla311[[#This Row],[Tiempo Rampa Bajada (s)]])/Tabla311[[#This Row],[Tiempo Rampa Bajada (s)]])</f>
        <v>1</v>
      </c>
    </row>
    <row r="36" spans="1:12" x14ac:dyDescent="0.3">
      <c r="A36" s="2">
        <v>10</v>
      </c>
      <c r="B36" s="2"/>
      <c r="C36" s="11">
        <f>ABS((Tabla311[[#This Row],[Exp Frecuencia (Hz)]]-Tabla311[[#This Row],[Frecuencia (Hz) ]])/Tabla311[[#This Row],[Frecuencia (Hz) ]])</f>
        <v>1</v>
      </c>
      <c r="D36" s="2">
        <v>2.25</v>
      </c>
      <c r="E36" s="2"/>
      <c r="F36" s="11">
        <f>ABS((Tabla311[[#This Row],[Amplitud experimental]]-Tabla311[[#This Row],[Amplitud]])/Tabla311[[#This Row],[Amplitud]])</f>
        <v>1</v>
      </c>
      <c r="G36" s="2">
        <v>2</v>
      </c>
      <c r="H36" s="2"/>
      <c r="I36" s="11">
        <f>ABS((Tabla311[[#This Row],[Promedio subida (s)]]-Tabla311[[#This Row],[Tiempo Rampa Subida Teorico (s)]])/Tabla311[[#This Row],[Tiempo Rampa Subida Teorico (s)]])</f>
        <v>1</v>
      </c>
      <c r="J36" s="2">
        <v>2</v>
      </c>
      <c r="K36" s="2">
        <f>Tabla311[[#This Row],[Promedio subida (s)]]</f>
        <v>0</v>
      </c>
      <c r="L36" s="10">
        <f>ABS((Tabla311[[#This Row],[Promedio Bajada (ms)]]-Tabla311[[#This Row],[Tiempo Rampa Bajada (s)]])/Tabla311[[#This Row],[Tiempo Rampa Bajada (s)]])</f>
        <v>1</v>
      </c>
    </row>
    <row r="37" spans="1:12" x14ac:dyDescent="0.3">
      <c r="A37" s="2">
        <v>10</v>
      </c>
      <c r="B37" s="2"/>
      <c r="C37" s="11">
        <f>ABS((Tabla311[[#This Row],[Exp Frecuencia (Hz)]]-Tabla311[[#This Row],[Frecuencia (Hz) ]])/Tabla311[[#This Row],[Frecuencia (Hz) ]])</f>
        <v>1</v>
      </c>
      <c r="D37" s="2">
        <v>1.25</v>
      </c>
      <c r="E37" s="2"/>
      <c r="F37" s="11">
        <f>ABS((Tabla311[[#This Row],[Amplitud experimental]]-Tabla311[[#This Row],[Amplitud]])/Tabla311[[#This Row],[Amplitud]])</f>
        <v>1</v>
      </c>
      <c r="G37" s="2">
        <v>2</v>
      </c>
      <c r="H37" s="2"/>
      <c r="I37" s="11">
        <f>ABS((Tabla311[[#This Row],[Promedio subida (s)]]-Tabla311[[#This Row],[Tiempo Rampa Subida Teorico (s)]])/Tabla311[[#This Row],[Tiempo Rampa Subida Teorico (s)]])</f>
        <v>1</v>
      </c>
      <c r="J37" s="2">
        <v>2</v>
      </c>
      <c r="K37" s="2">
        <f>Tabla311[[#This Row],[Promedio subida (s)]]</f>
        <v>0</v>
      </c>
      <c r="L37" s="10">
        <f>ABS((Tabla311[[#This Row],[Promedio Bajada (ms)]]-Tabla311[[#This Row],[Tiempo Rampa Bajada (s)]])/Tabla311[[#This Row],[Tiempo Rampa Bajada (s)]])</f>
        <v>1</v>
      </c>
    </row>
    <row r="40" spans="1:12" x14ac:dyDescent="0.3">
      <c r="A40" s="9" t="s">
        <v>25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2" ht="28.8" x14ac:dyDescent="0.3">
      <c r="A41" s="6" t="s">
        <v>16</v>
      </c>
      <c r="B41" s="6" t="s">
        <v>17</v>
      </c>
      <c r="C41" s="6" t="s">
        <v>18</v>
      </c>
      <c r="D41" s="6" t="s">
        <v>14</v>
      </c>
      <c r="E41" s="6" t="s">
        <v>15</v>
      </c>
      <c r="F41" s="6" t="s">
        <v>19</v>
      </c>
      <c r="G41" s="6" t="s">
        <v>26</v>
      </c>
      <c r="H41" s="6" t="s">
        <v>28</v>
      </c>
      <c r="I41" s="6" t="s">
        <v>20</v>
      </c>
      <c r="J41" s="6" t="s">
        <v>27</v>
      </c>
      <c r="K41" s="6" t="s">
        <v>21</v>
      </c>
      <c r="L41" s="6" t="s">
        <v>22</v>
      </c>
    </row>
    <row r="42" spans="1:12" x14ac:dyDescent="0.3">
      <c r="A42" s="2">
        <v>30</v>
      </c>
      <c r="B42" s="2">
        <v>29.6</v>
      </c>
      <c r="C42" s="11">
        <f>ABS((Tabla312[[#This Row],[Exp Frecuencia (Hz)]]-Tabla312[[#This Row],[Frecuencia (Hz) ]])/Tabla312[[#This Row],[Frecuencia (Hz) ]])</f>
        <v>1.3333333333333286E-2</v>
      </c>
      <c r="D42" s="2">
        <v>3.3</v>
      </c>
      <c r="E42" s="2">
        <v>3.28</v>
      </c>
      <c r="F42" s="11">
        <f>ABS((Tabla312[[#This Row],[Amplitud experimental]]-Tabla312[[#This Row],[Amplitud]])/Tabla312[[#This Row],[Amplitud]])</f>
        <v>6.0606060606060667E-3</v>
      </c>
      <c r="G42" s="2">
        <v>2</v>
      </c>
      <c r="H42" s="2">
        <v>1.98</v>
      </c>
      <c r="I42" s="11">
        <f>ABS((Tabla312[[#This Row],[Promedio subida (s)]]-Tabla312[[#This Row],[Tiempo Rampa Subida Teorico (s)]])/Tabla312[[#This Row],[Tiempo Rampa Subida Teorico (s)]])</f>
        <v>1.0000000000000009E-2</v>
      </c>
      <c r="J42" s="2">
        <v>2</v>
      </c>
      <c r="K42" s="2">
        <f>Tabla312[[#This Row],[Promedio subida (s)]]</f>
        <v>1.98</v>
      </c>
      <c r="L42" s="10">
        <f>ABS((Tabla312[[#This Row],[Promedio Bajada (ms)]]-Tabla312[[#This Row],[Tiempo Rampa Bajada (s)]])/Tabla312[[#This Row],[Tiempo Rampa Bajada (s)]])</f>
        <v>1.0000000000000009E-2</v>
      </c>
    </row>
    <row r="43" spans="1:12" x14ac:dyDescent="0.3">
      <c r="A43" s="2">
        <v>30</v>
      </c>
      <c r="B43" s="2">
        <v>29.4</v>
      </c>
      <c r="C43" s="11">
        <f>ABS((Tabla312[[#This Row],[Exp Frecuencia (Hz)]]-Tabla312[[#This Row],[Frecuencia (Hz) ]])/Tabla312[[#This Row],[Frecuencia (Hz) ]])</f>
        <v>2.0000000000000049E-2</v>
      </c>
      <c r="D43" s="2">
        <v>2.25</v>
      </c>
      <c r="E43" s="2">
        <v>2.2400000000000002</v>
      </c>
      <c r="F43" s="11">
        <f>ABS((Tabla312[[#This Row],[Amplitud experimental]]-Tabla312[[#This Row],[Amplitud]])/Tabla312[[#This Row],[Amplitud]])</f>
        <v>4.4444444444443499E-3</v>
      </c>
      <c r="G43" s="2">
        <v>2</v>
      </c>
      <c r="H43" s="2">
        <v>2.08</v>
      </c>
      <c r="I43" s="11">
        <f>ABS((Tabla312[[#This Row],[Promedio subida (s)]]-Tabla312[[#This Row],[Tiempo Rampa Subida Teorico (s)]])/Tabla312[[#This Row],[Tiempo Rampa Subida Teorico (s)]])</f>
        <v>4.0000000000000036E-2</v>
      </c>
      <c r="J43" s="2">
        <v>2</v>
      </c>
      <c r="K43" s="2">
        <f>Tabla312[[#This Row],[Promedio subida (s)]]</f>
        <v>2.08</v>
      </c>
      <c r="L43" s="10">
        <f>ABS((Tabla312[[#This Row],[Promedio Bajada (ms)]]-Tabla312[[#This Row],[Tiempo Rampa Bajada (s)]])/Tabla312[[#This Row],[Tiempo Rampa Bajada (s)]])</f>
        <v>4.0000000000000036E-2</v>
      </c>
    </row>
    <row r="44" spans="1:12" x14ac:dyDescent="0.3">
      <c r="A44" s="2">
        <v>30</v>
      </c>
      <c r="B44" s="2">
        <v>28.8</v>
      </c>
      <c r="C44" s="11">
        <f>ABS((Tabla312[[#This Row],[Exp Frecuencia (Hz)]]-Tabla312[[#This Row],[Frecuencia (Hz) ]])/Tabla312[[#This Row],[Frecuencia (Hz) ]])</f>
        <v>3.9999999999999973E-2</v>
      </c>
      <c r="D44" s="2">
        <v>1.25</v>
      </c>
      <c r="E44" s="2">
        <v>1.2</v>
      </c>
      <c r="F44" s="11">
        <f>ABS((Tabla312[[#This Row],[Amplitud experimental]]-Tabla312[[#This Row],[Amplitud]])/Tabla312[[#This Row],[Amplitud]])</f>
        <v>4.0000000000000036E-2</v>
      </c>
      <c r="G44" s="2">
        <v>2</v>
      </c>
      <c r="H44" s="2">
        <v>1.92</v>
      </c>
      <c r="I44" s="11">
        <f>ABS((Tabla312[[#This Row],[Promedio subida (s)]]-Tabla312[[#This Row],[Tiempo Rampa Subida Teorico (s)]])/Tabla312[[#This Row],[Tiempo Rampa Subida Teorico (s)]])</f>
        <v>4.0000000000000036E-2</v>
      </c>
      <c r="J44" s="2">
        <v>2</v>
      </c>
      <c r="K44" s="2">
        <f>Tabla312[[#This Row],[Promedio subida (s)]]</f>
        <v>1.92</v>
      </c>
      <c r="L44" s="10">
        <f>ABS((Tabla312[[#This Row],[Promedio Bajada (ms)]]-Tabla312[[#This Row],[Tiempo Rampa Bajada (s)]])/Tabla312[[#This Row],[Tiempo Rampa Bajada (s)]])</f>
        <v>4.0000000000000036E-2</v>
      </c>
    </row>
    <row r="45" spans="1:12" x14ac:dyDescent="0.3">
      <c r="A45" s="2">
        <v>25</v>
      </c>
      <c r="B45" s="2">
        <v>25.2</v>
      </c>
      <c r="C45" s="11">
        <f>ABS((Tabla312[[#This Row],[Exp Frecuencia (Hz)]]-Tabla312[[#This Row],[Frecuencia (Hz) ]])/Tabla312[[#This Row],[Frecuencia (Hz) ]])</f>
        <v>7.9999999999999724E-3</v>
      </c>
      <c r="D45" s="2">
        <v>3.3</v>
      </c>
      <c r="E45" s="2">
        <v>3.33</v>
      </c>
      <c r="F45" s="11">
        <f>ABS((Tabla312[[#This Row],[Amplitud experimental]]-Tabla312[[#This Row],[Amplitud]])/Tabla312[[#This Row],[Amplitud]])</f>
        <v>9.0909090909091668E-3</v>
      </c>
      <c r="G45" s="2">
        <v>2</v>
      </c>
      <c r="H45" s="2">
        <v>1.98</v>
      </c>
      <c r="I45" s="11">
        <f>ABS((Tabla312[[#This Row],[Promedio subida (s)]]-Tabla312[[#This Row],[Tiempo Rampa Subida Teorico (s)]])/Tabla312[[#This Row],[Tiempo Rampa Subida Teorico (s)]])</f>
        <v>1.0000000000000009E-2</v>
      </c>
      <c r="J45" s="2">
        <v>2</v>
      </c>
      <c r="K45" s="2">
        <f>Tabla312[[#This Row],[Promedio subida (s)]]</f>
        <v>1.98</v>
      </c>
      <c r="L45" s="10">
        <f>ABS((Tabla312[[#This Row],[Promedio Bajada (ms)]]-Tabla312[[#This Row],[Tiempo Rampa Bajada (s)]])/Tabla312[[#This Row],[Tiempo Rampa Bajada (s)]])</f>
        <v>1.0000000000000009E-2</v>
      </c>
    </row>
    <row r="46" spans="1:12" x14ac:dyDescent="0.3">
      <c r="A46" s="2">
        <v>25</v>
      </c>
      <c r="B46" s="2">
        <v>24.8</v>
      </c>
      <c r="C46" s="11">
        <f>ABS((Tabla312[[#This Row],[Exp Frecuencia (Hz)]]-Tabla312[[#This Row],[Frecuencia (Hz) ]])/Tabla312[[#This Row],[Frecuencia (Hz) ]])</f>
        <v>7.9999999999999724E-3</v>
      </c>
      <c r="D46" s="2">
        <v>2.25</v>
      </c>
      <c r="E46" s="2">
        <v>2.23</v>
      </c>
      <c r="F46" s="11">
        <f>ABS((Tabla312[[#This Row],[Amplitud experimental]]-Tabla312[[#This Row],[Amplitud]])/Tabla312[[#This Row],[Amplitud]])</f>
        <v>8.8888888888888976E-3</v>
      </c>
      <c r="G46" s="2">
        <v>2</v>
      </c>
      <c r="H46" s="2">
        <v>1.95</v>
      </c>
      <c r="I46" s="11">
        <f>ABS((Tabla312[[#This Row],[Promedio subida (s)]]-Tabla312[[#This Row],[Tiempo Rampa Subida Teorico (s)]])/Tabla312[[#This Row],[Tiempo Rampa Subida Teorico (s)]])</f>
        <v>2.5000000000000022E-2</v>
      </c>
      <c r="J46" s="2">
        <v>2</v>
      </c>
      <c r="K46" s="2">
        <f>Tabla312[[#This Row],[Promedio subida (s)]]</f>
        <v>1.95</v>
      </c>
      <c r="L46" s="10">
        <f>ABS((Tabla312[[#This Row],[Promedio Bajada (ms)]]-Tabla312[[#This Row],[Tiempo Rampa Bajada (s)]])/Tabla312[[#This Row],[Tiempo Rampa Bajada (s)]])</f>
        <v>2.5000000000000022E-2</v>
      </c>
    </row>
    <row r="47" spans="1:12" x14ac:dyDescent="0.3">
      <c r="A47" s="2">
        <v>25</v>
      </c>
      <c r="B47" s="2">
        <v>25</v>
      </c>
      <c r="C47" s="11">
        <f>ABS((Tabla312[[#This Row],[Exp Frecuencia (Hz)]]-Tabla312[[#This Row],[Frecuencia (Hz) ]])/Tabla312[[#This Row],[Frecuencia (Hz) ]])</f>
        <v>0</v>
      </c>
      <c r="D47" s="2">
        <v>1.25</v>
      </c>
      <c r="E47" s="2">
        <v>1.23</v>
      </c>
      <c r="F47" s="11">
        <f>ABS((Tabla312[[#This Row],[Amplitud experimental]]-Tabla312[[#This Row],[Amplitud]])/Tabla312[[#This Row],[Amplitud]])</f>
        <v>1.6000000000000014E-2</v>
      </c>
      <c r="G47" s="2">
        <v>2</v>
      </c>
      <c r="H47" s="2">
        <v>1.94</v>
      </c>
      <c r="I47" s="11">
        <f>ABS((Tabla312[[#This Row],[Promedio subida (s)]]-Tabla312[[#This Row],[Tiempo Rampa Subida Teorico (s)]])/Tabla312[[#This Row],[Tiempo Rampa Subida Teorico (s)]])</f>
        <v>3.0000000000000027E-2</v>
      </c>
      <c r="J47" s="2">
        <v>2</v>
      </c>
      <c r="K47" s="2">
        <f>Tabla312[[#This Row],[Promedio subida (s)]]</f>
        <v>1.94</v>
      </c>
      <c r="L47" s="10">
        <f>ABS((Tabla312[[#This Row],[Promedio Bajada (ms)]]-Tabla312[[#This Row],[Tiempo Rampa Bajada (s)]])/Tabla312[[#This Row],[Tiempo Rampa Bajada (s)]])</f>
        <v>3.0000000000000027E-2</v>
      </c>
    </row>
    <row r="48" spans="1:12" x14ac:dyDescent="0.3">
      <c r="A48" s="2">
        <v>20</v>
      </c>
      <c r="B48" s="2">
        <v>20.100000000000001</v>
      </c>
      <c r="C48" s="11">
        <f>ABS((Tabla312[[#This Row],[Exp Frecuencia (Hz)]]-Tabla312[[#This Row],[Frecuencia (Hz) ]])/Tabla312[[#This Row],[Frecuencia (Hz) ]])</f>
        <v>5.0000000000000712E-3</v>
      </c>
      <c r="D48" s="2">
        <v>3.3</v>
      </c>
      <c r="E48" s="2">
        <v>3.33</v>
      </c>
      <c r="F48" s="11">
        <f>ABS((Tabla312[[#This Row],[Amplitud experimental]]-Tabla312[[#This Row],[Amplitud]])/Tabla312[[#This Row],[Amplitud]])</f>
        <v>9.0909090909091668E-3</v>
      </c>
      <c r="G48" s="2">
        <v>2</v>
      </c>
      <c r="H48" s="2">
        <v>1.98</v>
      </c>
      <c r="I48" s="11">
        <f>ABS((Tabla312[[#This Row],[Promedio subida (s)]]-Tabla312[[#This Row],[Tiempo Rampa Subida Teorico (s)]])/Tabla312[[#This Row],[Tiempo Rampa Subida Teorico (s)]])</f>
        <v>1.0000000000000009E-2</v>
      </c>
      <c r="J48" s="2">
        <v>2</v>
      </c>
      <c r="K48" s="2">
        <f>Tabla312[[#This Row],[Promedio subida (s)]]</f>
        <v>1.98</v>
      </c>
      <c r="L48" s="10">
        <f>ABS((Tabla312[[#This Row],[Promedio Bajada (ms)]]-Tabla312[[#This Row],[Tiempo Rampa Bajada (s)]])/Tabla312[[#This Row],[Tiempo Rampa Bajada (s)]])</f>
        <v>1.0000000000000009E-2</v>
      </c>
    </row>
    <row r="49" spans="1:12" x14ac:dyDescent="0.3">
      <c r="A49" s="2">
        <v>20</v>
      </c>
      <c r="B49" s="2">
        <v>20.2</v>
      </c>
      <c r="C49" s="11">
        <f>ABS((Tabla312[[#This Row],[Exp Frecuencia (Hz)]]-Tabla312[[#This Row],[Frecuencia (Hz) ]])/Tabla312[[#This Row],[Frecuencia (Hz) ]])</f>
        <v>9.9999999999999638E-3</v>
      </c>
      <c r="D49" s="2">
        <v>2.25</v>
      </c>
      <c r="E49" s="2">
        <v>2.2400000000000002</v>
      </c>
      <c r="F49" s="11">
        <f>ABS((Tabla312[[#This Row],[Amplitud experimental]]-Tabla312[[#This Row],[Amplitud]])/Tabla312[[#This Row],[Amplitud]])</f>
        <v>4.4444444444443499E-3</v>
      </c>
      <c r="G49" s="2">
        <v>2</v>
      </c>
      <c r="H49" s="2">
        <v>2</v>
      </c>
      <c r="I49" s="11">
        <f>ABS((Tabla312[[#This Row],[Promedio subida (s)]]-Tabla312[[#This Row],[Tiempo Rampa Subida Teorico (s)]])/Tabla312[[#This Row],[Tiempo Rampa Subida Teorico (s)]])</f>
        <v>0</v>
      </c>
      <c r="J49" s="2">
        <v>2</v>
      </c>
      <c r="K49" s="2">
        <f>Tabla312[[#This Row],[Promedio subida (s)]]</f>
        <v>2</v>
      </c>
      <c r="L49" s="10">
        <f>ABS((Tabla312[[#This Row],[Promedio Bajada (ms)]]-Tabla312[[#This Row],[Tiempo Rampa Bajada (s)]])/Tabla312[[#This Row],[Tiempo Rampa Bajada (s)]])</f>
        <v>0</v>
      </c>
    </row>
    <row r="50" spans="1:12" x14ac:dyDescent="0.3">
      <c r="A50" s="2">
        <v>20</v>
      </c>
      <c r="B50" s="2">
        <v>20.2</v>
      </c>
      <c r="C50" s="11">
        <f>ABS((Tabla312[[#This Row],[Exp Frecuencia (Hz)]]-Tabla312[[#This Row],[Frecuencia (Hz) ]])/Tabla312[[#This Row],[Frecuencia (Hz) ]])</f>
        <v>9.9999999999999638E-3</v>
      </c>
      <c r="D50" s="2">
        <v>1.25</v>
      </c>
      <c r="E50" s="2">
        <v>1.25</v>
      </c>
      <c r="F50" s="11">
        <f>ABS((Tabla312[[#This Row],[Amplitud experimental]]-Tabla312[[#This Row],[Amplitud]])/Tabla312[[#This Row],[Amplitud]])</f>
        <v>0</v>
      </c>
      <c r="G50" s="2">
        <v>2</v>
      </c>
      <c r="H50" s="2"/>
      <c r="I50" s="11">
        <f>ABS((Tabla312[[#This Row],[Promedio subida (s)]]-Tabla312[[#This Row],[Tiempo Rampa Subida Teorico (s)]])/Tabla312[[#This Row],[Tiempo Rampa Subida Teorico (s)]])</f>
        <v>1</v>
      </c>
      <c r="J50" s="2">
        <v>2</v>
      </c>
      <c r="K50" s="2">
        <f>Tabla312[[#This Row],[Promedio subida (s)]]</f>
        <v>0</v>
      </c>
      <c r="L50" s="10">
        <f>ABS((Tabla312[[#This Row],[Promedio Bajada (ms)]]-Tabla312[[#This Row],[Tiempo Rampa Bajada (s)]])/Tabla312[[#This Row],[Tiempo Rampa Bajada (s)]])</f>
        <v>1</v>
      </c>
    </row>
    <row r="51" spans="1:12" x14ac:dyDescent="0.3">
      <c r="A51" s="2">
        <v>15</v>
      </c>
      <c r="B51" s="2"/>
      <c r="C51" s="11">
        <f>ABS((Tabla312[[#This Row],[Exp Frecuencia (Hz)]]-Tabla312[[#This Row],[Frecuencia (Hz) ]])/Tabla312[[#This Row],[Frecuencia (Hz) ]])</f>
        <v>1</v>
      </c>
      <c r="D51" s="2">
        <v>3.3</v>
      </c>
      <c r="E51" s="2"/>
      <c r="F51" s="11">
        <f>ABS((Tabla312[[#This Row],[Amplitud experimental]]-Tabla312[[#This Row],[Amplitud]])/Tabla312[[#This Row],[Amplitud]])</f>
        <v>1</v>
      </c>
      <c r="G51" s="2">
        <v>2</v>
      </c>
      <c r="H51" s="2"/>
      <c r="I51" s="11">
        <f>ABS((Tabla312[[#This Row],[Promedio subida (s)]]-Tabla312[[#This Row],[Tiempo Rampa Subida Teorico (s)]])/Tabla312[[#This Row],[Tiempo Rampa Subida Teorico (s)]])</f>
        <v>1</v>
      </c>
      <c r="J51" s="2">
        <v>2</v>
      </c>
      <c r="K51" s="2">
        <f>Tabla312[[#This Row],[Promedio subida (s)]]</f>
        <v>0</v>
      </c>
      <c r="L51" s="10">
        <f>ABS((Tabla312[[#This Row],[Promedio Bajada (ms)]]-Tabla312[[#This Row],[Tiempo Rampa Bajada (s)]])/Tabla312[[#This Row],[Tiempo Rampa Bajada (s)]])</f>
        <v>1</v>
      </c>
    </row>
    <row r="52" spans="1:12" x14ac:dyDescent="0.3">
      <c r="A52" s="2">
        <v>15</v>
      </c>
      <c r="B52" s="2"/>
      <c r="C52" s="11">
        <f>ABS((Tabla312[[#This Row],[Exp Frecuencia (Hz)]]-Tabla312[[#This Row],[Frecuencia (Hz) ]])/Tabla312[[#This Row],[Frecuencia (Hz) ]])</f>
        <v>1</v>
      </c>
      <c r="D52" s="2">
        <v>2.25</v>
      </c>
      <c r="E52" s="2"/>
      <c r="F52" s="11">
        <f>ABS((Tabla312[[#This Row],[Amplitud experimental]]-Tabla312[[#This Row],[Amplitud]])/Tabla312[[#This Row],[Amplitud]])</f>
        <v>1</v>
      </c>
      <c r="G52" s="2">
        <v>2</v>
      </c>
      <c r="H52" s="2"/>
      <c r="I52" s="11">
        <f>ABS((Tabla312[[#This Row],[Promedio subida (s)]]-Tabla312[[#This Row],[Tiempo Rampa Subida Teorico (s)]])/Tabla312[[#This Row],[Tiempo Rampa Subida Teorico (s)]])</f>
        <v>1</v>
      </c>
      <c r="J52" s="2">
        <v>2</v>
      </c>
      <c r="K52" s="2">
        <f>Tabla312[[#This Row],[Promedio subida (s)]]</f>
        <v>0</v>
      </c>
      <c r="L52" s="10">
        <f>ABS((Tabla312[[#This Row],[Promedio Bajada (ms)]]-Tabla312[[#This Row],[Tiempo Rampa Bajada (s)]])/Tabla312[[#This Row],[Tiempo Rampa Bajada (s)]])</f>
        <v>1</v>
      </c>
    </row>
    <row r="53" spans="1:12" x14ac:dyDescent="0.3">
      <c r="A53" s="2">
        <v>15</v>
      </c>
      <c r="B53" s="2"/>
      <c r="C53" s="11">
        <f>ABS((Tabla312[[#This Row],[Exp Frecuencia (Hz)]]-Tabla312[[#This Row],[Frecuencia (Hz) ]])/Tabla312[[#This Row],[Frecuencia (Hz) ]])</f>
        <v>1</v>
      </c>
      <c r="D53" s="2">
        <v>1.25</v>
      </c>
      <c r="E53" s="2"/>
      <c r="F53" s="11">
        <f>ABS((Tabla312[[#This Row],[Amplitud experimental]]-Tabla312[[#This Row],[Amplitud]])/Tabla312[[#This Row],[Amplitud]])</f>
        <v>1</v>
      </c>
      <c r="G53" s="2">
        <v>2</v>
      </c>
      <c r="H53" s="2"/>
      <c r="I53" s="11">
        <f>ABS((Tabla312[[#This Row],[Promedio subida (s)]]-Tabla312[[#This Row],[Tiempo Rampa Subida Teorico (s)]])/Tabla312[[#This Row],[Tiempo Rampa Subida Teorico (s)]])</f>
        <v>1</v>
      </c>
      <c r="J53" s="2">
        <v>2</v>
      </c>
      <c r="K53" s="2">
        <f>Tabla312[[#This Row],[Promedio subida (s)]]</f>
        <v>0</v>
      </c>
      <c r="L53" s="10">
        <f>ABS((Tabla312[[#This Row],[Promedio Bajada (ms)]]-Tabla312[[#This Row],[Tiempo Rampa Bajada (s)]])/Tabla312[[#This Row],[Tiempo Rampa Bajada (s)]])</f>
        <v>1</v>
      </c>
    </row>
    <row r="54" spans="1:12" x14ac:dyDescent="0.3">
      <c r="A54" s="2">
        <v>10</v>
      </c>
      <c r="B54" s="2"/>
      <c r="C54" s="11">
        <f>ABS((Tabla312[[#This Row],[Exp Frecuencia (Hz)]]-Tabla312[[#This Row],[Frecuencia (Hz) ]])/Tabla312[[#This Row],[Frecuencia (Hz) ]])</f>
        <v>1</v>
      </c>
      <c r="D54" s="2">
        <v>3.3</v>
      </c>
      <c r="E54" s="2"/>
      <c r="F54" s="11">
        <f>ABS((Tabla312[[#This Row],[Amplitud experimental]]-Tabla312[[#This Row],[Amplitud]])/Tabla312[[#This Row],[Amplitud]])</f>
        <v>1</v>
      </c>
      <c r="G54" s="2">
        <v>2</v>
      </c>
      <c r="H54" s="2"/>
      <c r="I54" s="11">
        <f>ABS((Tabla312[[#This Row],[Promedio subida (s)]]-Tabla312[[#This Row],[Tiempo Rampa Subida Teorico (s)]])/Tabla312[[#This Row],[Tiempo Rampa Subida Teorico (s)]])</f>
        <v>1</v>
      </c>
      <c r="J54" s="2">
        <v>2</v>
      </c>
      <c r="K54" s="2">
        <f>Tabla312[[#This Row],[Promedio subida (s)]]</f>
        <v>0</v>
      </c>
      <c r="L54" s="10">
        <f>ABS((Tabla312[[#This Row],[Promedio Bajada (ms)]]-Tabla312[[#This Row],[Tiempo Rampa Bajada (s)]])/Tabla312[[#This Row],[Tiempo Rampa Bajada (s)]])</f>
        <v>1</v>
      </c>
    </row>
    <row r="55" spans="1:12" x14ac:dyDescent="0.3">
      <c r="A55" s="2">
        <v>10</v>
      </c>
      <c r="B55" s="2"/>
      <c r="C55" s="11">
        <f>ABS((Tabla312[[#This Row],[Exp Frecuencia (Hz)]]-Tabla312[[#This Row],[Frecuencia (Hz) ]])/Tabla312[[#This Row],[Frecuencia (Hz) ]])</f>
        <v>1</v>
      </c>
      <c r="D55" s="2">
        <v>2.25</v>
      </c>
      <c r="E55" s="2"/>
      <c r="F55" s="11">
        <f>ABS((Tabla312[[#This Row],[Amplitud experimental]]-Tabla312[[#This Row],[Amplitud]])/Tabla312[[#This Row],[Amplitud]])</f>
        <v>1</v>
      </c>
      <c r="G55" s="2">
        <v>2</v>
      </c>
      <c r="H55" s="2"/>
      <c r="I55" s="11">
        <f>ABS((Tabla312[[#This Row],[Promedio subida (s)]]-Tabla312[[#This Row],[Tiempo Rampa Subida Teorico (s)]])/Tabla312[[#This Row],[Tiempo Rampa Subida Teorico (s)]])</f>
        <v>1</v>
      </c>
      <c r="J55" s="2">
        <v>2</v>
      </c>
      <c r="K55" s="2">
        <f>Tabla312[[#This Row],[Promedio subida (s)]]</f>
        <v>0</v>
      </c>
      <c r="L55" s="10">
        <f>ABS((Tabla312[[#This Row],[Promedio Bajada (ms)]]-Tabla312[[#This Row],[Tiempo Rampa Bajada (s)]])/Tabla312[[#This Row],[Tiempo Rampa Bajada (s)]])</f>
        <v>1</v>
      </c>
    </row>
    <row r="56" spans="1:12" x14ac:dyDescent="0.3">
      <c r="A56" s="2">
        <v>10</v>
      </c>
      <c r="B56" s="2"/>
      <c r="C56" s="11">
        <f>ABS((Tabla312[[#This Row],[Exp Frecuencia (Hz)]]-Tabla312[[#This Row],[Frecuencia (Hz) ]])/Tabla312[[#This Row],[Frecuencia (Hz) ]])</f>
        <v>1</v>
      </c>
      <c r="D56" s="2">
        <v>1.25</v>
      </c>
      <c r="E56" s="2"/>
      <c r="F56" s="11">
        <f>ABS((Tabla312[[#This Row],[Amplitud experimental]]-Tabla312[[#This Row],[Amplitud]])/Tabla312[[#This Row],[Amplitud]])</f>
        <v>1</v>
      </c>
      <c r="G56" s="2">
        <v>2</v>
      </c>
      <c r="H56" s="2"/>
      <c r="I56" s="11">
        <f>ABS((Tabla312[[#This Row],[Promedio subida (s)]]-Tabla312[[#This Row],[Tiempo Rampa Subida Teorico (s)]])/Tabla312[[#This Row],[Tiempo Rampa Subida Teorico (s)]])</f>
        <v>1</v>
      </c>
      <c r="J56" s="2">
        <v>2</v>
      </c>
      <c r="K56" s="2">
        <f>Tabla312[[#This Row],[Promedio subida (s)]]</f>
        <v>0</v>
      </c>
      <c r="L56" s="10">
        <f>ABS((Tabla312[[#This Row],[Promedio Bajada (ms)]]-Tabla312[[#This Row],[Tiempo Rampa Bajada (s)]])/Tabla312[[#This Row],[Tiempo Rampa Bajada (s)]])</f>
        <v>1</v>
      </c>
    </row>
  </sheetData>
  <mergeCells count="3">
    <mergeCell ref="A1:L1"/>
    <mergeCell ref="A21:L21"/>
    <mergeCell ref="A40:L40"/>
  </mergeCells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PWM</vt:lpstr>
      <vt:lpstr>POT_DIG</vt:lpstr>
      <vt:lpstr>Rampas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Daniel Aquino</dc:creator>
  <cp:lastModifiedBy>Erick Daniel Aquino</cp:lastModifiedBy>
  <dcterms:created xsi:type="dcterms:W3CDTF">2023-01-04T02:14:34Z</dcterms:created>
  <dcterms:modified xsi:type="dcterms:W3CDTF">2023-01-05T07:23:00Z</dcterms:modified>
</cp:coreProperties>
</file>