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ªAno\TCC\"/>
    </mc:Choice>
  </mc:AlternateContent>
  <bookViews>
    <workbookView xWindow="240" yWindow="45" windowWidth="15480" windowHeight="7995" tabRatio="753" activeTab="5"/>
  </bookViews>
  <sheets>
    <sheet name="Investimentos Fixos" sheetId="1" r:id="rId1"/>
    <sheet name="Capital_de_Giro" sheetId="2" r:id="rId2"/>
    <sheet name="Investimentos Pré-Operacionais" sheetId="3" r:id="rId3"/>
    <sheet name="Investimento Total" sheetId="4" r:id="rId4"/>
    <sheet name="FaturamentoXCustos" sheetId="5" r:id="rId5"/>
    <sheet name="custos" sheetId="6" r:id="rId6"/>
    <sheet name="Resultado Final" sheetId="8" r:id="rId7"/>
  </sheets>
  <externalReferences>
    <externalReference r:id="rId8"/>
  </externalReferences>
  <calcPr calcId="152511"/>
</workbook>
</file>

<file path=xl/calcChain.xml><?xml version="1.0" encoding="utf-8"?>
<calcChain xmlns="http://schemas.openxmlformats.org/spreadsheetml/2006/main">
  <c r="B14" i="5" l="1"/>
  <c r="F14" i="5"/>
  <c r="B10" i="5"/>
  <c r="D16" i="5"/>
  <c r="F16" i="5" s="1"/>
  <c r="D12" i="5"/>
  <c r="F12" i="5" s="1"/>
  <c r="D9" i="5"/>
  <c r="F9" i="5" s="1"/>
  <c r="D8" i="5"/>
  <c r="F8" i="5" s="1"/>
  <c r="D13" i="5"/>
  <c r="F13" i="5" s="1"/>
  <c r="D7" i="5"/>
  <c r="F7" i="5" s="1"/>
  <c r="D6" i="5"/>
  <c r="F6" i="5" s="1"/>
  <c r="D5" i="5"/>
  <c r="F5" i="5" s="1"/>
  <c r="D4" i="5"/>
  <c r="F4" i="5" s="1"/>
  <c r="D3" i="5"/>
  <c r="F3" i="5" s="1"/>
  <c r="G4" i="6"/>
  <c r="F10" i="5" l="1"/>
  <c r="F17" i="5" s="1"/>
  <c r="I4" i="6"/>
  <c r="G15" i="6"/>
  <c r="G13" i="6"/>
  <c r="A8" i="3"/>
  <c r="G8" i="3"/>
  <c r="B4" i="3"/>
  <c r="C9" i="2" l="1"/>
  <c r="I3" i="6"/>
  <c r="I5" i="6"/>
  <c r="C25" i="6" s="1"/>
  <c r="C27" i="6" s="1"/>
  <c r="F11" i="6" l="1"/>
  <c r="G11" i="6" s="1"/>
  <c r="F14" i="6"/>
  <c r="G14" i="6" s="1"/>
  <c r="F13" i="6"/>
  <c r="F12" i="6"/>
  <c r="G12" i="6" s="1"/>
  <c r="F10" i="6"/>
  <c r="G10" i="6" s="1"/>
  <c r="B3" i="2"/>
  <c r="D3" i="2" s="1"/>
  <c r="C6" i="8" l="1"/>
  <c r="C4" i="8"/>
  <c r="B4" i="2" l="1"/>
  <c r="D4" i="2" s="1"/>
  <c r="C7" i="8"/>
  <c r="C3" i="8"/>
  <c r="D3" i="8" s="1"/>
  <c r="D7" i="8" l="1"/>
  <c r="C8" i="8"/>
  <c r="B17" i="8" s="1"/>
  <c r="C26" i="6"/>
  <c r="B5" i="2"/>
  <c r="D5" i="2" l="1"/>
  <c r="D6" i="2" s="1"/>
  <c r="B4" i="4" s="1"/>
  <c r="C9" i="8"/>
  <c r="C10" i="8" l="1"/>
  <c r="D10" i="8" s="1"/>
  <c r="B18" i="8"/>
  <c r="B31" i="8" l="1"/>
  <c r="B24" i="8"/>
  <c r="B38" i="8"/>
  <c r="J8" i="1"/>
  <c r="C6" i="4"/>
  <c r="B3" i="4"/>
  <c r="E7" i="1"/>
  <c r="J12" i="1"/>
  <c r="E13" i="1"/>
</calcChain>
</file>

<file path=xl/comments1.xml><?xml version="1.0" encoding="utf-8"?>
<comments xmlns="http://schemas.openxmlformats.org/spreadsheetml/2006/main">
  <authors>
    <author>cintia</author>
  </authors>
  <commentList>
    <comment ref="C23" authorId="0" shapeId="0">
      <text>
        <r>
          <rPr>
            <b/>
            <sz val="9"/>
            <color indexed="81"/>
            <rFont val="Tahoma"/>
            <family val="2"/>
          </rPr>
          <t>cintia:</t>
        </r>
        <r>
          <rPr>
            <sz val="9"/>
            <color indexed="81"/>
            <rFont val="Tahoma"/>
            <family val="2"/>
          </rPr>
          <t xml:space="preserve">
Neste caso estou prevendo que 20% das vendas serão através de cartão de crédito
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cintia:</t>
        </r>
        <r>
          <rPr>
            <sz val="9"/>
            <color indexed="81"/>
            <rFont val="Tahoma"/>
            <family val="2"/>
          </rPr>
          <t xml:space="preserve">
Como forma de incentivo, 1% das vendas são destinadas como premiação aos balconistas.</t>
        </r>
      </text>
    </comment>
  </commentList>
</comments>
</file>

<file path=xl/comments2.xml><?xml version="1.0" encoding="utf-8"?>
<comments xmlns="http://schemas.openxmlformats.org/spreadsheetml/2006/main">
  <authors>
    <author>cintia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cintia:</t>
        </r>
        <r>
          <rPr>
            <sz val="9"/>
            <color indexed="81"/>
            <rFont val="Tahoma"/>
            <family val="2"/>
          </rPr>
          <t xml:space="preserve">
R$ 200,00 Vale transporte
R$ 100,00 Convênio Médico
R$ 250,00 Vale Alimentação</t>
        </r>
      </text>
    </comment>
  </commentList>
</comments>
</file>

<file path=xl/sharedStrings.xml><?xml version="1.0" encoding="utf-8"?>
<sst xmlns="http://schemas.openxmlformats.org/spreadsheetml/2006/main" count="165" uniqueCount="117">
  <si>
    <t>Investimentos Fixos (Quisque de Caldo de Cana)</t>
  </si>
  <si>
    <t xml:space="preserve">Investimentos cujo valor seja inferior ao valor de R$ 326,57 cfe RIR/99 art. 301 deverão ser lançados como Investimento pré-operacionais. As máquinas e equipamentos, móveis e utensílios(com valor menor que o informado) estão na planilha de Investimentos pré-operacionais.
</t>
  </si>
  <si>
    <t>1- Máquinas e Equipamentos</t>
  </si>
  <si>
    <t>4- Móveis e Utensílios</t>
  </si>
  <si>
    <t>Descrição</t>
  </si>
  <si>
    <t>Qtde</t>
  </si>
  <si>
    <t>Valor Unit.</t>
  </si>
  <si>
    <t>Total</t>
  </si>
  <si>
    <t>Mesa</t>
  </si>
  <si>
    <t>Armário</t>
  </si>
  <si>
    <t xml:space="preserve">Notebook Samsung  i5 </t>
  </si>
  <si>
    <t>2- Imóvel</t>
  </si>
  <si>
    <t xml:space="preserve">Impressora Laser Samsung </t>
  </si>
  <si>
    <t>TOTAL DE INVESTIMENTOS FIXOS</t>
  </si>
  <si>
    <t>5- Capital de Giro (suficiente para 45 dias)</t>
  </si>
  <si>
    <t>Custo</t>
  </si>
  <si>
    <t>Tempo (mês)</t>
  </si>
  <si>
    <t>Total R$</t>
  </si>
  <si>
    <t>Planilha 10 - Apuração do custo de Matéria-Prima e Mercadorias Vendidas</t>
  </si>
  <si>
    <t>Planilha 11 - Estimativa dos custos de comercialização</t>
  </si>
  <si>
    <t>Planilha 14 - Estimativa de custos fixos operacionais mensais</t>
  </si>
  <si>
    <t>6- Investimentos Pré-Operacionais</t>
  </si>
  <si>
    <t>R$</t>
  </si>
  <si>
    <t>Despesas para Legalização</t>
  </si>
  <si>
    <t xml:space="preserve">Papel sulfite A4 </t>
  </si>
  <si>
    <t xml:space="preserve">Aparelho telefonico </t>
  </si>
  <si>
    <t>Total de Investimentos Pré Operacionais</t>
  </si>
  <si>
    <t>7 - Investimento Total</t>
  </si>
  <si>
    <t>Descrição dos Investimentos</t>
  </si>
  <si>
    <t>Valor</t>
  </si>
  <si>
    <t>%</t>
  </si>
  <si>
    <t>Investimentos Fixos</t>
  </si>
  <si>
    <t>Capital de Giro</t>
  </si>
  <si>
    <t>Investimentos Pré-Operacionais</t>
  </si>
  <si>
    <t>Produto/Serviço</t>
  </si>
  <si>
    <t>Faturamento Total</t>
  </si>
  <si>
    <t>12 - Estimativa dos custos com Mão-de-Obra</t>
  </si>
  <si>
    <t>Função</t>
  </si>
  <si>
    <t>Salário Mensal</t>
  </si>
  <si>
    <t>Comissão</t>
  </si>
  <si>
    <t>Subtotal</t>
  </si>
  <si>
    <t>% de Encargos Sociais</t>
  </si>
  <si>
    <t xml:space="preserve">Encargos Sociais </t>
  </si>
  <si>
    <t>Benefícios</t>
  </si>
  <si>
    <t>Custo Total Mensal</t>
  </si>
  <si>
    <t>Pró-labore</t>
  </si>
  <si>
    <t>Aluguel</t>
  </si>
  <si>
    <t>Total de custos com mão de Obra (mensal) - Levando em consideração o Simples Nacional</t>
  </si>
  <si>
    <t>IPTU</t>
  </si>
  <si>
    <t>Água</t>
  </si>
  <si>
    <t>Energia Elétrica</t>
  </si>
  <si>
    <t>13 - Estimativa de custo com Depreciação</t>
  </si>
  <si>
    <t>Telefone com 2 linhas + Internet</t>
  </si>
  <si>
    <t>Ativos Fixos</t>
  </si>
  <si>
    <t>Quant.</t>
  </si>
  <si>
    <t>Valor do Bem</t>
  </si>
  <si>
    <t>Total em Bens</t>
  </si>
  <si>
    <t>Depreciação Anual</t>
  </si>
  <si>
    <t>Depreciação Mensal</t>
  </si>
  <si>
    <t>Contador</t>
  </si>
  <si>
    <t>Depreciação (planilha 5)</t>
  </si>
  <si>
    <t>Total de custos com depreciação (mensal)</t>
  </si>
  <si>
    <t xml:space="preserve">Total </t>
  </si>
  <si>
    <t>Demonstrativo de Resultados</t>
  </si>
  <si>
    <t>Planilhas</t>
  </si>
  <si>
    <t>Planilha 8</t>
  </si>
  <si>
    <t>1. Estimativa de Faturamento Mensal</t>
  </si>
  <si>
    <t>2. Custos Variáveis Totais</t>
  </si>
  <si>
    <t>Planilha 10</t>
  </si>
  <si>
    <t>Apuração do custo de Matéria-Prima e Mercadorias Vendidas</t>
  </si>
  <si>
    <t>Planilha 11</t>
  </si>
  <si>
    <t>3. Margem de Contribuição (1-2)</t>
  </si>
  <si>
    <t>Planilha 14</t>
  </si>
  <si>
    <t>4. Custos Fixos Totais</t>
  </si>
  <si>
    <t>5. Resultado Operacional (Lucro ou Prejuizo) (3-4)</t>
  </si>
  <si>
    <t>Ponto de Equilibrio</t>
  </si>
  <si>
    <t>Ponto de Equilibrio = Custo Fixo total / Indice da margem de Contribuição</t>
  </si>
  <si>
    <t>Indice da margem de Contribuição = Magem de Contribuição / Receita (estimativa de faturamento)</t>
  </si>
  <si>
    <t>Indice da Margem de Contribuição</t>
  </si>
  <si>
    <t>Ponto de Equilíbrio</t>
  </si>
  <si>
    <t>Lucratividade</t>
  </si>
  <si>
    <t>Lucratividade = Lucro Líquido/Receita Total x 100</t>
  </si>
  <si>
    <t>APLICAÇÃO DAS FÓRMULAS ACIMA E RESULTADO DO PERCENTUAL DE LUCRATIVIDADE</t>
  </si>
  <si>
    <t>Rentabilidade</t>
  </si>
  <si>
    <t>Rentabilidade = Lucro Líquido/Investimento Total (para chegar ao percentual multiplica o result. por 100)</t>
  </si>
  <si>
    <t>APLICAÇÃO DA FÓRMULA ACIMA E RESULTADO DO PERCENTUAL DE LUCRATIVIDADE</t>
  </si>
  <si>
    <t>Isso quer dizer que a cada mês, o empresário recupera o percentual acima em relação ao valor investido através dos lucros obtidos no negócio!</t>
  </si>
  <si>
    <t>Prazo de Retorno do Investimento</t>
  </si>
  <si>
    <t>Prazo do Retorno no Investimento = Investimento Total / Lucro Liquido</t>
  </si>
  <si>
    <t>Isso quer dizer que após a quantidade de meses informada acima, do inicio de atividade da empresa, o empreededor terá recuperado, sob a forma de lucro, tudo o que gastou com a montagem da empresa!</t>
  </si>
  <si>
    <t>Cartucho preto</t>
  </si>
  <si>
    <t xml:space="preserve">cartucho colorido </t>
  </si>
  <si>
    <t>Cadeira</t>
  </si>
  <si>
    <t xml:space="preserve">Cesto p/ lixo </t>
  </si>
  <si>
    <t xml:space="preserve">Impressora  </t>
  </si>
  <si>
    <t>8- Estimativa de Faturamento</t>
  </si>
  <si>
    <t>Escritório</t>
  </si>
  <si>
    <t>Funcionários</t>
  </si>
  <si>
    <r>
      <t>N</t>
    </r>
    <r>
      <rPr>
        <b/>
        <vertAlign val="superscript"/>
        <sz val="11"/>
        <color theme="0"/>
        <rFont val="Calibri"/>
        <family val="2"/>
      </rPr>
      <t>o</t>
    </r>
  </si>
  <si>
    <t>14 - Custos fixos operacionais mensais</t>
  </si>
  <si>
    <t xml:space="preserve"> </t>
  </si>
  <si>
    <t>3- Móveis e Utensílios</t>
  </si>
  <si>
    <t>PONTO DE EQUILIBRIO (PE)</t>
  </si>
  <si>
    <t>Contratações através do Aplicativo</t>
  </si>
  <si>
    <t>,</t>
  </si>
  <si>
    <t>Quantidade</t>
  </si>
  <si>
    <t>Porcentagem Retirada</t>
  </si>
  <si>
    <t>Boost de Divulgação (1 Semana)</t>
  </si>
  <si>
    <t>Boost de Divulgação (1 Mês)</t>
  </si>
  <si>
    <t>Propaganda no Site</t>
  </si>
  <si>
    <t>Quantidade Arrecadada</t>
  </si>
  <si>
    <t>Preço</t>
  </si>
  <si>
    <t>Total Geral</t>
  </si>
  <si>
    <t>Estimativas de custo de Comercialização</t>
  </si>
  <si>
    <t>(Mil Visualizações)</t>
  </si>
  <si>
    <t>Pró-labore / Funcionários</t>
  </si>
  <si>
    <t>Vida útil (anos)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</si>
</sst>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[$R$-416]\ * #,##0.00_-;\-[$R$-416]\ * #,##0.00_-;_-[$R$-416]\ * &quot;-&quot;??_-;_-@_-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3" borderId="6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5" xfId="0" applyFont="1" applyBorder="1" applyAlignment="1">
      <alignment horizontal="left"/>
    </xf>
    <xf numFmtId="0" fontId="4" fillId="0" borderId="0" xfId="0" applyFont="1" applyBorder="1"/>
    <xf numFmtId="44" fontId="0" fillId="0" borderId="0" xfId="0" applyNumberFormat="1" applyBorder="1"/>
    <xf numFmtId="0" fontId="5" fillId="0" borderId="0" xfId="0" applyFont="1"/>
    <xf numFmtId="0" fontId="8" fillId="4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0" fillId="0" borderId="10" xfId="0" applyBorder="1"/>
    <xf numFmtId="0" fontId="9" fillId="5" borderId="15" xfId="0" applyFont="1" applyFill="1" applyBorder="1"/>
    <xf numFmtId="0" fontId="9" fillId="5" borderId="3" xfId="0" applyFont="1" applyFill="1" applyBorder="1"/>
    <xf numFmtId="0" fontId="9" fillId="5" borderId="16" xfId="0" applyFont="1" applyFill="1" applyBorder="1"/>
    <xf numFmtId="164" fontId="9" fillId="5" borderId="16" xfId="0" applyNumberFormat="1" applyFont="1" applyFill="1" applyBorder="1" applyAlignment="1">
      <alignment horizontal="right"/>
    </xf>
    <xf numFmtId="164" fontId="9" fillId="5" borderId="3" xfId="0" applyNumberFormat="1" applyFont="1" applyFill="1" applyBorder="1"/>
    <xf numFmtId="164" fontId="9" fillId="5" borderId="15" xfId="0" applyNumberFormat="1" applyFont="1" applyFill="1" applyBorder="1"/>
    <xf numFmtId="0" fontId="0" fillId="0" borderId="6" xfId="0" applyBorder="1"/>
    <xf numFmtId="8" fontId="10" fillId="4" borderId="1" xfId="0" applyNumberFormat="1" applyFont="1" applyFill="1" applyBorder="1"/>
    <xf numFmtId="0" fontId="13" fillId="4" borderId="4" xfId="0" applyFont="1" applyFill="1" applyBorder="1" applyAlignment="1">
      <alignment horizontal="center"/>
    </xf>
    <xf numFmtId="8" fontId="0" fillId="0" borderId="0" xfId="0" applyNumberFormat="1"/>
    <xf numFmtId="8" fontId="10" fillId="4" borderId="13" xfId="0" applyNumberFormat="1" applyFont="1" applyFill="1" applyBorder="1" applyAlignment="1"/>
    <xf numFmtId="44" fontId="8" fillId="4" borderId="4" xfId="1" applyFont="1" applyFill="1" applyBorder="1" applyAlignment="1"/>
    <xf numFmtId="44" fontId="3" fillId="0" borderId="0" xfId="1" applyFont="1" applyBorder="1" applyAlignment="1"/>
    <xf numFmtId="165" fontId="9" fillId="5" borderId="15" xfId="3" applyNumberFormat="1" applyFont="1" applyFill="1" applyBorder="1"/>
    <xf numFmtId="44" fontId="9" fillId="5" borderId="15" xfId="1" applyFont="1" applyFill="1" applyBorder="1"/>
    <xf numFmtId="44" fontId="8" fillId="4" borderId="11" xfId="0" applyNumberFormat="1" applyFont="1" applyFill="1" applyBorder="1" applyAlignment="1">
      <alignment horizontal="center"/>
    </xf>
    <xf numFmtId="9" fontId="9" fillId="5" borderId="15" xfId="2" applyFont="1" applyFill="1" applyBorder="1"/>
    <xf numFmtId="9" fontId="8" fillId="4" borderId="8" xfId="2" applyFont="1" applyFill="1" applyBorder="1" applyAlignment="1"/>
    <xf numFmtId="0" fontId="10" fillId="5" borderId="12" xfId="0" applyFont="1" applyFill="1" applyBorder="1" applyAlignment="1"/>
    <xf numFmtId="0" fontId="0" fillId="0" borderId="13" xfId="0" applyBorder="1"/>
    <xf numFmtId="9" fontId="10" fillId="5" borderId="11" xfId="2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44" fontId="9" fillId="5" borderId="16" xfId="1" applyFont="1" applyFill="1" applyBorder="1"/>
    <xf numFmtId="43" fontId="9" fillId="5" borderId="16" xfId="3" applyFont="1" applyFill="1" applyBorder="1" applyAlignment="1">
      <alignment horizontal="right"/>
    </xf>
    <xf numFmtId="43" fontId="9" fillId="5" borderId="3" xfId="3" applyFont="1" applyFill="1" applyBorder="1"/>
    <xf numFmtId="0" fontId="9" fillId="5" borderId="15" xfId="0" applyFont="1" applyFill="1" applyBorder="1" applyAlignment="1">
      <alignment horizontal="center"/>
    </xf>
    <xf numFmtId="0" fontId="0" fillId="0" borderId="9" xfId="0" applyBorder="1"/>
    <xf numFmtId="0" fontId="15" fillId="4" borderId="16" xfId="0" applyFont="1" applyFill="1" applyBorder="1" applyAlignment="1">
      <alignment horizontal="center"/>
    </xf>
    <xf numFmtId="44" fontId="15" fillId="4" borderId="13" xfId="0" applyNumberFormat="1" applyFont="1" applyFill="1" applyBorder="1" applyAlignment="1"/>
    <xf numFmtId="0" fontId="15" fillId="4" borderId="13" xfId="0" applyFont="1" applyFill="1" applyBorder="1" applyAlignment="1">
      <alignment horizontal="center"/>
    </xf>
    <xf numFmtId="9" fontId="15" fillId="4" borderId="14" xfId="0" applyNumberFormat="1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6" xfId="0" applyFont="1" applyFill="1" applyBorder="1" applyAlignment="1"/>
    <xf numFmtId="0" fontId="13" fillId="4" borderId="13" xfId="0" applyFont="1" applyFill="1" applyBorder="1" applyAlignment="1"/>
    <xf numFmtId="9" fontId="13" fillId="4" borderId="13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4" borderId="7" xfId="0" applyFont="1" applyFill="1" applyBorder="1" applyAlignment="1">
      <alignment horizontal="center"/>
    </xf>
    <xf numFmtId="8" fontId="10" fillId="4" borderId="13" xfId="0" applyNumberFormat="1" applyFont="1" applyFill="1" applyBorder="1" applyAlignment="1">
      <alignment horizontal="center"/>
    </xf>
    <xf numFmtId="8" fontId="10" fillId="4" borderId="14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44" fontId="9" fillId="5" borderId="4" xfId="1" applyFont="1" applyFill="1" applyBorder="1" applyAlignment="1">
      <alignment horizontal="center"/>
    </xf>
    <xf numFmtId="44" fontId="9" fillId="5" borderId="12" xfId="1" applyFont="1" applyFill="1" applyBorder="1" applyAlignment="1">
      <alignment horizontal="center"/>
    </xf>
    <xf numFmtId="44" fontId="9" fillId="5" borderId="4" xfId="1" applyFont="1" applyFill="1" applyBorder="1" applyAlignment="1">
      <alignment horizontal="right"/>
    </xf>
    <xf numFmtId="44" fontId="9" fillId="5" borderId="11" xfId="1" applyFont="1" applyFill="1" applyBorder="1" applyAlignment="1">
      <alignment horizontal="right"/>
    </xf>
    <xf numFmtId="0" fontId="10" fillId="5" borderId="17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44" fontId="13" fillId="4" borderId="13" xfId="0" applyNumberFormat="1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44" fontId="13" fillId="4" borderId="11" xfId="0" applyNumberFormat="1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44" fontId="15" fillId="4" borderId="4" xfId="1" applyFont="1" applyFill="1" applyBorder="1" applyAlignment="1">
      <alignment horizontal="center"/>
    </xf>
    <xf numFmtId="44" fontId="15" fillId="4" borderId="11" xfId="1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4" fontId="8" fillId="4" borderId="4" xfId="1" applyFont="1" applyFill="1" applyBorder="1" applyAlignment="1">
      <alignment horizontal="center"/>
    </xf>
    <xf numFmtId="44" fontId="8" fillId="4" borderId="11" xfId="1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9" fontId="10" fillId="5" borderId="11" xfId="2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12" fillId="5" borderId="4" xfId="2" applyNumberFormat="1" applyFont="1" applyFill="1" applyBorder="1" applyAlignment="1">
      <alignment horizontal="center"/>
    </xf>
    <xf numFmtId="1" fontId="12" fillId="5" borderId="11" xfId="2" applyNumberFormat="1" applyFont="1" applyFill="1" applyBorder="1" applyAlignment="1">
      <alignment horizontal="center"/>
    </xf>
    <xf numFmtId="1" fontId="12" fillId="5" borderId="12" xfId="2" applyNumberFormat="1" applyFont="1" applyFill="1" applyBorder="1" applyAlignment="1">
      <alignment horizontal="center"/>
    </xf>
    <xf numFmtId="44" fontId="9" fillId="5" borderId="16" xfId="1" applyFont="1" applyFill="1" applyBorder="1" applyAlignment="1">
      <alignment horizontal="center"/>
    </xf>
    <xf numFmtId="44" fontId="9" fillId="5" borderId="13" xfId="1" applyFont="1" applyFill="1" applyBorder="1" applyAlignment="1">
      <alignment horizontal="center"/>
    </xf>
    <xf numFmtId="44" fontId="9" fillId="5" borderId="14" xfId="1" applyFont="1" applyFill="1" applyBorder="1" applyAlignment="1">
      <alignment horizontal="center"/>
    </xf>
    <xf numFmtId="0" fontId="9" fillId="5" borderId="4" xfId="0" applyFont="1" applyFill="1" applyBorder="1" applyAlignment="1">
      <alignment horizontal="right"/>
    </xf>
    <xf numFmtId="0" fontId="9" fillId="5" borderId="11" xfId="0" applyFont="1" applyFill="1" applyBorder="1" applyAlignment="1">
      <alignment horizontal="right"/>
    </xf>
    <xf numFmtId="0" fontId="9" fillId="5" borderId="12" xfId="0" applyFont="1" applyFill="1" applyBorder="1" applyAlignment="1">
      <alignment horizontal="right"/>
    </xf>
    <xf numFmtId="0" fontId="8" fillId="4" borderId="17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o%20Financeiro%20Quisque%20de%20Caldo%20de%20Cana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imentos Fixos"/>
      <sheetName val="Capital de Giro"/>
      <sheetName val="Investimentos Pré-Operacionais"/>
      <sheetName val="Investimento Total"/>
      <sheetName val="FaturamentoXCustos"/>
      <sheetName val="cont... custos"/>
      <sheetName val="Resultado Final"/>
    </sheetNames>
    <sheetDataSet>
      <sheetData sheetId="0"/>
      <sheetData sheetId="1"/>
      <sheetData sheetId="2"/>
      <sheetData sheetId="3">
        <row r="6">
          <cell r="B6">
            <v>54423.58928571429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110" zoomScaleNormal="110" workbookViewId="0">
      <selection activeCell="J12" sqref="J12"/>
    </sheetView>
  </sheetViews>
  <sheetFormatPr defaultRowHeight="15" x14ac:dyDescent="0.25"/>
  <cols>
    <col min="2" max="2" width="31.28515625" customWidth="1"/>
    <col min="3" max="3" width="10.5703125" customWidth="1"/>
    <col min="4" max="4" width="15.42578125" bestFit="1" customWidth="1"/>
    <col min="5" max="5" width="16.42578125" customWidth="1"/>
    <col min="7" max="7" width="28.42578125" customWidth="1"/>
    <col min="9" max="9" width="13.5703125" bestFit="1" customWidth="1"/>
    <col min="10" max="10" width="16.85546875" customWidth="1"/>
    <col min="12" max="12" width="26.42578125" bestFit="1" customWidth="1"/>
    <col min="14" max="14" width="10.85546875" bestFit="1" customWidth="1"/>
  </cols>
  <sheetData>
    <row r="1" spans="1:10" ht="21" x14ac:dyDescent="0.3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50.25" customHeight="1" thickBot="1" x14ac:dyDescent="0.3">
      <c r="A2" s="55" t="s">
        <v>1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1.75" thickBot="1" x14ac:dyDescent="0.4">
      <c r="B3" s="50" t="s">
        <v>2</v>
      </c>
      <c r="C3" s="51"/>
      <c r="D3" s="51"/>
      <c r="E3" s="53"/>
      <c r="G3" s="50" t="s">
        <v>101</v>
      </c>
      <c r="H3" s="51"/>
      <c r="I3" s="51"/>
      <c r="J3" s="53"/>
    </row>
    <row r="4" spans="1:10" ht="19.5" thickBot="1" x14ac:dyDescent="0.35">
      <c r="B4" s="13" t="s">
        <v>4</v>
      </c>
      <c r="C4" s="12" t="s">
        <v>5</v>
      </c>
      <c r="D4" s="12" t="s">
        <v>6</v>
      </c>
      <c r="E4" s="13" t="s">
        <v>7</v>
      </c>
      <c r="G4" s="13" t="s">
        <v>4</v>
      </c>
      <c r="H4" s="12" t="s">
        <v>5</v>
      </c>
      <c r="I4" s="12" t="s">
        <v>6</v>
      </c>
      <c r="J4" s="13" t="s">
        <v>7</v>
      </c>
    </row>
    <row r="5" spans="1:10" ht="16.5" thickBot="1" x14ac:dyDescent="0.3">
      <c r="B5" s="15" t="s">
        <v>10</v>
      </c>
      <c r="C5" s="17">
        <v>3</v>
      </c>
      <c r="D5" s="18">
        <v>1329.05</v>
      </c>
      <c r="E5" s="20">
        <v>3987.15</v>
      </c>
      <c r="F5" s="14"/>
      <c r="G5" s="15" t="s">
        <v>8</v>
      </c>
      <c r="H5" s="15">
        <v>2</v>
      </c>
      <c r="I5" s="15">
        <v>169.91</v>
      </c>
      <c r="J5" s="15">
        <v>339.82</v>
      </c>
    </row>
    <row r="6" spans="1:10" ht="16.5" thickBot="1" x14ac:dyDescent="0.3">
      <c r="B6" s="16" t="s">
        <v>12</v>
      </c>
      <c r="C6" s="16">
        <v>1</v>
      </c>
      <c r="D6" s="19">
        <v>107.1</v>
      </c>
      <c r="E6" s="19">
        <v>107.1</v>
      </c>
      <c r="F6" s="14"/>
      <c r="G6" s="15" t="s">
        <v>92</v>
      </c>
      <c r="H6" s="15">
        <v>3</v>
      </c>
      <c r="I6" s="15">
        <v>79.989999999999995</v>
      </c>
      <c r="J6" s="15">
        <v>239.97</v>
      </c>
    </row>
    <row r="7" spans="1:10" ht="21.75" thickBot="1" x14ac:dyDescent="0.4">
      <c r="B7" s="50" t="s">
        <v>7</v>
      </c>
      <c r="C7" s="51"/>
      <c r="D7" s="54"/>
      <c r="E7" s="22">
        <f ca="1">SUM(E5:E7)</f>
        <v>4094.25</v>
      </c>
      <c r="F7" s="21"/>
      <c r="G7" s="15" t="s">
        <v>9</v>
      </c>
      <c r="H7" s="15">
        <v>1</v>
      </c>
      <c r="I7" s="15">
        <v>107</v>
      </c>
      <c r="J7" s="15">
        <v>107</v>
      </c>
    </row>
    <row r="8" spans="1:10" ht="21.75" thickBot="1" x14ac:dyDescent="0.4">
      <c r="G8" s="50" t="s">
        <v>7</v>
      </c>
      <c r="H8" s="51"/>
      <c r="I8" s="54"/>
      <c r="J8" s="22">
        <f ca="1">SUM(J5:J13)</f>
        <v>686.79</v>
      </c>
    </row>
    <row r="9" spans="1:10" ht="15.75" thickBot="1" x14ac:dyDescent="0.3"/>
    <row r="10" spans="1:10" ht="21.75" thickBot="1" x14ac:dyDescent="0.4">
      <c r="B10" s="50" t="s">
        <v>11</v>
      </c>
      <c r="C10" s="51"/>
      <c r="D10" s="51"/>
      <c r="E10" s="53"/>
    </row>
    <row r="11" spans="1:10" ht="19.5" thickBot="1" x14ac:dyDescent="0.35">
      <c r="B11" s="13" t="s">
        <v>4</v>
      </c>
      <c r="C11" s="13" t="s">
        <v>5</v>
      </c>
      <c r="D11" s="13" t="s">
        <v>6</v>
      </c>
      <c r="E11" s="13" t="s">
        <v>7</v>
      </c>
    </row>
    <row r="12" spans="1:10" ht="21.75" thickBot="1" x14ac:dyDescent="0.4">
      <c r="B12" s="15" t="s">
        <v>96</v>
      </c>
      <c r="C12" s="15">
        <v>1</v>
      </c>
      <c r="D12" s="15">
        <v>800</v>
      </c>
      <c r="E12" s="15">
        <v>800</v>
      </c>
      <c r="G12" s="57" t="s">
        <v>13</v>
      </c>
      <c r="H12" s="51"/>
      <c r="I12" s="51"/>
      <c r="J12" s="22">
        <f ca="1">E7+E13+E19+J8+O14</f>
        <v>5581.04</v>
      </c>
    </row>
    <row r="13" spans="1:10" ht="21.75" thickBot="1" x14ac:dyDescent="0.4">
      <c r="B13" s="50" t="s">
        <v>7</v>
      </c>
      <c r="C13" s="51"/>
      <c r="D13" s="51"/>
      <c r="E13" s="22">
        <f ca="1">SUM(E12:E13)</f>
        <v>800</v>
      </c>
    </row>
    <row r="15" spans="1:10" x14ac:dyDescent="0.25">
      <c r="B15" s="1"/>
      <c r="C15" s="1"/>
      <c r="D15" s="1"/>
      <c r="E15" s="1"/>
    </row>
    <row r="27" spans="4:4" x14ac:dyDescent="0.25">
      <c r="D27" t="s">
        <v>100</v>
      </c>
    </row>
  </sheetData>
  <mergeCells count="9">
    <mergeCell ref="B13:D13"/>
    <mergeCell ref="A1:J1"/>
    <mergeCell ref="B3:E3"/>
    <mergeCell ref="G3:J3"/>
    <mergeCell ref="B10:E10"/>
    <mergeCell ref="B7:D7"/>
    <mergeCell ref="A2:J2"/>
    <mergeCell ref="G12:I12"/>
    <mergeCell ref="G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5" x14ac:dyDescent="0.25"/>
  <cols>
    <col min="1" max="1" width="66.5703125" bestFit="1" customWidth="1"/>
    <col min="2" max="2" width="14.85546875" customWidth="1"/>
    <col min="3" max="3" width="16.42578125" customWidth="1"/>
    <col min="4" max="4" width="20.42578125" customWidth="1"/>
  </cols>
  <sheetData>
    <row r="1" spans="1:4" ht="21.75" thickBot="1" x14ac:dyDescent="0.4">
      <c r="A1" s="50" t="s">
        <v>14</v>
      </c>
      <c r="B1" s="51"/>
      <c r="C1" s="51"/>
      <c r="D1" s="53"/>
    </row>
    <row r="2" spans="1:4" ht="19.5" thickBot="1" x14ac:dyDescent="0.35">
      <c r="A2" s="13" t="s">
        <v>4</v>
      </c>
      <c r="B2" s="12" t="s">
        <v>15</v>
      </c>
      <c r="C2" s="12" t="s">
        <v>16</v>
      </c>
      <c r="D2" s="13" t="s">
        <v>17</v>
      </c>
    </row>
    <row r="3" spans="1:4" ht="16.5" thickBot="1" x14ac:dyDescent="0.3">
      <c r="A3" s="15" t="s">
        <v>18</v>
      </c>
      <c r="B3" s="17">
        <f>FaturamentoXCustos!I37</f>
        <v>0</v>
      </c>
      <c r="C3" s="38">
        <v>1.5</v>
      </c>
      <c r="D3" s="20">
        <f>B3*C3</f>
        <v>0</v>
      </c>
    </row>
    <row r="4" spans="1:4" ht="16.5" thickBot="1" x14ac:dyDescent="0.3">
      <c r="A4" s="16" t="s">
        <v>19</v>
      </c>
      <c r="B4" s="16">
        <f>FaturamentoXCustos!D22</f>
        <v>0</v>
      </c>
      <c r="C4" s="39">
        <v>1.5</v>
      </c>
      <c r="D4" s="19">
        <f>B4*C4</f>
        <v>0</v>
      </c>
    </row>
    <row r="5" spans="1:4" ht="16.5" thickBot="1" x14ac:dyDescent="0.3">
      <c r="A5" s="15" t="s">
        <v>20</v>
      </c>
      <c r="B5" s="37">
        <f>custos!C27</f>
        <v>8695.6668333333328</v>
      </c>
      <c r="C5" s="38">
        <v>1.5</v>
      </c>
      <c r="D5" s="20">
        <f>B5*C5</f>
        <v>13043.500249999999</v>
      </c>
    </row>
    <row r="6" spans="1:4" ht="21.75" thickBot="1" x14ac:dyDescent="0.4">
      <c r="A6" s="50" t="s">
        <v>7</v>
      </c>
      <c r="B6" s="51"/>
      <c r="C6" s="54"/>
      <c r="D6" s="22">
        <f>SUM(D3:D5)</f>
        <v>13043.500249999999</v>
      </c>
    </row>
    <row r="9" spans="1:4" x14ac:dyDescent="0.25">
      <c r="C9">
        <f>Capital_de_Giro!A26</f>
        <v>0</v>
      </c>
    </row>
  </sheetData>
  <mergeCells count="2">
    <mergeCell ref="A1:D1"/>
    <mergeCell ref="A6:C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4" sqref="B4"/>
    </sheetView>
  </sheetViews>
  <sheetFormatPr defaultRowHeight="15" x14ac:dyDescent="0.25"/>
  <cols>
    <col min="1" max="1" width="45.140625" customWidth="1"/>
    <col min="2" max="2" width="18.85546875" customWidth="1"/>
    <col min="3" max="3" width="16.140625" customWidth="1"/>
    <col min="4" max="4" width="37.5703125" bestFit="1" customWidth="1"/>
    <col min="5" max="5" width="15" bestFit="1" customWidth="1"/>
    <col min="6" max="6" width="16" customWidth="1"/>
    <col min="7" max="7" width="12.7109375" bestFit="1" customWidth="1"/>
    <col min="8" max="8" width="11.140625" customWidth="1"/>
    <col min="9" max="9" width="7.28515625" customWidth="1"/>
    <col min="11" max="11" width="13.7109375" customWidth="1"/>
    <col min="12" max="12" width="13.5703125" customWidth="1"/>
  </cols>
  <sheetData>
    <row r="1" spans="1:7" ht="21.75" thickBot="1" x14ac:dyDescent="0.4">
      <c r="A1" s="50" t="s">
        <v>21</v>
      </c>
      <c r="B1" s="51"/>
      <c r="D1" s="50" t="s">
        <v>3</v>
      </c>
      <c r="E1" s="51"/>
      <c r="F1" s="51"/>
      <c r="G1" s="51"/>
    </row>
    <row r="2" spans="1:7" ht="19.5" thickBot="1" x14ac:dyDescent="0.35">
      <c r="A2" s="13" t="s">
        <v>4</v>
      </c>
      <c r="B2" s="13" t="s">
        <v>22</v>
      </c>
      <c r="D2" s="13" t="s">
        <v>4</v>
      </c>
      <c r="E2" s="13" t="s">
        <v>5</v>
      </c>
      <c r="F2" s="13" t="s">
        <v>6</v>
      </c>
      <c r="G2" s="13" t="s">
        <v>7</v>
      </c>
    </row>
    <row r="3" spans="1:7" ht="16.5" thickBot="1" x14ac:dyDescent="0.3">
      <c r="A3" s="15" t="s">
        <v>23</v>
      </c>
      <c r="B3" s="15">
        <v>1000</v>
      </c>
      <c r="D3" s="15" t="s">
        <v>24</v>
      </c>
      <c r="E3" s="15">
        <v>2</v>
      </c>
      <c r="F3" s="15">
        <v>18.059999999999999</v>
      </c>
      <c r="G3" s="15">
        <v>36.119999999999997</v>
      </c>
    </row>
    <row r="4" spans="1:7" ht="19.5" thickBot="1" x14ac:dyDescent="0.35">
      <c r="A4" s="23" t="s">
        <v>7</v>
      </c>
      <c r="B4" s="22">
        <f>B3</f>
        <v>1000</v>
      </c>
      <c r="D4" s="15" t="s">
        <v>93</v>
      </c>
      <c r="E4" s="15">
        <v>2</v>
      </c>
      <c r="F4" s="15">
        <v>10.35</v>
      </c>
      <c r="G4" s="15">
        <v>20.7</v>
      </c>
    </row>
    <row r="5" spans="1:7" ht="16.5" thickBot="1" x14ac:dyDescent="0.3">
      <c r="D5" s="15" t="s">
        <v>25</v>
      </c>
      <c r="E5" s="15">
        <v>1</v>
      </c>
      <c r="F5" s="15">
        <v>29.9</v>
      </c>
      <c r="G5" s="15">
        <v>29.9</v>
      </c>
    </row>
    <row r="6" spans="1:7" ht="16.5" thickBot="1" x14ac:dyDescent="0.3">
      <c r="D6" s="15" t="s">
        <v>90</v>
      </c>
      <c r="E6" s="15">
        <v>1</v>
      </c>
      <c r="F6" s="15">
        <v>47.9</v>
      </c>
      <c r="G6" s="15">
        <v>47.9</v>
      </c>
    </row>
    <row r="7" spans="1:7" ht="21.75" thickBot="1" x14ac:dyDescent="0.4">
      <c r="A7" s="50" t="s">
        <v>26</v>
      </c>
      <c r="B7" s="54"/>
      <c r="D7" s="15" t="s">
        <v>91</v>
      </c>
      <c r="E7" s="15">
        <v>1</v>
      </c>
      <c r="F7" s="15">
        <v>47.9</v>
      </c>
      <c r="G7" s="15">
        <v>47.9</v>
      </c>
    </row>
    <row r="8" spans="1:7" ht="21.75" thickBot="1" x14ac:dyDescent="0.4">
      <c r="A8" s="58">
        <f>B4+G8</f>
        <v>1182.52</v>
      </c>
      <c r="B8" s="59"/>
      <c r="D8" s="50" t="s">
        <v>7</v>
      </c>
      <c r="E8" s="51"/>
      <c r="F8" s="54"/>
      <c r="G8" s="22">
        <f>SUM(G3:G7)</f>
        <v>182.52</v>
      </c>
    </row>
    <row r="9" spans="1:7" ht="15" customHeight="1" x14ac:dyDescent="0.25"/>
    <row r="17" spans="2:2" x14ac:dyDescent="0.25">
      <c r="B17" s="24"/>
    </row>
    <row r="34" spans="12:12" ht="15.75" x14ac:dyDescent="0.25">
      <c r="L34" s="10"/>
    </row>
    <row r="35" spans="12:12" ht="15.75" x14ac:dyDescent="0.25">
      <c r="L35" s="10"/>
    </row>
    <row r="36" spans="12:12" ht="15.75" x14ac:dyDescent="0.25">
      <c r="L36" s="10"/>
    </row>
    <row r="37" spans="12:12" ht="15.75" x14ac:dyDescent="0.25">
      <c r="L37" s="10"/>
    </row>
    <row r="38" spans="12:12" ht="15.75" x14ac:dyDescent="0.25">
      <c r="L38" s="10"/>
    </row>
    <row r="39" spans="12:12" ht="15.75" x14ac:dyDescent="0.25">
      <c r="L39" s="10"/>
    </row>
    <row r="40" spans="12:12" ht="15.75" x14ac:dyDescent="0.25">
      <c r="L40" s="10"/>
    </row>
  </sheetData>
  <mergeCells count="5">
    <mergeCell ref="A7:B7"/>
    <mergeCell ref="A8:B8"/>
    <mergeCell ref="A1:B1"/>
    <mergeCell ref="D1:G1"/>
    <mergeCell ref="D8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06" zoomScaleNormal="106" workbookViewId="0">
      <selection activeCell="H22" sqref="H22"/>
    </sheetView>
  </sheetViews>
  <sheetFormatPr defaultRowHeight="15" x14ac:dyDescent="0.25"/>
  <cols>
    <col min="1" max="1" width="34.42578125" customWidth="1"/>
    <col min="2" max="2" width="17.140625" customWidth="1"/>
    <col min="3" max="3" width="17.28515625" customWidth="1"/>
    <col min="4" max="4" width="10.7109375" bestFit="1" customWidth="1"/>
  </cols>
  <sheetData>
    <row r="1" spans="1:3" ht="21.75" thickBot="1" x14ac:dyDescent="0.4">
      <c r="A1" s="50" t="s">
        <v>27</v>
      </c>
      <c r="B1" s="51"/>
      <c r="C1" s="51"/>
    </row>
    <row r="2" spans="1:3" ht="19.5" thickBot="1" x14ac:dyDescent="0.35">
      <c r="A2" s="13" t="s">
        <v>28</v>
      </c>
      <c r="B2" s="60" t="s">
        <v>29</v>
      </c>
      <c r="C2" s="61"/>
    </row>
    <row r="3" spans="1:3" ht="16.5" thickBot="1" x14ac:dyDescent="0.3">
      <c r="A3" s="15" t="s">
        <v>31</v>
      </c>
      <c r="B3" s="62">
        <f ca="1">'Investimentos Fixos'!J12</f>
        <v>5581.04</v>
      </c>
      <c r="C3" s="63"/>
    </row>
    <row r="4" spans="1:3" ht="16.5" thickBot="1" x14ac:dyDescent="0.3">
      <c r="A4" s="15" t="s">
        <v>32</v>
      </c>
      <c r="B4" s="62">
        <f>Capital_de_Giro!D6</f>
        <v>13043.500249999999</v>
      </c>
      <c r="C4" s="63"/>
    </row>
    <row r="5" spans="1:3" ht="16.5" thickBot="1" x14ac:dyDescent="0.3">
      <c r="A5" s="15" t="s">
        <v>33</v>
      </c>
      <c r="B5" s="62">
        <v>1182.52</v>
      </c>
      <c r="C5" s="63"/>
    </row>
    <row r="6" spans="1:3" ht="21.75" thickBot="1" x14ac:dyDescent="0.4">
      <c r="A6" s="50" t="s">
        <v>7</v>
      </c>
      <c r="B6" s="51"/>
      <c r="C6" s="25">
        <f ca="1">SUM(B3:B5)</f>
        <v>11723.260249999999</v>
      </c>
    </row>
  </sheetData>
  <mergeCells count="6">
    <mergeCell ref="A1:C1"/>
    <mergeCell ref="A6:B6"/>
    <mergeCell ref="B2:C2"/>
    <mergeCell ref="B3:C3"/>
    <mergeCell ref="B4:C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zoomScale="110" zoomScaleNormal="110" workbookViewId="0">
      <selection activeCell="I21" sqref="I21"/>
    </sheetView>
  </sheetViews>
  <sheetFormatPr defaultRowHeight="15" x14ac:dyDescent="0.25"/>
  <cols>
    <col min="1" max="1" width="38.5703125" customWidth="1"/>
    <col min="2" max="2" width="23" customWidth="1"/>
    <col min="3" max="3" width="17.5703125" customWidth="1"/>
    <col min="4" max="4" width="28.7109375" customWidth="1"/>
    <col min="5" max="5" width="2.140625" style="2" hidden="1" customWidth="1"/>
    <col min="6" max="6" width="26.5703125" customWidth="1"/>
    <col min="7" max="7" width="19.85546875" hidden="1" customWidth="1"/>
    <col min="8" max="8" width="23.5703125" bestFit="1" customWidth="1"/>
    <col min="9" max="9" width="26.42578125" bestFit="1" customWidth="1"/>
  </cols>
  <sheetData>
    <row r="1" spans="1:8" ht="24" thickBot="1" x14ac:dyDescent="0.4">
      <c r="A1" s="74" t="s">
        <v>95</v>
      </c>
      <c r="B1" s="75"/>
      <c r="C1" s="75"/>
      <c r="D1" s="75"/>
      <c r="E1" s="75"/>
      <c r="F1" s="75"/>
      <c r="G1" s="76"/>
    </row>
    <row r="2" spans="1:8" s="3" customFormat="1" ht="19.5" thickBot="1" x14ac:dyDescent="0.35">
      <c r="A2" s="13" t="s">
        <v>34</v>
      </c>
      <c r="B2" s="13" t="s">
        <v>105</v>
      </c>
      <c r="C2" s="13" t="s">
        <v>111</v>
      </c>
      <c r="D2" s="13" t="s">
        <v>106</v>
      </c>
      <c r="F2" s="66" t="s">
        <v>35</v>
      </c>
      <c r="G2" s="67"/>
    </row>
    <row r="3" spans="1:8" ht="16.5" thickBot="1" x14ac:dyDescent="0.3">
      <c r="A3" s="40" t="s">
        <v>103</v>
      </c>
      <c r="B3" s="15">
        <v>170</v>
      </c>
      <c r="C3" s="29">
        <v>40</v>
      </c>
      <c r="D3" s="29">
        <f t="shared" ref="D3:D9" si="0">(C3*10)/100</f>
        <v>4</v>
      </c>
      <c r="F3" s="64">
        <f t="shared" ref="F3:F9" si="1">B3*D3</f>
        <v>680</v>
      </c>
      <c r="G3" s="65"/>
      <c r="H3" s="41"/>
    </row>
    <row r="4" spans="1:8" ht="16.5" thickBot="1" x14ac:dyDescent="0.3">
      <c r="A4" s="40" t="s">
        <v>103</v>
      </c>
      <c r="B4" s="15">
        <v>150</v>
      </c>
      <c r="C4" s="29">
        <v>60</v>
      </c>
      <c r="D4" s="29">
        <f t="shared" si="0"/>
        <v>6</v>
      </c>
      <c r="F4" s="64">
        <f t="shared" si="1"/>
        <v>900</v>
      </c>
      <c r="G4" s="65"/>
      <c r="H4" s="41"/>
    </row>
    <row r="5" spans="1:8" ht="16.5" thickBot="1" x14ac:dyDescent="0.3">
      <c r="A5" s="40" t="s">
        <v>103</v>
      </c>
      <c r="B5" s="15">
        <v>120</v>
      </c>
      <c r="C5" s="29">
        <v>80</v>
      </c>
      <c r="D5" s="29">
        <f t="shared" si="0"/>
        <v>8</v>
      </c>
      <c r="F5" s="64">
        <f t="shared" si="1"/>
        <v>960</v>
      </c>
      <c r="G5" s="65"/>
      <c r="H5" s="1"/>
    </row>
    <row r="6" spans="1:8" ht="16.5" thickBot="1" x14ac:dyDescent="0.3">
      <c r="A6" s="40" t="s">
        <v>103</v>
      </c>
      <c r="B6" s="15">
        <v>100</v>
      </c>
      <c r="C6" s="29">
        <v>100</v>
      </c>
      <c r="D6" s="29">
        <f t="shared" si="0"/>
        <v>10</v>
      </c>
      <c r="F6" s="64">
        <f t="shared" si="1"/>
        <v>1000</v>
      </c>
      <c r="G6" s="65"/>
      <c r="H6" s="1"/>
    </row>
    <row r="7" spans="1:8" ht="16.5" thickBot="1" x14ac:dyDescent="0.3">
      <c r="A7" s="40" t="s">
        <v>103</v>
      </c>
      <c r="B7" s="15">
        <v>90</v>
      </c>
      <c r="C7" s="29">
        <v>120</v>
      </c>
      <c r="D7" s="29">
        <f t="shared" si="0"/>
        <v>12</v>
      </c>
      <c r="F7" s="64">
        <f t="shared" si="1"/>
        <v>1080</v>
      </c>
      <c r="G7" s="65"/>
    </row>
    <row r="8" spans="1:8" ht="16.5" thickBot="1" x14ac:dyDescent="0.3">
      <c r="A8" s="40" t="s">
        <v>103</v>
      </c>
      <c r="B8" s="15">
        <v>70</v>
      </c>
      <c r="C8" s="29">
        <v>150</v>
      </c>
      <c r="D8" s="29">
        <f t="shared" si="0"/>
        <v>15</v>
      </c>
      <c r="F8" s="64">
        <f t="shared" si="1"/>
        <v>1050</v>
      </c>
      <c r="G8" s="65"/>
    </row>
    <row r="9" spans="1:8" ht="16.5" thickBot="1" x14ac:dyDescent="0.3">
      <c r="A9" s="40" t="s">
        <v>103</v>
      </c>
      <c r="B9" s="15">
        <v>50</v>
      </c>
      <c r="C9" s="29">
        <v>200</v>
      </c>
      <c r="D9" s="29">
        <f t="shared" si="0"/>
        <v>20</v>
      </c>
      <c r="F9" s="64">
        <f t="shared" si="1"/>
        <v>1000</v>
      </c>
      <c r="G9" s="65"/>
    </row>
    <row r="10" spans="1:8" ht="16.5" thickBot="1" x14ac:dyDescent="0.3">
      <c r="A10" s="47"/>
      <c r="B10" s="46">
        <f>SUM(B3:B9)</f>
        <v>750</v>
      </c>
      <c r="C10" s="48"/>
      <c r="D10" s="49">
        <v>0.1</v>
      </c>
      <c r="E10" s="48"/>
      <c r="F10" s="70">
        <f>SUM(F3:G9)</f>
        <v>6670</v>
      </c>
      <c r="G10" s="71"/>
    </row>
    <row r="11" spans="1:8" ht="19.5" thickBot="1" x14ac:dyDescent="0.35">
      <c r="A11" s="13" t="s">
        <v>34</v>
      </c>
      <c r="B11" s="13" t="s">
        <v>105</v>
      </c>
      <c r="C11" s="13" t="s">
        <v>111</v>
      </c>
      <c r="D11" s="13" t="s">
        <v>110</v>
      </c>
      <c r="E11" s="3"/>
      <c r="F11" s="60" t="s">
        <v>35</v>
      </c>
      <c r="G11" s="61"/>
    </row>
    <row r="12" spans="1:8" ht="16.5" thickBot="1" x14ac:dyDescent="0.3">
      <c r="A12" s="40" t="s">
        <v>107</v>
      </c>
      <c r="B12" s="15">
        <v>40</v>
      </c>
      <c r="C12" s="29">
        <v>20</v>
      </c>
      <c r="D12" s="29">
        <f>B12*C12</f>
        <v>800</v>
      </c>
      <c r="F12" s="64">
        <f>D12</f>
        <v>800</v>
      </c>
      <c r="G12" s="65"/>
    </row>
    <row r="13" spans="1:8" ht="16.5" thickBot="1" x14ac:dyDescent="0.3">
      <c r="A13" s="40" t="s">
        <v>108</v>
      </c>
      <c r="B13" s="15">
        <v>20</v>
      </c>
      <c r="C13" s="29">
        <v>80</v>
      </c>
      <c r="D13" s="29">
        <f>B13*C13</f>
        <v>1600</v>
      </c>
      <c r="F13" s="64">
        <f>D13</f>
        <v>1600</v>
      </c>
      <c r="G13" s="65"/>
    </row>
    <row r="14" spans="1:8" ht="16.5" thickBot="1" x14ac:dyDescent="0.3">
      <c r="A14" s="47"/>
      <c r="B14" s="46">
        <f>SUM(B12:B13)</f>
        <v>60</v>
      </c>
      <c r="C14" s="48"/>
      <c r="D14" s="48"/>
      <c r="E14" s="48"/>
      <c r="F14" s="68">
        <f>SUM(F12:G13)</f>
        <v>2400</v>
      </c>
      <c r="G14" s="69"/>
    </row>
    <row r="15" spans="1:8" ht="19.5" thickBot="1" x14ac:dyDescent="0.35">
      <c r="A15" s="13" t="s">
        <v>34</v>
      </c>
      <c r="B15" s="13" t="s">
        <v>114</v>
      </c>
      <c r="C15" s="13" t="s">
        <v>111</v>
      </c>
      <c r="D15" s="13" t="s">
        <v>110</v>
      </c>
      <c r="E15" s="3"/>
      <c r="F15" s="66" t="s">
        <v>35</v>
      </c>
      <c r="G15" s="67"/>
    </row>
    <row r="16" spans="1:8" ht="16.5" thickBot="1" x14ac:dyDescent="0.3">
      <c r="A16" s="40" t="s">
        <v>109</v>
      </c>
      <c r="B16" s="15">
        <v>2</v>
      </c>
      <c r="C16" s="29">
        <v>6</v>
      </c>
      <c r="D16" s="29">
        <f>B16*C16</f>
        <v>12</v>
      </c>
      <c r="F16" s="64">
        <f>D16</f>
        <v>12</v>
      </c>
      <c r="G16" s="65"/>
    </row>
    <row r="17" spans="1:7" s="3" customFormat="1" ht="24" thickBot="1" x14ac:dyDescent="0.4">
      <c r="A17" s="42" t="s">
        <v>112</v>
      </c>
      <c r="B17" s="44"/>
      <c r="C17" s="43"/>
      <c r="D17" s="45"/>
      <c r="E17" s="2"/>
      <c r="F17" s="72">
        <f>F10+F14</f>
        <v>9070</v>
      </c>
      <c r="G17" s="73"/>
    </row>
    <row r="18" spans="1:7" hidden="1" x14ac:dyDescent="0.25">
      <c r="E18"/>
    </row>
    <row r="19" spans="1:7" hidden="1" x14ac:dyDescent="0.25"/>
    <row r="20" spans="1:7" x14ac:dyDescent="0.25">
      <c r="E20"/>
    </row>
    <row r="21" spans="1:7" x14ac:dyDescent="0.25">
      <c r="E21"/>
    </row>
    <row r="22" spans="1:7" x14ac:dyDescent="0.25">
      <c r="E22"/>
      <c r="F22" s="3"/>
      <c r="G22" s="3"/>
    </row>
    <row r="23" spans="1:7" x14ac:dyDescent="0.25">
      <c r="E23"/>
    </row>
    <row r="24" spans="1:7" x14ac:dyDescent="0.25">
      <c r="E24"/>
    </row>
    <row r="26" spans="1:7" x14ac:dyDescent="0.25">
      <c r="E26"/>
    </row>
    <row r="27" spans="1:7" x14ac:dyDescent="0.25">
      <c r="D27" t="s">
        <v>104</v>
      </c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</sheetData>
  <mergeCells count="17">
    <mergeCell ref="F17:G17"/>
    <mergeCell ref="F2:G2"/>
    <mergeCell ref="F3:G3"/>
    <mergeCell ref="A1:G1"/>
    <mergeCell ref="F4:G4"/>
    <mergeCell ref="F5:G5"/>
    <mergeCell ref="F6:G6"/>
    <mergeCell ref="F13:G13"/>
    <mergeCell ref="F7:G7"/>
    <mergeCell ref="F8:G8"/>
    <mergeCell ref="F16:G16"/>
    <mergeCell ref="F15:G15"/>
    <mergeCell ref="F14:G14"/>
    <mergeCell ref="F9:G9"/>
    <mergeCell ref="F12:G12"/>
    <mergeCell ref="F11:G11"/>
    <mergeCell ref="F10:G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zoomScale="115" zoomScaleNormal="115" workbookViewId="0">
      <selection activeCell="G20" sqref="G20"/>
    </sheetView>
  </sheetViews>
  <sheetFormatPr defaultRowHeight="15" x14ac:dyDescent="0.25"/>
  <cols>
    <col min="1" max="1" width="24.42578125" customWidth="1"/>
    <col min="2" max="2" width="33.5703125" customWidth="1"/>
    <col min="3" max="3" width="23.140625" customWidth="1"/>
    <col min="4" max="4" width="17" customWidth="1"/>
    <col min="5" max="5" width="17.5703125" customWidth="1"/>
    <col min="6" max="6" width="25.85546875" customWidth="1"/>
    <col min="7" max="7" width="22.5703125" customWidth="1"/>
    <col min="8" max="8" width="14.140625" customWidth="1"/>
    <col min="9" max="9" width="18.85546875" customWidth="1"/>
    <col min="10" max="10" width="0.42578125" style="5" hidden="1" customWidth="1"/>
    <col min="11" max="11" width="45.85546875" customWidth="1"/>
    <col min="12" max="12" width="19.5703125" customWidth="1"/>
  </cols>
  <sheetData>
    <row r="1" spans="1:10" ht="21" customHeight="1" thickBot="1" x14ac:dyDescent="0.4">
      <c r="A1" s="50" t="s">
        <v>36</v>
      </c>
      <c r="B1" s="51"/>
      <c r="C1" s="51"/>
      <c r="D1" s="51"/>
      <c r="E1" s="51"/>
      <c r="F1" s="51"/>
      <c r="G1" s="51"/>
      <c r="H1" s="51"/>
      <c r="I1" s="51"/>
    </row>
    <row r="2" spans="1:10" ht="16.5" customHeight="1" thickBot="1" x14ac:dyDescent="0.35">
      <c r="A2" s="13" t="s">
        <v>37</v>
      </c>
      <c r="B2" s="13" t="s">
        <v>98</v>
      </c>
      <c r="C2" s="13" t="s">
        <v>38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 t="s">
        <v>7</v>
      </c>
    </row>
    <row r="3" spans="1:10" s="4" customFormat="1" ht="16.5" thickBot="1" x14ac:dyDescent="0.3">
      <c r="A3" s="15" t="s">
        <v>45</v>
      </c>
      <c r="B3" s="15">
        <v>1</v>
      </c>
      <c r="C3" s="29">
        <v>998</v>
      </c>
      <c r="D3" s="29">
        <v>0</v>
      </c>
      <c r="E3" s="29">
        <v>998</v>
      </c>
      <c r="F3" s="31">
        <v>0</v>
      </c>
      <c r="G3" s="29">
        <v>0</v>
      </c>
      <c r="H3" s="29">
        <v>0</v>
      </c>
      <c r="I3" s="29">
        <f>E3+G3</f>
        <v>998</v>
      </c>
      <c r="J3" s="6"/>
    </row>
    <row r="4" spans="1:10" ht="16.5" thickBot="1" x14ac:dyDescent="0.3">
      <c r="A4" s="15" t="s">
        <v>97</v>
      </c>
      <c r="B4" s="15">
        <v>6</v>
      </c>
      <c r="C4" s="29">
        <v>998</v>
      </c>
      <c r="D4" s="29">
        <v>0</v>
      </c>
      <c r="E4" s="29">
        <v>998</v>
      </c>
      <c r="F4" s="31">
        <v>0.08</v>
      </c>
      <c r="G4" s="29">
        <f>E4*F4</f>
        <v>79.84</v>
      </c>
      <c r="H4" s="29">
        <v>0</v>
      </c>
      <c r="I4" s="29">
        <f>(E4+G4)*B4</f>
        <v>6467.0399999999991</v>
      </c>
    </row>
    <row r="5" spans="1:10" ht="21.75" thickBot="1" x14ac:dyDescent="0.4">
      <c r="A5" s="50" t="s">
        <v>47</v>
      </c>
      <c r="B5" s="51"/>
      <c r="C5" s="51"/>
      <c r="D5" s="51"/>
      <c r="E5" s="51"/>
      <c r="F5" s="51"/>
      <c r="G5" s="51"/>
      <c r="H5" s="54"/>
      <c r="I5" s="77">
        <f>SUM(I3:I4)</f>
        <v>7465.0399999999991</v>
      </c>
      <c r="J5" s="78"/>
    </row>
    <row r="7" spans="1:10" ht="15.75" thickBot="1" x14ac:dyDescent="0.3"/>
    <row r="8" spans="1:10" ht="19.5" customHeight="1" thickBot="1" x14ac:dyDescent="0.4">
      <c r="A8" s="50" t="s">
        <v>51</v>
      </c>
      <c r="B8" s="51"/>
      <c r="C8" s="51"/>
      <c r="D8" s="51"/>
      <c r="E8" s="51"/>
      <c r="F8" s="51"/>
      <c r="G8" s="51"/>
      <c r="H8" s="9"/>
      <c r="I8" s="9"/>
    </row>
    <row r="9" spans="1:10" ht="17.25" customHeight="1" thickBot="1" x14ac:dyDescent="0.35">
      <c r="A9" s="13" t="s">
        <v>53</v>
      </c>
      <c r="B9" s="13" t="s">
        <v>54</v>
      </c>
      <c r="C9" s="13" t="s">
        <v>55</v>
      </c>
      <c r="D9" s="13" t="s">
        <v>56</v>
      </c>
      <c r="E9" s="13" t="s">
        <v>116</v>
      </c>
      <c r="F9" s="13" t="s">
        <v>57</v>
      </c>
      <c r="G9" s="13" t="s">
        <v>58</v>
      </c>
      <c r="H9" s="8"/>
      <c r="I9" s="8"/>
    </row>
    <row r="10" spans="1:10" ht="16.5" thickBot="1" x14ac:dyDescent="0.3">
      <c r="A10" s="15" t="s">
        <v>8</v>
      </c>
      <c r="B10" s="15">
        <v>2</v>
      </c>
      <c r="C10" s="29">
        <v>169.91</v>
      </c>
      <c r="D10" s="29">
        <v>339.82</v>
      </c>
      <c r="E10" s="15">
        <v>10</v>
      </c>
      <c r="F10" s="29">
        <f>D10/E10</f>
        <v>33.981999999999999</v>
      </c>
      <c r="G10" s="28">
        <f t="shared" ref="G10:G14" si="0">F10/12</f>
        <v>2.8318333333333334</v>
      </c>
      <c r="H10" s="9"/>
      <c r="I10" s="9"/>
    </row>
    <row r="11" spans="1:10" ht="16.5" thickBot="1" x14ac:dyDescent="0.3">
      <c r="A11" s="15" t="s">
        <v>92</v>
      </c>
      <c r="B11" s="15">
        <v>3</v>
      </c>
      <c r="C11" s="29">
        <v>79.989999999999995</v>
      </c>
      <c r="D11" s="29">
        <v>239.97</v>
      </c>
      <c r="E11" s="15">
        <v>3</v>
      </c>
      <c r="F11" s="29">
        <f>D11/E11</f>
        <v>79.989999999999995</v>
      </c>
      <c r="G11" s="28">
        <f t="shared" si="0"/>
        <v>6.6658333333333326</v>
      </c>
      <c r="H11" s="9"/>
      <c r="I11" s="9"/>
    </row>
    <row r="12" spans="1:10" ht="16.5" thickBot="1" x14ac:dyDescent="0.3">
      <c r="A12" s="15" t="s">
        <v>9</v>
      </c>
      <c r="B12" s="15">
        <v>1</v>
      </c>
      <c r="C12" s="29">
        <v>107</v>
      </c>
      <c r="D12" s="29">
        <v>107</v>
      </c>
      <c r="E12" s="15">
        <v>10</v>
      </c>
      <c r="F12" s="29">
        <f>D12/E12</f>
        <v>10.7</v>
      </c>
      <c r="G12" s="28">
        <f t="shared" si="0"/>
        <v>0.89166666666666661</v>
      </c>
      <c r="H12" s="9"/>
      <c r="I12" s="9"/>
    </row>
    <row r="13" spans="1:10" ht="16.5" thickBot="1" x14ac:dyDescent="0.3">
      <c r="A13" s="15" t="s">
        <v>10</v>
      </c>
      <c r="B13" s="15">
        <v>3</v>
      </c>
      <c r="C13" s="29">
        <v>1329.05</v>
      </c>
      <c r="D13" s="29">
        <v>3987.15</v>
      </c>
      <c r="E13" s="15">
        <v>5</v>
      </c>
      <c r="F13" s="29">
        <f>D13/E13</f>
        <v>797.43000000000006</v>
      </c>
      <c r="G13" s="28">
        <f>F13/12</f>
        <v>66.452500000000001</v>
      </c>
      <c r="H13" s="9"/>
      <c r="I13" s="9"/>
    </row>
    <row r="14" spans="1:10" ht="16.5" thickBot="1" x14ac:dyDescent="0.3">
      <c r="A14" s="15" t="s">
        <v>94</v>
      </c>
      <c r="B14" s="15">
        <v>1</v>
      </c>
      <c r="C14" s="29">
        <v>107.1</v>
      </c>
      <c r="D14" s="29">
        <v>107.1</v>
      </c>
      <c r="E14" s="15">
        <v>5</v>
      </c>
      <c r="F14" s="29">
        <f>D14/E14</f>
        <v>21.419999999999998</v>
      </c>
      <c r="G14" s="28">
        <f t="shared" si="0"/>
        <v>1.7849999999999999</v>
      </c>
      <c r="H14" s="9"/>
      <c r="I14" s="9"/>
    </row>
    <row r="15" spans="1:10" ht="21.75" thickBot="1" x14ac:dyDescent="0.4">
      <c r="A15" s="50" t="s">
        <v>61</v>
      </c>
      <c r="B15" s="51"/>
      <c r="C15" s="51"/>
      <c r="D15" s="51"/>
      <c r="E15" s="51"/>
      <c r="F15" s="51"/>
      <c r="G15" s="26">
        <f>SUM(G10:G14)</f>
        <v>78.626833333333337</v>
      </c>
      <c r="H15" s="9"/>
      <c r="I15" s="9"/>
    </row>
    <row r="16" spans="1:10" x14ac:dyDescent="0.25">
      <c r="I16" s="9"/>
    </row>
    <row r="17" spans="2:9" ht="21.75" thickBot="1" x14ac:dyDescent="0.4">
      <c r="B17" s="98" t="s">
        <v>99</v>
      </c>
      <c r="C17" s="99"/>
      <c r="I17" s="9"/>
    </row>
    <row r="18" spans="2:9" ht="19.5" thickBot="1" x14ac:dyDescent="0.35">
      <c r="B18" s="13" t="s">
        <v>4</v>
      </c>
      <c r="C18" s="13" t="s">
        <v>44</v>
      </c>
    </row>
    <row r="19" spans="2:9" ht="16.5" thickBot="1" x14ac:dyDescent="0.3">
      <c r="B19" s="15" t="s">
        <v>46</v>
      </c>
      <c r="C19" s="29">
        <v>800</v>
      </c>
      <c r="D19" s="27"/>
    </row>
    <row r="20" spans="2:9" ht="16.5" thickBot="1" x14ac:dyDescent="0.3">
      <c r="B20" s="15" t="s">
        <v>48</v>
      </c>
      <c r="C20" s="29">
        <v>20</v>
      </c>
      <c r="D20" s="27"/>
    </row>
    <row r="21" spans="2:9" ht="16.5" thickBot="1" x14ac:dyDescent="0.3">
      <c r="B21" s="15" t="s">
        <v>49</v>
      </c>
      <c r="C21" s="29">
        <v>40</v>
      </c>
      <c r="D21" s="27"/>
    </row>
    <row r="22" spans="2:9" ht="16.5" thickBot="1" x14ac:dyDescent="0.3">
      <c r="B22" s="15" t="s">
        <v>50</v>
      </c>
      <c r="C22" s="29">
        <v>80</v>
      </c>
    </row>
    <row r="23" spans="2:9" ht="16.5" thickBot="1" x14ac:dyDescent="0.3">
      <c r="B23" s="15" t="s">
        <v>52</v>
      </c>
      <c r="C23" s="29">
        <v>92</v>
      </c>
    </row>
    <row r="24" spans="2:9" ht="16.5" thickBot="1" x14ac:dyDescent="0.3">
      <c r="B24" s="15" t="s">
        <v>59</v>
      </c>
      <c r="C24" s="29">
        <v>120</v>
      </c>
    </row>
    <row r="25" spans="2:9" ht="16.5" thickBot="1" x14ac:dyDescent="0.3">
      <c r="B25" s="15" t="s">
        <v>115</v>
      </c>
      <c r="C25" s="29">
        <f>I5</f>
        <v>7465.0399999999991</v>
      </c>
    </row>
    <row r="26" spans="2:9" ht="16.5" thickBot="1" x14ac:dyDescent="0.3">
      <c r="B26" s="15" t="s">
        <v>60</v>
      </c>
      <c r="C26" s="29">
        <f>G15</f>
        <v>78.626833333333337</v>
      </c>
    </row>
    <row r="27" spans="2:9" ht="21.75" thickBot="1" x14ac:dyDescent="0.4">
      <c r="B27" s="11" t="s">
        <v>62</v>
      </c>
      <c r="C27" s="30">
        <f>SUM(C19:C26)</f>
        <v>8695.6668333333328</v>
      </c>
    </row>
  </sheetData>
  <mergeCells count="6">
    <mergeCell ref="B17:C17"/>
    <mergeCell ref="A5:H5"/>
    <mergeCell ref="A1:I1"/>
    <mergeCell ref="A15:F15"/>
    <mergeCell ref="A8:G8"/>
    <mergeCell ref="I5:J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zoomScale="115" zoomScaleNormal="115" workbookViewId="0">
      <selection activeCell="H13" sqref="H13"/>
    </sheetView>
  </sheetViews>
  <sheetFormatPr defaultRowHeight="15" x14ac:dyDescent="0.25"/>
  <cols>
    <col min="1" max="1" width="34.85546875" customWidth="1"/>
    <col min="2" max="2" width="61.85546875" customWidth="1"/>
    <col min="3" max="3" width="17" customWidth="1"/>
    <col min="4" max="4" width="9.7109375" customWidth="1"/>
  </cols>
  <sheetData>
    <row r="1" spans="1:5" ht="21.75" thickBot="1" x14ac:dyDescent="0.4">
      <c r="A1" s="50" t="s">
        <v>63</v>
      </c>
      <c r="B1" s="51"/>
      <c r="C1" s="51"/>
      <c r="D1" s="51"/>
    </row>
    <row r="2" spans="1:5" ht="19.5" thickBot="1" x14ac:dyDescent="0.35">
      <c r="A2" s="13" t="s">
        <v>64</v>
      </c>
      <c r="B2" s="13" t="s">
        <v>4</v>
      </c>
      <c r="C2" s="13" t="s">
        <v>22</v>
      </c>
      <c r="D2" s="13" t="s">
        <v>30</v>
      </c>
    </row>
    <row r="3" spans="1:5" ht="16.5" thickBot="1" x14ac:dyDescent="0.3">
      <c r="A3" s="15" t="s">
        <v>65</v>
      </c>
      <c r="B3" s="15" t="s">
        <v>66</v>
      </c>
      <c r="C3" s="29">
        <f>FaturamentoXCustos!F17</f>
        <v>9070</v>
      </c>
      <c r="D3" s="31">
        <f>C3/C3</f>
        <v>1</v>
      </c>
    </row>
    <row r="4" spans="1:5" ht="16.5" thickBot="1" x14ac:dyDescent="0.3">
      <c r="A4" s="15"/>
      <c r="B4" s="15" t="s">
        <v>67</v>
      </c>
      <c r="C4" s="29">
        <f>FaturamentoXCustos!I37</f>
        <v>0</v>
      </c>
      <c r="D4" s="29"/>
    </row>
    <row r="5" spans="1:5" ht="16.5" thickBot="1" x14ac:dyDescent="0.3">
      <c r="A5" s="15" t="s">
        <v>68</v>
      </c>
      <c r="B5" s="15" t="s">
        <v>69</v>
      </c>
      <c r="C5" s="29"/>
      <c r="D5" s="29"/>
      <c r="E5" s="7"/>
    </row>
    <row r="6" spans="1:5" ht="16.5" thickBot="1" x14ac:dyDescent="0.3">
      <c r="A6" s="15" t="s">
        <v>70</v>
      </c>
      <c r="B6" s="15" t="s">
        <v>113</v>
      </c>
      <c r="C6" s="29">
        <f>FaturamentoXCustos!D22</f>
        <v>0</v>
      </c>
      <c r="D6" s="29"/>
    </row>
    <row r="7" spans="1:5" ht="16.5" thickBot="1" x14ac:dyDescent="0.3">
      <c r="A7" s="15"/>
      <c r="B7" s="15" t="s">
        <v>40</v>
      </c>
      <c r="C7" s="29">
        <f>SUM(C4:C6)</f>
        <v>0</v>
      </c>
      <c r="D7" s="29">
        <f>C7/C3</f>
        <v>0</v>
      </c>
    </row>
    <row r="8" spans="1:5" ht="16.5" thickBot="1" x14ac:dyDescent="0.3">
      <c r="A8" s="15"/>
      <c r="B8" s="15" t="s">
        <v>71</v>
      </c>
      <c r="C8" s="29">
        <f>C3-C7</f>
        <v>9070</v>
      </c>
      <c r="D8" s="29"/>
    </row>
    <row r="9" spans="1:5" ht="16.5" thickBot="1" x14ac:dyDescent="0.3">
      <c r="A9" s="15" t="s">
        <v>72</v>
      </c>
      <c r="B9" s="15" t="s">
        <v>73</v>
      </c>
      <c r="C9" s="29">
        <f>Capital_de_Giro!B5</f>
        <v>8695.6668333333328</v>
      </c>
      <c r="D9" s="29">
        <v>0</v>
      </c>
    </row>
    <row r="10" spans="1:5" ht="21" customHeight="1" thickBot="1" x14ac:dyDescent="0.4">
      <c r="A10" s="50" t="s">
        <v>74</v>
      </c>
      <c r="B10" s="54"/>
      <c r="C10" s="26">
        <f>C8-C9</f>
        <v>374.33316666666724</v>
      </c>
      <c r="D10" s="32">
        <f>C10/C3</f>
        <v>4.1271572951120973E-2</v>
      </c>
    </row>
    <row r="12" spans="1:5" ht="15.75" thickBot="1" x14ac:dyDescent="0.3"/>
    <row r="13" spans="1:5" ht="21.75" thickBot="1" x14ac:dyDescent="0.4">
      <c r="A13" s="50" t="s">
        <v>75</v>
      </c>
      <c r="B13" s="51"/>
      <c r="C13" s="51"/>
      <c r="D13" s="51"/>
    </row>
    <row r="14" spans="1:5" ht="21" customHeight="1" thickBot="1" x14ac:dyDescent="0.35">
      <c r="A14" s="60" t="s">
        <v>76</v>
      </c>
      <c r="B14" s="79"/>
      <c r="C14" s="79"/>
      <c r="D14" s="61"/>
    </row>
    <row r="15" spans="1:5" ht="20.25" customHeight="1" thickBot="1" x14ac:dyDescent="0.35">
      <c r="A15" s="60" t="s">
        <v>77</v>
      </c>
      <c r="B15" s="79"/>
      <c r="C15" s="79"/>
      <c r="D15" s="61"/>
    </row>
    <row r="16" spans="1:5" ht="21.75" thickBot="1" x14ac:dyDescent="0.4">
      <c r="A16" s="50" t="s">
        <v>102</v>
      </c>
      <c r="B16" s="51"/>
      <c r="C16" s="51"/>
      <c r="D16" s="51"/>
    </row>
    <row r="17" spans="1:4" ht="16.5" thickBot="1" x14ac:dyDescent="0.3">
      <c r="A17" s="15" t="s">
        <v>78</v>
      </c>
      <c r="B17" s="95">
        <f>C8/C3</f>
        <v>1</v>
      </c>
      <c r="C17" s="96"/>
      <c r="D17" s="97"/>
    </row>
    <row r="18" spans="1:4" ht="16.5" thickBot="1" x14ac:dyDescent="0.3">
      <c r="A18" s="15" t="s">
        <v>79</v>
      </c>
      <c r="B18" s="92">
        <f>C9/B17</f>
        <v>8695.6668333333328</v>
      </c>
      <c r="C18" s="93"/>
      <c r="D18" s="94"/>
    </row>
    <row r="19" spans="1:4" ht="29.25" hidden="1" customHeight="1" x14ac:dyDescent="0.25"/>
    <row r="20" spans="1:4" x14ac:dyDescent="0.25">
      <c r="A20" s="34"/>
      <c r="B20" s="34"/>
      <c r="C20" s="34"/>
      <c r="D20" s="34"/>
    </row>
    <row r="21" spans="1:4" ht="15.75" thickBot="1" x14ac:dyDescent="0.3"/>
    <row r="22" spans="1:4" ht="21.75" thickBot="1" x14ac:dyDescent="0.4">
      <c r="A22" s="50" t="s">
        <v>80</v>
      </c>
      <c r="B22" s="51"/>
      <c r="C22" s="51"/>
      <c r="D22" s="51"/>
    </row>
    <row r="23" spans="1:4" ht="19.5" thickBot="1" x14ac:dyDescent="0.35">
      <c r="A23" s="60" t="s">
        <v>82</v>
      </c>
      <c r="B23" s="79"/>
      <c r="C23" s="79"/>
      <c r="D23" s="61"/>
    </row>
    <row r="24" spans="1:4" ht="19.5" thickBot="1" x14ac:dyDescent="0.35">
      <c r="A24" s="12" t="s">
        <v>80</v>
      </c>
      <c r="B24" s="80">
        <f>C10/C3</f>
        <v>4.1271572951120973E-2</v>
      </c>
      <c r="C24" s="80"/>
      <c r="D24" s="33"/>
    </row>
    <row r="25" spans="1:4" ht="15.75" hidden="1" customHeight="1" thickBot="1" x14ac:dyDescent="0.35">
      <c r="A25" s="80"/>
      <c r="B25" s="80"/>
      <c r="C25" s="80"/>
      <c r="D25" s="80"/>
    </row>
    <row r="27" spans="1:4" ht="15.75" thickBot="1" x14ac:dyDescent="0.3"/>
    <row r="28" spans="1:4" ht="21.75" thickBot="1" x14ac:dyDescent="0.4">
      <c r="A28" s="50" t="s">
        <v>81</v>
      </c>
      <c r="B28" s="51"/>
      <c r="C28" s="51"/>
      <c r="D28" s="51"/>
    </row>
    <row r="29" spans="1:4" ht="19.5" thickBot="1" x14ac:dyDescent="0.35">
      <c r="A29" s="80" t="s">
        <v>84</v>
      </c>
      <c r="B29" s="80"/>
      <c r="C29" s="80"/>
      <c r="D29" s="80"/>
    </row>
    <row r="30" spans="1:4" ht="21.75" thickBot="1" x14ac:dyDescent="0.4">
      <c r="A30" s="50" t="s">
        <v>85</v>
      </c>
      <c r="B30" s="51"/>
      <c r="C30" s="51"/>
      <c r="D30" s="51"/>
    </row>
    <row r="31" spans="1:4" ht="19.5" thickBot="1" x14ac:dyDescent="0.35">
      <c r="A31" s="35" t="s">
        <v>83</v>
      </c>
      <c r="B31" s="80">
        <f>C10/'[1]Investimento Total'!B6</f>
        <v>6.8781418421611966E-3</v>
      </c>
      <c r="C31" s="80"/>
      <c r="D31" s="80"/>
    </row>
    <row r="32" spans="1:4" ht="30" hidden="1" customHeight="1" thickBot="1" x14ac:dyDescent="0.3">
      <c r="A32" s="84" t="s">
        <v>86</v>
      </c>
      <c r="B32" s="85"/>
      <c r="C32" s="87"/>
      <c r="D32" s="88"/>
    </row>
    <row r="33" spans="1:4" ht="21.75" hidden="1" thickBot="1" x14ac:dyDescent="0.4">
      <c r="A33" s="81" t="s">
        <v>83</v>
      </c>
      <c r="B33" s="82"/>
      <c r="C33" s="82"/>
      <c r="D33" s="83"/>
    </row>
    <row r="34" spans="1:4" ht="15.75" thickBot="1" x14ac:dyDescent="0.3"/>
    <row r="35" spans="1:4" ht="21.75" hidden="1" thickBot="1" x14ac:dyDescent="0.4">
      <c r="A35" s="81" t="s">
        <v>87</v>
      </c>
      <c r="B35" s="82"/>
      <c r="C35" s="82"/>
      <c r="D35" s="83"/>
    </row>
    <row r="36" spans="1:4" ht="21.75" thickBot="1" x14ac:dyDescent="0.4">
      <c r="A36" s="50" t="s">
        <v>88</v>
      </c>
      <c r="B36" s="51"/>
      <c r="C36" s="51"/>
      <c r="D36" s="51"/>
    </row>
    <row r="37" spans="1:4" ht="19.5" thickBot="1" x14ac:dyDescent="0.35">
      <c r="A37" s="80" t="s">
        <v>85</v>
      </c>
      <c r="B37" s="80"/>
      <c r="C37" s="80"/>
      <c r="D37" s="80"/>
    </row>
    <row r="38" spans="1:4" ht="15.75" thickBot="1" x14ac:dyDescent="0.3">
      <c r="A38" s="36" t="s">
        <v>87</v>
      </c>
      <c r="B38" s="89">
        <f>'[1]Investimento Total'!B6/C10</f>
        <v>145.38810378556946</v>
      </c>
      <c r="C38" s="90"/>
      <c r="D38" s="91"/>
    </row>
    <row r="39" spans="1:4" ht="34.5" hidden="1" customHeight="1" thickBot="1" x14ac:dyDescent="0.3">
      <c r="A39" s="84" t="s">
        <v>89</v>
      </c>
      <c r="B39" s="85"/>
      <c r="C39" s="85"/>
      <c r="D39" s="86"/>
    </row>
  </sheetData>
  <mergeCells count="23">
    <mergeCell ref="A36:D36"/>
    <mergeCell ref="A37:D37"/>
    <mergeCell ref="A39:D39"/>
    <mergeCell ref="A29:D29"/>
    <mergeCell ref="A30:D30"/>
    <mergeCell ref="A32:D32"/>
    <mergeCell ref="A35:D35"/>
    <mergeCell ref="B31:D31"/>
    <mergeCell ref="B38:D38"/>
    <mergeCell ref="A28:D28"/>
    <mergeCell ref="A23:D23"/>
    <mergeCell ref="A25:D25"/>
    <mergeCell ref="A33:D33"/>
    <mergeCell ref="A16:D16"/>
    <mergeCell ref="A22:D22"/>
    <mergeCell ref="B24:C24"/>
    <mergeCell ref="B17:D17"/>
    <mergeCell ref="B18:D18"/>
    <mergeCell ref="A1:D1"/>
    <mergeCell ref="A14:D14"/>
    <mergeCell ref="A13:D13"/>
    <mergeCell ref="A15:D15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Investimentos Fixos</vt:lpstr>
      <vt:lpstr>Capital_de_Giro</vt:lpstr>
      <vt:lpstr>Investimentos Pré-Operacionais</vt:lpstr>
      <vt:lpstr>Investimento Total</vt:lpstr>
      <vt:lpstr>FaturamentoXCustos</vt:lpstr>
      <vt:lpstr>custos</vt:lpstr>
      <vt:lpstr>Resultado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</dc:creator>
  <cp:lastModifiedBy>Aluno</cp:lastModifiedBy>
  <dcterms:created xsi:type="dcterms:W3CDTF">2012-03-27T00:46:47Z</dcterms:created>
  <dcterms:modified xsi:type="dcterms:W3CDTF">2019-08-19T12:32:38Z</dcterms:modified>
</cp:coreProperties>
</file>