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v/Desktop/Healthcare : Pharma/"/>
    </mc:Choice>
  </mc:AlternateContent>
  <xr:revisionPtr revIDLastSave="0" documentId="13_ncr:1_{930A4665-839D-0740-B20A-BCB5CA5248BD}" xr6:coauthVersionLast="47" xr6:coauthVersionMax="47" xr10:uidLastSave="{00000000-0000-0000-0000-000000000000}"/>
  <bookViews>
    <workbookView xWindow="0" yWindow="500" windowWidth="28800" windowHeight="15800" xr2:uid="{15B06C6A-CB69-5744-8ADB-54F4556A90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9" i="1" l="1"/>
  <c r="G59" i="1"/>
  <c r="F58" i="1"/>
  <c r="G58" i="1"/>
  <c r="J59" i="1" a="1"/>
  <c r="J59" i="1" s="1"/>
  <c r="I59" i="1" a="1"/>
  <c r="I59" i="1" s="1"/>
  <c r="E59" i="1" a="1"/>
  <c r="E59" i="1" s="1"/>
  <c r="H59" i="1" s="1"/>
  <c r="K59" i="1" l="1"/>
  <c r="L59" i="1" s="1"/>
  <c r="I38" i="1"/>
  <c r="F38" i="1"/>
  <c r="G38" i="1"/>
  <c r="E38" i="1"/>
  <c r="J38" i="1" a="1"/>
  <c r="J38" i="1" s="1"/>
  <c r="F37" i="1"/>
  <c r="G37" i="1"/>
  <c r="J58" i="1" a="1"/>
  <c r="J58" i="1" s="1"/>
  <c r="I58" i="1" a="1"/>
  <c r="I58" i="1" s="1"/>
  <c r="E58" i="1" a="1"/>
  <c r="E58" i="1" s="1"/>
  <c r="H58" i="1" s="1"/>
  <c r="K58" i="1" s="1"/>
  <c r="L58" i="1" s="1"/>
  <c r="F30" i="1"/>
  <c r="G30" i="1"/>
  <c r="E30" i="1" a="1"/>
  <c r="E30" i="1" s="1"/>
  <c r="G24" i="1"/>
  <c r="F24" i="1"/>
  <c r="J25" i="1" a="1"/>
  <c r="J25" i="1" s="1"/>
  <c r="J24" i="1"/>
  <c r="I24" i="1"/>
  <c r="E24" i="1"/>
  <c r="I42" i="1"/>
  <c r="E42" i="1"/>
  <c r="G49" i="1"/>
  <c r="F49" i="1"/>
  <c r="F57" i="1"/>
  <c r="G57" i="1"/>
  <c r="F56" i="1"/>
  <c r="G56" i="1"/>
  <c r="F55" i="1"/>
  <c r="G55" i="1"/>
  <c r="F54" i="1"/>
  <c r="G54" i="1"/>
  <c r="F53" i="1"/>
  <c r="G53" i="1"/>
  <c r="F52" i="1"/>
  <c r="G52" i="1"/>
  <c r="F51" i="1"/>
  <c r="G51" i="1"/>
  <c r="I50" i="1"/>
  <c r="E50" i="1"/>
  <c r="F50" i="1"/>
  <c r="G50" i="1"/>
  <c r="F48" i="1"/>
  <c r="G48" i="1"/>
  <c r="F47" i="1"/>
  <c r="G47" i="1"/>
  <c r="F46" i="1"/>
  <c r="G46" i="1"/>
  <c r="F45" i="1"/>
  <c r="G45" i="1"/>
  <c r="G44" i="1"/>
  <c r="F44" i="1"/>
  <c r="E44" i="1" a="1"/>
  <c r="E44" i="1" s="1"/>
  <c r="F43" i="1"/>
  <c r="G43" i="1"/>
  <c r="F42" i="1"/>
  <c r="G42" i="1"/>
  <c r="F41" i="1"/>
  <c r="G41" i="1"/>
  <c r="F40" i="1"/>
  <c r="G40" i="1"/>
  <c r="F39" i="1"/>
  <c r="G39" i="1"/>
  <c r="F36" i="1"/>
  <c r="G36" i="1"/>
  <c r="F35" i="1"/>
  <c r="G35" i="1"/>
  <c r="F34" i="1"/>
  <c r="G34" i="1"/>
  <c r="F33" i="1"/>
  <c r="G33" i="1"/>
  <c r="F32" i="1"/>
  <c r="G32" i="1"/>
  <c r="F31" i="1"/>
  <c r="G31" i="1"/>
  <c r="F29" i="1"/>
  <c r="G29" i="1"/>
  <c r="F28" i="1"/>
  <c r="G28" i="1"/>
  <c r="F27" i="1"/>
  <c r="G27" i="1"/>
  <c r="G26" i="1"/>
  <c r="F25" i="1"/>
  <c r="G25" i="1"/>
  <c r="F23" i="1"/>
  <c r="G23" i="1"/>
  <c r="F22" i="1"/>
  <c r="G22" i="1"/>
  <c r="F12" i="1"/>
  <c r="F21" i="1"/>
  <c r="G21" i="1"/>
  <c r="F20" i="1"/>
  <c r="G20" i="1"/>
  <c r="F19" i="1"/>
  <c r="G19" i="1"/>
  <c r="F18" i="1"/>
  <c r="G18" i="1"/>
  <c r="G17" i="1"/>
  <c r="F16" i="1"/>
  <c r="G15" i="1"/>
  <c r="F14" i="1"/>
  <c r="G14" i="1"/>
  <c r="G12" i="1"/>
  <c r="F13" i="1"/>
  <c r="G13" i="1"/>
  <c r="H38" i="1" l="1"/>
  <c r="H30" i="1"/>
  <c r="F11" i="1"/>
  <c r="G11" i="1"/>
  <c r="F10" i="1"/>
  <c r="G10" i="1"/>
  <c r="F9" i="1"/>
  <c r="G9" i="1"/>
  <c r="F8" i="1"/>
  <c r="G8" i="1"/>
  <c r="F7" i="1"/>
  <c r="G7" i="1"/>
  <c r="F6" i="1"/>
  <c r="G6" i="1"/>
  <c r="G5" i="1"/>
  <c r="F5" i="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9" i="1" a="1"/>
  <c r="I39" i="1" s="1"/>
  <c r="I40" i="1" a="1"/>
  <c r="I40" i="1" s="1"/>
  <c r="I41" i="1" a="1"/>
  <c r="I41" i="1" s="1"/>
  <c r="I43" i="1" a="1"/>
  <c r="I43" i="1" s="1"/>
  <c r="I44" i="1" a="1"/>
  <c r="I44" i="1" s="1"/>
  <c r="I45" i="1" a="1"/>
  <c r="I45" i="1" s="1"/>
  <c r="I46" i="1" a="1"/>
  <c r="I46" i="1" s="1"/>
  <c r="I47" i="1" a="1"/>
  <c r="I47" i="1" s="1"/>
  <c r="I48" i="1" a="1"/>
  <c r="I48" i="1" s="1"/>
  <c r="I49" i="1" a="1"/>
  <c r="I49" i="1" s="1"/>
  <c r="I51" i="1" a="1"/>
  <c r="I51" i="1" s="1"/>
  <c r="I52" i="1" a="1"/>
  <c r="I52" i="1" s="1"/>
  <c r="I53" i="1" a="1"/>
  <c r="I53" i="1" s="1"/>
  <c r="I54" i="1" a="1"/>
  <c r="I54" i="1" s="1"/>
  <c r="I55" i="1" a="1"/>
  <c r="I55" i="1" s="1"/>
  <c r="I56" i="1" a="1"/>
  <c r="I56" i="1" s="1"/>
  <c r="I57" i="1" a="1"/>
  <c r="I57" i="1" s="1"/>
  <c r="I4" i="1" a="1"/>
  <c r="I4" i="1" s="1"/>
  <c r="G4" i="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9" i="1" a="1"/>
  <c r="J39" i="1" s="1"/>
  <c r="J40" i="1" a="1"/>
  <c r="J40" i="1" s="1"/>
  <c r="J41" i="1" a="1"/>
  <c r="J41" i="1" s="1"/>
  <c r="J43" i="1" a="1"/>
  <c r="J43" i="1" s="1"/>
  <c r="J44" i="1" a="1"/>
  <c r="J44" i="1" s="1"/>
  <c r="J45" i="1" a="1"/>
  <c r="J45" i="1" s="1"/>
  <c r="J46" i="1" a="1"/>
  <c r="J46" i="1" s="1"/>
  <c r="J47" i="1" a="1"/>
  <c r="J47" i="1" s="1"/>
  <c r="J48" i="1" a="1"/>
  <c r="J48" i="1" s="1"/>
  <c r="J49" i="1" a="1"/>
  <c r="J49" i="1" s="1"/>
  <c r="J51" i="1" a="1"/>
  <c r="J51" i="1" s="1"/>
  <c r="J52" i="1" a="1"/>
  <c r="J52" i="1" s="1"/>
  <c r="J53" i="1" a="1"/>
  <c r="J53" i="1" s="1"/>
  <c r="J54" i="1" a="1"/>
  <c r="J54" i="1" s="1"/>
  <c r="J55" i="1" a="1"/>
  <c r="J55" i="1" s="1"/>
  <c r="J56" i="1" a="1"/>
  <c r="J56" i="1" s="1"/>
  <c r="J57" i="1" a="1"/>
  <c r="J57" i="1" s="1"/>
  <c r="E10" i="1" a="1"/>
  <c r="E10" i="1" s="1"/>
  <c r="H10" i="1" s="1"/>
  <c r="E11" i="1" a="1"/>
  <c r="E11" i="1" s="1"/>
  <c r="H11" i="1" s="1"/>
  <c r="E12" i="1" a="1"/>
  <c r="E12" i="1" s="1"/>
  <c r="H12" i="1" s="1"/>
  <c r="E13" i="1" a="1"/>
  <c r="E13" i="1" s="1"/>
  <c r="H13" i="1" s="1"/>
  <c r="E14" i="1" a="1"/>
  <c r="E14" i="1" s="1"/>
  <c r="H14" i="1" s="1"/>
  <c r="E15" i="1" a="1"/>
  <c r="E15" i="1" s="1"/>
  <c r="H15" i="1" s="1"/>
  <c r="E16" i="1" a="1"/>
  <c r="E16" i="1" s="1"/>
  <c r="H16" i="1" s="1"/>
  <c r="E17" i="1" a="1"/>
  <c r="E17" i="1" s="1"/>
  <c r="H17" i="1" s="1"/>
  <c r="E18" i="1" a="1"/>
  <c r="E18" i="1" s="1"/>
  <c r="H18" i="1" s="1"/>
  <c r="E19" i="1" a="1"/>
  <c r="E19" i="1" s="1"/>
  <c r="H19" i="1" s="1"/>
  <c r="E20" i="1" a="1"/>
  <c r="E20" i="1" s="1"/>
  <c r="H20" i="1" s="1"/>
  <c r="E21" i="1" a="1"/>
  <c r="E21" i="1" s="1"/>
  <c r="H21" i="1" s="1"/>
  <c r="E22" i="1" a="1"/>
  <c r="E22" i="1" s="1"/>
  <c r="H22" i="1" s="1"/>
  <c r="E23" i="1" a="1"/>
  <c r="E23" i="1" s="1"/>
  <c r="H23" i="1" s="1"/>
  <c r="H24" i="1"/>
  <c r="K24" i="1" s="1"/>
  <c r="L24" i="1" s="1"/>
  <c r="E25" i="1" a="1"/>
  <c r="E25" i="1" s="1"/>
  <c r="H25" i="1" s="1"/>
  <c r="E26" i="1" a="1"/>
  <c r="E26" i="1" s="1"/>
  <c r="H26" i="1" s="1"/>
  <c r="E27" i="1" a="1"/>
  <c r="E27" i="1" s="1"/>
  <c r="H27" i="1" s="1"/>
  <c r="E28" i="1" a="1"/>
  <c r="E28" i="1" s="1"/>
  <c r="H28" i="1" s="1"/>
  <c r="E29" i="1" a="1"/>
  <c r="E29" i="1" s="1"/>
  <c r="H29" i="1" s="1"/>
  <c r="E31" i="1" a="1"/>
  <c r="E31" i="1" s="1"/>
  <c r="H31" i="1" s="1"/>
  <c r="E32" i="1" a="1"/>
  <c r="E32" i="1" s="1"/>
  <c r="H32" i="1" s="1"/>
  <c r="E33" i="1" a="1"/>
  <c r="E33" i="1" s="1"/>
  <c r="H33" i="1" s="1"/>
  <c r="E34" i="1" a="1"/>
  <c r="E34" i="1" s="1"/>
  <c r="H34" i="1" s="1"/>
  <c r="E35" i="1" a="1"/>
  <c r="E35" i="1" s="1"/>
  <c r="H35" i="1" s="1"/>
  <c r="E36" i="1" a="1"/>
  <c r="E36" i="1" s="1"/>
  <c r="H36" i="1" s="1"/>
  <c r="E37" i="1" a="1"/>
  <c r="E37" i="1" s="1"/>
  <c r="H37" i="1" s="1"/>
  <c r="K38" i="1"/>
  <c r="L38" i="1" s="1"/>
  <c r="E39" i="1" a="1"/>
  <c r="E39" i="1" s="1"/>
  <c r="H39" i="1" s="1"/>
  <c r="E40" i="1" a="1"/>
  <c r="E40" i="1" s="1"/>
  <c r="H40" i="1" s="1"/>
  <c r="E41" i="1" a="1"/>
  <c r="E41" i="1" s="1"/>
  <c r="H41" i="1" s="1"/>
  <c r="H42" i="1"/>
  <c r="E43" i="1" a="1"/>
  <c r="E43" i="1" s="1"/>
  <c r="H43" i="1" s="1"/>
  <c r="H44" i="1"/>
  <c r="E45" i="1" a="1"/>
  <c r="E45" i="1" s="1"/>
  <c r="H45" i="1" s="1"/>
  <c r="E46" i="1" a="1"/>
  <c r="E46" i="1" s="1"/>
  <c r="H46" i="1" s="1"/>
  <c r="E47" i="1" a="1"/>
  <c r="E47" i="1" s="1"/>
  <c r="H47" i="1" s="1"/>
  <c r="E48" i="1" a="1"/>
  <c r="E48" i="1" s="1"/>
  <c r="H48" i="1" s="1"/>
  <c r="E49" i="1" a="1"/>
  <c r="E49" i="1" s="1"/>
  <c r="H49" i="1" s="1"/>
  <c r="H50" i="1"/>
  <c r="K50" i="1" s="1"/>
  <c r="E51" i="1" a="1"/>
  <c r="E51" i="1" s="1"/>
  <c r="H51" i="1" s="1"/>
  <c r="E52" i="1" a="1"/>
  <c r="E52" i="1" s="1"/>
  <c r="H52" i="1" s="1"/>
  <c r="E53" i="1" a="1"/>
  <c r="E53" i="1" s="1"/>
  <c r="H53" i="1" s="1"/>
  <c r="E54" i="1" a="1"/>
  <c r="E54" i="1" s="1"/>
  <c r="H54" i="1" s="1"/>
  <c r="E55" i="1" a="1"/>
  <c r="E55" i="1" s="1"/>
  <c r="H55" i="1" s="1"/>
  <c r="E56" i="1" a="1"/>
  <c r="E56" i="1" s="1"/>
  <c r="H56" i="1" s="1"/>
  <c r="E57" i="1" a="1"/>
  <c r="E57" i="1" s="1"/>
  <c r="H57" i="1" s="1"/>
  <c r="E4" i="1" a="1"/>
  <c r="E4" i="1" s="1"/>
  <c r="H4" i="1" s="1"/>
  <c r="E5" i="1" a="1"/>
  <c r="E5" i="1" s="1"/>
  <c r="H5" i="1" s="1"/>
  <c r="E6" i="1" a="1"/>
  <c r="E6" i="1" s="1"/>
  <c r="H6" i="1" s="1"/>
  <c r="E7" i="1" a="1"/>
  <c r="E7" i="1" s="1"/>
  <c r="E8" i="1" a="1"/>
  <c r="E8" i="1" s="1"/>
  <c r="H8" i="1" s="1"/>
  <c r="E9" i="1" a="1"/>
  <c r="E9" i="1" s="1"/>
  <c r="H9" i="1" s="1"/>
  <c r="E3" i="1" a="1"/>
  <c r="E3" i="1" s="1"/>
  <c r="J3" i="1" a="1"/>
  <c r="J3" i="1" s="1"/>
  <c r="J2" i="1" a="1"/>
  <c r="J2" i="1" s="1"/>
  <c r="L2" i="1" s="1"/>
  <c r="E2" i="1" a="1"/>
  <c r="E2" i="1" s="1"/>
  <c r="K37" i="1" l="1"/>
  <c r="L37" i="1" s="1"/>
  <c r="K30" i="1"/>
  <c r="L30" i="1" s="1"/>
  <c r="K49" i="1"/>
  <c r="L49" i="1" s="1"/>
  <c r="K40" i="1"/>
  <c r="L40" i="1" s="1"/>
  <c r="L50" i="1"/>
  <c r="K29" i="1"/>
  <c r="L29" i="1" s="1"/>
  <c r="K46" i="1"/>
  <c r="L46" i="1" s="1"/>
  <c r="K42" i="1"/>
  <c r="L42" i="1" s="1"/>
  <c r="K54" i="1"/>
  <c r="L54" i="1" s="1"/>
  <c r="K51" i="1"/>
  <c r="L51" i="1" s="1"/>
  <c r="K44" i="1"/>
  <c r="L44" i="1" s="1"/>
  <c r="K20" i="1"/>
  <c r="L20" i="1" s="1"/>
  <c r="K48" i="1"/>
  <c r="L48" i="1" s="1"/>
  <c r="K18" i="1"/>
  <c r="L18" i="1" s="1"/>
  <c r="K47" i="1"/>
  <c r="L47" i="1" s="1"/>
  <c r="K39" i="1"/>
  <c r="L39" i="1" s="1"/>
  <c r="K52" i="1"/>
  <c r="L52" i="1" s="1"/>
  <c r="K15" i="1"/>
  <c r="L15" i="1" s="1"/>
  <c r="K33" i="1"/>
  <c r="L33" i="1" s="1"/>
  <c r="K32" i="1"/>
  <c r="L32" i="1" s="1"/>
  <c r="K36" i="1"/>
  <c r="L36" i="1" s="1"/>
  <c r="K57" i="1"/>
  <c r="L57" i="1" s="1"/>
  <c r="K53" i="1"/>
  <c r="L53" i="1" s="1"/>
  <c r="K56" i="1"/>
  <c r="L56" i="1" s="1"/>
  <c r="K31" i="1"/>
  <c r="L31" i="1" s="1"/>
  <c r="K25" i="1"/>
  <c r="L25" i="1" s="1"/>
  <c r="K43" i="1"/>
  <c r="L43" i="1" s="1"/>
  <c r="K9" i="1"/>
  <c r="L9" i="1" s="1"/>
  <c r="K45" i="1"/>
  <c r="L45" i="1" s="1"/>
  <c r="K10" i="1"/>
  <c r="L10" i="1" s="1"/>
  <c r="K55" i="1"/>
  <c r="L55" i="1" s="1"/>
  <c r="K6" i="1"/>
  <c r="L6" i="1" s="1"/>
  <c r="K5" i="1"/>
  <c r="L5" i="1" s="1"/>
  <c r="K28" i="1"/>
  <c r="L28" i="1" s="1"/>
  <c r="K23" i="1"/>
  <c r="L23" i="1" s="1"/>
  <c r="K8" i="1"/>
  <c r="L8" i="1" s="1"/>
  <c r="K21" i="1"/>
  <c r="L21" i="1" s="1"/>
  <c r="K13" i="1"/>
  <c r="L13" i="1" s="1"/>
  <c r="K22" i="1"/>
  <c r="L22" i="1" s="1"/>
  <c r="K16" i="1"/>
  <c r="L16" i="1" s="1"/>
  <c r="K14" i="1"/>
  <c r="L14" i="1" s="1"/>
  <c r="K12" i="1"/>
  <c r="L12" i="1" s="1"/>
  <c r="K17" i="1"/>
  <c r="L17" i="1" s="1"/>
  <c r="K41" i="1"/>
  <c r="L41" i="1" s="1"/>
  <c r="K35" i="1"/>
  <c r="L35" i="1" s="1"/>
  <c r="K27" i="1"/>
  <c r="L27" i="1" s="1"/>
  <c r="K19" i="1"/>
  <c r="L19" i="1" s="1"/>
  <c r="K11" i="1"/>
  <c r="L11" i="1" s="1"/>
  <c r="K34" i="1"/>
  <c r="L34" i="1" s="1"/>
  <c r="K26" i="1"/>
  <c r="L26" i="1" s="1"/>
  <c r="H7" i="1"/>
  <c r="K7" i="1" s="1"/>
  <c r="L7" i="1" s="1"/>
  <c r="K4" i="1"/>
  <c r="L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futureMetadata>
  <cellMetadata count="1">
    <bk>
      <rc t="1" v="0"/>
    </bk>
  </cellMetadata>
  <valueMetadata count="5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valueMetadata>
</metadata>
</file>

<file path=xl/sharedStrings.xml><?xml version="1.0" encoding="utf-8"?>
<sst xmlns="http://schemas.openxmlformats.org/spreadsheetml/2006/main" count="188" uniqueCount="126">
  <si>
    <t>Query Symbol</t>
  </si>
  <si>
    <t>Company</t>
  </si>
  <si>
    <t>Ticker</t>
  </si>
  <si>
    <t>Market Cap</t>
  </si>
  <si>
    <t>Debt</t>
  </si>
  <si>
    <t>EV</t>
  </si>
  <si>
    <t>Price</t>
  </si>
  <si>
    <t>"Fair Price"</t>
  </si>
  <si>
    <t>% Diff</t>
  </si>
  <si>
    <t>JNJ</t>
  </si>
  <si>
    <t>Roche</t>
  </si>
  <si>
    <t>Pfizer</t>
  </si>
  <si>
    <t>PFE</t>
  </si>
  <si>
    <t>MRK</t>
  </si>
  <si>
    <t>Merck</t>
  </si>
  <si>
    <t>Amgen</t>
  </si>
  <si>
    <t>AMGN</t>
  </si>
  <si>
    <t>Novartis</t>
  </si>
  <si>
    <t>NVS</t>
  </si>
  <si>
    <t>AZN</t>
  </si>
  <si>
    <t>LLY</t>
  </si>
  <si>
    <t>MRK DE</t>
  </si>
  <si>
    <t>NVO</t>
  </si>
  <si>
    <t>CSL</t>
  </si>
  <si>
    <t>BMY</t>
  </si>
  <si>
    <t>SNY</t>
  </si>
  <si>
    <t>GSK</t>
  </si>
  <si>
    <t>ABBV</t>
  </si>
  <si>
    <t>GILD</t>
  </si>
  <si>
    <t>VRTX</t>
  </si>
  <si>
    <t>INCY</t>
  </si>
  <si>
    <t>REGN</t>
  </si>
  <si>
    <t>MRNA</t>
  </si>
  <si>
    <t>4519 JP</t>
  </si>
  <si>
    <t>ALNY</t>
  </si>
  <si>
    <t>GMAB</t>
  </si>
  <si>
    <t>TAK</t>
  </si>
  <si>
    <t>ARGX</t>
  </si>
  <si>
    <t>BAX</t>
  </si>
  <si>
    <t>4578JP</t>
  </si>
  <si>
    <t>BMRN</t>
  </si>
  <si>
    <t>SGEN</t>
  </si>
  <si>
    <t>BNTX</t>
  </si>
  <si>
    <t>VTRS</t>
  </si>
  <si>
    <t>RPRX</t>
  </si>
  <si>
    <t>BGNE</t>
  </si>
  <si>
    <t>4503JP</t>
  </si>
  <si>
    <t>4568JP</t>
  </si>
  <si>
    <t>GRFS</t>
  </si>
  <si>
    <t>Grifols</t>
  </si>
  <si>
    <t>AstraZeneca</t>
  </si>
  <si>
    <t>Eli Lilly</t>
  </si>
  <si>
    <t>Merck KgAa</t>
  </si>
  <si>
    <t>Novo Nordisk</t>
  </si>
  <si>
    <t>Bristol Myers</t>
  </si>
  <si>
    <t>Sanofi</t>
  </si>
  <si>
    <t>Abbvie</t>
  </si>
  <si>
    <t>Gilead</t>
  </si>
  <si>
    <t>Vertex</t>
  </si>
  <si>
    <t>Incyte</t>
  </si>
  <si>
    <t>Regeneron</t>
  </si>
  <si>
    <t>Moderna</t>
  </si>
  <si>
    <t>Chugai</t>
  </si>
  <si>
    <t>Alnylam</t>
  </si>
  <si>
    <t>Genmab</t>
  </si>
  <si>
    <t>Takeda</t>
  </si>
  <si>
    <t>Argenx</t>
  </si>
  <si>
    <t>Baxter</t>
  </si>
  <si>
    <t>Otsuka</t>
  </si>
  <si>
    <t>Biomarin</t>
  </si>
  <si>
    <t>Seagen</t>
  </si>
  <si>
    <t>BioNTEch</t>
  </si>
  <si>
    <t>Viartis</t>
  </si>
  <si>
    <t>Royalty Pharma</t>
  </si>
  <si>
    <t>BeiGene</t>
  </si>
  <si>
    <t>Astellas</t>
  </si>
  <si>
    <t>Daiichi Sankyo</t>
  </si>
  <si>
    <t>Citius</t>
  </si>
  <si>
    <t>CTXR</t>
  </si>
  <si>
    <t>Update</t>
  </si>
  <si>
    <t>Abbott</t>
  </si>
  <si>
    <t>Alvotech</t>
  </si>
  <si>
    <t>Aclaris</t>
  </si>
  <si>
    <t>Bayer AG</t>
  </si>
  <si>
    <t>BAYRY</t>
  </si>
  <si>
    <t>ACRS</t>
  </si>
  <si>
    <t>ABT</t>
  </si>
  <si>
    <t>ALVO</t>
  </si>
  <si>
    <t>Beam</t>
  </si>
  <si>
    <t>BEAM</t>
  </si>
  <si>
    <t>Biogen</t>
  </si>
  <si>
    <t>BridgeBio</t>
  </si>
  <si>
    <t>CASI</t>
  </si>
  <si>
    <t>BIIB</t>
  </si>
  <si>
    <t>BBIO</t>
  </si>
  <si>
    <t>Celltrion</t>
  </si>
  <si>
    <t>Clarus</t>
  </si>
  <si>
    <t>CXRT</t>
  </si>
  <si>
    <t>XLV</t>
  </si>
  <si>
    <t>XPH</t>
  </si>
  <si>
    <t>Leap</t>
  </si>
  <si>
    <t>LPTX</t>
  </si>
  <si>
    <t>LifeMD</t>
  </si>
  <si>
    <t>LFMD</t>
  </si>
  <si>
    <t>Lipocine</t>
  </si>
  <si>
    <t>LPCN</t>
  </si>
  <si>
    <t>NVAX</t>
  </si>
  <si>
    <t>Novavax</t>
  </si>
  <si>
    <t>P&amp;G</t>
  </si>
  <si>
    <t>PG</t>
  </si>
  <si>
    <t>Sarepta</t>
  </si>
  <si>
    <t>SRPT</t>
  </si>
  <si>
    <t>SBFM</t>
  </si>
  <si>
    <t>Sunshine</t>
  </si>
  <si>
    <t>RHHBY</t>
  </si>
  <si>
    <t>Q1Y22</t>
  </si>
  <si>
    <t>Cash (Cash + short-term securities)</t>
  </si>
  <si>
    <t>S/O</t>
  </si>
  <si>
    <t>FY21</t>
  </si>
  <si>
    <t>NASDAQ:CXRT</t>
  </si>
  <si>
    <t>ALVO:XNAS**</t>
  </si>
  <si>
    <t>4519 JP**</t>
  </si>
  <si>
    <t>VKTX</t>
  </si>
  <si>
    <t>Viking</t>
  </si>
  <si>
    <t>Apellis</t>
  </si>
  <si>
    <t>APLS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</si>
</sst>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164" formatCode="_([$$-409]* #,##0_);_([$$-409]* \(#,##0\);_([$$-409]* &quot;-&quot;_);_(@_)"/>
    <numFmt numFmtId="165" formatCode="_([$$-409]* #,##0.00_);_([$$-409]* \(#,##0.00\);_([$$-409]* &quot;-&quot;??_);_(@_)"/>
    <numFmt numFmtId="166" formatCode="_([$€-2]\ * #,##0_);_([$€-2]\ * \(#,##0\);_([$€-2]\ * &quot;-&quot;_);_(@_)"/>
    <numFmt numFmtId="167" formatCode="_([$€-2]\ * #,##0.00_);_([$€-2]\ * \(#,##0.00\);_([$€-2]\ * &quot;-&quot;??_);_(@_)"/>
    <numFmt numFmtId="168" formatCode="_(&quot;$&quot;* #,##0_);_(&quot;$&quot;* \(#,##0\);_(&quot;$&quot;* &quot;-&quot;??_);_(@_)"/>
    <numFmt numFmtId="169" formatCode="_([$€-2]\ * #,##0_);_([$€-2]\ * \(#,##0\);_([$€-2]\ * &quot;-&quot;??_);_(@_)"/>
    <numFmt numFmtId="170" formatCode="_([$₩-412]* #,##0_);_([$₩-412]* \(#,##0\);_([$₩-412]* &quot;-&quot;_);_(@_)"/>
    <numFmt numFmtId="171" formatCode="_([$₩-412]* #,##0.00_);_([$₩-412]* \(#,##0.00\);_([$₩-412]* &quot;-&quot;??_);_(@_)"/>
    <numFmt numFmtId="172" formatCode="_-[$₩-412]* #,##0_-;\-[$₩-412]* #,##0_-;_-[$₩-412]* &quot;-&quot;??_-;_-@_-"/>
    <numFmt numFmtId="173" formatCode="_-[$¥-411]* #,##0.00_-;\-[$¥-411]* #,##0.00_-;_-[$¥-411]* &quot;-&quot;??_-;_-@_-"/>
    <numFmt numFmtId="174" formatCode="_-[$¥-411]* #,##0_-;\-[$¥-411]* #,##0_-;_-[$¥-411]* &quot;-&quot;??_-;_-@_-"/>
    <numFmt numFmtId="175" formatCode="_([$¥-411]* #,##0_);_([$¥-411]* \(#,##0\);_([$¥-411]* &quot;-&quot;_);_(@_)"/>
  </numFmts>
  <fonts count="3">
    <font>
      <sz val="12"/>
      <color theme="1"/>
      <name val="TimesNewRomanPSMT"/>
      <family val="2"/>
    </font>
    <font>
      <sz val="12"/>
      <color theme="1"/>
      <name val="TimesNewRomanPSMT"/>
      <family val="2"/>
    </font>
    <font>
      <sz val="12"/>
      <color rgb="FF000000"/>
      <name val="TimesNewRomanPSMT"/>
      <family val="2"/>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0" fontId="0" fillId="0" borderId="0" xfId="0" applyAlignment="1">
      <alignment horizontal="left"/>
    </xf>
    <xf numFmtId="164" fontId="0" fillId="0" borderId="0" xfId="0" applyNumberFormat="1"/>
    <xf numFmtId="165" fontId="0" fillId="0" borderId="0" xfId="0" applyNumberFormat="1"/>
    <xf numFmtId="44" fontId="0" fillId="0" borderId="0" xfId="0" applyNumberFormat="1"/>
    <xf numFmtId="168" fontId="0" fillId="0" borderId="0" xfId="0" applyNumberFormat="1"/>
    <xf numFmtId="1" fontId="0" fillId="0" borderId="0" xfId="0" applyNumberFormat="1"/>
    <xf numFmtId="10" fontId="0" fillId="0" borderId="0" xfId="0" applyNumberFormat="1"/>
    <xf numFmtId="167" fontId="0" fillId="0" borderId="0" xfId="0" applyNumberFormat="1"/>
    <xf numFmtId="166" fontId="0" fillId="0" borderId="0" xfId="0" applyNumberFormat="1"/>
    <xf numFmtId="169" fontId="0" fillId="0" borderId="0" xfId="0" applyNumberFormat="1"/>
    <xf numFmtId="44" fontId="0" fillId="0" borderId="0" xfId="1" applyFont="1"/>
    <xf numFmtId="167" fontId="0" fillId="0" borderId="0" xfId="1" applyNumberFormat="1" applyFont="1"/>
    <xf numFmtId="168" fontId="0" fillId="0" borderId="0" xfId="1" applyNumberFormat="1" applyFont="1"/>
    <xf numFmtId="169" fontId="0" fillId="0" borderId="0" xfId="1" applyNumberFormat="1" applyFont="1"/>
    <xf numFmtId="9" fontId="0" fillId="0" borderId="0" xfId="0" applyNumberFormat="1"/>
    <xf numFmtId="0" fontId="2" fillId="0" borderId="0" xfId="0" applyFon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4" fontId="0" fillId="0" borderId="0" xfId="1" applyNumberFormat="1" applyFont="1"/>
    <xf numFmtId="175" fontId="0" fillId="0" borderId="0" xfId="1" applyNumberFormat="1" applyFont="1"/>
    <xf numFmtId="175"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75">
  <rv s="0">
    <v>https://www.bing.com/financeapi/forcetrigger?t=a268hw&amp;q=ARCX%3aXLV&amp;form=skydnc</v>
    <v>Learn more on Bing</v>
  </rv>
  <rv s="1">
    <v>0</v>
    <v>Sel Sector:H Care SPDR (ARCX:XLV)</v>
    <v>2</v>
    <v>3</v>
    <v>Finance</v>
    <v>4</v>
    <v>en-GB</v>
    <v>a268hw</v>
    <v>268435456</v>
    <v>1</v>
    <v>Powered by Refinitiv</v>
    <v>143.41999999999999</v>
    <v>118.75</v>
    <v>0.97899999999999998</v>
    <v>-3.65</v>
    <v>-2.7875E-2</v>
    <v>USD</v>
    <v>NYSE Arca</v>
    <v>ARCX</v>
    <v>1.1000000000000001E-3</v>
    <v>130.99</v>
    <v>ETF</v>
    <v>44799.996913796094</v>
    <v>0</v>
    <v>127.19</v>
    <v>39936555981.769997</v>
    <v>Sel Sector:H Care SPDR</v>
    <v>130.97999999999999</v>
    <v>130.94</v>
    <v>127.29</v>
    <v>XLV</v>
    <v>Sel Sector:H Care SPDR (ARCX:XLV)</v>
    <v>21</v>
    <v>7289229</v>
  </rv>
  <rv s="2">
    <v>1</v>
  </rv>
  <rv s="0">
    <v>https://www.bing.com/financeapi/forcetrigger?t=a269yc&amp;q=ARCX%3aXPH&amp;form=skydnc</v>
    <v>Learn more on Bing</v>
  </rv>
  <rv s="1">
    <v>0</v>
    <v>SPDR S&amp;P Pharm (ARCX:XPH)</v>
    <v>2</v>
    <v>3</v>
    <v>Finance</v>
    <v>5</v>
    <v>en-GB</v>
    <v>a269yc</v>
    <v>268435456</v>
    <v>1</v>
    <v>Powered by Refinitiv</v>
    <v>52.59</v>
    <v>37.94</v>
    <v>0.62280000000000002</v>
    <v>-1.32</v>
    <v>-2.9649999999999999E-2</v>
    <v>USD</v>
    <v>NYSE Arca</v>
    <v>ARCX</v>
    <v>3.4999999999999996E-3</v>
    <v>44.673999999999999</v>
    <v>ETF</v>
    <v>44799.990114328124</v>
    <v>3</v>
    <v>43.148299999999999</v>
    <v>224990838.72</v>
    <v>SPDR S&amp;P Pharm</v>
    <v>44.6</v>
    <v>44.52</v>
    <v>43.2</v>
    <v>XPH</v>
    <v>SPDR S&amp;P Pharm (ARCX:XPH)</v>
    <v>27461</v>
    <v>81242</v>
  </rv>
  <rv s="2">
    <v>4</v>
  </rv>
  <rv s="0">
    <v>https://www.bing.com/financeapi/forcetrigger?t=a1w8ec&amp;q=XNYS%3aJNJ&amp;form=skydnc</v>
    <v>Learn more on Bing</v>
  </rv>
  <rv s="3">
    <v>6</v>
    <v>JOHNSON &amp; JOHNSON (XNYS:JNJ)</v>
    <v>7</v>
    <v>8</v>
    <v>Finance</v>
    <v>9</v>
    <v>en-GB</v>
    <v>a1w8ec</v>
    <v>268435456</v>
    <v>1</v>
    <v>Powered by Refinitiv</v>
    <v>186.69</v>
    <v>155.72</v>
    <v>0.59799999999999998</v>
    <v>-2.86</v>
    <v>-1.7112000000000002E-2</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167.5</v>
    <v>Pharmaceuticals</v>
    <v>Stock</v>
    <v>44799.999950289064</v>
    <v>6</v>
    <v>164.19499999999999</v>
    <v>431895400000</v>
    <v>JOHNSON &amp; JOHNSON</v>
    <v>JOHNSON &amp; JOHNSON</v>
    <v>167.46</v>
    <v>23.8812</v>
    <v>167.13</v>
    <v>164.27</v>
    <v>2629180000</v>
    <v>JNJ</v>
    <v>JOHNSON &amp; JOHNSON (XNYS:JNJ)</v>
    <v>1146</v>
    <v>6418102</v>
    <v>1887</v>
  </rv>
  <rv s="2">
    <v>7</v>
  </rv>
  <rv s="0">
    <v>https://www.bing.com/financeapi/forcetrigger?t=a2u2jc&amp;q=OTCM%3aRHHBY&amp;form=skydnc</v>
    <v>Learn more on Bing</v>
  </rv>
  <rv s="3">
    <v>6</v>
    <v>Roche Holding Ltd (OTCM:RHHBY)</v>
    <v>7</v>
    <v>8</v>
    <v>Finance</v>
    <v>10</v>
    <v>en-GB</v>
    <v>a2u2jc</v>
    <v>268435456</v>
    <v>1</v>
    <v>Powered by Refinitiv</v>
    <v>53.86</v>
    <v>37.880000000000003</v>
    <v>0.443</v>
    <v>0</v>
    <v>0</v>
    <v>USD</v>
    <v>Roche Holding AG (Roche) is a research-based healthcare company. The Company's operating businesses are organized into two divisions: Pharmaceuticals and Diagnostics. The Pharmaceuticals Division consists of two business segments: Roche Pharmaceuticals and Chugai. The Diagnostics Division consists of four business areas: Diabetes Care, Molecular Diagnostics, Professional Diagnostics and Tissue Diagnostics. The Company develops medicines for various disease areas, including oncology, immunology, infectious diseases, ophthalmology and neuroscience. Its pharmaceutical products include Anaprox, Avastin, Bactrim, Bondronat, CellCept, Cotellic, Dilatrend, Dormicum, Invirase, Kadcyla, Kytril (Kevatril), Lariam, MabThera, Madopar, Neupogen, Pegasys, Perjeta, Pulmozyme, Rocaltrol, Rocephin and Roferon-A. The Company offers products for researchers, including cell analysis, gene expression, genome sequencing and nucleic acid purification.</v>
    <v>100920</v>
    <v>OTC Markets</v>
    <v>OTCM</v>
    <v>OTCM</v>
    <v>Grenzacherstrasse 124, BASEL, BASEL-STADT, 4058 CH</v>
    <v>41.73</v>
    <v>Pharmaceuticals</v>
    <v>Stock</v>
    <v>44799.839689073437</v>
    <v>9</v>
    <v>40.6</v>
    <v>272789500000</v>
    <v>Roche Holding Ltd</v>
    <v>Roche Holding Ltd</v>
    <v>41.6</v>
    <v>17.5501</v>
    <v>40.619999999999997</v>
    <v>40.619999999999997</v>
    <v>6474030000</v>
    <v>RHHBY</v>
    <v>Roche Holding Ltd (OTCM:RHHBY)</v>
    <v>714986</v>
    <v>1106670</v>
    <v>1966</v>
  </rv>
  <rv s="2">
    <v>10</v>
  </rv>
  <rv s="0">
    <v>https://www.bing.com/financeapi/forcetrigger?t=a1zqnm&amp;q=XNYS%3aPFE&amp;form=skydnc</v>
    <v>Learn more on Bing</v>
  </rv>
  <rv s="3">
    <v>6</v>
    <v>PFIZER INC. (XNYS:PFE)</v>
    <v>7</v>
    <v>8</v>
    <v>Finance</v>
    <v>11</v>
    <v>en-GB</v>
    <v>a1zqnm</v>
    <v>268435456</v>
    <v>1</v>
    <v>Powered by Refinitiv</v>
    <v>61.71</v>
    <v>40.94</v>
    <v>0.67720000000000002</v>
    <v>-1.08</v>
    <v>-2.2547000000000001E-2</v>
    <v>USD</v>
    <v>Pfizer Inc. (Pfizer) is a research-based global biopharmaceutical company. The Company is engaged in the discovery, development, manufacture, marketing, sales and distribution of biopharmaceutical products. Its global portfolio includes medicines and vaccines. The Company offers therapeutic candidates in gastroenterology, dermatology, and cardiology, including etrasimod, an oral, selective sphingosine 1-phosphate (S1P) receptor modulator in development for a range of immuno-inflammatory diseases, including ulcerative colitis, Crohn’s Disease, atopic dermatitis, eosinophilic esophagitis, and alopecia areata. The Company works across markets to develop wellness, prevention, treatments and cures. It collaborates with healthcare providers, governments and local communities to support and provide access to healthcare. The Company's medicines and vaccines provide value for healthcare providers and patients, through treatment of diseases, improvements in health, wellness.</v>
    <v>79000</v>
    <v>New York Stock Exchange</v>
    <v>XNYS</v>
    <v>XNYS</v>
    <v>235 E 42ND ST, NEW YORK, NY, 10017 US</v>
    <v>47.96</v>
    <v>Pharmaceuticals</v>
    <v>Stock</v>
    <v>44799.999961875001</v>
    <v>12</v>
    <v>46.701000000000001</v>
    <v>262770300000</v>
    <v>PFIZER INC.</v>
    <v>PFIZER INC.</v>
    <v>47.62</v>
    <v>9.0251999999999999</v>
    <v>47.9</v>
    <v>46.82</v>
    <v>5612352000</v>
    <v>PFE</v>
    <v>PFIZER INC. (XNYS:PFE)</v>
    <v>2901</v>
    <v>18520871</v>
    <v>1942</v>
  </rv>
  <rv s="2">
    <v>13</v>
  </rv>
  <rv s="0">
    <v>https://www.bing.com/financeapi/forcetrigger?t=a1xxmw&amp;q=XNYS%3aMRK&amp;form=skydnc</v>
    <v>Learn more on Bing</v>
  </rv>
  <rv s="3">
    <v>6</v>
    <v>MERCK &amp; CO., INC. (XNYS:MRK)</v>
    <v>7</v>
    <v>8</v>
    <v>Finance</v>
    <v>9</v>
    <v>en-GB</v>
    <v>a1xxmw</v>
    <v>268435456</v>
    <v>1</v>
    <v>Powered by Refinitiv</v>
    <v>95.72</v>
    <v>70.89</v>
    <v>0.32890000000000003</v>
    <v>-1.01</v>
    <v>-1.1188999999999999E-2</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Rd, KENILWORTH, NJ, 07033-1310 US</v>
    <v>90.74</v>
    <v>Pharmaceuticals</v>
    <v>Stock</v>
    <v>44799.997748900001</v>
    <v>15</v>
    <v>89.09</v>
    <v>226120600000</v>
    <v>MERCK &amp; CO., INC.</v>
    <v>MERCK &amp; CO., INC.</v>
    <v>90.28</v>
    <v>13.608000000000001</v>
    <v>90.27</v>
    <v>89.26</v>
    <v>2533280000</v>
    <v>MRK</v>
    <v>MERCK &amp; CO., INC. (XNYS:MRK)</v>
    <v>91</v>
    <v>8026590</v>
    <v>1970</v>
  </rv>
  <rv s="2">
    <v>16</v>
  </rv>
  <rv s="0">
    <v>http://en.wikipedia.org/wiki/Public_domain</v>
    <v>Public domain</v>
  </rv>
  <rv s="0">
    <v>http://en.wikipedia.org/wiki/Amgen</v>
    <v>Wikipedia</v>
  </rv>
  <rv s="4">
    <v>18</v>
    <v>19</v>
  </rv>
  <rv s="5">
    <v>16</v>
    <v>https://www.bing.com/th?id=AMMS_7651d2e878d4df4bb82a200be2db03e3&amp;qlt=95</v>
    <v>20</v>
    <v>0</v>
    <v>https://www.bing.com/images/search?form=xlimg&amp;q=amgen</v>
    <v>Image of AMGEN INC.</v>
  </rv>
  <rv s="0">
    <v>https://www.bing.com/financeapi/forcetrigger?t=a1nec7&amp;q=XNAS%3aAMGN&amp;form=skydnc</v>
    <v>Learn more on Bing</v>
  </rv>
  <rv s="6">
    <v>12</v>
    <v>AMGEN INC. (XNAS:AMGN)</v>
    <v>14</v>
    <v>15</v>
    <v>Finance</v>
    <v>9</v>
    <v>en-GB</v>
    <v>a1nec7</v>
    <v>268435456</v>
    <v>1</v>
    <v>Powered by Refinitiv</v>
    <v>258.45</v>
    <v>198.64</v>
    <v>0.56479999999999997</v>
    <v>-5.03</v>
    <v>-2.0474000000000003E-2</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246.36</v>
    <v>21</v>
    <v>Pharmaceuticals</v>
    <v>Stock</v>
    <v>44799.999788240624</v>
    <v>22</v>
    <v>240.45</v>
    <v>128731100000</v>
    <v>AMGEN INC.</v>
    <v>AMGEN INC.</v>
    <v>244.05</v>
    <v>20.387899999999998</v>
    <v>245.68</v>
    <v>240.65</v>
    <v>534930800</v>
    <v>AMGN</v>
    <v>AMGEN INC. (XNAS:AMGN)</v>
    <v>53</v>
    <v>2390647</v>
    <v>1986</v>
  </rv>
  <rv s="2">
    <v>23</v>
  </rv>
  <rv s="0">
    <v>http://en.wikipedia.org/wiki/Novartis</v>
    <v>Wikipedia</v>
  </rv>
  <rv s="4">
    <v>18</v>
    <v>25</v>
  </rv>
  <rv s="5">
    <v>16</v>
    <v>https://www.bing.com/th?id=AMMS_3a4201ed5d487670c98d0ce5663b2ca7&amp;qlt=95</v>
    <v>26</v>
    <v>0</v>
    <v>https://www.bing.com/images/search?form=xlimg&amp;q=novartis</v>
    <v>Image of Novartis Inc.</v>
  </rv>
  <rv s="0">
    <v>https://www.bing.com/financeapi/forcetrigger?t=a1yw77&amp;q=XNYS%3aNVS&amp;form=skydnc</v>
    <v>Learn more on Bing</v>
  </rv>
  <rv s="6">
    <v>12</v>
    <v>Novartis Inc. (XNYS:NVS)</v>
    <v>14</v>
    <v>15</v>
    <v>Finance</v>
    <v>9</v>
    <v>en-GB</v>
    <v>a1yw77</v>
    <v>268435456</v>
    <v>1</v>
    <v>Powered by Refinitiv</v>
    <v>94.26</v>
    <v>79.09</v>
    <v>0.5292</v>
    <v>-0.73</v>
    <v>-8.7519999999999994E-3</v>
    <v>USD</v>
    <v>Novartis AG is a Switzerland-based pharmaceutical company. The Company develops, manufactures, and markets branded and generic prescription drugs, active pharmaceutical ingredients (APIs), biosimilars and ophthalmic products. The Company uses science and digital technologies for treatments in the disease areas of immunology, dermatology, cancer, ophthalmology, neuroscience, respiratory, cardiovascular, renal and metabolism. The business activities of the Company are divided into two segments: Innovative Medicines, which includes innovative patent-protected prescription medicines for blood pressure, cancer and other ailments, and Sandoz, which includes generic pharmaceuticals and biosimilars.</v>
    <v>108000</v>
    <v>New York Stock Exchange</v>
    <v>XNYS</v>
    <v>XNYS</v>
    <v>Lichtstrasse 35, BASEL, BASEL-STADT, 4056 CH</v>
    <v>84.53</v>
    <v>27</v>
    <v>Pharmaceuticals</v>
    <v>Stock</v>
    <v>44799.967427731252</v>
    <v>28</v>
    <v>82.621300000000005</v>
    <v>200463900000</v>
    <v>Novartis Inc.</v>
    <v>Novartis Inc.</v>
    <v>84.46</v>
    <v>8.0991</v>
    <v>83.41</v>
    <v>82.68</v>
    <v>2403721000</v>
    <v>NVS</v>
    <v>Novartis Inc. (XNYS:NVS)</v>
    <v>359</v>
    <v>1723192</v>
    <v>1996</v>
  </rv>
  <rv s="2">
    <v>29</v>
  </rv>
  <rv s="0">
    <v>https://www.bing.com/financeapi/forcetrigger?t=a1o3qh&amp;q=XNAS%3aAZN&amp;form=skydnc</v>
    <v>Learn more on Bing</v>
  </rv>
  <rv s="3">
    <v>6</v>
    <v>ASTRAZENECA PLC (XNAS:AZN)</v>
    <v>7</v>
    <v>8</v>
    <v>Finance</v>
    <v>9</v>
    <v>en-GB</v>
    <v>a1o3qh</v>
    <v>268435456</v>
    <v>1</v>
    <v>Powered by Refinitiv</v>
    <v>71.7</v>
    <v>53.63</v>
    <v>0.43640000000000001</v>
    <v>-1.94</v>
    <v>-2.8420999999999998E-2</v>
    <v>USD</v>
    <v>AstraZeneca PLC is a patient-focused pharmaceutical company. The Company focuses on discovery and development, manufacturing and commercialization of prescription medicines. The Company is focused on various therapy areas, such as Oncology; BioPharmaceuticals (comprising Cardiovascular, Renal &amp; Metabolism (CVRM) and Respiratory &amp; Immunology (R&amp;I)), and Rare Disease. Its pipeline forms a robust portfolio of investigational therapies in various stages of clinical development. Its pipeline includes the Alexion Rare Disease portfolio and comprises approximately 177 projects, of which 161 are in the clinical phase of development. Its key marketed oncology products include Tagrisso (osimertinib), Lynparza (olaparib), Imfinzi (durvalumab), Koselugo (selumetinib), Farxiga/ Forxiga (dapagliflozin), Roxadustat, Onglyza (saxagliptin) and others. The Company’s geographical segments include United Kingdom, Rest of Europe, The Americas and Asia, Africa &amp; Australasia.</v>
    <v>83100</v>
    <v>Nasdaq Stock Market</v>
    <v>XNAS</v>
    <v>XNAS</v>
    <v>1 Francis Crick Avenue, CAMBRIDGE, CAMBRIDGESHIRE, CB2 0AA GB</v>
    <v>68.260000000000005</v>
    <v>Pharmaceuticals</v>
    <v>Stock</v>
    <v>44799.999915335153</v>
    <v>31</v>
    <v>66.31</v>
    <v>208289700000</v>
    <v>ASTRAZENECA PLC</v>
    <v>ASTRAZENECA PLC</v>
    <v>68.099999999999994</v>
    <v>492.77379999999999</v>
    <v>68.260000000000005</v>
    <v>66.319999999999993</v>
    <v>3098979000</v>
    <v>AZN</v>
    <v>ASTRAZENECA PLC (XNAS:AZN)</v>
    <v>130</v>
    <v>5447335</v>
    <v>1992</v>
  </rv>
  <rv s="2">
    <v>32</v>
  </rv>
  <rv s="0">
    <v>https://www.bing.com/financeapi/forcetrigger?t=a1wyu2&amp;q=XNYS%3aLLY&amp;form=skydnc</v>
    <v>Learn more on Bing</v>
  </rv>
  <rv s="3">
    <v>6</v>
    <v>ELI LILLY AND COMPANY (XNYS:LLY)</v>
    <v>7</v>
    <v>8</v>
    <v>Finance</v>
    <v>9</v>
    <v>en-GB</v>
    <v>a1wyu2</v>
    <v>268435456</v>
    <v>1</v>
    <v>Powered by Refinitiv</v>
    <v>335.33</v>
    <v>220.2</v>
    <v>0.35589999999999999</v>
    <v>-7.58</v>
    <v>-2.3456999999999999E-2</v>
    <v>USD</v>
    <v>Eli Lilly and Company is a drug manufacturing company. The Company is engaged in the discovery, development, manufacturing, marketing, and sales of pharmaceutical products across the world. The Company's diabetes products include Baqsimi, Basaglar, Humalog, Humulin, Jardiance, Lyumjev, Trajenta and Trulicity. Its oncology products include Alimta, Cyramza, Erbitux, Retevmo, Tyvyt and Verzenio. The Company's immunology products consist of Olumiant and Taltz. Its neuroscience products include Cymbalta, Emgality, Reyvow and Zyprexa. Its other therapies consist of Bamlanivimab, etesevimab, Cialis and Forteo. The Company manufactures and distributes its products through facilities in the United States, including Puerto Rico, and about eight other countries. Its products are sold in approximately 120 countries. Its subsidiaries include Acanthas Pharma, Inc., Alnara Pharmaceuticals, Inc., ARMO Biosciences, Inc., and Avid Radiopharmaceuticals, Inc., among others.</v>
    <v>35000</v>
    <v>New York Stock Exchange</v>
    <v>XNYS</v>
    <v>XNYS</v>
    <v>Lilly Corporate Ctr, Drop Code 1094, Lilly Corporate Ctr, INDIANAPOLIS, IN, 46285-0001 US</v>
    <v>324.5899</v>
    <v>Pharmaceuticals</v>
    <v>Stock</v>
    <v>44799.999857407034</v>
    <v>34</v>
    <v>315.26499999999999</v>
    <v>299837200000</v>
    <v>ELI LILLY AND COMPANY</v>
    <v>ELI LILLY AND COMPANY</v>
    <v>323.58999999999997</v>
    <v>50.356000000000002</v>
    <v>323.14</v>
    <v>315.56</v>
    <v>950174800</v>
    <v>LLY</v>
    <v>ELI LILLY AND COMPANY (XNYS:LLY)</v>
    <v>165</v>
    <v>2649216</v>
    <v>1901</v>
  </rv>
  <rv s="2">
    <v>35</v>
  </rv>
  <rv s="0">
    <v>http://zh.wikipedia.org/wiki/默克集團</v>
    <v>Wikipedia</v>
  </rv>
  <rv s="4">
    <v>18</v>
    <v>37</v>
  </rv>
  <rv s="5">
    <v>16</v>
    <v>https://www.bing.com/th?id=AMMS_be320d5fdf2867736594a84b5cf42cea&amp;qlt=95</v>
    <v>38</v>
    <v>0</v>
    <v>https://www.bing.com/images/search?form=xlimg&amp;q=merck+kgaa</v>
    <v>Image of Merck KGaA</v>
  </rv>
  <rv s="0">
    <v>https://www.bing.com/financeapi/forcetrigger?t=aft3k2&amp;q=XETR%3aMRK&amp;form=skydnc</v>
    <v>Learn more on Bing</v>
  </rv>
  <rv s="6">
    <v>12</v>
    <v>Merck KGaA (XETR:MRK)</v>
    <v>14</v>
    <v>17</v>
    <v>Finance</v>
    <v>10</v>
    <v>en-GB</v>
    <v>aft3k2</v>
    <v>268435456</v>
    <v>1</v>
    <v>Powered by Refinitiv</v>
    <v>231.5</v>
    <v>153.1</v>
    <v>0.62170000000000003</v>
    <v>-1.45</v>
    <v>-8.3479999999999995E-3</v>
    <v>EUR</v>
    <v>Merck KGaA is a Germany-based science and technology company. The Company operates in three business segments: Healthcare, Life Sciences and Electronics. The Healthcare business, which operates in the United States and Canada as EMD Serono, focuses on such therapeutic areas as allergies, fertility, oncology and neurodegenerative diseases, developing drugs, diagnostic substances and medical devices. The Life Sciences business comprises the activities of MilliporeSigma, which provides solutions that facilitate biotechnology and pharmaceutical research. The product range includes laboratory water systems, gene editing tools, cell lines and end-to-end drug manufacturing systems, among others. The Electronics business enables digital living and provides specialty chemicals for various applications, including liquid crystals for electronic displays, materials for integrated circuits, effect pigments for coatings and color cosmetics, as well as functional materials for energy solutions.</v>
    <v>62770</v>
    <v>Xetra</v>
    <v>XETR</v>
    <v>XETR</v>
    <v>Frankfurter Str. 250, DARMSTADT, HESSEN, 64293 DE</v>
    <v>173.55</v>
    <v>39</v>
    <v>Pharmaceuticals</v>
    <v>Stock</v>
    <v>44802.404016203705</v>
    <v>40</v>
    <v>170.5</v>
    <v>22449380000</v>
    <v>Merck KGaA</v>
    <v>Merck KGaA</v>
    <v>170.9</v>
    <v>22.82</v>
    <v>173.7</v>
    <v>172.25</v>
    <v>129242200</v>
    <v>MRK</v>
    <v>Merck KGaA (XETR:MRK)</v>
    <v>38364</v>
    <v>202310</v>
    <v>1995</v>
  </rv>
  <rv s="2">
    <v>41</v>
  </rv>
  <rv s="0">
    <v>https://www.bing.com/financeapi/forcetrigger?t=a1yvxm&amp;q=XNYS%3aNVO&amp;form=skydnc</v>
    <v>Learn more on Bing</v>
  </rv>
  <rv s="3">
    <v>6</v>
    <v>Novo Nordisk A/S (XNYS:NVO)</v>
    <v>7</v>
    <v>8</v>
    <v>Finance</v>
    <v>11</v>
    <v>en-GB</v>
    <v>a1yvxm</v>
    <v>268435456</v>
    <v>1</v>
    <v>Powered by Refinitiv</v>
    <v>122.16</v>
    <v>91.51</v>
    <v>0.46639999999999998</v>
    <v>-2.71</v>
    <v>-2.4327000000000001E-2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50816</v>
    <v>New York Stock Exchange</v>
    <v>XNYS</v>
    <v>XNYS</v>
    <v>Novo Alle 1, BAGSVAERD, DENMARK-NA, 2880 DK</v>
    <v>111.8073</v>
    <v>Pharmaceuticals</v>
    <v>Stock</v>
    <v>44799.988155185158</v>
    <v>43</v>
    <v>108.58</v>
    <v>191520100000</v>
    <v>Novo Nordisk A/S</v>
    <v>Novo Nordisk A/S</v>
    <v>111.39</v>
    <v>33.064399999999999</v>
    <v>111.4</v>
    <v>108.69</v>
    <v>1742564000</v>
    <v>NVO</v>
    <v>Novo Nordisk A/S (XNYS:NVO)</v>
    <v>2454</v>
    <v>1758884</v>
    <v>1931</v>
  </rv>
  <rv s="2">
    <v>44</v>
  </rv>
  <rv s="0">
    <v>https://www.bing.com/financeapi/forcetrigger?t=a1qevh&amp;q=XNYS%3aCSL&amp;form=skydnc</v>
    <v>Learn more on Bing</v>
  </rv>
  <rv s="3">
    <v>6</v>
    <v>CARLISLE COMPANIES INCORPORATED (XNYS:CSL)</v>
    <v>7</v>
    <v>8</v>
    <v>Finance</v>
    <v>9</v>
    <v>en-GB</v>
    <v>a1qevh</v>
    <v>268435456</v>
    <v>1</v>
    <v>Powered by Refinitiv</v>
    <v>318.70999999999998</v>
    <v>195.04</v>
    <v>1.0489999999999999</v>
    <v>-10.29</v>
    <v>-3.2642000000000004E-2</v>
    <v>USD</v>
    <v>Carlisle Companies Incorporated is a diversified, global manufacturer of engineered products. The Company operates through four segments: Carlisle Construction Materials (CCM), Carlisle Weatherproofing Technologies (CWT), Carlisle Interconnect Technologies (CIT) and Carlisle Fluid Technologies (CFT). Its CCM segment produces a range of building envelope products for commercial, industrial and residential buildings, including single-ply roofing, rigid foam insulations, spray polyurethane foam technologies and others. Its CWT segment provides building envelope solutions in commercial and residential applications. Its CIT segment produces wire and cable, including optical fiber, for the commercial aerospace, military and defense electronics, medical device, industrial, and test and measurement markets. Its CFT segment produces engineered liquid, powder, sealants and adhesives finishing equipment and integrated system solutions for spraying, pumping, mixing, metering &amp; curing of coatings.</v>
    <v>11000</v>
    <v>New York Stock Exchange</v>
    <v>XNYS</v>
    <v>XNYS</v>
    <v>16430 N. Scottsdale Rd., Suite 400, SCOTTSDALE, AZ, 85254 US</v>
    <v>315.42</v>
    <v>Homebuilding &amp; Construction Supplies</v>
    <v>Stock</v>
    <v>44799.958333356248</v>
    <v>46</v>
    <v>304.52999999999997</v>
    <v>15773320000</v>
    <v>CARLISLE COMPANIES INCORPORATED</v>
    <v>CARLISLE COMPANIES INCORPORATED</v>
    <v>314.74</v>
    <v>21.966200000000001</v>
    <v>315.24</v>
    <v>304.95</v>
    <v>51724290</v>
    <v>CSL</v>
    <v>CARLISLE COMPANIES INCORPORATED (XNYS:CSL)</v>
    <v>371531</v>
    <v>461796</v>
    <v>1986</v>
  </rv>
  <rv s="2">
    <v>47</v>
  </rv>
  <rv s="0">
    <v>https://www.bing.com/financeapi/forcetrigger?t=a1ook2&amp;q=XNYS%3aBMY&amp;form=skydnc</v>
    <v>Learn more on Bing</v>
  </rv>
  <rv s="3">
    <v>6</v>
    <v>BRISTOL-MYERS SQUIBB COMPANY (XNYS:BMY)</v>
    <v>7</v>
    <v>8</v>
    <v>Finance</v>
    <v>9</v>
    <v>en-GB</v>
    <v>a1ook2</v>
    <v>268435456</v>
    <v>1</v>
    <v>Powered by Refinitiv</v>
    <v>80.59</v>
    <v>53.22</v>
    <v>0.4037</v>
    <v>-0.31</v>
    <v>-4.3359999999999996E-3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72.040000000000006</v>
    <v>Pharmaceuticals</v>
    <v>Stock</v>
    <v>44799.991719316407</v>
    <v>49</v>
    <v>71.125</v>
    <v>152008800000</v>
    <v>BRISTOL-MYERS SQUIBB COMPANY</v>
    <v>BRISTOL-MYERS SQUIBB COMPANY</v>
    <v>71.92</v>
    <v>23.667000000000002</v>
    <v>71.5</v>
    <v>71.19</v>
    <v>2135255000</v>
    <v>BMY</v>
    <v>BRISTOL-MYERS SQUIBB COMPANY (XNYS:BMY)</v>
    <v>3949</v>
    <v>8186684</v>
    <v>1933</v>
  </rv>
  <rv s="2">
    <v>50</v>
  </rv>
  <rv s="0">
    <v>https://www.bing.com/financeapi/forcetrigger?t=a23a2w&amp;q=XNAS%3aSNY&amp;form=skydnc</v>
    <v>Learn more on Bing</v>
  </rv>
  <rv s="3">
    <v>6</v>
    <v>Sanofi SA (XNAS:SNY)</v>
    <v>7</v>
    <v>8</v>
    <v>Finance</v>
    <v>9</v>
    <v>en-GB</v>
    <v>a23a2w</v>
    <v>268435456</v>
    <v>1</v>
    <v>Powered by Refinitiv</v>
    <v>57.790900000000001</v>
    <v>39.85</v>
    <v>0.50270000000000004</v>
    <v>0.33</v>
    <v>8.1499999999999993E-3</v>
    <v>USD</v>
    <v>Sanofi SA is a healthcare company based in France. The Company focuses on patient needs and engages in the research, development, manufacture, and marketing of therapeutic solutions. Its three operating segments are: Pharmaceuticals, Consumer Healthcare (CHC), and Vaccines. The Pharmaceuticals includes: Immunology, Multiple Sclerosis / Neurology, Oncology, Rare Diseases, Rare Blood Disorders, Cardiovascular, Diabetes, Established Prescription Products. The Vaccines segment comprises, for all geographical territories, the commercial operations of Sanofi Pasteur, together with research, development, and production activities dedicated to vaccines. The CHC segment comprises the commercial operations for Sanofi’s Consumer Healthcare products, together with research, development and production activities dedicated to those products. The Company’s products developed in collaboration or franchise include Dupixent, Aubagio, Lemtrada, Cerezyme, Lumizyme, Jevtana, Fabrazyme, among others.</v>
    <v>95442</v>
    <v>Nasdaq Stock Market</v>
    <v>XNAS</v>
    <v>XNAS</v>
    <v>54 rue la Boetie, PARIS, ILE-DE-FRANCE, 75008 FR</v>
    <v>41.64</v>
    <v>Pharmaceuticals</v>
    <v>Stock</v>
    <v>44799.98466778906</v>
    <v>52</v>
    <v>40.68</v>
    <v>103523700000</v>
    <v>Sanofi SA</v>
    <v>Sanofi SA</v>
    <v>41.56</v>
    <v>14.7743</v>
    <v>40.49</v>
    <v>40.82</v>
    <v>2534958000</v>
    <v>SNY</v>
    <v>Sanofi SA (XNAS:SNY)</v>
    <v>18734</v>
    <v>3959668</v>
    <v>1994</v>
  </rv>
  <rv s="2">
    <v>53</v>
  </rv>
  <rv s="0">
    <v>https://www.bing.com/financeapi/forcetrigger?t=a1u99c&amp;q=XNYS%3aGSK&amp;form=skydnc</v>
    <v>Learn more on Bing</v>
  </rv>
  <rv s="3">
    <v>6</v>
    <v>GSK PLC (XNYS:GSK)</v>
    <v>7</v>
    <v>8</v>
    <v>Finance</v>
    <v>9</v>
    <v>en-GB</v>
    <v>a1u99c</v>
    <v>268435456</v>
    <v>1</v>
    <v>Powered by Refinitiv</v>
    <v>46.97</v>
    <v>33.1</v>
    <v>0.60350000000000004</v>
    <v>-0.54</v>
    <v>-1.6008999999999999E-2</v>
    <v>USD</v>
    <v>GSK plc is a global biopharma company. The Company makes vaccines and specialty medicines to prevent and treat disease. Its segments include Commercial Operations and Research and Development. It develops cancer medicines for patients, including ovarian cancer, endometrial cancer, and multiple myeloma. It has developed a new monoclonal antibody treatment for COVID-19. Its product areas include vaccines, specialty medicines, and general medicines. Its vaccine portfolio includes more than 20 vaccines that help protect people from a range of diseases and infections throughout their lives. Its specialty medicines include medicines for immune-mediated conditions, including the chronic autoimmune condition lupus, respiratory disease, and human immunodeficiency virus (HIV). Its general medicines include inhaled medicines for asthma and chronic obstructive pulmonary disease (COPD), antibiotics and medicines for skin diseases. It has a global network of about 12 vaccines manufacturing sites.</v>
    <v>90096</v>
    <v>New York Stock Exchange</v>
    <v>XNYS</v>
    <v>XNYS</v>
    <v>980 Great West Road, BRENTFORD, MIDDLESEX, TW8 9GS GB</v>
    <v>34.06</v>
    <v>Pharmaceuticals</v>
    <v>Stock</v>
    <v>44799.99979798594</v>
    <v>55</v>
    <v>33.1</v>
    <v>67107630000</v>
    <v>GSK PLC</v>
    <v>GSK PLC</v>
    <v>33.78</v>
    <v>15.5025</v>
    <v>33.729999999999997</v>
    <v>33.19</v>
    <v>2033677000</v>
    <v>GSK</v>
    <v>GSK PLC (XNYS:GSK)</v>
    <v>179</v>
    <v>7849242</v>
    <v>1999</v>
  </rv>
  <rv s="2">
    <v>56</v>
  </rv>
  <rv s="0">
    <v>https://www.bing.com/financeapi/forcetrigger?t=a1mpqh&amp;q=XNYS%3aABBV&amp;form=skydnc</v>
    <v>Learn more on Bing</v>
  </rv>
  <rv s="3">
    <v>6</v>
    <v>ABBVIE INC. (XNYS:ABBV)</v>
    <v>7</v>
    <v>8</v>
    <v>Finance</v>
    <v>9</v>
    <v>en-GB</v>
    <v>a1mpqh</v>
    <v>268435456</v>
    <v>1</v>
    <v>Powered by Refinitiv</v>
    <v>175.91</v>
    <v>105.56</v>
    <v>0.68789999999999996</v>
    <v>-2.98</v>
    <v>-2.1387999999999997E-2</v>
    <v>USD</v>
    <v>AbbVie Inc. (AbbVie) is a research-based biopharmaceutical company. The Company is engaged in research and development, manufacturing, commercialization and sale of medicines and therapies. AbbVie offers its products in various therapeutic categories, including Immunology products, which include Humira, Skyrizi and Rinvoq; Oncology products consists of Imbruvica and Venclexta; Aesthetics products include Botox Cosmetic, Juvederm Collection and other aesthetics; Neuroscience products, such as Botox Therapeutic, Vraylar, Duopa and Duodopa, and Ubrelvy; Eye care products consists of Lumigan, Alphagan and Restasis ; Women's health products include Lo Loestrin, Orilissa and other women's health; and Other key products, which includes Mavyret, Creon, Lupron, Linzess and Synthroid. The Company's products are sold worldwide directly to wholesalers, distributors, government agencies, health care facilities and independent retailers from AbbVie-owned distribution centers and public warehouses.</v>
    <v>50000</v>
    <v>New York Stock Exchange</v>
    <v>XNYS</v>
    <v>XNYS</v>
    <v>1 N Waukegan Rd, NORTH CHICAGO, IL, 60064 US</v>
    <v>139.85</v>
    <v>Pharmaceuticals</v>
    <v>Stock</v>
    <v>44799.999996110935</v>
    <v>58</v>
    <v>136.25</v>
    <v>241080000000</v>
    <v>ABBVIE INC.</v>
    <v>ABBVIE INC.</v>
    <v>138.88999999999999</v>
    <v>19.284800000000001</v>
    <v>139.33000000000001</v>
    <v>136.35</v>
    <v>1768097000</v>
    <v>ABBV</v>
    <v>ABBVIE INC. (XNYS:ABBV)</v>
    <v>281</v>
    <v>5322740</v>
    <v>2012</v>
  </rv>
  <rv s="2">
    <v>59</v>
  </rv>
  <rv s="0">
    <v>https://www.bing.com/financeapi/forcetrigger?t=a1tvoc&amp;q=XNAS%3aGILD&amp;form=skydnc</v>
    <v>Learn more on Bing</v>
  </rv>
  <rv s="3">
    <v>6</v>
    <v>GILEAD SCIENCES, INC. (XNAS:GILD)</v>
    <v>7</v>
    <v>8</v>
    <v>Finance</v>
    <v>9</v>
    <v>en-GB</v>
    <v>a1tvoc</v>
    <v>268435456</v>
    <v>1</v>
    <v>Powered by Refinitiv</v>
    <v>74.12</v>
    <v>57.164999999999999</v>
    <v>0.34670000000000001</v>
    <v>-1.22</v>
    <v>-1.9185000000000001E-2</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includes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It sells and distributes its products in the United States through the wholesale channel. It operates in more than 35 countries worldwide.</v>
    <v>14400</v>
    <v>Nasdaq Stock Market</v>
    <v>XNAS</v>
    <v>XNAS</v>
    <v>333 LAKESIDE DR, FOSTER CITY, CA, 94404-1147 US</v>
    <v>63.62</v>
    <v>Biotechnology &amp; Medical Research</v>
    <v>Stock</v>
    <v>44799.984672140628</v>
    <v>61</v>
    <v>62.35</v>
    <v>78172520000</v>
    <v>GILEAD SCIENCES, INC.</v>
    <v>GILEAD SCIENCES, INC.</v>
    <v>63.59</v>
    <v>19.017700000000001</v>
    <v>63.59</v>
    <v>62.37</v>
    <v>1253367000</v>
    <v>GILD</v>
    <v>GILEAD SCIENCES, INC. (XNAS:GILD)</v>
    <v>27</v>
    <v>6271393</v>
    <v>1987</v>
  </rv>
  <rv s="2">
    <v>62</v>
  </rv>
  <rv s="0">
    <v>https://www.bing.com/financeapi/forcetrigger?t=a25k5r&amp;q=XNAS%3aVRTX&amp;form=skydnc</v>
    <v>Learn more on Bing</v>
  </rv>
  <rv s="3">
    <v>6</v>
    <v>VERTEX PHARMACEUTICALS INCORPORATED (XNAS:VRTX)</v>
    <v>7</v>
    <v>8</v>
    <v>Finance</v>
    <v>9</v>
    <v>en-GB</v>
    <v>a25k5r</v>
    <v>268435456</v>
    <v>1</v>
    <v>Powered by Refinitiv</v>
    <v>305.95</v>
    <v>176.36</v>
    <v>0.4521</v>
    <v>-9.5399999999999991</v>
    <v>-3.2759000000000003E-2</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294.14999999999998</v>
    <v>Biotechnology &amp; Medical Research</v>
    <v>Stock</v>
    <v>44799.998984085156</v>
    <v>64</v>
    <v>281.31</v>
    <v>72239510000</v>
    <v>VERTEX PHARMACEUTICALS INCORPORATED</v>
    <v>VERTEX PHARMACEUTICALS INCORPORATED</v>
    <v>292.17</v>
    <v>22.78</v>
    <v>291.22000000000003</v>
    <v>281.68</v>
    <v>256459500</v>
    <v>VRTX</v>
    <v>VERTEX PHARMACEUTICALS INCORPORATED (XNAS:VRTX)</v>
    <v>16</v>
    <v>1328917</v>
    <v>1989</v>
  </rv>
  <rv s="2">
    <v>65</v>
  </rv>
  <rv s="0">
    <v>https://www.bing.com/financeapi/forcetrigger?t=a1vjbh&amp;q=XNAS%3aINCY&amp;form=skydnc</v>
    <v>Learn more on Bing</v>
  </rv>
  <rv s="3">
    <v>6</v>
    <v>INCYTE CORPORATION (XNAS:INCY)</v>
    <v>7</v>
    <v>8</v>
    <v>Finance</v>
    <v>9</v>
    <v>en-GB</v>
    <v>a1vjbh</v>
    <v>268435456</v>
    <v>1</v>
    <v>Powered by Refinitiv</v>
    <v>84.86</v>
    <v>61.91</v>
    <v>0.65249999999999997</v>
    <v>-1.2</v>
    <v>-1.6511000000000001E-2</v>
    <v>USD</v>
    <v>Incyte Corporation is a biopharmaceutical company, which is focused on the discovery, development, and commercialization of therapeutics. The Company also conducts commercial and clinical development operations from its European headquarters in Morges, Switzerland, and Japanese office in Tokyo and Canadian headquarters in Montreal. It operates in two therapeutic areas, One therapeutic area is Hematology/Oncology, which is comprised of Myeloproliferative Neoplasms and Graft-Versus-Host Disease, as well as solid tumors and hematologic malignancies. The other therapeutic area is Inflammation and Autoimmunity, which includes its Dermatology commercial franchise. Its hematology and oncology franchise is comprised of four products, which are JAKAFI (ruxolitinib), MONJUVI (tafasitamab-cxix)/MINJUVI (tafasitamab), PEMAZYRE (pemigatinib) and ICLUSIG (ponatinib), as well as other clinical development programs. Its Dermatology commercial franchise is comprised of OPZELURA (ruxolitinib) cream.</v>
    <v>2094</v>
    <v>Nasdaq Stock Market</v>
    <v>XNAS</v>
    <v>XNAS</v>
    <v>1801 Augustine Cut-Off, WILMINGTON, DE, 19803 US</v>
    <v>72.98</v>
    <v>Pharmaceuticals</v>
    <v>Stock</v>
    <v>44799.977584582812</v>
    <v>67</v>
    <v>71.38</v>
    <v>15899340000</v>
    <v>INCYTE CORPORATION</v>
    <v>INCYTE CORPORATION</v>
    <v>72.98</v>
    <v>16.817799999999998</v>
    <v>72.680000000000007</v>
    <v>71.48</v>
    <v>222430600</v>
    <v>INCY</v>
    <v>INCYTE CORPORATION (XNAS:INCY)</v>
    <v>1252731</v>
    <v>1203130</v>
    <v>1991</v>
  </rv>
  <rv s="2">
    <v>68</v>
  </rv>
  <rv s="0">
    <v>https://www.bing.com/financeapi/forcetrigger?t=a21uim&amp;q=XNAS%3aREGN&amp;form=skydnc</v>
    <v>Learn more on Bing</v>
  </rv>
  <rv s="3">
    <v>6</v>
    <v>REGENERON PHARMACEUTICALS, INC. (XNAS:REGN)</v>
    <v>7</v>
    <v>8</v>
    <v>Finance</v>
    <v>9</v>
    <v>en-GB</v>
    <v>a21uim</v>
    <v>268435456</v>
    <v>1</v>
    <v>Powered by Refinitiv</v>
    <v>747.42139999999995</v>
    <v>538.01</v>
    <v>0.28010000000000002</v>
    <v>-7.62</v>
    <v>-1.2619999999999999E-2</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Road, TARRYTOWN, NY, 10591 US</v>
    <v>609.85</v>
    <v>Biotechnology &amp; Medical Research</v>
    <v>Stock</v>
    <v>44799.922401388278</v>
    <v>70</v>
    <v>595.49</v>
    <v>64988580000</v>
    <v>REGENERON PHARMACEUTICALS, INC.</v>
    <v>REGENERON PHARMACEUTICALS, INC.</v>
    <v>603.79999999999995</v>
    <v>11.9068</v>
    <v>603.79999999999995</v>
    <v>596.17999999999995</v>
    <v>109008300</v>
    <v>REGN</v>
    <v>REGENERON PHARMACEUTICALS, INC. (XNAS:REGN)</v>
    <v>2</v>
    <v>543333</v>
    <v>1988</v>
  </rv>
  <rv s="2">
    <v>71</v>
  </rv>
  <rv s="0">
    <v>https://www.bing.com/financeapi/forcetrigger?t=bo5fpr&amp;q=XNAS%3aMRNA&amp;form=skydnc</v>
    <v>Learn more on Bing</v>
  </rv>
  <rv s="3">
    <v>6</v>
    <v>MODERNA, INC. (XNAS:MRNA)</v>
    <v>7</v>
    <v>8</v>
    <v>Finance</v>
    <v>11</v>
    <v>en-GB</v>
    <v>bo5fpr</v>
    <v>268435456</v>
    <v>1</v>
    <v>Powered by Refinitiv</v>
    <v>464.85</v>
    <v>115.61</v>
    <v>1.6514</v>
    <v>-5.35</v>
    <v>-3.7663000000000002E-2</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145.5</v>
    <v>Biotechnology &amp; Medical Research</v>
    <v>Stock</v>
    <v>44799.999901249997</v>
    <v>73</v>
    <v>136.66</v>
    <v>53476980000</v>
    <v>MODERNA, INC.</v>
    <v>MODERNA, INC.</v>
    <v>142.80000000000001</v>
    <v>4.1673999999999998</v>
    <v>142.05000000000001</v>
    <v>136.69999999999999</v>
    <v>391199600</v>
    <v>MRNA</v>
    <v>MODERNA, INC. (XNAS:MRNA)</v>
    <v>1957</v>
    <v>4577620</v>
    <v>2016</v>
  </rv>
  <rv s="2">
    <v>74</v>
  </rv>
  <rv s="0">
    <v>https://www.bing.com/financeapi/forcetrigger?t=a1nbmw&amp;q=XNAS%3aALNY&amp;form=skydnc</v>
    <v>Learn more on Bing</v>
  </rv>
  <rv s="7">
    <v>18</v>
    <v>ALNYLAM PHARMACEUTICALS, INC. (XNAS:ALNY)</v>
    <v>7</v>
    <v>19</v>
    <v>Finance</v>
    <v>9</v>
    <v>en-GB</v>
    <v>a1nbmw</v>
    <v>268435456</v>
    <v>1</v>
    <v>Powered by Refinitiv</v>
    <v>236.8</v>
    <v>117.58</v>
    <v>0.64949999999999997</v>
    <v>-2.98</v>
    <v>-1.393E-2</v>
    <v>USD</v>
    <v>Alnylam Pharmaceuticals, Inc. is a biopharmaceutical company. It is developing therapeutics based on ribonucleic acid interference (RNAi). Its pipeline includes four products and multiple late and early-stage investigational RNAi therapeutics, that is focused in four strategic therapeutic areas (STArs): Genetic Medicines; Cardio-Metabolic Diseases; Hepatic Infectious Diseases; and CNS/Ocular Diseases. Its RNAi-based medicines include ONPATTRO (patisiran), GIVLAARI (givosiran), OXLUMO (lumasiran) and Leqvio (inclisiran). ONPATTRO is an intravenously administered RNAi therapeutic targeting transthyretin amyloidosis. GIVLAARI is used to reduce induced liver aminolevulinic acid synthase 1 messenger RNA (mRNA), to reduce toxins associated with attacks and other disease manifestations of acute hepatic porphyria. OXLUMO is an RNAi therapeutic targeting hydroxyacid oxidase 1 for the treatment of primary hyperoxaluria type 1. Leqvio is used for the treatment of adults with hypercholesterolemia.</v>
    <v>1665</v>
    <v>Nasdaq Stock Market</v>
    <v>XNAS</v>
    <v>XNAS</v>
    <v>675 W Kendall St, CAMBRIDGE, MA, 02142-1168 US</v>
    <v>218.69</v>
    <v>Biotechnology &amp; Medical Research</v>
    <v>Stock</v>
    <v>44799.932713553128</v>
    <v>76</v>
    <v>209.53</v>
    <v>25318400000</v>
    <v>ALNYLAM PHARMACEUTICALS, INC.</v>
    <v>ALNYLAM PHARMACEUTICALS, INC.</v>
    <v>217.67</v>
    <v>213.92</v>
    <v>210.94</v>
    <v>120026600</v>
    <v>ALNY</v>
    <v>ALNYLAM PHARMACEUTICALS, INC. (XNAS:ALNY)</v>
    <v>1589300</v>
    <v>1193326</v>
    <v>2003</v>
  </rv>
  <rv s="2">
    <v>77</v>
  </rv>
  <rv s="0">
    <v>https://www.bing.com/financeapi/forcetrigger?t=a2iedm&amp;q=XNAS%3aGMAB&amp;form=skydnc</v>
    <v>Learn more on Bing</v>
  </rv>
  <rv s="3">
    <v>6</v>
    <v>Genmab A/S (XNAS:GMAB)</v>
    <v>7</v>
    <v>8</v>
    <v>Finance</v>
    <v>9</v>
    <v>en-GB</v>
    <v>a2iedm</v>
    <v>268435456</v>
    <v>1</v>
    <v>Powered by Refinitiv</v>
    <v>49.07</v>
    <v>26.19</v>
    <v>0.60880000000000001</v>
    <v>-1.55</v>
    <v>-4.2245999999999999E-2</v>
    <v>USD</v>
    <v>Genmab A/S is a Denmark-based international biotechnology company. It specializes in the creation and development of antibody therapeutics for the treatment of cancer. The Company is the creator of the approved antibodies: DARZALEX (daratumumab) for the treatment of certain multiple myeloma indications, Kesimpta for the treatment of adults with relapsing forms of multiple sclerosis, TEPEZZA (teprotumumab) for the treatment of thyroid eye disease and FASPRO, for the treatment of adult patients with certain multiple myeloma indications. The first approved Genmab created therapy Arzerra, approved for the treatment of certain chronic lymphocytic leukemia indications, is available in Japan and is also available in other territories via compassionate use or oncology access programs. Genmab develops a broad clinical and pre-clinical product pipeline, and owns four antibody technologies, DuoBody bispecific platform, HexaBody platform, DuoHexaBody platform &amp; HexElect platform.</v>
    <v>1445</v>
    <v>Nasdaq Stock Market</v>
    <v>XNAS</v>
    <v>XNAS</v>
    <v>Kalvebod Brygge 43, KOEBENHAVN V, DENMARK-NA, 1560 DK</v>
    <v>36.81</v>
    <v>Biotechnology &amp; Medical Research</v>
    <v>Stock</v>
    <v>44799.996764050782</v>
    <v>79</v>
    <v>35.119999999999997</v>
    <v>23689550000</v>
    <v>Genmab A/S</v>
    <v>Genmab A/S</v>
    <v>36.74</v>
    <v>41.537100000000002</v>
    <v>36.69</v>
    <v>35.14</v>
    <v>658108800</v>
    <v>GMAB</v>
    <v>Genmab A/S (XNAS:GMAB)</v>
    <v>2100</v>
    <v>613598</v>
    <v>1998</v>
  </rv>
  <rv s="2">
    <v>80</v>
  </rv>
  <rv s="0">
    <v>https://www.bing.com/financeapi/forcetrigger?t=a2yedm&amp;q=XNYS%3aTAK&amp;form=skydnc</v>
    <v>Learn more on Bing</v>
  </rv>
  <rv s="3">
    <v>6</v>
    <v>Takeda Pharmaceutical Company Limited (XNYS:TAK)</v>
    <v>7</v>
    <v>8</v>
    <v>Finance</v>
    <v>9</v>
    <v>en-GB</v>
    <v>a2yedm</v>
    <v>268435456</v>
    <v>1</v>
    <v>Powered by Refinitiv</v>
    <v>17.309999999999999</v>
    <v>13.054399999999999</v>
    <v>0.72850000000000004</v>
    <v>-0.31</v>
    <v>-2.2111000000000002E-2</v>
    <v>USD</v>
    <v>Takeda Pharmaceutical Company Limited is a Japan-based company mainly engaged in the pharmaceutical business. The Company is engaged in the research, development, manufacture and sale of pharmaceutical products, General medical products, quasi drugs and healthcare products in Japan and overseas. The Company's research and development functions are concentrated in four areas of oncology (cancer), digestive system diseases, rare diseases and neurology (neuropsychiatric diseases), as well as two business units of plasma fractionation products and vaccines. The Company is engaged in the improvement of pipelines at research and development centers located mainly in Japan and the United States.</v>
    <v>47347</v>
    <v>New York Stock Exchange</v>
    <v>XNYS</v>
    <v>XNYS</v>
    <v>4F, 2-1-1, Nihombashihon-cho, CHUO-KU, TOKYO-TO, 103-8668 JP</v>
    <v>14</v>
    <v>Pharmaceuticals</v>
    <v>Stock</v>
    <v>44799.958333356248</v>
    <v>82</v>
    <v>13.675000000000001</v>
    <v>44210640000</v>
    <v>Takeda Pharmaceutical Company Limited</v>
    <v>Takeda Pharmaceutical Company Limited</v>
    <v>13.91</v>
    <v>29.445599999999999</v>
    <v>14.02</v>
    <v>13.71</v>
    <v>3164526000</v>
    <v>TAK</v>
    <v>Takeda Pharmaceutical Company Limited (XNYS:TAK)</v>
    <v>2076191</v>
    <v>2173511</v>
    <v>1925</v>
  </rv>
  <rv s="2">
    <v>83</v>
  </rv>
  <rv s="0">
    <v>https://www.bing.com/financeapi/forcetrigger?t=a1npoc&amp;q=XNAS%3aARGX&amp;form=skydnc</v>
    <v>Learn more on Bing</v>
  </rv>
  <rv s="7">
    <v>18</v>
    <v>argenx SE (XNAS:ARGX)</v>
    <v>7</v>
    <v>19</v>
    <v>Finance</v>
    <v>9</v>
    <v>en-GB</v>
    <v>a1npoc</v>
    <v>268435456</v>
    <v>1</v>
    <v>Powered by Refinitiv</v>
    <v>403.77</v>
    <v>249.5</v>
    <v>0.82630000000000003</v>
    <v>-10.31</v>
    <v>-2.6139000000000003E-2</v>
    <v>USD</v>
    <v>argenx SE, formerly arGEN X BV, is the Netherlands-based biopharmaceutical company. It creates and develops a pipeline of differentiated antibody therapeutics using its discovery platform, Simple Antibody, which exploits characteristics of the llama immune system. The Company develops a pipeline of antibody therapeutics focused on cancer and autoimmune indications. It includes: ARGX-110, an antibody for heme malignancies and solid tumors, which modulates functions of tumor such as cell proliferation and survival; ARGX-111, an antagonist of c-Met, a receptor tyrosine kinase involved in cell proliferation, angiogenesis and metastasis in multiple solid tumors; ARGX-112, an antigen which targets atopic dermatitis by neutralization of IL-20 and IL-22 (interleukin) mediated signaling through blockade of their common receptor, among others.</v>
    <v>650</v>
    <v>Nasdaq Stock Market</v>
    <v>XNAS</v>
    <v>XNAS</v>
    <v>Willemstraat 5, BREDA, NOORD-BRABANT, 4811 AH NL</v>
    <v>403.77</v>
    <v>Biotechnology &amp; Medical Research</v>
    <v>Stock</v>
    <v>44799.855020474221</v>
    <v>85</v>
    <v>383.55</v>
    <v>21478490000</v>
    <v>argenx SE</v>
    <v>argenx SE</v>
    <v>401.51</v>
    <v>394.43</v>
    <v>384.12</v>
    <v>55061500</v>
    <v>ARGX</v>
    <v>argenx SE (XNAS:ARGX)</v>
    <v>276970</v>
    <v>241707</v>
    <v>2008</v>
  </rv>
  <rv s="2">
    <v>86</v>
  </rv>
  <rv s="0">
    <v>https://www.bing.com/financeapi/forcetrigger?t=a1o76h&amp;q=XNYS%3aBAX&amp;form=skydnc</v>
    <v>Learn more on Bing</v>
  </rv>
  <rv s="3">
    <v>6</v>
    <v>BAXTER INTERNATIONAL INC. (XNYS:BAX)</v>
    <v>7</v>
    <v>8</v>
    <v>Finance</v>
    <v>9</v>
    <v>en-GB</v>
    <v>a1o76h</v>
    <v>268435456</v>
    <v>1</v>
    <v>Powered by Refinitiv</v>
    <v>89.7</v>
    <v>57.12</v>
    <v>0.60740000000000005</v>
    <v>-2.75</v>
    <v>-4.5894999999999998E-2</v>
    <v>USD</v>
    <v>Baxter International Inc. through its subsidiaries, provides a portfolio of essential healthcare products. The Company’s segments include Americas (North and South America), EMEA (Europe, Middle East and Africa) and APAC (Asia-Pacific), and Hillrom. The Americas, EMEA and APAC segments provide a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The Company’s products are used by hospitals, kidney dialysis centers, nursing homes, rehabilitation centers, doctors’ offices and by patients at home under physician supervision.</v>
    <v>60000</v>
    <v>New York Stock Exchange</v>
    <v>XNYS</v>
    <v>XNYS</v>
    <v>DF2-1W, ONE BAXTER PKWY, DEERFIELD, IL, 60015 US</v>
    <v>60.11</v>
    <v>Healthcare Equipment &amp; Supplies</v>
    <v>Stock</v>
    <v>44799.997523876562</v>
    <v>88</v>
    <v>57.12</v>
    <v>28791430000</v>
    <v>BAXTER INTERNATIONAL INC.</v>
    <v>BAXTER INTERNATIONAL INC.</v>
    <v>60</v>
    <v>28.639800000000001</v>
    <v>59.92</v>
    <v>57.17</v>
    <v>503610700</v>
    <v>BAX</v>
    <v>BAXTER INTERNATIONAL INC. (XNYS:BAX)</v>
    <v>12</v>
    <v>3408995</v>
    <v>1931</v>
  </rv>
  <rv s="2">
    <v>89</v>
  </rv>
  <rv s="0">
    <v>https://www.bing.com/financeapi/forcetrigger?t=a2repr&amp;q=OTCM%3aOTSKY&amp;form=skydnc</v>
    <v>Learn more on Bing</v>
  </rv>
  <rv s="7">
    <v>18</v>
    <v>Otsuka Holdings Co., Ltd. (OTCM:OTSKY)</v>
    <v>7</v>
    <v>20</v>
    <v>Finance</v>
    <v>10</v>
    <v>en-GB</v>
    <v>a2repr</v>
    <v>268435456</v>
    <v>1</v>
    <v>Powered by Refinitiv</v>
    <v>22.86</v>
    <v>15.48</v>
    <v>0.97899999999999998</v>
    <v>0</v>
    <v>0</v>
    <v>USD</v>
    <v>Otsuka Holdings Co., Ltd. is a Japan-based company mainly engaged in the medical and nutraceuticals related business and other businesses. The Company operates through four business segments. The Medical-related segment is engaged in the sale of ethical drugs, and the research development and export of therapeutic drugs. The Nutraceuticals-related segment is engaged in the manufacture, purchase and sale of nutraceuticals-related products, such as functional food and dietary supplements. The Consumer-related segment is engaged in the manufacture and sale of consumer products and mineral water. The Others segment is engaged in the manufacture and sale of chemical products, the manufacture, sale and import of measuring equipment, and the manufacture of synthetic resin molding products.</v>
    <v>33226</v>
    <v>OTC Markets</v>
    <v>OTCM</v>
    <v>OTCM</v>
    <v>2-9, Kanda Tsukasa-machi, CHIYODA-KU, TOKYO-TO, 101-0048 JP</v>
    <v>16.850000000000001</v>
    <v>Pharmaceuticals</v>
    <v>Stock</v>
    <v>44800.006944444445</v>
    <v>91</v>
    <v>16.55</v>
    <v>2566602000000</v>
    <v>Otsuka Holdings Co., Ltd.</v>
    <v>Otsuka Holdings Co., Ltd.</v>
    <v>16.78</v>
    <v>16.55</v>
    <v>16.55</v>
    <v>557835600</v>
    <v>OTSKY</v>
    <v>Otsuka Holdings Co., Ltd. (OTCM:OTSKY)</v>
    <v>106829</v>
    <v>769050</v>
    <v>2008</v>
  </rv>
  <rv s="2">
    <v>92</v>
  </rv>
  <rv s="0">
    <v>https://www.bing.com/financeapi/forcetrigger?t=a1oobh&amp;q=XNAS%3aBMRN&amp;form=skydnc</v>
    <v>Learn more on Bing</v>
  </rv>
  <rv s="3">
    <v>6</v>
    <v>BIOMARIN PHARMACEUTICAL INC. (XNAS:BMRN)</v>
    <v>7</v>
    <v>8</v>
    <v>Finance</v>
    <v>9</v>
    <v>en-GB</v>
    <v>a1oobh</v>
    <v>268435456</v>
    <v>1</v>
    <v>Powered by Refinitiv</v>
    <v>97.76</v>
    <v>70.73</v>
    <v>0.32419999999999999</v>
    <v>-2.29</v>
    <v>-2.4544E-2</v>
    <v>USD</v>
    <v>BioMarin Pharmaceutical Inc. (BioMarin) is a biotechnology company that develops and commercializes therapies. The Company's portfolio consists of seven commercial products and multiple clinical and preclinical product candidates for the treatment of various diseases. BioMarin 's commercial products include Vimizim (elosulfase alpha), Naglazyme (galsulfase), Kuvan (sapropterin dihydrochloride), Palynziq (pegvaliase-pqpz), Brineura (cerliponase alfa) and Voxzogo (vosoritide). BioMarin's clinical development programs include Valoctocogene roxaparvovec is an adeno associated virus (AAV5) vector drug development candidate designed to restore factor VIII plasma concentrations in patients with severe hemophilia A; BMN 307 is an AAV5 mediated gene therapy that is designed to normalize blood Phe concentration levels in patients with Phenylketonuria (PKU), and BMN 255 is a small-molecule therapy that is designed to treat primary hyperoxaluria type 1, a subset of chronic renal disease.</v>
    <v>3045</v>
    <v>Nasdaq Stock Market</v>
    <v>XNAS</v>
    <v>XNAS</v>
    <v>105 Digital Dr, NOVATO, CA, 94949 US</v>
    <v>93.58</v>
    <v>Pharmaceuticals</v>
    <v>Stock</v>
    <v>44799.886680960153</v>
    <v>94</v>
    <v>90.924999999999997</v>
    <v>16879980000</v>
    <v>BIOMARIN PHARMACEUTICAL INC.</v>
    <v>BIOMARIN PHARMACEUTICAL INC.</v>
    <v>93.21</v>
    <v>359.99369999999999</v>
    <v>93.3</v>
    <v>91.01</v>
    <v>185473900</v>
    <v>BMRN</v>
    <v>BIOMARIN PHARMACEUTICAL INC. (XNAS:BMRN)</v>
    <v>150</v>
    <v>1015094</v>
    <v>1996</v>
  </rv>
  <rv s="2">
    <v>95</v>
  </rv>
  <rv s="0">
    <v>https://www.bing.com/financeapi/forcetrigger?t=a22u7w&amp;q=XNAS%3aSGEN&amp;form=skydnc</v>
    <v>Learn more on Bing</v>
  </rv>
  <rv s="3">
    <v>6</v>
    <v>SEAGEN INC. (XNAS:SGEN)</v>
    <v>7</v>
    <v>8</v>
    <v>Finance</v>
    <v>9</v>
    <v>en-GB</v>
    <v>a22u7w</v>
    <v>268435456</v>
    <v>1</v>
    <v>Powered by Refinitiv</v>
    <v>192.7867</v>
    <v>105.43</v>
    <v>0.59819999999999995</v>
    <v>-9.36</v>
    <v>-5.6944999999999996E-2</v>
    <v>USD</v>
    <v>Seagen Inc. is a biotechnology company that develops and commercializes targeted therapies to treat cancer. The Company is engaged in the development and sale of pharmaceutical products on its own, behalf or in collaboration with others. The Company is commercializing ADCETRIS, or brentuximab vedotin, for the treatment of certain CD30-expressing lymphomas; PADCEV or enfortumab vedotin-ejfv, for the treatment of certain metastatic urothelial cancers, and TUKYSA, or tucatinib, for treatment of certain metastatic HER2-positive breast cancers. The Company also develops a pipeline of therapies for solid tumors and blood-related cancers designed to address unmet medical needs. Its programs, including ADCETRIS and PADCEV, are based on its antibody-drug conjugate (ADC), technology that utilizes the targeting ability of monoclonal antibodies to deliver cell-killing agents directly to cancer cells. The Company's approved medicines include ADCETRIS, PADCEV and TUKYSA.</v>
    <v>2675</v>
    <v>Nasdaq Stock Market</v>
    <v>XNAS</v>
    <v>XNAS</v>
    <v>21823 30Th Drive Se, Suite, BOTHELL, WA, 98021 US</v>
    <v>157.5899</v>
    <v>Biotechnology &amp; Medical Research</v>
    <v>Stock</v>
    <v>44799.999999664062</v>
    <v>97</v>
    <v>147.93</v>
    <v>28589340000</v>
    <v>SEAGEN INC.</v>
    <v>SEAGEN INC.</v>
    <v>152.99</v>
    <v>53.584000000000003</v>
    <v>164.37</v>
    <v>155.01</v>
    <v>184435500</v>
    <v>SGEN</v>
    <v>SEAGEN INC. (XNAS:SGEN)</v>
    <v>4</v>
    <v>935818</v>
    <v>1997</v>
  </rv>
  <rv s="2">
    <v>98</v>
  </rv>
  <rv s="0">
    <v>https://www.bing.com/financeapi/forcetrigger?t=brl6lh&amp;q=XNAS%3aBNTX&amp;form=skydnc</v>
    <v>Learn more on Bing</v>
  </rv>
  <rv s="3">
    <v>6</v>
    <v>BioNTech SE (XNAS:BNTX)</v>
    <v>7</v>
    <v>8</v>
    <v>Finance</v>
    <v>11</v>
    <v>en-GB</v>
    <v>brl6lh</v>
    <v>268435456</v>
    <v>1</v>
    <v>Powered by Refinitiv</v>
    <v>369.95</v>
    <v>117.08</v>
    <v>0.38400000000000001</v>
    <v>-5.96</v>
    <v>-4.0118000000000001E-2</v>
    <v>USD</v>
    <v>BioNTech SE is a Germany-based clinical-stage biotechnology company. The Company focuses on patient-specific immunotherapies for the treatment of cancer and other serious diseases. It develops a broad product pipeline using different scientific approaches and technology platforms, including individualized mRNA-based product candidates, chimeric antigen receptor T-cells, checkpoint immunomodulators, targeted cancer antibodies and small molecules. In addition, the Company offers diagnostic products and drug discovery services for other therapeutic areas, including infectious diseases, allergies and autoimmune disorders.</v>
    <v>3082</v>
    <v>Nasdaq Stock Market</v>
    <v>XNAS</v>
    <v>XNAS</v>
    <v>An der Goldgrube 12, MAINZ, RHEINLAND-PFALZ, 55131 DE</v>
    <v>148.78</v>
    <v>Biotechnology &amp; Medical Research</v>
    <v>Stock</v>
    <v>44799.997049791404</v>
    <v>100</v>
    <v>142.31</v>
    <v>34606940000</v>
    <v>BioNTech SE</v>
    <v>BioNTech SE</v>
    <v>145.34</v>
    <v>2.9460000000000002</v>
    <v>148.56</v>
    <v>142.6</v>
    <v>242685400</v>
    <v>BNTX</v>
    <v>BioNTech SE (XNAS:BNTX)</v>
    <v>1760</v>
    <v>993141</v>
    <v>2008</v>
  </rv>
  <rv s="2">
    <v>101</v>
  </rv>
  <rv s="0">
    <v>https://www.bing.com/financeapi/forcetrigger?t=a1y7rw&amp;q=XNAS%3aVTRS&amp;form=skydnc</v>
    <v>Learn more on Bing</v>
  </rv>
  <rv s="3">
    <v>6</v>
    <v>VIATRIS INC. (XNAS:VTRS)</v>
    <v>7</v>
    <v>8</v>
    <v>Finance</v>
    <v>9</v>
    <v>en-GB</v>
    <v>a1y7rw</v>
    <v>268435456</v>
    <v>1</v>
    <v>Powered by Refinitiv</v>
    <v>15.6</v>
    <v>9.4450000000000003</v>
    <v>1.1758999999999999</v>
    <v>-0.28999999999999998</v>
    <v>-2.8515000000000002E-2</v>
    <v>USD</v>
    <v>Viatris Inc. is a global healthcare company. The Company has four segments: Developed Markets, Greater China, JANZ and Emerging Markets. Developed Markets segment comprises its operations primarily in North America and Europe. Greater China segment includes its operations in China, Taiwan and Hong Kong. JANZ segment reflects its operations in Japan, Australia and New Zealand. Emerging Markets segment encompasses its presence in approximately 125 countries with developing markets and emerging economies including in Asia, Africa, Eastern Europe, Latin America and the Middle East, as well as its anti-retroviral franchise. Its portfolio comprises approximately 1,400 approved molecules across a range of key therapeutic areas, including globally recognized iconic and key brands, generics, complex generics, and biosimilars. It operates approximately 40 manufacturing sites worldwide, which produces oral solid doses, injectables, complex dosage forms and active pharmaceutical ingredients.</v>
    <v>37000</v>
    <v>Nasdaq Stock Market</v>
    <v>XNAS</v>
    <v>XNAS</v>
    <v>1000 Mylan Blvd., CANONSBURG, PA, 15317 US</v>
    <v>10.23</v>
    <v>Pharmaceuticals</v>
    <v>Stock</v>
    <v>44799.987347638278</v>
    <v>103</v>
    <v>9.86</v>
    <v>11980300000</v>
    <v>VIATRIS INC.</v>
    <v>VIATRIS INC.</v>
    <v>10.220000000000001</v>
    <v>15.789099999999999</v>
    <v>10.17</v>
    <v>9.8800000000000008</v>
    <v>1212581000</v>
    <v>VTRS</v>
    <v>VIATRIS INC. (XNAS:VTRS)</v>
    <v>1</v>
    <v>13130799</v>
    <v>2019</v>
  </rv>
  <rv s="2">
    <v>104</v>
  </rv>
  <rv s="0">
    <v>https://www.bing.com/financeapi/forcetrigger?t=a228f2&amp;q=XNAS%3aRPRX&amp;form=skydnc</v>
    <v>Learn more on Bing</v>
  </rv>
  <rv s="3">
    <v>6</v>
    <v>ROYALTY PHARMA PLC (XNAS:RPRX)</v>
    <v>7</v>
    <v>8</v>
    <v>Finance</v>
    <v>9</v>
    <v>en-GB</v>
    <v>a228f2</v>
    <v>268435456</v>
    <v>1</v>
    <v>Powered by Refinitiv</v>
    <v>44.75</v>
    <v>34.86</v>
    <v>0.63500000000000001</v>
    <v>-0.61</v>
    <v>-1.3972E-2</v>
    <v>USD</v>
    <v>Royalty Pharma plc is engaged in investing in late stage biopharmaceutical products. The Company invests in academic institutions, research hospitals and not-for-profits through small and mid-cap biotechnology companies to global pharmaceutical companies. The Company’s portfolio of pharmaceutical investment includes investments in commercial products and development-stage product candidates. Its portfolio investments include AbbVie and J&amp;J’s Imbruvica, Astellas and Pfizer’s Xtandi, Biogen’s Tysabri, Gilead’s HIV franchise, Merck’s Januvia, Novartis’ Promacta, Vertex’s Kalydeco, Orkambi, Symdeko, Trikafta and OXLUMO.</v>
    <v>66</v>
    <v>Nasdaq Stock Market</v>
    <v>XNAS</v>
    <v>XNAS</v>
    <v>110 East 59th Street, NEW YORK, NY, 10022 US</v>
    <v>43.907200000000003</v>
    <v>Pharmaceuticals</v>
    <v>Stock</v>
    <v>44799.885988541406</v>
    <v>106</v>
    <v>42.74</v>
    <v>26140820000</v>
    <v>ROYALTY PHARMA PLC</v>
    <v>ROYALTY PHARMA PLC</v>
    <v>43.5</v>
    <v>40.077800000000003</v>
    <v>43.66</v>
    <v>43.05</v>
    <v>607220000</v>
    <v>RPRX</v>
    <v>ROYALTY PHARMA PLC (XNAS:RPRX)</v>
    <v>1573521</v>
    <v>1665602</v>
    <v>2020</v>
  </rv>
  <rv s="2">
    <v>107</v>
  </rv>
  <rv s="0">
    <v>https://www.bing.com/financeapi/forcetrigger?t=a1ofnm&amp;q=XNAS%3aBGNE&amp;form=skydnc</v>
    <v>Learn more on Bing</v>
  </rv>
  <rv s="8">
    <v>21</v>
    <v>BEIGENE, LTD. (XNAS:BGNE)</v>
    <v>7</v>
    <v>22</v>
    <v>Finance</v>
    <v>23</v>
    <v>en-GB</v>
    <v>a1ofnm</v>
    <v>268435456</v>
    <v>1</v>
    <v>Powered by Refinitiv</v>
    <v>426.56</v>
    <v>118.18</v>
    <v>0.64380000000000004</v>
    <v>5.14</v>
    <v>2.9212999999999999E-2</v>
    <v>USD</v>
    <v>BeiGene, Ltd. (BeiGene) is a global biotechnology company. The Company is focused on discovering, developing, manufacturing, and commercializing medicines to improve treatment outcomes and expand access for patients worldwide. The Company has discovered and developed three approved medicines, including BRUKINSA, a small molecule inhibitor of Bruton’s Tyrosine Kinase (BTK) for the treatment of various blood cancers, tislelizumab; an anti-PD-1 antibody immunotherapy for the treatment of various solid tumor and blood cancers, and pamiparib, a selective small molecule inhibitor of poly ADP-ribose polymerase 1 (PARP1) and PARP2. The Company also has other products in its clinical stage, including BGB-283, BGB-3245, BGB-11417, BGB-A445, BGB-A425, BGB-15025, BGB-A333, BGB-A1217, and BGB-10188. The Company operates offices in 30 countries on five continents, namely the United States, China, Europe, and Australia.</v>
    <v>8300</v>
    <v>Nasdaq Stock Market</v>
    <v>XNAS</v>
    <v>XNAS</v>
    <v>C/O Mourant Governance Services (Cayman), 94 Solaris Avenue, Camana Bay, GRAND CAYMAN, CAYMAN ISLANDS-NA, KY1-1108 KY</v>
    <v>189.99</v>
    <v>Biotechnology &amp; Medical Research</v>
    <v>Stock</v>
    <v>44799.951586249997</v>
    <v>109</v>
    <v>181.09</v>
    <v>18840310000</v>
    <v>BEIGENE, LTD.</v>
    <v>BEIGENE, LTD.</v>
    <v>183.64</v>
    <v>175.95</v>
    <v>181.09</v>
    <v>181.08</v>
    <v>103468800</v>
    <v>BGNE</v>
    <v>BEIGENE, LTD. (XNAS:BGNE)</v>
    <v>10</v>
    <v>206453</v>
    <v>2010</v>
  </rv>
  <rv s="2">
    <v>110</v>
  </rv>
  <rv s="0">
    <v>https://www.bing.com/financeapi/forcetrigger?t=a27njc&amp;q=OTCM%3aALPMY&amp;form=skydnc</v>
    <v>Learn more on Bing</v>
  </rv>
  <rv s="7">
    <v>18</v>
    <v>Astellas Pharma Inc. (OTCM:ALPMY)</v>
    <v>7</v>
    <v>20</v>
    <v>Finance</v>
    <v>10</v>
    <v>en-GB</v>
    <v>a27njc</v>
    <v>268435456</v>
    <v>1</v>
    <v>Powered by Refinitiv</v>
    <v>18.18</v>
    <v>14.21</v>
    <v>0.9395</v>
    <v>0</v>
    <v>0</v>
    <v>USD</v>
    <v>Astellas Pharma Inc is a Japan-based company mainly engaged in the research, development, manufacture and sales of pharmaceutical products. The Company mainly operates Pharmaceutical Products business segment. The main products include XTANDI, BETANIS, MIRABETRIC, BETMIGA and new products ZOSPATA, EVERENZO and ENHOLTUMAB VEDOTIN, among others.</v>
    <v>14522</v>
    <v>OTC Markets</v>
    <v>OTCM</v>
    <v>OTCM</v>
    <v>2-5-1, Nihombashihon-cho, CHUO-KU, TOKYO-TO, 103-8411 JP</v>
    <v>14.6</v>
    <v>Pharmaceuticals</v>
    <v>Stock</v>
    <v>44799.833272858596</v>
    <v>112</v>
    <v>14.35</v>
    <v>3667114000000</v>
    <v>Astellas Pharma Inc.</v>
    <v>Astellas Pharma Inc.</v>
    <v>14.36</v>
    <v>14.35</v>
    <v>14.35</v>
    <v>1835852000</v>
    <v>ALPMY</v>
    <v>Astellas Pharma Inc. (OTCM:ALPMY)</v>
    <v>97661</v>
    <v>3724170</v>
    <v>1939</v>
  </rv>
  <rv s="2">
    <v>113</v>
  </rv>
  <rv s="0">
    <v>https://www.bing.com/financeapi/forcetrigger?t=a2eqp2&amp;q=OTCM%3aDSNKY&amp;form=skydnc</v>
    <v>Learn more on Bing</v>
  </rv>
  <rv s="9">
    <v>24</v>
    <v>DAIICHI SANKYO COMPANY, LIMITED (OTCM:DSNKY)</v>
    <v>7</v>
    <v>25</v>
    <v>Finance</v>
    <v>10</v>
    <v>en-GB</v>
    <v>a2eqp2</v>
    <v>268435456</v>
    <v>1</v>
    <v>Powered by Refinitiv</v>
    <v>32.35</v>
    <v>19.39</v>
    <v>0.71</v>
    <v>0</v>
    <v>0</v>
    <v>USD</v>
    <v>Daiichi Sankyo Co Ltd is a Japan-based company mainly engaged in the manufacture and sale of pharmaceuticals. The Company is involved in the research, development, manufacture and sale of pharmaceuticals, as well as the provision of intermediates and basic materials for pharmaceutical producing in Japan, the United States, Europe and other markets. The Company is also engaged in the research, development, manufacture and sale of over-the-counter drugs and vaccines, the provision of administrative services such as human resources and accounting services, real estate leasing and insurance agency business.</v>
    <v>OTC Markets</v>
    <v>OTCM</v>
    <v>OTCM</v>
    <v>Daiichi Sankyo Bldg. A/B Kan, 3-5-1, Nihombashi Hon-cho, CHUO-KU, TOKYO-TO, 103-8426 JP</v>
    <v>30.29</v>
    <v>Stock</v>
    <v>44800.006944444445</v>
    <v>115</v>
    <v>29.62</v>
    <v>DAIICHI SANKYO COMPANY, LIMITED</v>
    <v>DAIICHI SANKYO COMPANY, LIMITED</v>
    <v>30.184999999999999</v>
    <v>29.648299999999999</v>
    <v>29.648299999999999</v>
    <v>DSNKY</v>
    <v>DAIICHI SANKYO COMPANY, LIMITED (OTCM:DSNKY)</v>
    <v>47428</v>
  </rv>
  <rv s="2">
    <v>116</v>
  </rv>
  <rv s="0">
    <v>https://www.bing.com/financeapi/forcetrigger?t=a1u6h7&amp;q=XNAS%3aGRFS&amp;form=skydnc</v>
    <v>Learn more on Bing</v>
  </rv>
  <rv s="3">
    <v>6</v>
    <v>Grifols SA (XNAS:GRFS)</v>
    <v>7</v>
    <v>8</v>
    <v>Finance</v>
    <v>9</v>
    <v>en-GB</v>
    <v>a1u6h7</v>
    <v>268435456</v>
    <v>1</v>
    <v>Powered by Refinitiv</v>
    <v>15.9</v>
    <v>7.92</v>
    <v>0.27150000000000002</v>
    <v>-0.23</v>
    <v>-2.8083E-2</v>
    <v>USD</v>
    <v>Grifols SA is a Spain-based global specialty pharmaceutical company developing, manufacturing and distributing a broad range of biological medicines based on plasma derived proteins. It organizes its business into five divisions: Bioscience, Diagnostic, Hospital, Bio Supplies and Others. Bioscience includes manufacturing activities of plasma derivatives for therapeutic use and the sale and distribution of end products. Diagnostic focuses on researching, developing, manufacturing and marketing in vitro diagnostics products, such as analytical instruments, reagents and software, among others, for laboratories. Hospital offers technology and services for hospitals, clinics and specialized centers for the manufacture of medicines, as well as physiological saline solution, enteral nutritional fluids and medical devices for interventional therapy. Bio Supplies provides, mostly, biological products for non-therapeutic use. Others provides manufacturing services to third party companies.</v>
    <v>27584</v>
    <v>Nasdaq Stock Market</v>
    <v>XNAS</v>
    <v>XNAS</v>
    <v>C/ Jesus y Maria, 6, BARCELONA, BARCELONA, 08022 ES</v>
    <v>8.19</v>
    <v>Pharmaceuticals</v>
    <v>Stock</v>
    <v>44799.834157303128</v>
    <v>118</v>
    <v>7.92</v>
    <v>7366015000</v>
    <v>Grifols SA</v>
    <v>Grifols SA</v>
    <v>8.16</v>
    <v>21.962499999999999</v>
    <v>8.19</v>
    <v>7.96</v>
    <v>687554900</v>
    <v>GRFS</v>
    <v>Grifols SA (XNAS:GRFS)</v>
    <v>1000</v>
    <v>954986</v>
    <v>1987</v>
  </rv>
  <rv s="2">
    <v>119</v>
  </rv>
  <rv s="0">
    <v>https://www.bing.com/financeapi/forcetrigger?t=a1qibh&amp;q=XNAS%3aCTXR&amp;form=skydnc</v>
    <v>Learn more on Bing</v>
  </rv>
  <rv s="7">
    <v>18</v>
    <v>CITIUS PHARMACEUTICALS, INC. (XNAS:CTXR)</v>
    <v>7</v>
    <v>19</v>
    <v>Finance</v>
    <v>9</v>
    <v>en-GB</v>
    <v>a1qibh</v>
    <v>268435456</v>
    <v>1</v>
    <v>Powered by Refinitiv</v>
    <v>2.35</v>
    <v>0.8306</v>
    <v>1.3913</v>
    <v>-0.06</v>
    <v>-4.6875E-2</v>
    <v>USD</v>
    <v>Citius Pharmaceuticals Inc. specialty pharmaceutical company. The Company develops and commercializes critical care products with a focus on anti-infective products in adjunct cancer care, prescription products and mesenchymal stem cell therapy. It has five products: Mino-Lok, Mino-Wrap, Halo-Lido, NoveCite and I/ONTAK. Mino-Lok is an antibiotic lock solution used to treat patients with catheter-related bloodstream infections by salvaging the infected catheter. Mino-Wrap is a liquifying gel-based wrap for reduction of tissue expander infections following breast reconstructive surgeries. Halo-Lido is a corticosteroid-lidocaine topical formulation, which is intended to provide anti-inflammatory and anesthetic relief to persons suffering from hemorrhoids. NoveCite is a mesenchymal stem cell therapy for the treatment of ARDS. I/ONTAK is an engineered IL-2 diphtheria toxin fusion protein, for the treatment of patients with persistent or recurrent cutaneous T-cell lymphoma.</v>
    <v>15</v>
    <v>Nasdaq Stock Market</v>
    <v>XNAS</v>
    <v>XNAS</v>
    <v>11 Commerce Dr Fl 1, CRANFORD, NJ, 07016-3501 US</v>
    <v>1.3</v>
    <v>Biotechnology &amp; Medical Research</v>
    <v>Stock</v>
    <v>44799.999939374997</v>
    <v>121</v>
    <v>1.22</v>
    <v>178278200</v>
    <v>CITIUS PHARMACEUTICALS, INC.</v>
    <v>CITIUS PHARMACEUTICALS, INC.</v>
    <v>1.26</v>
    <v>1.28</v>
    <v>1.22</v>
    <v>146129600</v>
    <v>CTXR</v>
    <v>CITIUS PHARMACEUTICALS, INC. (XNAS:CTXR)</v>
    <v>337030</v>
    <v>766502</v>
    <v>2010</v>
  </rv>
  <rv s="2">
    <v>122</v>
  </rv>
  <rv s="0">
    <v>https://www.bing.com/financeapi/forcetrigger?t=a1mrar&amp;q=XNYS%3aABT&amp;form=skydnc</v>
    <v>Learn more on Bing</v>
  </rv>
  <rv s="3">
    <v>6</v>
    <v>ABBOTT LABORATORIES (XNYS:ABT)</v>
    <v>7</v>
    <v>8</v>
    <v>Finance</v>
    <v>11</v>
    <v>en-GB</v>
    <v>a1mrar</v>
    <v>268435456</v>
    <v>1</v>
    <v>Powered by Refinitiv</v>
    <v>142.6</v>
    <v>101.24</v>
    <v>0.71109999999999995</v>
    <v>-3.99</v>
    <v>-3.7680999999999999E-2</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113000</v>
    <v>New York Stock Exchange</v>
    <v>XNYS</v>
    <v>XNYS</v>
    <v>100 Abbott Park Rd, ABBOTT PARK, IL, 60064-3500 US</v>
    <v>106.3</v>
    <v>Healthcare Equipment &amp; Supplies</v>
    <v>Stock</v>
    <v>44799.999744293753</v>
    <v>124</v>
    <v>101.63</v>
    <v>178449300000</v>
    <v>ABBOTT LABORATORIES</v>
    <v>ABBOTT LABORATORIES</v>
    <v>105.94</v>
    <v>21.1767</v>
    <v>105.89</v>
    <v>101.9</v>
    <v>1751220000</v>
    <v>ABT</v>
    <v>ABBOTT LABORATORIES (XNYS:ABT)</v>
    <v>1192</v>
    <v>3779586</v>
    <v>1900</v>
  </rv>
  <rv s="2">
    <v>125</v>
  </rv>
  <rv s="0">
    <v>https://www.bing.com/financeapi/forcetrigger?t=a1mtw7&amp;q=XNAS%3aACRS&amp;form=skydnc</v>
    <v>Learn more on Bing</v>
  </rv>
  <rv s="7">
    <v>18</v>
    <v>ACLARIS THERAPEUTICS, INC. (XNAS:ACRS)</v>
    <v>7</v>
    <v>19</v>
    <v>Finance</v>
    <v>9</v>
    <v>en-GB</v>
    <v>a1mtw7</v>
    <v>268435456</v>
    <v>1</v>
    <v>Powered by Refinitiv</v>
    <v>19.97</v>
    <v>9.26</v>
    <v>0.61170000000000002</v>
    <v>-1.76</v>
    <v>-9.6597000000000002E-2</v>
    <v>USD</v>
    <v>Aclaris Therapeutics, Inc. is a clinical-stage biopharmaceutical company that is focused on developing drug candidates for immuno-inflammatory diseases. The Company is focused on leveraging its experience in drug discovery and development and kinase inhibition to develop small molecule therapies to help people impacted immuno-inflammatory conditions. The Company’s drug candidates are Zunsemetinib (ATI-450), ATI-1777 and ATI-2138. The Company’s ATI-450, an investigational oral, small molecule selective MK2 inhibitor compound, for the treatment of rheumatoid arthritis. Its ATI-1777, an investigational topical soft-JAK 1/3 inhibitor compound, for the treatment of atopic dermatitis. The Company is engaged in developing ATI-2138, its investigational oral inhibitor compound, as a potential treatment for T-cell mediated autoimmune diseases. It is also developing oral gut biased JAK inhibitors, as a potential treatment for inflammatory bowel disease.</v>
    <v>75</v>
    <v>Nasdaq Stock Market</v>
    <v>XNAS</v>
    <v>XNAS</v>
    <v>640 Lee Rd Ste 200, WAYNE, PA, 19087-5636 US</v>
    <v>18.25</v>
    <v>Biotechnology &amp; Medical Research</v>
    <v>Stock</v>
    <v>44799.836716226564</v>
    <v>127</v>
    <v>16.18</v>
    <v>1097417000</v>
    <v>ACLARIS THERAPEUTICS, INC.</v>
    <v>ACLARIS THERAPEUTICS, INC.</v>
    <v>18.25</v>
    <v>18.22</v>
    <v>16.46</v>
    <v>66671750</v>
    <v>ACRS</v>
    <v>ACLARIS THERAPEUTICS, INC. (XNAS:ACRS)</v>
    <v>338954</v>
    <v>327776</v>
    <v>2012</v>
  </rv>
  <rv s="2">
    <v>128</v>
  </rv>
  <rv s="0">
    <v>https://www.bing.com/financeapi/forcetrigger?t=a29b3m&amp;q=OTCM%3aBAYRY&amp;form=skydnc</v>
    <v>Learn more on Bing</v>
  </rv>
  <rv s="3">
    <v>6</v>
    <v>Bayer AG (OTCM:BAYRY)</v>
    <v>7</v>
    <v>8</v>
    <v>Finance</v>
    <v>10</v>
    <v>en-GB</v>
    <v>a29b3m</v>
    <v>268435456</v>
    <v>1</v>
    <v>Powered by Refinitiv</v>
    <v>18.45</v>
    <v>12.45</v>
    <v>1.0376000000000001</v>
    <v>0</v>
    <v>0</v>
    <v>USD</v>
    <v>Bayer AG is a German-based life science company. The Company's segments are Pharmaceuticals, Consumer Health, Crop Science. The Pharmaceuticals segment focuses on researching, developing and marketing prescription products and specialty therapeutics especially in the areas of cardiology, oncology, gynecology, hematology and ophthalmology, as well as radiopharmacology and others. The Company is focusing on their oncology platform for Targeted Alpha Therapies for treating prostate cancer.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v>
    <v>101914</v>
    <v>OTC Markets</v>
    <v>OTCM</v>
    <v>OTCM</v>
    <v>Kaiser-Wilhelm-Allee 1, LEVERKUSEN, NORDRHEIN-WESTFALEN, 51373 DE</v>
    <v>13.76</v>
    <v>Pharmaceuticals</v>
    <v>Stock</v>
    <v>44799.833289432812</v>
    <v>130</v>
    <v>13.34</v>
    <v>52618840000</v>
    <v>Bayer AG</v>
    <v>Bayer AG</v>
    <v>13.71</v>
    <v>11.797599999999999</v>
    <v>13.34</v>
    <v>13.34</v>
    <v>3929696000</v>
    <v>BAYRY</v>
    <v>Bayer AG (OTCM:BAYRY)</v>
    <v>471689</v>
    <v>627030</v>
    <v>1952</v>
  </rv>
  <rv s="2">
    <v>131</v>
  </rv>
  <rv s="0">
    <v>https://www.bing.com/financeapi/forcetrigger?t=bsgk4c&amp;q=XNAS%3aBEAM&amp;form=skydnc</v>
    <v>Learn more on Bing</v>
  </rv>
  <rv s="7">
    <v>18</v>
    <v>BEAM THERAPEUTICS INC. (XNAS:BEAM)</v>
    <v>7</v>
    <v>19</v>
    <v>Finance</v>
    <v>9</v>
    <v>en-GB</v>
    <v>bsgk4c</v>
    <v>268435456</v>
    <v>1</v>
    <v>Powered by Refinitiv</v>
    <v>116.91</v>
    <v>27.77</v>
    <v>0.90200000000000002</v>
    <v>-5.89</v>
    <v>-9.4770999999999994E-2</v>
    <v>USD</v>
    <v>Beam Therapeutics Inc. is a biotechnology company. The Company is focused on developing precision genetic medicines based on its base editing technology to provide life-long cures to patients suffering from diseases. Its base editing technology enables a new class of precision genetic medicines that targets a single base in the genome without making a double-stranded break in the deoxyribonucleic acid (DNA). The Company’s base editing technology of therapeutic applications pursue a suite of both clinically validated and delivery modalities, depending on tissue type, which includes electroporation for delivery to blood cells and immune cells ex vivo; lipid nanoparticles (LNPs), for non-viral in vivo delivery to the liver and potentially other organs in the future, and adeno-associated viral vectors (AAV), for in vivo viral delivery to the eye and potentially other organs. The Company has four development candidates, which include BEAM-101, BEAM-102, BEAM-201 and BEAM-301.</v>
    <v>341</v>
    <v>Nasdaq Stock Market</v>
    <v>XNAS</v>
    <v>XNAS</v>
    <v>26 Landsdowne St, CAMBRIDGE, MA, 02139-4216 US</v>
    <v>62.21</v>
    <v>Biotechnology &amp; Medical Research</v>
    <v>Stock</v>
    <v>44799.995050010941</v>
    <v>133</v>
    <v>56.16</v>
    <v>3958149000</v>
    <v>BEAM THERAPEUTICS INC.</v>
    <v>BEAM THERAPEUTICS INC.</v>
    <v>62.21</v>
    <v>62.15</v>
    <v>56.26</v>
    <v>70354590</v>
    <v>BEAM</v>
    <v>BEAM THERAPEUTICS INC. (XNAS:BEAM)</v>
    <v>1470669</v>
    <v>1263729</v>
    <v>2017</v>
  </rv>
  <rv s="2">
    <v>134</v>
  </rv>
  <rv s="0">
    <v>https://www.bing.com/financeapi/forcetrigger?t=a1ohur&amp;q=XNAS%3aBIIB&amp;form=skydnc</v>
    <v>Learn more on Bing</v>
  </rv>
  <rv s="3">
    <v>6</v>
    <v>BIOGEN INC. (XNAS:BIIB)</v>
    <v>7</v>
    <v>8</v>
    <v>Finance</v>
    <v>11</v>
    <v>en-GB</v>
    <v>a1ohur</v>
    <v>268435456</v>
    <v>1</v>
    <v>Powered by Refinitiv</v>
    <v>345.77499999999998</v>
    <v>187.16</v>
    <v>0.41310000000000002</v>
    <v>-6.24</v>
    <v>-3.0464000000000001E-2</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206.29</v>
    <v>Pharmaceuticals</v>
    <v>Stock</v>
    <v>44799.999740902342</v>
    <v>136</v>
    <v>198.53</v>
    <v>29083900000</v>
    <v>BIOGEN INC.</v>
    <v>BIOGEN INC.</v>
    <v>205.33</v>
    <v>14.1784</v>
    <v>204.83</v>
    <v>198.59</v>
    <v>146452000</v>
    <v>BIIB</v>
    <v>BIOGEN INC. (XNAS:BIIB)</v>
    <v>119</v>
    <v>784439</v>
    <v>1997</v>
  </rv>
  <rv s="2">
    <v>137</v>
  </rv>
  <rv s="0">
    <v>https://www.bing.com/financeapi/forcetrigger?t=bqbsxm&amp;q=XNAS%3aBBIO&amp;form=skydnc</v>
    <v>Learn more on Bing</v>
  </rv>
  <rv s="7">
    <v>18</v>
    <v>BridgeBio Pharma, Inc. (XNAS:BBIO)</v>
    <v>7</v>
    <v>19</v>
    <v>Finance</v>
    <v>9</v>
    <v>en-GB</v>
    <v>bqbsxm</v>
    <v>268435456</v>
    <v>1</v>
    <v>Powered by Refinitiv</v>
    <v>53.57</v>
    <v>4.9800000000000004</v>
    <v>0.72699999999999998</v>
    <v>-0.56000000000000005</v>
    <v>-5.0724999999999999E-2</v>
    <v>USD</v>
    <v>BridgeBio Pharma, Inc. is a commercial-stage biopharmaceutical company founded to discover, create, test and deliver transformative medicines to treat patients who suffer from genetic diseases and cancers with clear genetic drivers. The Company's pipeline of approximately 30 development programs ranges from early science to advanced clinical trials and its commercial organization is focused on delivering the Company's first two approved therapies and preparing for the potential commercial launch of additional therapies. The Company’s products include BBP-265, BBP-831, BBP-631, Encaleret and KRAS. Its Acoramidis (AG10) is under Phase III clinical trial for the treatment of TTR amyloidosis-cardiomyopathy (ATTR-CM). Its Low-dose infigratinib (BBP-831) is under Phase II clinical trial for the treatment of achondroplasia in pediatric patients. Its BBP-631 is under Phase I/II clinical trial for the treatment of congenital adrenal hyperplasia (CAH).</v>
    <v>576</v>
    <v>Nasdaq Stock Market</v>
    <v>XNAS</v>
    <v>XNAS</v>
    <v>c/o BridgeBio Pharma, Inc., 42 Kipling Street, PALO ALTO, CA, 94301 US</v>
    <v>11.27</v>
    <v>Pharmaceuticals</v>
    <v>Stock</v>
    <v>44799.96660765</v>
    <v>139</v>
    <v>10.37</v>
    <v>1553621000</v>
    <v>BridgeBio Pharma, Inc.</v>
    <v>BridgeBio Pharma, Inc.</v>
    <v>11.13</v>
    <v>11.04</v>
    <v>10.48</v>
    <v>148246300</v>
    <v>BBIO</v>
    <v>BridgeBio Pharma, Inc. (XNAS:BBIO)</v>
    <v>1749019</v>
    <v>2614021</v>
    <v>2019</v>
  </rv>
  <rv s="2">
    <v>140</v>
  </rv>
  <rv s="0">
    <v>https://www.bing.com/financeapi/forcetrigger?t=a1p7oc&amp;q=XNAS%3aCASI&amp;form=skydnc</v>
    <v>Learn more on Bing</v>
  </rv>
  <rv s="7">
    <v>18</v>
    <v>CASI PHARMACEUTICALS, INC. (XNAS:CASI)</v>
    <v>7</v>
    <v>19</v>
    <v>Finance</v>
    <v>11</v>
    <v>en-GB</v>
    <v>a1p7oc</v>
    <v>268435456</v>
    <v>1</v>
    <v>Powered by Refinitiv</v>
    <v>17.399999999999999</v>
    <v>2.2400000000000002</v>
    <v>0.53400000000000003</v>
    <v>-0.1</v>
    <v>-2.5974000000000001E-2</v>
    <v>USD</v>
    <v>CASI Pharmaceuticals, Inc. is a biopharmaceutical company. The Company is focused on developing and commercializing therapeutics and pharmaceutical products in China, the United States and throughout the world. It is also focused on acquiring, developing, and commercializing products that augment its hematology-oncology therapeutic focus as well as other areas of unmet medical need. The Company’s operations in China are conducted primarily through its subsidiaries, which include CASI Pharmaceuticals (China) Co., Ltd. (CASI China), which is wholly owned and is located in Beijing, China, and CASI Pharmaceuticals (Wuxi) Co., Ltd. (CASI Wuxi), which is located in Wuxi, China. Its commercial product, EVOMELA, is developed for use as a conditioning treatment prior to stem cell transplantation and as a palliative treatment for patients with multiple myeloma. The Company’s other core hematology/oncology assets in its pipeline include CNCT19, BI-1206, CB-5339 and CID-103.</v>
    <v>168</v>
    <v>Nasdaq Stock Market</v>
    <v>XNAS</v>
    <v>XNAS</v>
    <v>9620 Medical Center Dr Ste 300, ROCKVILLE, MD, 20850 US</v>
    <v>3.91</v>
    <v>Pharmaceuticals</v>
    <v>Stock</v>
    <v>44799.933632615626</v>
    <v>142</v>
    <v>3.7</v>
    <v>51022990</v>
    <v>CASI PHARMACEUTICALS, INC.</v>
    <v>CASI PHARMACEUTICALS, INC.</v>
    <v>3.82</v>
    <v>3.85</v>
    <v>3.75</v>
    <v>13606130</v>
    <v>CASI</v>
    <v>CASI PHARMACEUTICALS, INC. (XNAS:CASI)</v>
    <v>191849</v>
    <v>430165</v>
    <v>1991</v>
  </rv>
  <rv s="2">
    <v>143</v>
  </rv>
  <rv s="0">
    <v>https://www.bing.com/financeapi/forcetrigger?t=ajpfk2&amp;q=XKRX%3a068760&amp;form=skydnc</v>
    <v>Learn more on Bing</v>
  </rv>
  <rv s="3">
    <v>6</v>
    <v>Celltrion Pharm Inc. (XKRX:068760)</v>
    <v>7</v>
    <v>26</v>
    <v>Finance</v>
    <v>27</v>
    <v>en-GB</v>
    <v>ajpfk2</v>
    <v>268435456</v>
    <v>1</v>
    <v>Powered by Refinitiv</v>
    <v>168738</v>
    <v>71300</v>
    <v>1.3382000000000001</v>
    <v>-3300</v>
    <v>-4.2091999999999997E-2</v>
    <v>KRW</v>
    <v>Celltrion Pharm Inc is a Korea-based company engaged in the manufacture and sale of pharmaceuticals. The Company’s products include hepatotonics, analgesics, antipyretics, anti-inflammatory drugs, antihistamines, respiratory apparatus drugs, circularly system drugs, digestives and stomachic drugs, hormone disease drugs, antibiotics, nutrients, tonics, and other drugs. It also provides ethical drugs and over-the-counter (OTC) drugs. The Company distributes its products in domestic market and overseas markets such as Philippines, Kazakhstan, Cambodia and other Southeast Asia countries.</v>
    <v>805</v>
    <v>Korea Stock Exchange</v>
    <v>XKRX</v>
    <v>XKRX</v>
    <v>82, 2sandan-ro, Ochang-eup, Cheongwon-gu, CHEONGJU, CHUNGCHEONGBUK-DO, 28117 KR</v>
    <v>75900</v>
    <v>Pharmaceuticals</v>
    <v>Stock</v>
    <v>44802.291666666664</v>
    <v>145</v>
    <v>74600</v>
    <v>2954560000000</v>
    <v>Celltrion Pharm Inc.</v>
    <v>Celltrion Pharm Inc.</v>
    <v>75200</v>
    <v>85</v>
    <v>78400</v>
    <v>75100</v>
    <v>37685720</v>
    <v>068760</v>
    <v>Celltrion Pharm Inc. (XKRX:068760)</v>
    <v>91073</v>
    <v>85770</v>
    <v>2000</v>
  </rv>
  <rv s="2">
    <v>146</v>
  </rv>
  <rv s="0">
    <v>https://www.bing.com/financeapi/forcetrigger?t=a1x3u2&amp;q=XNAS%3aLPTX&amp;form=skydnc</v>
    <v>Learn more on Bing</v>
  </rv>
  <rv s="7">
    <v>18</v>
    <v>LEAP THERAPEUTICS, INC. (XNAS:LPTX)</v>
    <v>7</v>
    <v>19</v>
    <v>Finance</v>
    <v>9</v>
    <v>en-GB</v>
    <v>a1x3u2</v>
    <v>268435456</v>
    <v>1</v>
    <v>Powered by Refinitiv</v>
    <v>4.17</v>
    <v>0.92</v>
    <v>0.47249999999999998</v>
    <v>-7.0000000000000007E-2</v>
    <v>-4.4025000000000002E-2</v>
    <v>USD</v>
    <v>Leap Therapeutics, Inc. is a biopharmaceutical company. The Company is focused on developing therapies designed to treat patients with cancer by inhibiting fundamental tumor-promoting pathways and by harnessing the immune system to attack cancer cells. The Company’s clinical stage program is DKN-01, a monoclonal antibody that inhibits Dickkopf-related protein 1 (DKK1). DKK1 is a protein that regulates the Wnt signaling pathways and enables tumor cells to proliferate and spread, as well as suppresses the immune system from attacking the tumor. When DKN-01 binds to DKK1, an anti-tumor effect can be generated. DKK1 is a cell secreted protein that research has found its role in embryonic development. DKN-01 is an affinity, neutralizing monoclonal antibody targeting DKK1. DKN-01 reduces free DKK1 levels and has demonstrated an anti-tumor effect in preclinical models.</v>
    <v>36</v>
    <v>Nasdaq Stock Market</v>
    <v>XNAS</v>
    <v>XNAS</v>
    <v>47 Thorndike St Ste B1-1, CAMBRIDGE, MA, 02142-1799 US</v>
    <v>1.7</v>
    <v>Biotechnology &amp; Medical Research</v>
    <v>Stock</v>
    <v>44799.974205995313</v>
    <v>148</v>
    <v>1.46</v>
    <v>150512500</v>
    <v>LEAP THERAPEUTICS, INC.</v>
    <v>LEAP THERAPEUTICS, INC.</v>
    <v>1.62</v>
    <v>1.59</v>
    <v>1.52</v>
    <v>99021380</v>
    <v>LPTX</v>
    <v>LEAP THERAPEUTICS, INC. (XNAS:LPTX)</v>
    <v>1496168</v>
    <v>490932</v>
    <v>2011</v>
  </rv>
  <rv s="2">
    <v>149</v>
  </rv>
  <rv s="0">
    <v>https://www.bing.com/financeapi/forcetrigger?t=b1ijvh&amp;q=XNAS%3aLFMD&amp;form=skydnc</v>
    <v>Learn more on Bing</v>
  </rv>
  <rv s="7">
    <v>18</v>
    <v>LIFEMD, INC. (XNAS:LFMD)</v>
    <v>7</v>
    <v>19</v>
    <v>Finance</v>
    <v>9</v>
    <v>en-GB</v>
    <v>b1ijvh</v>
    <v>268435456</v>
    <v>1</v>
    <v>Powered by Refinitiv</v>
    <v>8.17</v>
    <v>1.8</v>
    <v>1.0682</v>
    <v>-0.03</v>
    <v>-1.1672999999999999E-2</v>
    <v>USD</v>
    <v>LifeMD, Inc. is a diversified online direct-to-patient marketing and telehealth company with a portfolio of health and wellness brands. The Company's portfolio of brands is included within two operating segments: Telehealth and WorkSimpli. Its telehealth platform provides patients with access to licensed providers for diagnoses, virtual care, and prescription medications, often delivered on a recurring basis. In addition to its telehealth offerings, the Company sells complementary nutritional supplements and over-the-counter (OTC) products. Its products are available on a subscription basis, where patients can subscribe to receive regular shipments of prescribed medications or products. Its Shapiro MD brand offers products for male and female hair loss, OTC minoxidil, medical device, and a personalized telehealth platform. Rex MD is its men's brand, which offers access to provider-based treatment for erectile dysfunction, as well as treatment for other common men's health issues.</v>
    <v>232</v>
    <v>Nasdaq Stock Market</v>
    <v>XNAS</v>
    <v>XNAS</v>
    <v>236 Fifth Avenue, Suite 400, NEW YORK, NY, 10001 US</v>
    <v>2.6349999999999998</v>
    <v>Diversified Retail</v>
    <v>Stock</v>
    <v>44799.857364282034</v>
    <v>151</v>
    <v>2.52</v>
    <v>78614470</v>
    <v>LIFEMD, INC.</v>
    <v>LIFEMD, INC.</v>
    <v>2.56</v>
    <v>2.57</v>
    <v>2.54</v>
    <v>30950580</v>
    <v>LFMD</v>
    <v>LIFEMD, INC. (XNAS:LFMD)</v>
    <v>86151</v>
    <v>113012</v>
    <v>1994</v>
  </rv>
  <rv s="2">
    <v>152</v>
  </rv>
  <rv s="0">
    <v>https://www.bing.com/financeapi/forcetrigger?t=a1x34c&amp;q=XNAS%3aLPCN&amp;form=skydnc</v>
    <v>Learn more on Bing</v>
  </rv>
  <rv s="3">
    <v>6</v>
    <v>LIPOCINE INC (XNAS:LPCN)</v>
    <v>7</v>
    <v>8</v>
    <v>Finance</v>
    <v>9</v>
    <v>en-GB</v>
    <v>a1x34c</v>
    <v>268435456</v>
    <v>1</v>
    <v>Powered by Refinitiv</v>
    <v>1.89</v>
    <v>0.54359999999999997</v>
    <v>0.44579999999999997</v>
    <v>-1.23E-2</v>
    <v>-2.061E-2</v>
    <v>USD</v>
    <v>Lipocine Inc. is a clinical-stage biopharmaceutical company. The Company is focused on applying its oral drug delivery technology for the development of pharmaceutical products focusing on neuroendocrine and metabolic disorders. It has a portfolio of product candidates that target unmet needs for neurological and psychiatric central nervous system (CNS) disorders, liver diseases, and hormone supplementation for men and women. The Company's product candidate, TLANDO, is an oral testosterone replacement therapy (TRT) comprised of testosterone undecanoate (TU). Its additional pipeline candidates include LPCN 1148, LPCN 1144, LPCN 1111 (TLANDO XR), LPCN 1107, LPCN 1154 and LPCN 2101. Its LPCN 1144 is an oral prodrug of bioidentical testosterone comprised of TU for the treatment of non-cirrhotic non-alcoholic steatohepatitis (NASH) which has completed Phase II testing. Its TLANDO XR is an oral TRT product comprised of testosterone tridecanoate (TT), which has completed Phase II trials.</v>
    <v>13</v>
    <v>Nasdaq Stock Market</v>
    <v>XNAS</v>
    <v>XNAS</v>
    <v>675 S Arapeen Dr Ste 202, SALT LAKE CITY, UT, 84108-1295 US</v>
    <v>0.5998</v>
    <v>Biotechnology &amp; Medical Research</v>
    <v>Stock</v>
    <v>44799.983938344529</v>
    <v>154</v>
    <v>0.57010000000000005</v>
    <v>51734560</v>
    <v>LIPOCINE INC</v>
    <v>LIPOCINE INC</v>
    <v>0.59599999999999997</v>
    <v>15.0528</v>
    <v>0.5968</v>
    <v>0.58450000000000002</v>
    <v>88510790</v>
    <v>LPCN</v>
    <v>LIPOCINE INC (XNAS:LPCN)</v>
    <v>138209</v>
    <v>315769</v>
    <v>2011</v>
  </rv>
  <rv s="2">
    <v>155</v>
  </rv>
  <rv s="0">
    <v>https://www.bing.com/financeapi/forcetrigger?t=a1yuvh&amp;q=XNAS%3aNVAX&amp;form=skydnc</v>
    <v>Learn more on Bing</v>
  </rv>
  <rv s="7">
    <v>18</v>
    <v>NOVAVAX, INC. (XNAS:NVAX)</v>
    <v>7</v>
    <v>19</v>
    <v>Finance</v>
    <v>11</v>
    <v>en-GB</v>
    <v>a1yuvh</v>
    <v>268435456</v>
    <v>1</v>
    <v>Powered by Refinitiv</v>
    <v>277.79989999999998</v>
    <v>34.573900000000002</v>
    <v>1.5761000000000001</v>
    <v>-2.0499999999999998</v>
    <v>-5.5034E-2</v>
    <v>USD</v>
    <v>Novavax, Inc., along with its wholly owned subsidiaries, Novavax AB and Novavax CZ, is a biotechnology company. The Company promotes improved health globally through the discovery, development, and commercialization of vaccines to prevent serious infectious diseases. Its recombinant technology platform harnesses the power and speed of genetic engineering to produce immunogenic nanoparticles designed to address urgent global health needs. The vaccine candidates in its near-term pipeline, including both coronavirus vaccine candidate (NVX-CoV2373) and seasonal quadrivalent influenza vaccine candidate (NanoFlu), which are genetically engineered, three-dimensional nanostructures of recombinant proteins critical to disease pathogenesis. NVX-CoV2373 is marketed under the brand name of Covovax or as Nuvaxovid COVID-19 Vaccine (SARS-CoV-2 rS [Recombinant, adjuvanted]).</v>
    <v>1541</v>
    <v>Nasdaq Stock Market</v>
    <v>XNAS</v>
    <v>XNAS</v>
    <v>21 Firstfield Road, GAITHERSBURG, MD, 20878 US</v>
    <v>37.81</v>
    <v>Biotechnology &amp; Medical Research</v>
    <v>Stock</v>
    <v>44799.999577846873</v>
    <v>157</v>
    <v>34.770000000000003</v>
    <v>2753172000</v>
    <v>NOVAVAX, INC.</v>
    <v>NOVAVAX, INC.</v>
    <v>37.24</v>
    <v>37.25</v>
    <v>35.200000000000003</v>
    <v>78215100</v>
    <v>NVAX</v>
    <v>NOVAVAX, INC. (XNAS:NVAX)</v>
    <v>2951</v>
    <v>5638903</v>
    <v>1987</v>
  </rv>
  <rv s="2">
    <v>158</v>
  </rv>
  <rv s="0">
    <v>https://www.bing.com/financeapi/forcetrigger?t=a1zsjc&amp;q=XNYS%3aPG&amp;form=skydnc</v>
    <v>Learn more on Bing</v>
  </rv>
  <rv s="3">
    <v>6</v>
    <v>THE PROCTER &amp; GAMBLE COMPANY (XNYS:PG)</v>
    <v>7</v>
    <v>8</v>
    <v>Finance</v>
    <v>9</v>
    <v>en-GB</v>
    <v>a1zsjc</v>
    <v>268435456</v>
    <v>1</v>
    <v>Powered by Refinitiv</v>
    <v>165.35</v>
    <v>129.5</v>
    <v>0.33900000000000002</v>
    <v>-3.41</v>
    <v>-2.3403999999999998E-2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&amp;amp; Gamble Plaza, One Procter &amp;amp; Gamble Plaza, CINCINNATI, OH, 45202 US</v>
    <v>146.53</v>
    <v>Personal &amp; Household Products &amp; Services</v>
    <v>Stock</v>
    <v>44799.999835046096</v>
    <v>160</v>
    <v>142.02000000000001</v>
    <v>340009600000</v>
    <v>THE PROCTER &amp; GAMBLE COMPANY</v>
    <v>THE PROCTER &amp; GAMBLE COMPANY</v>
    <v>146</v>
    <v>24.5228</v>
    <v>145.69999999999999</v>
    <v>142.29</v>
    <v>2389554000</v>
    <v>PG</v>
    <v>THE PROCTER &amp; GAMBLE COMPANY (XNYS:PG)</v>
    <v>1124</v>
    <v>6394355</v>
    <v>1905</v>
  </rv>
  <rv s="2">
    <v>161</v>
  </rv>
  <rv s="0">
    <v>https://www.bing.com/financeapi/forcetrigger?t=a23ka2&amp;q=XNAS%3aSRPT&amp;form=skydnc</v>
    <v>Learn more on Bing</v>
  </rv>
  <rv s="7">
    <v>18</v>
    <v>SAREPTA THERAPEUTICS, INC. (XNAS:SRPT)</v>
    <v>7</v>
    <v>19</v>
    <v>Finance</v>
    <v>9</v>
    <v>en-GB</v>
    <v>a23ka2</v>
    <v>268435456</v>
    <v>1</v>
    <v>Powered by Refinitiv</v>
    <v>116.91</v>
    <v>61.28</v>
    <v>1.2281</v>
    <v>-1.92</v>
    <v>-1.687E-2</v>
    <v>USD</v>
    <v>Sarepta Therapeutics, Inc. is a commercial-stage biopharmaceutical company. The Company is focused on helping patients through the discovery and development of ribonucleic acid (RNA)-targeted therapeutics, gene therapy and other genetic therapeutic modalities for the treatment of rare diseases. It is developing therapeutic candidates for a range of diseases and disorders, including Duchenne muscular dystrophy (Duchenne), Limb-girdle muscular dystrophies (LGMDs) and other neuromuscular and central nervous system (CNS) disorders. It commercializes three products, such as EXONDYS 51 (eteplirsen) Injection, VYONDYS 53 (golodirsen) Injection and AMONDYS 45 (casimersen) Injection. These commercial products are indicated for the treatment of Duchenne in patients who have a confirmed mutation of the dystrophin gene that is amenable to exon 51, exon 53 and exon 45 skipping. Its pipeline includes more than 40 programs at various stages of discovery, pre-clinical and clinical development.</v>
    <v>840</v>
    <v>Nasdaq Stock Market</v>
    <v>XNAS</v>
    <v>XNAS</v>
    <v>215 1st St Ste 415, CAMBRIDGE, MA, 02142-1213 US</v>
    <v>114.02</v>
    <v>Biotechnology &amp; Medical Research</v>
    <v>Stock</v>
    <v>44799.880937499998</v>
    <v>163</v>
    <v>110.66</v>
    <v>9797968000</v>
    <v>SAREPTA THERAPEUTICS, INC.</v>
    <v>SAREPTA THERAPEUTICS, INC.</v>
    <v>113.9</v>
    <v>113.81</v>
    <v>111.89</v>
    <v>87567860</v>
    <v>SRPT</v>
    <v>SAREPTA THERAPEUTICS, INC. (XNAS:SRPT)</v>
    <v>1</v>
    <v>1195280</v>
    <v>2013</v>
  </rv>
  <rv s="2">
    <v>164</v>
  </rv>
  <rv s="0">
    <v>https://www.bing.com/financeapi/forcetrigger?t=a2uwtc&amp;q=XNAS%3aSBFM&amp;form=skydnc</v>
    <v>Learn more on Bing</v>
  </rv>
  <rv s="7">
    <v>18</v>
    <v>Sunshine Biopharma, Inc. (XNAS:SBFM)</v>
    <v>7</v>
    <v>19</v>
    <v>Finance</v>
    <v>9</v>
    <v>en-GB</v>
    <v>a2uwtc</v>
    <v>268435456</v>
    <v>1</v>
    <v>Powered by Refinitiv</v>
    <v>29.8</v>
    <v>1.03</v>
    <v>-1.7282999999999999</v>
    <v>-0.01</v>
    <v>-8.8500000000000002E-3</v>
    <v>USD</v>
    <v>Sunshine Biopharma, Inc. is a Canada-based pharmaceutical company that is focused on the research, development and commercialization of oncology and antiviral drugs. The Company’s drug development operations include SBFM-PL4 Anti-Coronavirus Treatment and Adva-27a Anticancer Drug. The Company’s drug development activities are focused on the development of a small molecule called Adva-27a for the treatment of aggressive forms of cancer. A Topoisomerase II inhibitor, Adva-27a has been shown to be effective at destroying Multidrug Resistant Cancer cells, including pancreatic cancer cells, breast cancer cells, small-cell lung cancer cells and uterine sarcoma cells. The Company, through its subsidiary, Sunshine Biopharma Canada Inc. (Sunshine Canada), develops science-based nutritional supplements. Its product includes Essential 9 a nutritional supplement tablets, which is comprised of the nine essential amino acids for human body.</v>
    <v>3</v>
    <v>Nasdaq Stock Market</v>
    <v>XNAS</v>
    <v>XNAS</v>
    <v>3RD FLOOR, 469 JEAN-TALON WEST, MONTREAL, QC, H3N 1R4 CA</v>
    <v>1.1599999999999999</v>
    <v>Pharmaceuticals</v>
    <v>Stock</v>
    <v>44799.93914618047</v>
    <v>166</v>
    <v>1.1000000000000001</v>
    <v>21151910</v>
    <v>Sunshine Biopharma, Inc.</v>
    <v>Sunshine Biopharma, Inc.</v>
    <v>1.1200000000000001</v>
    <v>1.1299999999999999</v>
    <v>1.1200000000000001</v>
    <v>18885630</v>
    <v>SBFM</v>
    <v>Sunshine Biopharma, Inc. (XNAS:SBFM)</v>
    <v>202</v>
    <v>2204467</v>
    <v>2006</v>
  </rv>
  <rv s="2">
    <v>167</v>
  </rv>
  <rv s="0">
    <v>https://www.bing.com/financeapi/forcetrigger?t=a25e1h&amp;q=XNAS%3aVKTX&amp;form=skydnc</v>
    <v>Learn more on Bing</v>
  </rv>
  <rv s="7">
    <v>18</v>
    <v>VIKING THERAPEUTICS, INC. (XNAS:VKTX)</v>
    <v>7</v>
    <v>19</v>
    <v>Finance</v>
    <v>9</v>
    <v>en-GB</v>
    <v>a25e1h</v>
    <v>268435456</v>
    <v>1</v>
    <v>Powered by Refinitiv</v>
    <v>7.2</v>
    <v>2.02</v>
    <v>1.3609</v>
    <v>-0.21</v>
    <v>-5.9322E-2</v>
    <v>USD</v>
    <v>Viking Therapeutics, Inc. is a clinical-stage biopharmaceutical company that is focused on the development of therapies for metabolic and endocrine disorders. The Company's lead clinical program's drug candidate, VK2809, is an orally available, tissue and receptor-subtype selective agonist of the thyroid hormone receptor beta (TRß). The Company is conducting VOYAGE study, a phase II b clinical trial of VK2809 in patients with biopsy-confirmed non-alcoholic steatohepatitis (NASH). It is also developing VK0214, which is also an orally available, tissue and receptor-subtype selective agonist of TRß for X-linked adrenoleukodystrophy (X-ALD), a rare X-linked, inherited neurological disorder characterized by a breakdown in the protective barriers surrounding brain and nerve cells. It is engaged in a phase I b clinical trial of VK0214 in patients with X-ALD. Its other clinical programs include VK5211, an orally available, non-steroidal selective androgen receptor modulator (SARM).</v>
    <v>17</v>
    <v>Nasdaq Stock Market</v>
    <v>XNAS</v>
    <v>XNAS</v>
    <v>9920 Pacific Heights Blvd, Suite 350, SAN DIEGO, CA, 92121 US</v>
    <v>3.57</v>
    <v>Biotechnology &amp; Medical Research</v>
    <v>Stock</v>
    <v>44799.998261875</v>
    <v>169</v>
    <v>3.32</v>
    <v>255372600</v>
    <v>VIKING THERAPEUTICS, INC.</v>
    <v>VIKING THERAPEUTICS, INC.</v>
    <v>3.57</v>
    <v>3.54</v>
    <v>3.33</v>
    <v>76688480</v>
    <v>VKTX</v>
    <v>VIKING THERAPEUTICS, INC. (XNAS:VKTX)</v>
    <v>292915</v>
    <v>688352</v>
    <v>2012</v>
  </rv>
  <rv s="2">
    <v>170</v>
  </rv>
  <rv s="0">
    <v>https://www.bing.com/financeapi/forcetrigger?t=a1nlww&amp;q=XNAS%3aAPLS&amp;form=skydnc</v>
    <v>Learn more on Bing</v>
  </rv>
  <rv s="7">
    <v>18</v>
    <v>APELLIS PHARMACEUTICALS, INC. (XNAS:APLS)</v>
    <v>7</v>
    <v>19</v>
    <v>Finance</v>
    <v>9</v>
    <v>en-GB</v>
    <v>a1nlww</v>
    <v>268435456</v>
    <v>1</v>
    <v>Powered by Refinitiv</v>
    <v>69.98</v>
    <v>27.5</v>
    <v>1.5448</v>
    <v>-3.48</v>
    <v>-5.8674999999999998E-2</v>
    <v>USD</v>
    <v>Apellis Pharmaceuticals, Inc. is a commercial-stage biopharmaceutical company that is focused on developing therapeutic compounds to treat disease through the inhibition of the complement system. The Company is developing pegcetacoplan with Sobi for systemic administration in several indications, including paroxysmal nocturnal hemoglobinuria, C3 glomerulopathy, immune complex membranoproliferative glomerulonephritis, amyotrophic lateral sclerosis, cold agglutinin disease, and hematopoietic stem cell transplantation thrombotic microangiopathy. The Company's advanced clinical programs targeting component 3 with Phase III clinical trials of its lead product candidate, pegcetacoplan, in multiple indications. Pegcetacoplan is a conjugate of a compstatin analogue, formulated both for ophthalmological administration by injections directly into the eye, and systemic administration by subcutaneous injection, which is an injection into the tissue under the skin.</v>
    <v>476</v>
    <v>Nasdaq Stock Market</v>
    <v>XNAS</v>
    <v>XNAS</v>
    <v>100 Fifth Avenue, WALTHAM, MA, 02451 US</v>
    <v>59.43</v>
    <v>Pharmaceuticals</v>
    <v>Stock</v>
    <v>44799.94594788125</v>
    <v>172</v>
    <v>54.98</v>
    <v>6133780000</v>
    <v>APELLIS PHARMACEUTICALS, INC.</v>
    <v>APELLIS PHARMACEUTICALS, INC.</v>
    <v>59.43</v>
    <v>59.31</v>
    <v>55.83</v>
    <v>109865300</v>
    <v>APLS</v>
    <v>APELLIS PHARMACEUTICALS, INC. (XNAS:APLS)</v>
    <v>1717357</v>
    <v>1187742</v>
    <v>2009</v>
  </rv>
  <rv s="2">
    <v>173</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strument type" t="s"/>
    <k n="Last trade time"/>
    <k n="LearnMoreOnLink" t="r"/>
    <k n="Low"/>
    <k n="Name" t="s"/>
    <k n="Official 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6">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Beta</v>
      <v t="s">Description</v>
      <v t="s">Headquarters</v>
      <v t="s">Instrument type</v>
      <v t="s">_Flags</v>
      <v t="s">UniqueName</v>
      <v t="s">_DisplayString</v>
      <v t="s">LearnMoreOnLink</v>
      <v t="s">ExchangeID</v>
      <v t="s">%ProviderInfo</v>
    </a>
  </spbArrays>
  <spbData count="28">
    <spb s="0">
      <v>0</v>
      <v>Name</v>
      <v>LearnMoreOnLink</v>
    </spb>
    <spb s="1">
      <v>0</v>
      <v>0</v>
      <v>0</v>
    </spb>
    <spb s="2">
      <v>1</v>
      <v>1</v>
      <v>1</v>
    </spb>
    <spb s="3">
      <v>1</v>
      <v>2</v>
      <v>1</v>
      <v>3</v>
      <v>1</v>
      <v>1</v>
      <v>1</v>
      <v>4</v>
      <v>5</v>
      <v>6</v>
      <v>1</v>
      <v>1</v>
      <v>5</v>
      <v>1</v>
      <v>4</v>
      <v>7</v>
      <v>8</v>
    </spb>
    <spb s="4">
      <v>Real-Time Nasdaq Last Sale</v>
      <v>from previous close</v>
      <v>Source: Nasdaq Last Sale</v>
      <v>from previous close</v>
      <v>GMT</v>
    </spb>
    <spb s="4">
      <v>Delayed 15 minutes</v>
      <v>from previous close</v>
      <v>Source: Nasdaq</v>
      <v>from previous close</v>
      <v>GMT</v>
    </spb>
    <spb s="0">
      <v>1</v>
      <v>Name</v>
      <v>LearnMoreOnLink</v>
    </spb>
    <spb s="5">
      <v>1</v>
      <v>1</v>
      <v>1</v>
      <v>1</v>
    </spb>
    <spb s="6">
      <v>1</v>
      <v>2</v>
      <v>2</v>
      <v>1</v>
      <v>3</v>
      <v>1</v>
      <v>1</v>
      <v>1</v>
      <v>4</v>
      <v>4</v>
      <v>5</v>
      <v>6</v>
      <v>1</v>
      <v>1</v>
      <v>1</v>
      <v>4</v>
      <v>7</v>
      <v>9</v>
      <v>8</v>
      <v>4</v>
    </spb>
    <spb s="7">
      <v>Delayed 15 minutes</v>
      <v>from previous close</v>
      <v>from previous close</v>
      <v>Source: Nasdaq</v>
      <v>GMT</v>
    </spb>
    <spb s="8">
      <v>Delayed 15 minutes</v>
      <v>from previous close</v>
      <v>from previous close</v>
      <v>GMT</v>
    </spb>
    <spb s="7">
      <v>Real-Time Nasdaq Last Sale</v>
      <v>from previous close</v>
      <v>from previous close</v>
      <v>Source: Nasdaq Last Sale</v>
      <v>GMT</v>
    </spb>
    <spb s="0">
      <v>2</v>
      <v>Name</v>
      <v>LearnMoreOnLink</v>
    </spb>
    <spb s="9">
      <v>0</v>
      <v>0</v>
    </spb>
    <spb s="10">
      <v>13</v>
      <v>1</v>
      <v>1</v>
      <v>1</v>
      <v>1</v>
    </spb>
    <spb s="11">
      <v>1</v>
      <v>2</v>
      <v>2</v>
      <v>1</v>
      <v>3</v>
      <v>1</v>
      <v>10</v>
      <v>1</v>
      <v>1</v>
      <v>4</v>
      <v>4</v>
      <v>5</v>
      <v>6</v>
      <v>1</v>
      <v>1</v>
      <v>1</v>
      <v>4</v>
      <v>7</v>
      <v>9</v>
      <v>8</v>
      <v>4</v>
    </spb>
    <spb s="12">
      <v>Powered by Refinitiv</v>
    </spb>
    <spb s="11">
      <v>11</v>
      <v>2</v>
      <v>2</v>
      <v>11</v>
      <v>3</v>
      <v>11</v>
      <v>10</v>
      <v>11</v>
      <v>11</v>
      <v>4</v>
      <v>4</v>
      <v>5</v>
      <v>12</v>
      <v>11</v>
      <v>11</v>
      <v>11</v>
      <v>4</v>
      <v>7</v>
      <v>9</v>
      <v>8</v>
      <v>4</v>
    </spb>
    <spb s="0">
      <v>3</v>
      <v>Name</v>
      <v>LearnMoreOnLink</v>
    </spb>
    <spb s="13">
      <v>1</v>
      <v>2</v>
      <v>1</v>
      <v>3</v>
      <v>1</v>
      <v>1</v>
      <v>1</v>
      <v>4</v>
      <v>4</v>
      <v>5</v>
      <v>6</v>
      <v>1</v>
      <v>1</v>
      <v>1</v>
      <v>4</v>
      <v>7</v>
      <v>9</v>
      <v>8</v>
      <v>4</v>
    </spb>
    <spb s="13">
      <v>1</v>
      <v>2</v>
      <v>1</v>
      <v>3</v>
      <v>1</v>
      <v>1</v>
      <v>1</v>
      <v>4</v>
      <v>4</v>
      <v>5</v>
      <v>13</v>
      <v>1</v>
      <v>1</v>
      <v>1</v>
      <v>4</v>
      <v>7</v>
      <v>9</v>
      <v>8</v>
      <v>4</v>
    </spb>
    <spb s="0">
      <v>4</v>
      <v>Name</v>
      <v>LearnMoreOnLink</v>
    </spb>
    <spb s="14">
      <v>1</v>
      <v>2</v>
      <v>1</v>
      <v>3</v>
      <v>1</v>
      <v>1</v>
      <v>1</v>
      <v>4</v>
      <v>4</v>
      <v>5</v>
      <v>6</v>
      <v>1</v>
      <v>1</v>
      <v>1</v>
      <v>4</v>
      <v>7</v>
      <v>9</v>
      <v>8</v>
      <v>4</v>
      <v>1</v>
    </spb>
    <spb s="15">
      <v>at close</v>
      <v>from previous close</v>
      <v>from previous close</v>
      <v>Source: Nasdaq</v>
      <v>GMT</v>
      <v>Delayed 15 minutes</v>
    </spb>
    <spb s="0">
      <v>5</v>
      <v>Name</v>
      <v>LearnMoreOnLink</v>
    </spb>
    <spb s="16">
      <v>1</v>
      <v>2</v>
      <v>1</v>
      <v>3</v>
      <v>1</v>
      <v>1</v>
      <v>1</v>
      <v>4</v>
      <v>5</v>
      <v>1</v>
      <v>1</v>
      <v>1</v>
      <v>7</v>
      <v>8</v>
    </spb>
    <spb s="6">
      <v>14</v>
      <v>2</v>
      <v>2</v>
      <v>14</v>
      <v>3</v>
      <v>14</v>
      <v>14</v>
      <v>14</v>
      <v>4</v>
      <v>4</v>
      <v>5</v>
      <v>15</v>
      <v>14</v>
      <v>14</v>
      <v>14</v>
      <v>4</v>
      <v>7</v>
      <v>9</v>
      <v>8</v>
      <v>4</v>
    </spb>
    <spb s="7">
      <v>Delayed 20 minutes</v>
      <v>from previous close</v>
      <v>from previous close</v>
      <v>KSE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Beta"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6">
      <rpv i="0">0</rpv>
    </rSty>
    <rSty>
      <rpv i="2">1</rpv>
    </rSty>
    <rSty dxfid="1">
      <rpv i="0">_([$€-x-euro2] * #,##0.00_);_([$€-x-euro2] * (#,##0.00);_([$€-x-euro2] * "-"??_);_(@_)</rpv>
    </rSty>
    <rSty dxfid="1">
      <rpv i="0">_([$€-x-euro2] * #,##0_);_([$€-x-euro2] * (#,##0);_([$€-x-euro2] * "-"_);_(@_)</rpv>
    </rSty>
    <rSty dxfid="1">
      <rpv i="0">_([$¥-ja-JP]* #,##0_);_([$¥-ja-JP]* (#,##0);_([$¥-ja-JP]* "-"_);_(@_)</rpv>
    </rSty>
    <rSty dxfid="1">
      <rpv i="0">_([$₩-ko-KR]* #,##0.00_);_([$₩-ko-KR]* (#,##0.00);_([$₩-ko-KR]* "-"??_);_(@_)</rpv>
    </rSty>
    <rSty dxfid="1">
      <rpv i="0">_([$₩-ko-KR]* #,##0_);_([$₩-ko-KR]* (#,##0);_([$₩-ko-KR]*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F4750-16A0-6A42-9281-57676FB47F39}">
  <dimension ref="B1:P59"/>
  <sheetViews>
    <sheetView tabSelected="1" topLeftCell="B16" zoomScale="87" workbookViewId="0">
      <selection activeCell="F25" sqref="F25"/>
    </sheetView>
  </sheetViews>
  <sheetFormatPr baseColWidth="10" defaultRowHeight="16"/>
  <cols>
    <col min="1" max="1" width="2.1640625" customWidth="1"/>
    <col min="2" max="2" width="62.83203125" bestFit="1" customWidth="1"/>
    <col min="5" max="5" width="24.6640625" customWidth="1"/>
    <col min="6" max="6" width="26.33203125" style="5" bestFit="1" customWidth="1"/>
    <col min="7" max="7" width="23.6640625" style="5" bestFit="1" customWidth="1"/>
    <col min="8" max="8" width="26.33203125" bestFit="1" customWidth="1"/>
    <col min="9" max="9" width="17.6640625" bestFit="1" customWidth="1"/>
    <col min="10" max="10" width="14.33203125" customWidth="1"/>
    <col min="11" max="11" width="14.83203125" bestFit="1" customWidth="1"/>
    <col min="12" max="12" width="11.1640625" bestFit="1" customWidth="1"/>
  </cols>
  <sheetData>
    <row r="1" spans="2:16">
      <c r="B1" t="s">
        <v>0</v>
      </c>
      <c r="C1" t="s">
        <v>1</v>
      </c>
      <c r="D1" t="s">
        <v>2</v>
      </c>
      <c r="E1" t="s">
        <v>3</v>
      </c>
      <c r="F1" s="5" t="s">
        <v>4</v>
      </c>
      <c r="G1" s="5" t="s">
        <v>116</v>
      </c>
      <c r="H1" t="s">
        <v>5</v>
      </c>
      <c r="I1" t="s">
        <v>117</v>
      </c>
      <c r="J1" t="s">
        <v>6</v>
      </c>
      <c r="K1" t="s">
        <v>7</v>
      </c>
      <c r="L1" t="s">
        <v>8</v>
      </c>
      <c r="M1" t="s">
        <v>79</v>
      </c>
      <c r="N1">
        <v>2022</v>
      </c>
      <c r="O1">
        <v>2023</v>
      </c>
      <c r="P1">
        <v>2024</v>
      </c>
    </row>
    <row r="2" spans="2:16">
      <c r="B2" t="e" vm="1">
        <v>#VALUE!</v>
      </c>
      <c r="C2" t="s">
        <v>98</v>
      </c>
      <c r="D2" t="s">
        <v>98</v>
      </c>
      <c r="E2" s="2" cm="1">
        <f t="array" ref="E2">_FV(B2,"Market cap",TRUE)</f>
        <v>39936555981.769997</v>
      </c>
      <c r="F2" s="5">
        <v>0</v>
      </c>
      <c r="G2" s="5">
        <v>0</v>
      </c>
      <c r="H2" s="4">
        <v>0</v>
      </c>
      <c r="I2" s="3"/>
      <c r="J2" s="3" cm="1">
        <f t="array" ref="J2">_FV(B2,"Price")</f>
        <v>127.29</v>
      </c>
      <c r="K2" s="4">
        <v>0</v>
      </c>
      <c r="L2" s="3" t="e">
        <f>(J2-K2)/K2</f>
        <v>#DIV/0!</v>
      </c>
      <c r="M2" t="s">
        <v>115</v>
      </c>
    </row>
    <row r="3" spans="2:16">
      <c r="B3" t="e" vm="2">
        <v>#VALUE!</v>
      </c>
      <c r="C3" t="s">
        <v>99</v>
      </c>
      <c r="D3" t="s">
        <v>99</v>
      </c>
      <c r="E3" s="2" cm="1">
        <f t="array" ref="E3">_FV(B3,"Market cap",TRUE)</f>
        <v>224990838.72</v>
      </c>
      <c r="I3" s="3"/>
      <c r="J3" s="3" cm="1">
        <f t="array" ref="J3">_FV(B3,"Price")</f>
        <v>43.2</v>
      </c>
      <c r="M3" t="s">
        <v>115</v>
      </c>
    </row>
    <row r="4" spans="2:16">
      <c r="B4" t="e" vm="3">
        <v>#VALUE!</v>
      </c>
      <c r="C4" t="s">
        <v>9</v>
      </c>
      <c r="D4" t="s">
        <v>9</v>
      </c>
      <c r="E4" s="2" cm="1">
        <f t="array" ref="E4">_FV(B4,"Market cap",TRUE)</f>
        <v>431895400000</v>
      </c>
      <c r="F4" s="5">
        <v>28851000000</v>
      </c>
      <c r="G4" s="5">
        <f>10463000000+19925000000</f>
        <v>30388000000</v>
      </c>
      <c r="H4" s="2">
        <f>E4+F4-G4</f>
        <v>430358400000</v>
      </c>
      <c r="I4" s="6" cm="1">
        <f t="array" ref="I4">_FV(B4,"Shares outstanding",TRUE)</f>
        <v>2629180000</v>
      </c>
      <c r="J4" s="3" cm="1">
        <f t="array" ref="J4">_FV(B4,"Price")</f>
        <v>164.27</v>
      </c>
      <c r="K4" s="3">
        <f>H4/I4</f>
        <v>163.68540761758419</v>
      </c>
      <c r="L4" s="7">
        <f>(J4-K4)/K4</f>
        <v>3.5714385962956159E-3</v>
      </c>
      <c r="M4" t="s">
        <v>115</v>
      </c>
    </row>
    <row r="5" spans="2:16">
      <c r="B5" t="e" vm="4">
        <v>#VALUE!</v>
      </c>
      <c r="C5" t="s">
        <v>10</v>
      </c>
      <c r="D5" t="s">
        <v>114</v>
      </c>
      <c r="E5" s="2" cm="1">
        <f t="array" ref="E5">_FV(B5,"Market cap",TRUE)</f>
        <v>272789500000</v>
      </c>
      <c r="F5" s="5">
        <f>18167000000/1.02</f>
        <v>17810784313.725491</v>
      </c>
      <c r="G5" s="5">
        <f>(5727000000+6607000000)/1.02</f>
        <v>12092156862.745098</v>
      </c>
      <c r="H5" s="2">
        <f>E5+F5-G5</f>
        <v>278508127450.98035</v>
      </c>
      <c r="I5" s="6" cm="1">
        <f t="array" ref="I5">_FV(B5,"Shares outstanding",TRUE)</f>
        <v>6474030000</v>
      </c>
      <c r="J5" s="3" cm="1">
        <f t="array" ref="J5">_FV(B5,"Price")</f>
        <v>40.619999999999997</v>
      </c>
      <c r="K5" s="3">
        <f>H5/I5</f>
        <v>43.019282803907359</v>
      </c>
      <c r="L5" s="7">
        <f t="shared" ref="L5:L59" si="0">(J5-K5)/K5</f>
        <v>-5.5772264145915497E-2</v>
      </c>
      <c r="M5" t="s">
        <v>118</v>
      </c>
    </row>
    <row r="6" spans="2:16">
      <c r="B6" t="e" vm="5">
        <v>#VALUE!</v>
      </c>
      <c r="C6" t="s">
        <v>11</v>
      </c>
      <c r="D6" t="s">
        <v>12</v>
      </c>
      <c r="E6" s="2" cm="1">
        <f t="array" ref="E6">_FV(B6,"Market cap",TRUE)</f>
        <v>262770300000</v>
      </c>
      <c r="F6" s="5">
        <f>35656000000</f>
        <v>35656000000</v>
      </c>
      <c r="G6" s="5">
        <f>2470000000+21427000000</f>
        <v>23897000000</v>
      </c>
      <c r="H6" s="2">
        <f>E6+F6-G6</f>
        <v>274529300000</v>
      </c>
      <c r="I6" s="6" cm="1">
        <f t="array" ref="I6">_FV(B6,"Shares outstanding",TRUE)</f>
        <v>5612352000</v>
      </c>
      <c r="J6" s="3" cm="1">
        <f t="array" ref="J6">_FV(B6,"Price")</f>
        <v>46.82</v>
      </c>
      <c r="K6" s="3">
        <f t="shared" ref="K6:K59" si="1">H6/I6</f>
        <v>48.915196338362243</v>
      </c>
      <c r="L6" s="7">
        <f>(J6-K6)/K6</f>
        <v>-4.2833239876399386E-2</v>
      </c>
      <c r="M6" t="s">
        <v>115</v>
      </c>
    </row>
    <row r="7" spans="2:16">
      <c r="B7" t="e" vm="6">
        <v>#VALUE!</v>
      </c>
      <c r="C7" t="s">
        <v>14</v>
      </c>
      <c r="D7" t="s">
        <v>13</v>
      </c>
      <c r="E7" s="2" cm="1">
        <f t="array" ref="E7">_FV(B7,"Market cap",TRUE)</f>
        <v>226120600000</v>
      </c>
      <c r="F7" s="5">
        <f>30586000000</f>
        <v>30586000000</v>
      </c>
      <c r="G7" s="5">
        <f>8556000000+372000000</f>
        <v>8928000000</v>
      </c>
      <c r="H7" s="2">
        <f t="shared" ref="H7:H57" si="2">E7+F7-G7</f>
        <v>247778600000</v>
      </c>
      <c r="I7" s="6" cm="1">
        <f t="array" ref="I7">_FV(B7,"Shares outstanding",TRUE)</f>
        <v>2533280000</v>
      </c>
      <c r="J7" s="3" cm="1">
        <f t="array" ref="J7">_FV(B7,"Price")</f>
        <v>89.26</v>
      </c>
      <c r="K7" s="3">
        <f t="shared" si="1"/>
        <v>97.809401250552639</v>
      </c>
      <c r="L7" s="7">
        <f t="shared" si="0"/>
        <v>-8.7408788329581238E-2</v>
      </c>
      <c r="M7" t="s">
        <v>115</v>
      </c>
    </row>
    <row r="8" spans="2:16">
      <c r="B8" t="e" vm="7">
        <v>#VALUE!</v>
      </c>
      <c r="C8" t="s">
        <v>15</v>
      </c>
      <c r="D8" t="s">
        <v>16</v>
      </c>
      <c r="E8" s="2" cm="1">
        <f t="array" ref="E8">_FV(B8,"Market cap",TRUE)</f>
        <v>128731100000</v>
      </c>
      <c r="F8" s="5">
        <f>36010000000</f>
        <v>36010000000</v>
      </c>
      <c r="G8" s="5">
        <f>6528000000+16000000</f>
        <v>6544000000</v>
      </c>
      <c r="H8" s="2">
        <f t="shared" si="2"/>
        <v>158197100000</v>
      </c>
      <c r="I8" s="6" cm="1">
        <f t="array" ref="I8">_FV(B8,"Shares outstanding",TRUE)</f>
        <v>534930800</v>
      </c>
      <c r="J8" s="3" cm="1">
        <f t="array" ref="J8">_FV(B8,"Price")</f>
        <v>240.65</v>
      </c>
      <c r="K8" s="3">
        <f t="shared" si="1"/>
        <v>295.73376593757547</v>
      </c>
      <c r="L8" s="7">
        <f t="shared" si="0"/>
        <v>-0.1862613346262352</v>
      </c>
      <c r="M8" t="s">
        <v>115</v>
      </c>
    </row>
    <row r="9" spans="2:16">
      <c r="B9" t="e" vm="8">
        <v>#VALUE!</v>
      </c>
      <c r="C9" t="s">
        <v>17</v>
      </c>
      <c r="D9" t="s">
        <v>18</v>
      </c>
      <c r="E9" s="2" cm="1">
        <f t="array" ref="E9">_FV(B9,"Market cap",TRUE)</f>
        <v>200463900000</v>
      </c>
      <c r="F9" s="5">
        <f>22796000000</f>
        <v>22796000000</v>
      </c>
      <c r="G9" s="5">
        <f>13852000000+4962000000</f>
        <v>18814000000</v>
      </c>
      <c r="H9" s="2">
        <f t="shared" si="2"/>
        <v>204445900000</v>
      </c>
      <c r="I9" s="6" cm="1">
        <f t="array" ref="I9">_FV(B9,"Shares outstanding",TRUE)</f>
        <v>2403721000</v>
      </c>
      <c r="J9" s="3" cm="1">
        <f t="array" ref="J9">_FV(B9,"Price")</f>
        <v>82.68</v>
      </c>
      <c r="K9" s="3">
        <f t="shared" si="1"/>
        <v>85.05392264742872</v>
      </c>
      <c r="L9" s="7">
        <f t="shared" si="0"/>
        <v>-2.791079556987934E-2</v>
      </c>
      <c r="M9" t="s">
        <v>118</v>
      </c>
    </row>
    <row r="10" spans="2:16">
      <c r="B10" t="e" vm="9">
        <v>#VALUE!</v>
      </c>
      <c r="C10" t="s">
        <v>50</v>
      </c>
      <c r="D10" t="s">
        <v>19</v>
      </c>
      <c r="E10" s="2" cm="1">
        <f t="array" ref="E10">_FV(B10,"Market cap",TRUE)</f>
        <v>208289700000</v>
      </c>
      <c r="F10" s="5">
        <f>28134000000</f>
        <v>28134000000</v>
      </c>
      <c r="G10" s="5">
        <f>6398000000</f>
        <v>6398000000</v>
      </c>
      <c r="H10" s="2">
        <f t="shared" si="2"/>
        <v>230025700000</v>
      </c>
      <c r="I10" s="6" cm="1">
        <f t="array" ref="I10">_FV(B10,"Shares outstanding",TRUE)</f>
        <v>3098979000</v>
      </c>
      <c r="J10" s="3" cm="1">
        <f t="array" ref="J10">_FV(B10,"Price")</f>
        <v>66.319999999999993</v>
      </c>
      <c r="K10" s="3">
        <f t="shared" si="1"/>
        <v>74.226285495964959</v>
      </c>
      <c r="L10" s="7">
        <f t="shared" si="0"/>
        <v>-0.10651597938839014</v>
      </c>
      <c r="M10" t="s">
        <v>118</v>
      </c>
    </row>
    <row r="11" spans="2:16">
      <c r="B11" t="e" vm="10">
        <v>#VALUE!</v>
      </c>
      <c r="C11" t="s">
        <v>51</v>
      </c>
      <c r="D11" t="s">
        <v>20</v>
      </c>
      <c r="E11" s="2" cm="1">
        <f t="array" ref="E11">_FV(B11,"Market cap",TRUE)</f>
        <v>299837200000</v>
      </c>
      <c r="F11" s="5">
        <f>15152900000</f>
        <v>15152900000</v>
      </c>
      <c r="G11" s="5">
        <f>2459200000+109100000</f>
        <v>2568300000</v>
      </c>
      <c r="H11" s="2">
        <f t="shared" si="2"/>
        <v>312421800000</v>
      </c>
      <c r="I11" s="6" cm="1">
        <f t="array" ref="I11">_FV(B11,"Shares outstanding",TRUE)</f>
        <v>950174800</v>
      </c>
      <c r="J11" s="3" cm="1">
        <f t="array" ref="J11">_FV(B11,"Price")</f>
        <v>315.56</v>
      </c>
      <c r="K11" s="3">
        <f t="shared" si="1"/>
        <v>328.80455259390169</v>
      </c>
      <c r="L11" s="7">
        <f t="shared" si="0"/>
        <v>-4.0280928257887309E-2</v>
      </c>
      <c r="M11" t="s">
        <v>115</v>
      </c>
    </row>
    <row r="12" spans="2:16">
      <c r="B12" t="e" vm="11">
        <v>#VALUE!</v>
      </c>
      <c r="C12" t="s">
        <v>52</v>
      </c>
      <c r="D12" t="s">
        <v>21</v>
      </c>
      <c r="E12" s="9" cm="1">
        <f t="array" ref="E12">_FV(B12,"Market cap",TRUE)</f>
        <v>22449380000</v>
      </c>
      <c r="F12" s="10">
        <f>8286000000</f>
        <v>8286000000</v>
      </c>
      <c r="G12" s="12">
        <f>1339000000+640000000</f>
        <v>1979000000</v>
      </c>
      <c r="H12" s="12">
        <f t="shared" si="2"/>
        <v>28756380000</v>
      </c>
      <c r="I12" s="6" cm="1">
        <f t="array" ref="I12">_FV(B12,"Shares outstanding",TRUE)</f>
        <v>129242200</v>
      </c>
      <c r="J12" s="8" cm="1">
        <f t="array" ref="J12">_FV(B12,"Price")</f>
        <v>172.25</v>
      </c>
      <c r="K12" s="12">
        <f t="shared" si="1"/>
        <v>222.49992649459696</v>
      </c>
      <c r="L12" s="7">
        <f t="shared" si="0"/>
        <v>-0.22584244087746788</v>
      </c>
      <c r="M12" t="s">
        <v>115</v>
      </c>
    </row>
    <row r="13" spans="2:16">
      <c r="B13" t="e" vm="12">
        <v>#VALUE!</v>
      </c>
      <c r="C13" t="s">
        <v>53</v>
      </c>
      <c r="D13" t="s">
        <v>22</v>
      </c>
      <c r="E13" s="2" cm="1">
        <f t="array" ref="E13">_FV(B13,"Market cap",TRUE)</f>
        <v>191520100000</v>
      </c>
      <c r="F13" s="5">
        <f>1396000000+21831000000</f>
        <v>23227000000</v>
      </c>
      <c r="G13" s="5">
        <f>13394000000+466000000</f>
        <v>13860000000</v>
      </c>
      <c r="H13" s="2">
        <f t="shared" si="2"/>
        <v>200887100000</v>
      </c>
      <c r="I13" s="6" cm="1">
        <f t="array" ref="I13">_FV(B13,"Shares outstanding",TRUE)</f>
        <v>1742564000</v>
      </c>
      <c r="J13" s="3" cm="1">
        <f t="array" ref="J13">_FV(B13,"Price")</f>
        <v>108.69</v>
      </c>
      <c r="K13" s="3">
        <f t="shared" si="1"/>
        <v>115.28248029914539</v>
      </c>
      <c r="L13" s="7">
        <f t="shared" si="0"/>
        <v>-5.718544814475391E-2</v>
      </c>
      <c r="M13" t="s">
        <v>115</v>
      </c>
    </row>
    <row r="14" spans="2:16">
      <c r="B14" t="e" vm="13">
        <v>#VALUE!</v>
      </c>
      <c r="C14" t="s">
        <v>23</v>
      </c>
      <c r="D14" t="s">
        <v>23</v>
      </c>
      <c r="E14" s="2" cm="1">
        <f t="array" ref="E14">_FV(B14,"Market cap",TRUE)</f>
        <v>15773320000</v>
      </c>
      <c r="F14" s="5">
        <f>2928.8*(10^6)</f>
        <v>2928800000</v>
      </c>
      <c r="G14" s="5">
        <f>291.7*10^6</f>
        <v>291700000</v>
      </c>
      <c r="H14" s="2">
        <f t="shared" si="2"/>
        <v>18410420000</v>
      </c>
      <c r="I14" s="6" cm="1">
        <f t="array" ref="I14">_FV(B14,"Shares outstanding",TRUE)</f>
        <v>51724290</v>
      </c>
      <c r="J14" s="3" cm="1">
        <f t="array" ref="J14">_FV(B14,"Price")</f>
        <v>304.95</v>
      </c>
      <c r="K14" s="3">
        <f t="shared" si="1"/>
        <v>355.93374022147043</v>
      </c>
      <c r="L14" s="7">
        <f t="shared" si="0"/>
        <v>-0.14323941357665937</v>
      </c>
      <c r="M14" t="s">
        <v>115</v>
      </c>
    </row>
    <row r="15" spans="2:16">
      <c r="B15" t="e" vm="14">
        <v>#VALUE!</v>
      </c>
      <c r="C15" t="s">
        <v>54</v>
      </c>
      <c r="D15" t="s">
        <v>24</v>
      </c>
      <c r="E15" s="2" cm="1">
        <f t="array" ref="E15">_FV(B15,"Market cap",TRUE)</f>
        <v>152008800000</v>
      </c>
      <c r="F15" s="5">
        <v>37450000000</v>
      </c>
      <c r="G15" s="5">
        <f>12369000000+2599000000</f>
        <v>14968000000</v>
      </c>
      <c r="H15" s="2">
        <f t="shared" si="2"/>
        <v>174490800000</v>
      </c>
      <c r="I15" s="6" cm="1">
        <f t="array" ref="I15">_FV(B15,"Shares outstanding",TRUE)</f>
        <v>2135255000</v>
      </c>
      <c r="J15" s="3" cm="1">
        <f t="array" ref="J15">_FV(B15,"Price")</f>
        <v>71.19</v>
      </c>
      <c r="K15" s="3">
        <f t="shared" si="1"/>
        <v>81.7189516006285</v>
      </c>
      <c r="L15" s="7">
        <f t="shared" si="0"/>
        <v>-0.1288434493394495</v>
      </c>
      <c r="M15" t="s">
        <v>115</v>
      </c>
    </row>
    <row r="16" spans="2:16">
      <c r="B16" t="e" vm="15">
        <v>#VALUE!</v>
      </c>
      <c r="C16" t="s">
        <v>55</v>
      </c>
      <c r="D16" t="s">
        <v>25</v>
      </c>
      <c r="E16" s="2" cm="1">
        <f t="array" ref="E16">_FV(B16,"Market cap",TRUE)</f>
        <v>103523700000</v>
      </c>
      <c r="F16" s="5">
        <f>9432000000</f>
        <v>9432000000</v>
      </c>
      <c r="G16" s="5">
        <v>8728000000</v>
      </c>
      <c r="H16" s="2">
        <f t="shared" si="2"/>
        <v>104227700000</v>
      </c>
      <c r="I16" s="6" cm="1">
        <f t="array" ref="I16">_FV(B16,"Shares outstanding",TRUE)</f>
        <v>2534958000</v>
      </c>
      <c r="J16" s="3" cm="1">
        <f t="array" ref="J16">_FV(B16,"Price")</f>
        <v>40.82</v>
      </c>
      <c r="K16" s="3">
        <f t="shared" si="1"/>
        <v>41.116144725080261</v>
      </c>
      <c r="L16" s="7">
        <f t="shared" si="0"/>
        <v>-7.202638454077058E-3</v>
      </c>
      <c r="M16" t="s">
        <v>115</v>
      </c>
    </row>
    <row r="17" spans="2:13">
      <c r="B17" t="e" vm="16">
        <v>#VALUE!</v>
      </c>
      <c r="C17" t="s">
        <v>26</v>
      </c>
      <c r="D17" t="s">
        <v>26</v>
      </c>
      <c r="E17" s="2" cm="1">
        <f t="array" ref="E17">_FV(B17,"Market cap",TRUE)</f>
        <v>67107630000</v>
      </c>
      <c r="F17" s="13">
        <v>29226000000</v>
      </c>
      <c r="G17" s="13">
        <f>10967000000+3010000000</f>
        <v>13977000000</v>
      </c>
      <c r="H17" s="13">
        <f t="shared" si="2"/>
        <v>82356630000</v>
      </c>
      <c r="I17" s="6" cm="1">
        <f t="array" ref="I17">_FV(B17,"Shares outstanding",TRUE)</f>
        <v>2033677000</v>
      </c>
      <c r="J17" s="3" cm="1">
        <f t="array" ref="J17">_FV(B17,"Price")</f>
        <v>33.19</v>
      </c>
      <c r="K17" s="3">
        <f t="shared" si="1"/>
        <v>40.496416097541548</v>
      </c>
      <c r="L17" s="7">
        <f t="shared" si="0"/>
        <v>-0.18042130147870314</v>
      </c>
      <c r="M17" t="s">
        <v>115</v>
      </c>
    </row>
    <row r="18" spans="2:13">
      <c r="B18" t="e" vm="17">
        <v>#VALUE!</v>
      </c>
      <c r="C18" t="s">
        <v>56</v>
      </c>
      <c r="D18" t="s">
        <v>27</v>
      </c>
      <c r="E18" s="2" cm="1">
        <f t="array" ref="E18">_FV(B18,"Market cap",TRUE)</f>
        <v>241080000000</v>
      </c>
      <c r="F18" s="5">
        <f>63522000000</f>
        <v>63522000000</v>
      </c>
      <c r="G18" s="5">
        <f>6098000000+1474000000</f>
        <v>7572000000</v>
      </c>
      <c r="H18" s="2">
        <f t="shared" si="2"/>
        <v>297030000000</v>
      </c>
      <c r="I18" s="6" cm="1">
        <f t="array" ref="I18">_FV(B18,"Shares outstanding",TRUE)</f>
        <v>1768097000</v>
      </c>
      <c r="J18" s="3" cm="1">
        <f t="array" ref="J18">_FV(B18,"Price")</f>
        <v>136.35</v>
      </c>
      <c r="K18" s="3">
        <f t="shared" si="1"/>
        <v>167.99417679007431</v>
      </c>
      <c r="L18" s="7">
        <f t="shared" si="0"/>
        <v>-0.18836472427027579</v>
      </c>
      <c r="M18" t="s">
        <v>115</v>
      </c>
    </row>
    <row r="19" spans="2:13">
      <c r="B19" t="e" vm="18">
        <v>#VALUE!</v>
      </c>
      <c r="C19" t="s">
        <v>57</v>
      </c>
      <c r="D19" t="s">
        <v>28</v>
      </c>
      <c r="E19" s="2" cm="1">
        <f t="array" ref="E19">_FV(B19,"Market cap",TRUE)</f>
        <v>78172520000</v>
      </c>
      <c r="F19" s="5">
        <f>25183000000</f>
        <v>25183000000</v>
      </c>
      <c r="G19" s="5">
        <f>4296000000+129000000</f>
        <v>4425000000</v>
      </c>
      <c r="H19" s="2">
        <f t="shared" si="2"/>
        <v>98930520000</v>
      </c>
      <c r="I19" s="6" cm="1">
        <f t="array" ref="I19">_FV(B19,"Shares outstanding",TRUE)</f>
        <v>1253367000</v>
      </c>
      <c r="J19" s="3" cm="1">
        <f t="array" ref="J19">_FV(B19,"Price")</f>
        <v>62.37</v>
      </c>
      <c r="K19" s="3">
        <f t="shared" si="1"/>
        <v>78.931805289272816</v>
      </c>
      <c r="L19" s="7">
        <f t="shared" si="0"/>
        <v>-0.20982423027797695</v>
      </c>
      <c r="M19" t="s">
        <v>115</v>
      </c>
    </row>
    <row r="20" spans="2:13">
      <c r="B20" t="e" vm="19">
        <v>#VALUE!</v>
      </c>
      <c r="C20" t="s">
        <v>58</v>
      </c>
      <c r="D20" t="s">
        <v>29</v>
      </c>
      <c r="E20" s="2" cm="1">
        <f t="array" ref="E20">_FV(B20,"Market cap",TRUE)</f>
        <v>72239510000</v>
      </c>
      <c r="F20" s="5">
        <f>(495.5*10^6)+(377*10^6)+(179*10^6)</f>
        <v>1051500000</v>
      </c>
      <c r="G20" s="5">
        <f>7600100000+638000000</f>
        <v>8238100000</v>
      </c>
      <c r="H20" s="2">
        <f t="shared" si="2"/>
        <v>65052910000</v>
      </c>
      <c r="I20" s="6" cm="1">
        <f t="array" ref="I20">_FV(B20,"Shares outstanding",TRUE)</f>
        <v>256459500</v>
      </c>
      <c r="J20" s="3" cm="1">
        <f t="array" ref="J20">_FV(B20,"Price")</f>
        <v>281.68</v>
      </c>
      <c r="K20" s="3">
        <f t="shared" si="1"/>
        <v>253.65763405138043</v>
      </c>
      <c r="L20" s="7">
        <f t="shared" si="0"/>
        <v>0.11047318190685095</v>
      </c>
      <c r="M20" t="s">
        <v>115</v>
      </c>
    </row>
    <row r="21" spans="2:13">
      <c r="B21" t="e" vm="20">
        <v>#VALUE!</v>
      </c>
      <c r="C21" t="s">
        <v>59</v>
      </c>
      <c r="D21" t="s">
        <v>30</v>
      </c>
      <c r="E21" s="2" cm="1">
        <f t="array" ref="E21">_FV(B21,"Market cap",TRUE)</f>
        <v>15899340000</v>
      </c>
      <c r="F21" s="5">
        <f>204127000+31385000+69474000</f>
        <v>304986000</v>
      </c>
      <c r="G21" s="5">
        <f>2256759000+287401000</f>
        <v>2544160000</v>
      </c>
      <c r="H21" s="2">
        <f t="shared" si="2"/>
        <v>13660166000</v>
      </c>
      <c r="I21" s="6" cm="1">
        <f t="array" ref="I21">_FV(B21,"Shares outstanding",TRUE)</f>
        <v>222430600</v>
      </c>
      <c r="J21" s="3" cm="1">
        <f t="array" ref="J21">_FV(B21,"Price")</f>
        <v>71.48</v>
      </c>
      <c r="K21" s="3">
        <f t="shared" si="1"/>
        <v>61.41315987998054</v>
      </c>
      <c r="L21" s="7">
        <f t="shared" si="0"/>
        <v>0.16391991781066215</v>
      </c>
      <c r="M21" t="s">
        <v>115</v>
      </c>
    </row>
    <row r="22" spans="2:13">
      <c r="B22" t="e" vm="21">
        <v>#VALUE!</v>
      </c>
      <c r="C22" t="s">
        <v>60</v>
      </c>
      <c r="D22" t="s">
        <v>31</v>
      </c>
      <c r="E22" s="2" cm="1">
        <f t="array" ref="E22">_FV(B22,"Market cap",TRUE)</f>
        <v>64988580000</v>
      </c>
      <c r="F22" s="5">
        <f>1980400000</f>
        <v>1980400000</v>
      </c>
      <c r="G22" s="5">
        <f>3345700000+3704900000</f>
        <v>7050600000</v>
      </c>
      <c r="H22" s="2">
        <f t="shared" si="2"/>
        <v>59918380000</v>
      </c>
      <c r="I22" s="6" cm="1">
        <f t="array" ref="I22">_FV(B22,"Shares outstanding",TRUE)</f>
        <v>109008300</v>
      </c>
      <c r="J22" s="3" cm="1">
        <f t="array" ref="J22">_FV(B22,"Price")</f>
        <v>596.17999999999995</v>
      </c>
      <c r="K22" s="3">
        <f t="shared" si="1"/>
        <v>549.66805279964922</v>
      </c>
      <c r="L22" s="7">
        <f t="shared" si="0"/>
        <v>8.4618247255683357E-2</v>
      </c>
      <c r="M22" t="s">
        <v>115</v>
      </c>
    </row>
    <row r="23" spans="2:13">
      <c r="B23" t="e" vm="22">
        <v>#VALUE!</v>
      </c>
      <c r="C23" t="s">
        <v>61</v>
      </c>
      <c r="D23" t="s">
        <v>32</v>
      </c>
      <c r="E23" s="2" cm="1">
        <f t="array" ref="E23">_FV(B23,"Market cap",TRUE)</f>
        <v>53476980000</v>
      </c>
      <c r="F23" s="5">
        <f>95000000+646000000+91000000</f>
        <v>832000000</v>
      </c>
      <c r="G23" s="5">
        <f>5048000000+5067000000</f>
        <v>10115000000</v>
      </c>
      <c r="H23" s="2">
        <f t="shared" si="2"/>
        <v>44193980000</v>
      </c>
      <c r="I23" s="6" cm="1">
        <f t="array" ref="I23">_FV(B23,"Shares outstanding",TRUE)</f>
        <v>391199600</v>
      </c>
      <c r="J23" s="3" cm="1">
        <f t="array" ref="J23">_FV(B23,"Price")</f>
        <v>136.69999999999999</v>
      </c>
      <c r="K23" s="3">
        <f t="shared" si="1"/>
        <v>112.97041203518613</v>
      </c>
      <c r="L23" s="7">
        <f t="shared" si="0"/>
        <v>0.21005135360064869</v>
      </c>
      <c r="M23" t="s">
        <v>115</v>
      </c>
    </row>
    <row r="24" spans="2:13">
      <c r="B24" t="s">
        <v>121</v>
      </c>
      <c r="C24" t="s">
        <v>62</v>
      </c>
      <c r="D24" t="s">
        <v>33</v>
      </c>
      <c r="E24" s="22">
        <f>5.99*(10^12)</f>
        <v>5990000000000</v>
      </c>
      <c r="F24" s="21">
        <f>(4584+10088)*(10^9)</f>
        <v>14672000000000</v>
      </c>
      <c r="G24" s="21">
        <f>230.5*(10^9)</f>
        <v>230500000000</v>
      </c>
      <c r="H24" s="20">
        <f t="shared" si="2"/>
        <v>20431500000000</v>
      </c>
      <c r="I24" s="6">
        <f>1644365731</f>
        <v>1644365731</v>
      </c>
      <c r="J24" s="20">
        <f>3643</f>
        <v>3643</v>
      </c>
      <c r="K24" s="20">
        <f t="shared" si="1"/>
        <v>12425.155556832751</v>
      </c>
      <c r="L24" s="7">
        <f t="shared" si="0"/>
        <v>-0.70680447553860459</v>
      </c>
      <c r="M24" t="s">
        <v>115</v>
      </c>
    </row>
    <row r="25" spans="2:13">
      <c r="B25" t="e" vm="23">
        <v>#VALUE!</v>
      </c>
      <c r="C25" t="s">
        <v>63</v>
      </c>
      <c r="D25" t="s">
        <v>34</v>
      </c>
      <c r="E25" s="2" cm="1">
        <f t="array" ref="E25">_FV(B25,"Market cap",TRUE)</f>
        <v>25318400000</v>
      </c>
      <c r="F25" s="5">
        <f>676710000</f>
        <v>676710000</v>
      </c>
      <c r="G25" s="5">
        <f>534081000+1673485000+31997000</f>
        <v>2239563000</v>
      </c>
      <c r="H25" s="2">
        <f t="shared" si="2"/>
        <v>23755547000</v>
      </c>
      <c r="I25" s="6" cm="1">
        <f t="array" ref="I25">_FV(B25,"Shares outstanding",TRUE)</f>
        <v>120026600</v>
      </c>
      <c r="J25" s="11" cm="1">
        <f t="array" ref="J25">_FV(B25,"Price")</f>
        <v>210.94</v>
      </c>
      <c r="K25" s="3">
        <f t="shared" si="1"/>
        <v>197.91901961731816</v>
      </c>
      <c r="L25" s="7">
        <f t="shared" si="0"/>
        <v>6.5789434526597107E-2</v>
      </c>
      <c r="M25" t="s">
        <v>115</v>
      </c>
    </row>
    <row r="26" spans="2:13">
      <c r="B26" t="e" vm="24">
        <v>#VALUE!</v>
      </c>
      <c r="C26" t="s">
        <v>64</v>
      </c>
      <c r="D26" t="s">
        <v>35</v>
      </c>
      <c r="E26" s="2" cm="1">
        <f t="array" ref="E26">_FV(B26,"Market cap",TRUE)</f>
        <v>23689550000</v>
      </c>
      <c r="F26" s="13">
        <v>856000000</v>
      </c>
      <c r="G26" s="5">
        <f>9071000000+10917000000</f>
        <v>19988000000</v>
      </c>
      <c r="H26" s="2">
        <f t="shared" si="2"/>
        <v>4557550000</v>
      </c>
      <c r="I26" s="6" cm="1">
        <f t="array" ref="I26">_FV(B26,"Shares outstanding",TRUE)</f>
        <v>658108800</v>
      </c>
      <c r="J26" s="3" cm="1">
        <f t="array" ref="J26">_FV(B26,"Price")</f>
        <v>35.14</v>
      </c>
      <c r="K26" s="3">
        <f t="shared" si="1"/>
        <v>6.9252226987391747</v>
      </c>
      <c r="L26" s="7">
        <f t="shared" si="0"/>
        <v>4.0742050513982297</v>
      </c>
      <c r="M26" t="s">
        <v>115</v>
      </c>
    </row>
    <row r="27" spans="2:13">
      <c r="B27" t="e" vm="25">
        <v>#VALUE!</v>
      </c>
      <c r="C27" t="s">
        <v>65</v>
      </c>
      <c r="D27" t="s">
        <v>36</v>
      </c>
      <c r="E27" s="2" cm="1">
        <f t="array" ref="E27">_FV(B27,"Market cap",TRUE)</f>
        <v>44210640000</v>
      </c>
      <c r="F27" s="5">
        <f>4827617926.92</f>
        <v>4827617926.9200001</v>
      </c>
      <c r="G27" s="13">
        <f>6.17*10^9</f>
        <v>6170000000</v>
      </c>
      <c r="H27" s="2">
        <f t="shared" si="2"/>
        <v>42868257926.919998</v>
      </c>
      <c r="I27" s="6" cm="1">
        <f t="array" ref="I27">_FV(B27,"Shares outstanding",TRUE)</f>
        <v>3164526000</v>
      </c>
      <c r="J27" s="3" cm="1">
        <f t="array" ref="J27">_FV(B27,"Price")</f>
        <v>13.71</v>
      </c>
      <c r="K27" s="3">
        <f t="shared" si="1"/>
        <v>13.546502043882716</v>
      </c>
      <c r="L27" s="7">
        <f t="shared" si="0"/>
        <v>1.2069385557072005E-2</v>
      </c>
      <c r="M27" t="s">
        <v>118</v>
      </c>
    </row>
    <row r="28" spans="2:13">
      <c r="B28" t="e" vm="26">
        <v>#VALUE!</v>
      </c>
      <c r="C28" t="s">
        <v>66</v>
      </c>
      <c r="D28" t="s">
        <v>37</v>
      </c>
      <c r="E28" s="2" cm="1">
        <f t="array" ref="E28">_FV(B28,"Market cap",TRUE)</f>
        <v>21478490000</v>
      </c>
      <c r="F28" s="5">
        <f>14811000000</f>
        <v>14811000000</v>
      </c>
      <c r="G28" s="5">
        <f>1334676000</f>
        <v>1334676000</v>
      </c>
      <c r="H28" s="2">
        <f t="shared" si="2"/>
        <v>34954814000</v>
      </c>
      <c r="I28" s="6" cm="1">
        <f t="array" ref="I28">_FV(B28,"Shares outstanding",TRUE)</f>
        <v>55061500</v>
      </c>
      <c r="J28" s="3" cm="1">
        <f t="array" ref="J28">_FV(B28,"Price")</f>
        <v>384.12</v>
      </c>
      <c r="K28" s="3">
        <f t="shared" si="1"/>
        <v>634.83221488698996</v>
      </c>
      <c r="L28" s="7">
        <f t="shared" si="0"/>
        <v>-0.39492673655765981</v>
      </c>
      <c r="M28" t="s">
        <v>118</v>
      </c>
    </row>
    <row r="29" spans="2:13">
      <c r="B29" t="e" vm="27">
        <v>#VALUE!</v>
      </c>
      <c r="C29" t="s">
        <v>67</v>
      </c>
      <c r="D29" t="s">
        <v>38</v>
      </c>
      <c r="E29" s="2" cm="1">
        <f t="array" ref="E29">_FV(B29,"Market cap",TRUE)</f>
        <v>28791430000</v>
      </c>
      <c r="F29" s="5">
        <f>16765000000</f>
        <v>16765000000</v>
      </c>
      <c r="G29" s="5">
        <f>2294000000</f>
        <v>2294000000</v>
      </c>
      <c r="H29" s="2">
        <f t="shared" si="2"/>
        <v>43262430000</v>
      </c>
      <c r="I29" s="6" cm="1">
        <f t="array" ref="I29">_FV(B29,"Shares outstanding",TRUE)</f>
        <v>503610700</v>
      </c>
      <c r="J29" s="3" cm="1">
        <f t="array" ref="J29">_FV(B29,"Price")</f>
        <v>57.17</v>
      </c>
      <c r="K29" s="3">
        <f t="shared" si="1"/>
        <v>85.904509177426135</v>
      </c>
      <c r="L29" s="7">
        <f t="shared" si="0"/>
        <v>-0.33449360752505114</v>
      </c>
      <c r="M29" t="s">
        <v>115</v>
      </c>
    </row>
    <row r="30" spans="2:13">
      <c r="B30" t="e" vm="28">
        <v>#VALUE!</v>
      </c>
      <c r="C30" t="s">
        <v>68</v>
      </c>
      <c r="D30" t="s">
        <v>39</v>
      </c>
      <c r="E30" s="23" cm="1">
        <f t="array" ref="E30">_FV(B30,"Market cap",TRUE)</f>
        <v>2566602000000</v>
      </c>
      <c r="F30" s="20">
        <f>(102754+59726+57771+1358+24815)*10^6</f>
        <v>246424000000</v>
      </c>
      <c r="G30" s="21">
        <f>423362000000</f>
        <v>423362000000</v>
      </c>
      <c r="H30" s="21">
        <f t="shared" si="2"/>
        <v>2389664000000</v>
      </c>
      <c r="I30" s="6" cm="1">
        <f t="array" ref="I30">_FV(B30,"Shares outstanding",TRUE)</f>
        <v>557835600</v>
      </c>
      <c r="J30" s="3" cm="1">
        <f t="array" ref="J30">_FV(B30,"Price")</f>
        <v>16.55</v>
      </c>
      <c r="K30" s="3">
        <f>(H30/I30)*0.0073</f>
        <v>31.271842815338427</v>
      </c>
      <c r="L30" s="7">
        <f t="shared" si="0"/>
        <v>-0.47076991599988333</v>
      </c>
      <c r="M30" t="s">
        <v>115</v>
      </c>
    </row>
    <row r="31" spans="2:13">
      <c r="B31" t="e" vm="29">
        <v>#VALUE!</v>
      </c>
      <c r="C31" t="s">
        <v>69</v>
      </c>
      <c r="D31" t="s">
        <v>40</v>
      </c>
      <c r="E31" s="2" cm="1">
        <f t="array" ref="E31">_FV(B31,"Market cap",TRUE)</f>
        <v>16879980000</v>
      </c>
      <c r="F31" s="5">
        <f>462827000</f>
        <v>462827000</v>
      </c>
      <c r="G31" s="5">
        <f>450798000+605440000</f>
        <v>1056238000</v>
      </c>
      <c r="H31" s="2">
        <f t="shared" si="2"/>
        <v>16286569000</v>
      </c>
      <c r="I31" s="6" cm="1">
        <f t="array" ref="I31">_FV(B31,"Shares outstanding",TRUE)</f>
        <v>185473900</v>
      </c>
      <c r="J31" s="3" cm="1">
        <f t="array" ref="J31">_FV(B31,"Price")</f>
        <v>91.01</v>
      </c>
      <c r="K31" s="3">
        <f t="shared" si="1"/>
        <v>87.810570651719729</v>
      </c>
      <c r="L31" s="7">
        <f t="shared" si="0"/>
        <v>3.643558314829852E-2</v>
      </c>
      <c r="M31" t="s">
        <v>115</v>
      </c>
    </row>
    <row r="32" spans="2:13">
      <c r="B32" t="e" vm="30">
        <v>#VALUE!</v>
      </c>
      <c r="C32" t="s">
        <v>70</v>
      </c>
      <c r="D32" t="s">
        <v>41</v>
      </c>
      <c r="E32" s="2" cm="1">
        <f t="array" ref="E32">_FV(B32,"Market cap",TRUE)</f>
        <v>28589340000</v>
      </c>
      <c r="F32" s="5">
        <f>86932000</f>
        <v>86932000</v>
      </c>
      <c r="G32" s="5">
        <f>1690097000+260996000</f>
        <v>1951093000</v>
      </c>
      <c r="H32" s="2">
        <f t="shared" si="2"/>
        <v>26725179000</v>
      </c>
      <c r="I32" s="6" cm="1">
        <f t="array" ref="I32">_FV(B32,"Shares outstanding",TRUE)</f>
        <v>184435500</v>
      </c>
      <c r="J32" s="3" cm="1">
        <f t="array" ref="J32">_FV(B32,"Price")</f>
        <v>155.01</v>
      </c>
      <c r="K32" s="3">
        <f t="shared" si="1"/>
        <v>144.90257569719495</v>
      </c>
      <c r="L32" s="7">
        <f t="shared" si="0"/>
        <v>6.975324112889944E-2</v>
      </c>
      <c r="M32" t="s">
        <v>115</v>
      </c>
    </row>
    <row r="33" spans="2:13">
      <c r="B33" t="e" vm="31">
        <v>#VALUE!</v>
      </c>
      <c r="C33" t="s">
        <v>71</v>
      </c>
      <c r="D33" t="s">
        <v>42</v>
      </c>
      <c r="E33" s="2" cm="1">
        <f t="array" ref="E33">_FV(B33,"Market cap",TRUE)</f>
        <v>34606940000</v>
      </c>
      <c r="F33" s="14">
        <f>171600000</f>
        <v>171600000</v>
      </c>
      <c r="G33" s="10">
        <f>1692700000+381600000</f>
        <v>2074300000</v>
      </c>
      <c r="H33" s="2">
        <f t="shared" si="2"/>
        <v>32704240000</v>
      </c>
      <c r="I33" s="6" cm="1">
        <f t="array" ref="I33">_FV(B33,"Shares outstanding",TRUE)</f>
        <v>242685400</v>
      </c>
      <c r="J33" s="3" cm="1">
        <f t="array" ref="J33">_FV(B33,"Price")</f>
        <v>142.6</v>
      </c>
      <c r="K33" s="3">
        <f t="shared" si="1"/>
        <v>134.75981661855224</v>
      </c>
      <c r="L33" s="7">
        <f t="shared" si="0"/>
        <v>5.8178940712274675E-2</v>
      </c>
      <c r="M33" t="s">
        <v>118</v>
      </c>
    </row>
    <row r="34" spans="2:13">
      <c r="B34" t="e" vm="32">
        <v>#VALUE!</v>
      </c>
      <c r="C34" t="s">
        <v>72</v>
      </c>
      <c r="D34" t="s">
        <v>43</v>
      </c>
      <c r="E34" s="2" cm="1">
        <f t="array" ref="E34">_FV(B34,"Market cap",TRUE)</f>
        <v>11980300000</v>
      </c>
      <c r="F34" s="5">
        <f>18762500000</f>
        <v>18762500000</v>
      </c>
      <c r="G34" s="13">
        <f>752400000</f>
        <v>752400000</v>
      </c>
      <c r="H34" s="2">
        <f t="shared" si="2"/>
        <v>29990400000</v>
      </c>
      <c r="I34" s="6" cm="1">
        <f t="array" ref="I34">_FV(B34,"Shares outstanding",TRUE)</f>
        <v>1212581000</v>
      </c>
      <c r="J34" s="3" cm="1">
        <f t="array" ref="J34">_FV(B34,"Price")</f>
        <v>9.8800000000000008</v>
      </c>
      <c r="K34" s="3">
        <f t="shared" si="1"/>
        <v>24.732698269229026</v>
      </c>
      <c r="L34" s="7">
        <f t="shared" si="0"/>
        <v>-0.6005288265578318</v>
      </c>
      <c r="M34" t="s">
        <v>115</v>
      </c>
    </row>
    <row r="35" spans="2:13">
      <c r="B35" t="e" vm="33">
        <v>#VALUE!</v>
      </c>
      <c r="C35" t="s">
        <v>73</v>
      </c>
      <c r="D35" t="s">
        <v>44</v>
      </c>
      <c r="E35" s="2" cm="1">
        <f t="array" ref="E35">_FV(B35,"Market cap",TRUE)</f>
        <v>26140820000</v>
      </c>
      <c r="F35" s="5">
        <f>7101138000</f>
        <v>7101138000</v>
      </c>
      <c r="G35" s="5">
        <f>1791517000+484221000</f>
        <v>2275738000</v>
      </c>
      <c r="H35" s="2">
        <f t="shared" si="2"/>
        <v>30966220000</v>
      </c>
      <c r="I35" s="6" cm="1">
        <f t="array" ref="I35">_FV(B35,"Shares outstanding",TRUE)</f>
        <v>607220000</v>
      </c>
      <c r="J35" s="3" cm="1">
        <f t="array" ref="J35">_FV(B35,"Price")</f>
        <v>43.05</v>
      </c>
      <c r="K35" s="3">
        <f t="shared" si="1"/>
        <v>50.996706300846483</v>
      </c>
      <c r="L35" s="7">
        <f t="shared" si="0"/>
        <v>-0.15582783433044148</v>
      </c>
      <c r="M35" s="16" t="s">
        <v>115</v>
      </c>
    </row>
    <row r="36" spans="2:13">
      <c r="B36" t="e" vm="34">
        <v>#VALUE!</v>
      </c>
      <c r="C36" t="s">
        <v>74</v>
      </c>
      <c r="D36" t="s">
        <v>45</v>
      </c>
      <c r="E36" s="2" cm="1">
        <f t="array" ref="E36">_FV(B36,"Market cap",TRUE)</f>
        <v>18840310000</v>
      </c>
      <c r="F36" s="5">
        <f>201605000</f>
        <v>201605000</v>
      </c>
      <c r="G36" s="5">
        <f>4347162000+1897783000</f>
        <v>6244945000</v>
      </c>
      <c r="H36" s="2">
        <f>E36+F36-G36</f>
        <v>12796970000</v>
      </c>
      <c r="I36" s="6" cm="1">
        <f t="array" ref="I36">_FV(B36,"Shares outstanding",TRUE)</f>
        <v>103468800</v>
      </c>
      <c r="J36" s="3" cm="1">
        <f t="array" ref="J36">_FV(B36,"Price")</f>
        <v>181.09</v>
      </c>
      <c r="K36" s="3">
        <f t="shared" si="1"/>
        <v>123.67950531947795</v>
      </c>
      <c r="L36" s="7">
        <f t="shared" si="0"/>
        <v>0.464187615662145</v>
      </c>
      <c r="M36" s="16" t="s">
        <v>115</v>
      </c>
    </row>
    <row r="37" spans="2:13">
      <c r="B37" t="e" vm="35">
        <v>#VALUE!</v>
      </c>
      <c r="C37" t="s">
        <v>75</v>
      </c>
      <c r="D37" t="s">
        <v>46</v>
      </c>
      <c r="E37" s="24" cm="1">
        <f t="array" ref="E37">_FV(B37,"Market cap",TRUE)</f>
        <v>3667114000000</v>
      </c>
      <c r="F37" s="20">
        <f>142406*(10^6)</f>
        <v>142406000000</v>
      </c>
      <c r="G37" s="21">
        <f>315986*(10^6)</f>
        <v>315986000000</v>
      </c>
      <c r="H37" s="21">
        <f>E37+F37-G37</f>
        <v>3493534000000</v>
      </c>
      <c r="I37" s="6" cm="1">
        <f t="array" ref="I37">_FV(B37,"Shares outstanding",TRUE)</f>
        <v>1835852000</v>
      </c>
      <c r="J37" s="3" cm="1">
        <f t="array" ref="J37">_FV(B37,"Price")</f>
        <v>14.35</v>
      </c>
      <c r="K37" s="3">
        <f>(H37/I37)*0.0073</f>
        <v>13.891532759721374</v>
      </c>
      <c r="L37" s="7">
        <f t="shared" si="0"/>
        <v>3.3003358823581803E-2</v>
      </c>
      <c r="M37" t="s">
        <v>118</v>
      </c>
    </row>
    <row r="38" spans="2:13">
      <c r="B38" t="e" vm="36">
        <v>#VALUE!</v>
      </c>
      <c r="C38" t="s">
        <v>76</v>
      </c>
      <c r="D38" t="s">
        <v>47</v>
      </c>
      <c r="E38" s="2">
        <f>50.605*10^9</f>
        <v>50605000000</v>
      </c>
      <c r="F38" s="5">
        <f>((475262-12444)*10^6)*0.0073</f>
        <v>3378571400</v>
      </c>
      <c r="G38" s="5">
        <f>((662477+181368)*10^6)*0.0073</f>
        <v>6160068500</v>
      </c>
      <c r="H38" s="2">
        <f t="shared" si="2"/>
        <v>47823502900</v>
      </c>
      <c r="I38" s="6">
        <f>8400000*1000</f>
        <v>8400000000</v>
      </c>
      <c r="J38" s="11" cm="1">
        <f t="array" ref="J38">_FV(B38,"Price")</f>
        <v>29.648299999999999</v>
      </c>
      <c r="K38" s="3">
        <f t="shared" si="1"/>
        <v>5.6932741547619043</v>
      </c>
      <c r="L38" s="7">
        <f>(J38-K38)/K38</f>
        <v>4.2076009681005617</v>
      </c>
      <c r="M38" s="16" t="s">
        <v>115</v>
      </c>
    </row>
    <row r="39" spans="2:13">
      <c r="B39" t="e" vm="37">
        <v>#VALUE!</v>
      </c>
      <c r="C39" t="s">
        <v>49</v>
      </c>
      <c r="D39" t="s">
        <v>48</v>
      </c>
      <c r="E39" s="2" cm="1">
        <f t="array" ref="E39">_FV(B39,"Market cap",TRUE)</f>
        <v>7366015000</v>
      </c>
      <c r="F39" s="5">
        <f>7768950000</f>
        <v>7768950000</v>
      </c>
      <c r="G39" s="5">
        <f>655493000+119604000+910728000</f>
        <v>1685825000</v>
      </c>
      <c r="H39" s="2">
        <f t="shared" si="2"/>
        <v>13449140000</v>
      </c>
      <c r="I39" s="6" cm="1">
        <f t="array" ref="I39">_FV(B39,"Shares outstanding",TRUE)</f>
        <v>687554900</v>
      </c>
      <c r="J39" s="3" cm="1">
        <f t="array" ref="J39">_FV(B39,"Price")</f>
        <v>7.96</v>
      </c>
      <c r="K39" s="3">
        <f t="shared" si="1"/>
        <v>19.560823433881424</v>
      </c>
      <c r="L39" s="7">
        <f t="shared" si="0"/>
        <v>-0.5930641658871868</v>
      </c>
      <c r="M39" s="16" t="s">
        <v>115</v>
      </c>
    </row>
    <row r="40" spans="2:13">
      <c r="B40" t="e" vm="38">
        <v>#VALUE!</v>
      </c>
      <c r="C40" t="s">
        <v>77</v>
      </c>
      <c r="D40" t="s">
        <v>78</v>
      </c>
      <c r="E40" s="2" cm="1">
        <f t="array" ref="E40">_FV(B40,"Market cap",TRUE)</f>
        <v>178278200</v>
      </c>
      <c r="F40" s="5">
        <f>9590025</f>
        <v>9590025</v>
      </c>
      <c r="G40" s="5">
        <f>55756232</f>
        <v>55756232</v>
      </c>
      <c r="H40" s="2">
        <f t="shared" si="2"/>
        <v>132111993</v>
      </c>
      <c r="I40" s="6" cm="1">
        <f t="array" ref="I40">_FV(B40,"Shares outstanding",TRUE)</f>
        <v>146129600</v>
      </c>
      <c r="J40" s="3" cm="1">
        <f t="array" ref="J40">_FV(B40,"Price")</f>
        <v>1.22</v>
      </c>
      <c r="K40" s="3">
        <f t="shared" si="1"/>
        <v>0.90407414377374606</v>
      </c>
      <c r="L40" s="7">
        <f t="shared" si="0"/>
        <v>0.34944684393641684</v>
      </c>
      <c r="M40" s="16" t="s">
        <v>115</v>
      </c>
    </row>
    <row r="41" spans="2:13">
      <c r="B41" t="e" vm="39">
        <v>#VALUE!</v>
      </c>
      <c r="C41" t="s">
        <v>80</v>
      </c>
      <c r="D41" t="s">
        <v>86</v>
      </c>
      <c r="E41" s="2" cm="1">
        <f t="array" ref="E41">_FV(B41,"Market cap",TRUE)</f>
        <v>178449300000</v>
      </c>
      <c r="F41" s="5">
        <f>17086000000</f>
        <v>17086000000</v>
      </c>
      <c r="G41" s="5">
        <f>7675000000+483000000</f>
        <v>8158000000</v>
      </c>
      <c r="H41" s="2">
        <f t="shared" si="2"/>
        <v>187377300000</v>
      </c>
      <c r="I41" s="6" cm="1">
        <f t="array" ref="I41">_FV(B41,"Shares outstanding",TRUE)</f>
        <v>1751220000</v>
      </c>
      <c r="J41" s="3" cm="1">
        <f t="array" ref="J41">_FV(B41,"Price")</f>
        <v>101.9</v>
      </c>
      <c r="K41" s="3">
        <f t="shared" si="1"/>
        <v>106.9981498612396</v>
      </c>
      <c r="L41" s="7">
        <f t="shared" si="0"/>
        <v>-4.7647084251934445E-2</v>
      </c>
      <c r="M41" s="16" t="s">
        <v>115</v>
      </c>
    </row>
    <row r="42" spans="2:13">
      <c r="B42" t="s">
        <v>120</v>
      </c>
      <c r="C42" t="s">
        <v>81</v>
      </c>
      <c r="D42" t="s">
        <v>87</v>
      </c>
      <c r="E42" s="2">
        <f>1.571*10^9</f>
        <v>1571000000</v>
      </c>
      <c r="F42" s="5">
        <f>401549000</f>
        <v>401549000</v>
      </c>
      <c r="G42" s="5">
        <f>27643000</f>
        <v>27643000</v>
      </c>
      <c r="H42" s="2">
        <f t="shared" si="2"/>
        <v>1944906000</v>
      </c>
      <c r="I42" s="6">
        <f>243649505</f>
        <v>243649505</v>
      </c>
      <c r="J42" s="3">
        <v>6.32</v>
      </c>
      <c r="K42" s="3">
        <f t="shared" si="1"/>
        <v>7.9823925765824972</v>
      </c>
      <c r="L42" s="7">
        <f t="shared" si="0"/>
        <v>-0.20825743167021951</v>
      </c>
      <c r="M42" s="16" t="s">
        <v>115</v>
      </c>
    </row>
    <row r="43" spans="2:13">
      <c r="B43" t="e" vm="40">
        <v>#VALUE!</v>
      </c>
      <c r="C43" t="s">
        <v>82</v>
      </c>
      <c r="D43" t="s">
        <v>85</v>
      </c>
      <c r="E43" s="2" cm="1">
        <f t="array" ref="E43">_FV(B43,"Market cap",TRUE)</f>
        <v>1097417000</v>
      </c>
      <c r="F43" s="5">
        <f>2035000</f>
        <v>2035000</v>
      </c>
      <c r="G43" s="5">
        <f>36342000+143280000</f>
        <v>179622000</v>
      </c>
      <c r="H43" s="2">
        <f t="shared" si="2"/>
        <v>919830000</v>
      </c>
      <c r="I43" s="6" cm="1">
        <f t="array" ref="I43">_FV(B43,"Shares outstanding",TRUE)</f>
        <v>66671750</v>
      </c>
      <c r="J43" s="3" cm="1">
        <f t="array" ref="J43">_FV(B43,"Price")</f>
        <v>16.46</v>
      </c>
      <c r="K43" s="3">
        <f t="shared" si="1"/>
        <v>13.796398024650621</v>
      </c>
      <c r="L43" s="7">
        <f t="shared" si="0"/>
        <v>0.19306502832045053</v>
      </c>
      <c r="M43" s="16" t="s">
        <v>115</v>
      </c>
    </row>
    <row r="44" spans="2:13">
      <c r="B44" t="e" vm="41">
        <v>#VALUE!</v>
      </c>
      <c r="C44" t="s">
        <v>83</v>
      </c>
      <c r="D44" t="s">
        <v>84</v>
      </c>
      <c r="E44" s="2" cm="1">
        <f t="array" ref="E44">_FV(B44,"Market cap",TRUE)</f>
        <v>52618840000</v>
      </c>
      <c r="F44" s="5">
        <f>37923000000</f>
        <v>37923000000</v>
      </c>
      <c r="G44" s="13">
        <f>5678094000+3762000000</f>
        <v>9440094000</v>
      </c>
      <c r="H44" s="2">
        <f t="shared" si="2"/>
        <v>81101746000</v>
      </c>
      <c r="I44" s="6" cm="1">
        <f t="array" ref="I44">_FV(B44,"Shares outstanding",TRUE)</f>
        <v>3929696000</v>
      </c>
      <c r="J44" s="3" cm="1">
        <f t="array" ref="J44">_FV(B44,"Price")</f>
        <v>13.34</v>
      </c>
      <c r="K44" s="3">
        <f t="shared" si="1"/>
        <v>20.638173029160527</v>
      </c>
      <c r="L44" s="7">
        <f t="shared" si="0"/>
        <v>-0.35362495599046662</v>
      </c>
      <c r="M44" s="16" t="s">
        <v>118</v>
      </c>
    </row>
    <row r="45" spans="2:13">
      <c r="B45" t="e" vm="42">
        <v>#VALUE!</v>
      </c>
      <c r="C45" t="s">
        <v>88</v>
      </c>
      <c r="D45" t="s">
        <v>89</v>
      </c>
      <c r="E45" s="2" cm="1">
        <f t="array" ref="E45">_FV(B45,"Market cap",TRUE)</f>
        <v>3958149000</v>
      </c>
      <c r="F45" s="5">
        <f>136034000+2404000+30915000</f>
        <v>169353000</v>
      </c>
      <c r="G45" s="5">
        <f>296821000+925779000</f>
        <v>1222600000</v>
      </c>
      <c r="H45" s="2">
        <f t="shared" si="2"/>
        <v>2904902000</v>
      </c>
      <c r="I45" s="6" cm="1">
        <f t="array" ref="I45">_FV(B45,"Shares outstanding",TRUE)</f>
        <v>70354590</v>
      </c>
      <c r="J45" s="3" cm="1">
        <f t="array" ref="J45">_FV(B45,"Price")</f>
        <v>56.26</v>
      </c>
      <c r="K45" s="3">
        <f t="shared" si="1"/>
        <v>41.289445365256199</v>
      </c>
      <c r="L45" s="7">
        <f t="shared" si="0"/>
        <v>0.36257582300538871</v>
      </c>
      <c r="M45" s="16" t="s">
        <v>115</v>
      </c>
    </row>
    <row r="46" spans="2:13">
      <c r="B46" t="e" vm="43">
        <v>#VALUE!</v>
      </c>
      <c r="C46" t="s">
        <v>90</v>
      </c>
      <c r="D46" t="s">
        <v>93</v>
      </c>
      <c r="E46" s="2" cm="1">
        <f t="array" ref="E46">_FV(B46,"Market cap",TRUE)</f>
        <v>29083900000</v>
      </c>
      <c r="F46" s="5">
        <f>312300000</f>
        <v>312300000</v>
      </c>
      <c r="G46" s="5">
        <f>1749300000+2002400000</f>
        <v>3751700000</v>
      </c>
      <c r="H46" s="2">
        <f t="shared" si="2"/>
        <v>25644500000</v>
      </c>
      <c r="I46" s="6" cm="1">
        <f t="array" ref="I46">_FV(B46,"Shares outstanding",TRUE)</f>
        <v>146452000</v>
      </c>
      <c r="J46" s="3" cm="1">
        <f t="array" ref="J46">_FV(B46,"Price")</f>
        <v>198.59</v>
      </c>
      <c r="K46" s="3">
        <f t="shared" si="1"/>
        <v>175.10515390708218</v>
      </c>
      <c r="L46" s="7">
        <f t="shared" si="0"/>
        <v>0.13411853145898733</v>
      </c>
      <c r="M46" s="16" t="s">
        <v>115</v>
      </c>
    </row>
    <row r="47" spans="2:13">
      <c r="B47" t="e" vm="44">
        <v>#VALUE!</v>
      </c>
      <c r="C47" t="s">
        <v>91</v>
      </c>
      <c r="D47" t="s">
        <v>94</v>
      </c>
      <c r="E47" s="2" cm="1">
        <f t="array" ref="E47">_FV(B47,"Market cap",TRUE)</f>
        <v>1553621000</v>
      </c>
      <c r="F47" s="5">
        <f>1853836000-103463000</f>
        <v>1750373000</v>
      </c>
      <c r="G47" s="5">
        <f>371550000+261904000</f>
        <v>633454000</v>
      </c>
      <c r="H47" s="2">
        <f t="shared" si="2"/>
        <v>2670540000</v>
      </c>
      <c r="I47" s="6" cm="1">
        <f t="array" ref="I47">_FV(B47,"Shares outstanding",TRUE)</f>
        <v>148246300</v>
      </c>
      <c r="J47" s="3" cm="1">
        <f t="array" ref="J47">_FV(B47,"Price")</f>
        <v>10.48</v>
      </c>
      <c r="K47" s="3">
        <f t="shared" si="1"/>
        <v>18.014210135430023</v>
      </c>
      <c r="L47" s="7">
        <f t="shared" si="0"/>
        <v>-0.41823705168243119</v>
      </c>
      <c r="M47" s="16" t="s">
        <v>115</v>
      </c>
    </row>
    <row r="48" spans="2:13">
      <c r="B48" t="e" vm="45">
        <v>#VALUE!</v>
      </c>
      <c r="C48" t="s">
        <v>92</v>
      </c>
      <c r="D48" t="s">
        <v>92</v>
      </c>
      <c r="E48" s="2" cm="1">
        <f t="array" ref="E48">_FV(B48,"Market cap",TRUE)</f>
        <v>51022990</v>
      </c>
      <c r="F48" s="5">
        <f>14156000</f>
        <v>14156000</v>
      </c>
      <c r="G48" s="5">
        <f>29259000+8225000</f>
        <v>37484000</v>
      </c>
      <c r="H48" s="2">
        <f t="shared" si="2"/>
        <v>27694990</v>
      </c>
      <c r="I48" s="6" cm="1">
        <f t="array" ref="I48">_FV(B48,"Shares outstanding",TRUE)</f>
        <v>13606130</v>
      </c>
      <c r="J48" s="3" cm="1">
        <f t="array" ref="J48">_FV(B48,"Price")</f>
        <v>3.75</v>
      </c>
      <c r="K48" s="3">
        <f t="shared" si="1"/>
        <v>2.0354788613661636</v>
      </c>
      <c r="L48" s="7">
        <f t="shared" si="0"/>
        <v>0.84231832183366018</v>
      </c>
      <c r="M48" s="16" t="s">
        <v>115</v>
      </c>
    </row>
    <row r="49" spans="2:13">
      <c r="B49" s="1" t="e" vm="46">
        <v>#VALUE!</v>
      </c>
      <c r="C49" t="s">
        <v>95</v>
      </c>
      <c r="D49" s="1">
        <v>68720</v>
      </c>
      <c r="E49" s="17" cm="1">
        <f t="array" ref="E49">_FV(B49,"Market cap",TRUE)</f>
        <v>2954560000000</v>
      </c>
      <c r="F49" s="19">
        <f>453.8*10^9</f>
        <v>453800000000</v>
      </c>
      <c r="G49" s="19">
        <f>1012.3*10^9</f>
        <v>1012300000000</v>
      </c>
      <c r="H49" s="19">
        <f t="shared" si="2"/>
        <v>2396060000000</v>
      </c>
      <c r="I49" s="6" cm="1">
        <f t="array" ref="I49">_FV(B49,"Shares outstanding",TRUE)</f>
        <v>37685720</v>
      </c>
      <c r="J49" s="18" cm="1">
        <f t="array" ref="J49">_FV(B49,"Price")</f>
        <v>75100</v>
      </c>
      <c r="K49" s="3">
        <f t="shared" si="1"/>
        <v>63580.051011364514</v>
      </c>
      <c r="L49" s="7">
        <f t="shared" si="0"/>
        <v>0.18118810547315181</v>
      </c>
      <c r="M49" s="16" t="s">
        <v>115</v>
      </c>
    </row>
    <row r="50" spans="2:13">
      <c r="B50" t="s">
        <v>119</v>
      </c>
      <c r="C50" t="s">
        <v>96</v>
      </c>
      <c r="D50" t="s">
        <v>97</v>
      </c>
      <c r="E50" s="2">
        <f>19.18*10^6</f>
        <v>19180000</v>
      </c>
      <c r="F50" s="5">
        <f>66879000-65954000</f>
        <v>925000</v>
      </c>
      <c r="G50" s="5">
        <f>9137000</f>
        <v>9137000</v>
      </c>
      <c r="H50" s="2">
        <f t="shared" si="2"/>
        <v>10968000</v>
      </c>
      <c r="I50" s="6">
        <f>52.02*10^6</f>
        <v>52020000</v>
      </c>
      <c r="J50" s="3">
        <v>0.37</v>
      </c>
      <c r="K50" s="3">
        <f t="shared" si="1"/>
        <v>0.21084198385236447</v>
      </c>
      <c r="L50" s="7">
        <f t="shared" si="0"/>
        <v>0.75486870897155367</v>
      </c>
      <c r="M50" s="16" t="s">
        <v>115</v>
      </c>
    </row>
    <row r="51" spans="2:13">
      <c r="B51" t="e" vm="47">
        <v>#VALUE!</v>
      </c>
      <c r="C51" t="s">
        <v>100</v>
      </c>
      <c r="D51" t="s">
        <v>101</v>
      </c>
      <c r="E51" s="2" cm="1">
        <f t="array" ref="E51">_FV(B51,"Market cap",TRUE)</f>
        <v>150512500</v>
      </c>
      <c r="F51" s="5">
        <f>7344000</f>
        <v>7344000</v>
      </c>
      <c r="G51" s="5">
        <f>103220000</f>
        <v>103220000</v>
      </c>
      <c r="H51" s="2">
        <f t="shared" si="2"/>
        <v>54636500</v>
      </c>
      <c r="I51" s="6" cm="1">
        <f t="array" ref="I51">_FV(B51,"Shares outstanding",TRUE)</f>
        <v>99021380</v>
      </c>
      <c r="J51" s="3" cm="1">
        <f t="array" ref="J51">_FV(B51,"Price")</f>
        <v>1.52</v>
      </c>
      <c r="K51" s="3">
        <f t="shared" si="1"/>
        <v>0.55176467950658736</v>
      </c>
      <c r="L51" s="15">
        <f t="shared" si="0"/>
        <v>1.7547975730509824</v>
      </c>
      <c r="M51" t="s">
        <v>115</v>
      </c>
    </row>
    <row r="52" spans="2:13">
      <c r="B52" t="e" vm="48">
        <v>#VALUE!</v>
      </c>
      <c r="C52" t="s">
        <v>102</v>
      </c>
      <c r="D52" t="s">
        <v>103</v>
      </c>
      <c r="E52" s="2" cm="1">
        <f t="array" ref="E52">_FV(B52,"Market cap",TRUE)</f>
        <v>78614470</v>
      </c>
      <c r="F52" s="5">
        <f>33935405-25612668</f>
        <v>8322737</v>
      </c>
      <c r="G52" s="5">
        <f>25084644</f>
        <v>25084644</v>
      </c>
      <c r="H52" s="2">
        <f t="shared" si="2"/>
        <v>61852563</v>
      </c>
      <c r="I52" s="6" cm="1">
        <f t="array" ref="I52">_FV(B52,"Shares outstanding",TRUE)</f>
        <v>30950580</v>
      </c>
      <c r="J52" s="3" cm="1">
        <f t="array" ref="J52">_FV(B52,"Price")</f>
        <v>2.54</v>
      </c>
      <c r="K52" s="3">
        <f t="shared" si="1"/>
        <v>1.9984298517184491</v>
      </c>
      <c r="L52" s="7">
        <f t="shared" si="0"/>
        <v>0.2709978275273735</v>
      </c>
      <c r="M52" t="s">
        <v>115</v>
      </c>
    </row>
    <row r="53" spans="2:13">
      <c r="B53" t="e" vm="49">
        <v>#VALUE!</v>
      </c>
      <c r="C53" t="s">
        <v>104</v>
      </c>
      <c r="D53" t="s">
        <v>105</v>
      </c>
      <c r="E53" s="2" cm="1">
        <f t="array" ref="E53">_FV(B53,"Market cap",TRUE)</f>
        <v>51734560</v>
      </c>
      <c r="F53" s="5">
        <f>5193738-3519953</f>
        <v>1673785</v>
      </c>
      <c r="G53" s="5">
        <f>5733231+36266299</f>
        <v>41999530</v>
      </c>
      <c r="H53" s="2">
        <f t="shared" si="2"/>
        <v>11408815</v>
      </c>
      <c r="I53" s="6" cm="1">
        <f t="array" ref="I53">_FV(B53,"Shares outstanding",TRUE)</f>
        <v>88510790</v>
      </c>
      <c r="J53" s="3" cm="1">
        <f t="array" ref="J53">_FV(B53,"Price")</f>
        <v>0.58450000000000002</v>
      </c>
      <c r="K53" s="3">
        <f t="shared" si="1"/>
        <v>0.12889744854836344</v>
      </c>
      <c r="L53" s="7">
        <f t="shared" si="0"/>
        <v>3.5346126442579706</v>
      </c>
      <c r="M53" t="s">
        <v>115</v>
      </c>
    </row>
    <row r="54" spans="2:13">
      <c r="B54" t="e" vm="50">
        <v>#VALUE!</v>
      </c>
      <c r="C54" t="s">
        <v>107</v>
      </c>
      <c r="D54" t="s">
        <v>106</v>
      </c>
      <c r="E54" s="2" cm="1">
        <f t="array" ref="E54">_FV(B54,"Market cap",TRUE)</f>
        <v>2753172000</v>
      </c>
      <c r="F54" s="5">
        <f>66798000</f>
        <v>66798000</v>
      </c>
      <c r="G54" s="5">
        <f>1570954000+11492000</f>
        <v>1582446000</v>
      </c>
      <c r="H54" s="2">
        <f t="shared" si="2"/>
        <v>1237524000</v>
      </c>
      <c r="I54" s="6" cm="1">
        <f t="array" ref="I54">_FV(B54,"Shares outstanding",TRUE)</f>
        <v>78215100</v>
      </c>
      <c r="J54" s="3" cm="1">
        <f t="array" ref="J54">_FV(B54,"Price")</f>
        <v>35.200000000000003</v>
      </c>
      <c r="K54" s="3">
        <f t="shared" si="1"/>
        <v>15.822059934718489</v>
      </c>
      <c r="L54" s="7">
        <f t="shared" si="0"/>
        <v>1.2247419201567</v>
      </c>
      <c r="M54" t="s">
        <v>115</v>
      </c>
    </row>
    <row r="55" spans="2:13">
      <c r="B55" t="e" vm="51">
        <v>#VALUE!</v>
      </c>
      <c r="C55" t="s">
        <v>108</v>
      </c>
      <c r="D55" t="s">
        <v>109</v>
      </c>
      <c r="E55" s="2" cm="1">
        <f t="array" ref="E55">_FV(B55,"Market cap",TRUE)</f>
        <v>340009600000</v>
      </c>
      <c r="F55" s="5">
        <f>23767000000</f>
        <v>23767000000</v>
      </c>
      <c r="G55" s="5">
        <f>8526000000</f>
        <v>8526000000</v>
      </c>
      <c r="H55" s="2">
        <f t="shared" si="2"/>
        <v>355250600000</v>
      </c>
      <c r="I55" s="6" cm="1">
        <f t="array" ref="I55">_FV(B55,"Shares outstanding",TRUE)</f>
        <v>2389554000</v>
      </c>
      <c r="J55" s="3" cm="1">
        <f t="array" ref="J55">_FV(B55,"Price")</f>
        <v>142.29</v>
      </c>
      <c r="K55" s="3">
        <f t="shared" si="1"/>
        <v>148.66816150628947</v>
      </c>
      <c r="L55" s="7">
        <f t="shared" si="0"/>
        <v>-4.2902000278113632E-2</v>
      </c>
      <c r="M55" t="s">
        <v>115</v>
      </c>
    </row>
    <row r="56" spans="2:13">
      <c r="B56" t="e" vm="52">
        <v>#VALUE!</v>
      </c>
      <c r="C56" t="s">
        <v>110</v>
      </c>
      <c r="D56" t="s">
        <v>111</v>
      </c>
      <c r="E56" s="2" cm="1">
        <f t="array" ref="E56">_FV(B56,"Market cap",TRUE)</f>
        <v>9797968000</v>
      </c>
      <c r="F56" s="5">
        <f>1098847000</f>
        <v>1098847000</v>
      </c>
      <c r="G56" s="5">
        <f>1233877000+779548000</f>
        <v>2013425000</v>
      </c>
      <c r="H56" s="2">
        <f t="shared" si="2"/>
        <v>8883390000</v>
      </c>
      <c r="I56" s="6" cm="1">
        <f t="array" ref="I56">_FV(B56,"Shares outstanding",TRUE)</f>
        <v>87567860</v>
      </c>
      <c r="J56" s="3" cm="1">
        <f t="array" ref="J56">_FV(B56,"Price")</f>
        <v>111.89</v>
      </c>
      <c r="K56" s="3">
        <f t="shared" si="1"/>
        <v>101.44578159155654</v>
      </c>
      <c r="L56" s="7">
        <f t="shared" si="0"/>
        <v>0.1029536984642124</v>
      </c>
      <c r="M56" t="s">
        <v>115</v>
      </c>
    </row>
    <row r="57" spans="2:13">
      <c r="B57" t="e" vm="53">
        <v>#VALUE!</v>
      </c>
      <c r="C57" t="s">
        <v>113</v>
      </c>
      <c r="D57" t="s">
        <v>112</v>
      </c>
      <c r="E57" s="2" cm="1">
        <f t="array" ref="E57">_FV(B57,"Market cap",TRUE)</f>
        <v>21151910</v>
      </c>
      <c r="F57" s="5">
        <f>95234</f>
        <v>95234</v>
      </c>
      <c r="G57" s="5">
        <f>13177625</f>
        <v>13177625</v>
      </c>
      <c r="H57" s="2">
        <f t="shared" si="2"/>
        <v>8069519</v>
      </c>
      <c r="I57" s="6" cm="1">
        <f t="array" ref="I57">_FV(B57,"Shares outstanding",TRUE)</f>
        <v>18885630</v>
      </c>
      <c r="J57" s="3" cm="1">
        <f t="array" ref="J57">_FV(B57,"Price")</f>
        <v>1.1200000000000001</v>
      </c>
      <c r="K57" s="3">
        <f t="shared" si="1"/>
        <v>0.42728354839102534</v>
      </c>
      <c r="L57" s="7">
        <f t="shared" si="0"/>
        <v>1.6212102109183959</v>
      </c>
      <c r="M57" t="s">
        <v>115</v>
      </c>
    </row>
    <row r="58" spans="2:13">
      <c r="B58" t="e" vm="54">
        <v>#VALUE!</v>
      </c>
      <c r="C58" t="s">
        <v>123</v>
      </c>
      <c r="D58" t="s">
        <v>122</v>
      </c>
      <c r="E58" s="2" cm="1">
        <f t="array" ref="E58">_FV(B58,"Market cap",TRUE)</f>
        <v>255372600</v>
      </c>
      <c r="F58" s="5">
        <f>1490000</f>
        <v>1490000</v>
      </c>
      <c r="G58" s="5">
        <f>12454000+172445000</f>
        <v>184899000</v>
      </c>
      <c r="H58" s="2">
        <f>E58+F58-G59</f>
        <v>-708435400</v>
      </c>
      <c r="I58" s="6" cm="1">
        <f t="array" ref="I58">_FV(B58,"Shares outstanding",TRUE)</f>
        <v>76688480</v>
      </c>
      <c r="J58" s="3" cm="1">
        <f t="array" ref="J58">_FV(B58,"Price")</f>
        <v>3.33</v>
      </c>
      <c r="K58" s="3">
        <f t="shared" si="1"/>
        <v>-9.2378333747128636</v>
      </c>
      <c r="L58" s="7">
        <f t="shared" si="0"/>
        <v>-1.3604741355386816</v>
      </c>
      <c r="M58" t="s">
        <v>115</v>
      </c>
    </row>
    <row r="59" spans="2:13">
      <c r="B59" t="e" vm="55">
        <v>#VALUE!</v>
      </c>
      <c r="C59" t="s">
        <v>124</v>
      </c>
      <c r="D59" t="s">
        <v>125</v>
      </c>
      <c r="E59" s="2" cm="1">
        <f t="array" ref="E59">_FV(B59,"Market cap",TRUE)</f>
        <v>6133780000</v>
      </c>
      <c r="F59" s="5">
        <f>683619000</f>
        <v>683619000</v>
      </c>
      <c r="G59" s="5">
        <f>633456000+331842000</f>
        <v>965298000</v>
      </c>
      <c r="H59" s="2">
        <f>E59+F59-G60</f>
        <v>6817399000</v>
      </c>
      <c r="I59" s="6" cm="1">
        <f t="array" ref="I59">_FV(B59,"Shares outstanding",TRUE)</f>
        <v>109865300</v>
      </c>
      <c r="J59" s="3" cm="1">
        <f t="array" ref="J59">_FV(B59,"Price")</f>
        <v>55.83</v>
      </c>
      <c r="K59" s="3">
        <f t="shared" si="1"/>
        <v>62.052340456904957</v>
      </c>
      <c r="L59" s="7">
        <f t="shared" si="0"/>
        <v>-0.10027567713141043</v>
      </c>
      <c r="M59" t="s">
        <v>115</v>
      </c>
    </row>
  </sheetData>
  <pageMargins left="0.7" right="0.7" top="0.75" bottom="0.75" header="0.3" footer="0.3"/>
  <ignoredErrors>
    <ignoredError sqref="E50"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2022-07-17T08:08:32Z</dcterms:created>
  <dcterms:modified xsi:type="dcterms:W3CDTF">2022-08-29T09:56:54Z</dcterms:modified>
</cp:coreProperties>
</file>