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F:\Library\Documents\GitHub\DigiPenFall2015\gat251-2d-design-II\"/>
    </mc:Choice>
  </mc:AlternateContent>
  <bookViews>
    <workbookView xWindow="0" yWindow="0" windowWidth="18870" windowHeight="11715" tabRatio="500" firstSheet="1" activeTab="2"/>
  </bookViews>
  <sheets>
    <sheet name="DONT USE -Game Data" sheetId="1" state="hidden"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11" i="9" l="1"/>
  <c r="G11" i="9" l="1"/>
  <c r="G56" i="9"/>
  <c r="G47" i="9"/>
  <c r="G29" i="9"/>
  <c r="A56" i="9" l="1"/>
  <c r="A47" i="9"/>
  <c r="A29" i="9"/>
  <c r="A3" i="9" l="1"/>
  <c r="F2" i="4" l="1"/>
  <c r="G9" i="9" s="1"/>
  <c r="H9" i="9" s="1"/>
  <c r="F3" i="4"/>
  <c r="G10" i="9" s="1"/>
  <c r="H10" i="9" s="1"/>
  <c r="F4" i="4"/>
  <c r="H11" i="9" s="1"/>
  <c r="F7" i="4"/>
  <c r="G12" i="9" s="1"/>
  <c r="H12" i="9" s="1"/>
  <c r="F8" i="4"/>
  <c r="G13" i="9" s="1"/>
  <c r="H13" i="9" s="1"/>
  <c r="F9" i="4"/>
  <c r="G14" i="9" s="1"/>
  <c r="H14" i="9" s="1"/>
  <c r="F2" i="5"/>
  <c r="G18" i="9" s="1"/>
  <c r="H18" i="9" s="1"/>
  <c r="F3" i="5"/>
  <c r="G19" i="9" s="1"/>
  <c r="H19" i="9" s="1"/>
  <c r="F4" i="5"/>
  <c r="G20" i="9" s="1"/>
  <c r="H20" i="9" s="1"/>
  <c r="F7" i="5"/>
  <c r="G21" i="9" s="1"/>
  <c r="H21" i="9" s="1"/>
  <c r="F8" i="5"/>
  <c r="G22" i="9" s="1"/>
  <c r="H22" i="9" s="1"/>
  <c r="F9" i="5"/>
  <c r="G23" i="9" s="1"/>
  <c r="H23" i="9" s="1"/>
  <c r="F2" i="10"/>
  <c r="G27" i="9" s="1"/>
  <c r="H27" i="9" s="1"/>
  <c r="F3" i="10"/>
  <c r="G28" i="9" s="1"/>
  <c r="H28" i="9" s="1"/>
  <c r="F4" i="10"/>
  <c r="H29" i="9" s="1"/>
  <c r="F7" i="10"/>
  <c r="G30" i="9" s="1"/>
  <c r="H30" i="9" s="1"/>
  <c r="F8" i="10"/>
  <c r="G31" i="9" s="1"/>
  <c r="H31" i="9" s="1"/>
  <c r="F9" i="10"/>
  <c r="G32" i="9" s="1"/>
  <c r="H32" i="9" s="1"/>
  <c r="F2" i="7"/>
  <c r="G45" i="9"/>
  <c r="H45" i="9"/>
  <c r="F3" i="7"/>
  <c r="G46" i="9" s="1"/>
  <c r="H46" i="9" s="1"/>
  <c r="F4" i="7"/>
  <c r="H47" i="9"/>
  <c r="F7" i="7"/>
  <c r="G48" i="9" s="1"/>
  <c r="H48" i="9" s="1"/>
  <c r="F8" i="7"/>
  <c r="G49" i="9" s="1"/>
  <c r="H49" i="9" s="1"/>
  <c r="F9" i="7"/>
  <c r="G50" i="9"/>
  <c r="H50" i="9"/>
  <c r="E2" i="4"/>
  <c r="E3" i="4"/>
  <c r="E4" i="4"/>
  <c r="E7" i="4"/>
  <c r="E8" i="4"/>
  <c r="D13" i="9" s="1"/>
  <c r="E13" i="9" s="1"/>
  <c r="E9" i="4"/>
  <c r="D14" i="9" s="1"/>
  <c r="E14" i="9" s="1"/>
  <c r="E2" i="5"/>
  <c r="D18" i="9" s="1"/>
  <c r="E18" i="9" s="1"/>
  <c r="E3" i="5"/>
  <c r="D19" i="9" s="1"/>
  <c r="E19" i="9" s="1"/>
  <c r="E4" i="5"/>
  <c r="D20" i="9" s="1"/>
  <c r="E20" i="9" s="1"/>
  <c r="E7" i="5"/>
  <c r="E8" i="5"/>
  <c r="D22" i="9" s="1"/>
  <c r="E22" i="9" s="1"/>
  <c r="E9" i="5"/>
  <c r="D23" i="9" s="1"/>
  <c r="E23" i="9" s="1"/>
  <c r="E2" i="10"/>
  <c r="D27" i="9" s="1"/>
  <c r="E27" i="9" s="1"/>
  <c r="E3" i="10"/>
  <c r="D28" i="9" s="1"/>
  <c r="E28" i="9" s="1"/>
  <c r="E4" i="10"/>
  <c r="E7" i="10"/>
  <c r="E8" i="10"/>
  <c r="D31" i="9" s="1"/>
  <c r="E31" i="9" s="1"/>
  <c r="E9" i="10"/>
  <c r="D32" i="9" s="1"/>
  <c r="E32" i="9" s="1"/>
  <c r="E2" i="7"/>
  <c r="D45" i="9" s="1"/>
  <c r="E45" i="9" s="1"/>
  <c r="E3" i="7"/>
  <c r="D46" i="9" s="1"/>
  <c r="E46" i="9" s="1"/>
  <c r="E4" i="7"/>
  <c r="E7" i="7"/>
  <c r="D48" i="9" s="1"/>
  <c r="E48" i="9" s="1"/>
  <c r="E8" i="7"/>
  <c r="D49" i="9" s="1"/>
  <c r="E49" i="9" s="1"/>
  <c r="E9" i="7"/>
  <c r="D50" i="9" s="1"/>
  <c r="E50" i="9" s="1"/>
  <c r="F2" i="8"/>
  <c r="F3" i="8"/>
  <c r="F4" i="8"/>
  <c r="H56" i="9" s="1"/>
  <c r="F7" i="8"/>
  <c r="G57" i="9" s="1"/>
  <c r="H57" i="9" s="1"/>
  <c r="F8" i="8"/>
  <c r="G58" i="9" s="1"/>
  <c r="H58" i="9" s="1"/>
  <c r="F9" i="8"/>
  <c r="E2" i="8"/>
  <c r="D54" i="9" s="1"/>
  <c r="E54" i="9" s="1"/>
  <c r="E3" i="8"/>
  <c r="D55" i="9" s="1"/>
  <c r="E55" i="9" s="1"/>
  <c r="E4" i="8"/>
  <c r="E7" i="8"/>
  <c r="E8" i="8"/>
  <c r="D58" i="9" s="1"/>
  <c r="E58" i="9" s="1"/>
  <c r="E9" i="8"/>
  <c r="D59" i="9" s="1"/>
  <c r="E59" i="9" s="1"/>
  <c r="F2" i="6"/>
  <c r="G36" i="9" s="1"/>
  <c r="H36" i="9" s="1"/>
  <c r="F3" i="6"/>
  <c r="G37" i="9" s="1"/>
  <c r="H37" i="9" s="1"/>
  <c r="F4" i="6"/>
  <c r="F7" i="6"/>
  <c r="F8" i="6"/>
  <c r="F9" i="6"/>
  <c r="G41" i="9" s="1"/>
  <c r="H41" i="9" s="1"/>
  <c r="E2" i="6"/>
  <c r="D36" i="9" s="1"/>
  <c r="E36" i="9" s="1"/>
  <c r="E3" i="6"/>
  <c r="D37" i="9" s="1"/>
  <c r="E37" i="9" s="1"/>
  <c r="E4" i="6"/>
  <c r="D38" i="9" s="1"/>
  <c r="E38" i="9" s="1"/>
  <c r="E7" i="6"/>
  <c r="D39" i="9" s="1"/>
  <c r="E39" i="9" s="1"/>
  <c r="E8" i="6"/>
  <c r="D40" i="9" s="1"/>
  <c r="E40" i="9" s="1"/>
  <c r="E9" i="6"/>
  <c r="D41" i="9" s="1"/>
  <c r="E41" i="9" s="1"/>
  <c r="E16" i="3"/>
  <c r="E17" i="3"/>
  <c r="E18" i="3"/>
  <c r="E19" i="3"/>
  <c r="E20" i="3"/>
  <c r="E21" i="3"/>
  <c r="E22" i="3"/>
  <c r="J18" i="1"/>
  <c r="G38" i="9"/>
  <c r="H38" i="9"/>
  <c r="G39" i="9"/>
  <c r="H39" i="9"/>
  <c r="G40" i="9"/>
  <c r="H40" i="9" s="1"/>
  <c r="G54" i="9"/>
  <c r="H54" i="9"/>
  <c r="G55" i="9"/>
  <c r="H55" i="9"/>
  <c r="G59" i="9"/>
  <c r="H59" i="9"/>
  <c r="A59" i="9"/>
  <c r="A50" i="9"/>
  <c r="A41" i="9"/>
  <c r="A32" i="9"/>
  <c r="A23" i="9"/>
  <c r="A14" i="9"/>
  <c r="G9" i="4"/>
  <c r="G9" i="5"/>
  <c r="G9" i="10"/>
  <c r="G9" i="6"/>
  <c r="G9" i="7"/>
  <c r="G9" i="8"/>
  <c r="J11" i="1"/>
  <c r="J19" i="1" s="1"/>
  <c r="J20" i="1" s="1"/>
  <c r="J22" i="1" s="1"/>
  <c r="I12" i="1"/>
  <c r="J12" i="1" s="1"/>
  <c r="J15" i="1" s="1"/>
  <c r="I13" i="1"/>
  <c r="I14" i="1" s="1"/>
  <c r="J13" i="1"/>
  <c r="A31" i="9"/>
  <c r="A30" i="9"/>
  <c r="A28" i="9"/>
  <c r="A27" i="9"/>
  <c r="G8" i="10"/>
  <c r="G7" i="10"/>
  <c r="G6" i="10"/>
  <c r="F6" i="10"/>
  <c r="E6" i="10"/>
  <c r="G5" i="10"/>
  <c r="F5" i="10"/>
  <c r="E5" i="10"/>
  <c r="D29" i="9" s="1"/>
  <c r="G4" i="10"/>
  <c r="G3" i="10"/>
  <c r="G2" i="10"/>
  <c r="F1" i="10"/>
  <c r="E1" i="10"/>
  <c r="A58" i="9"/>
  <c r="A57" i="9"/>
  <c r="A55" i="9"/>
  <c r="A54" i="9"/>
  <c r="A49" i="9"/>
  <c r="A48" i="9"/>
  <c r="A46" i="9"/>
  <c r="A45" i="9"/>
  <c r="A40" i="9"/>
  <c r="A39" i="9"/>
  <c r="A38" i="9"/>
  <c r="A37" i="9"/>
  <c r="A36" i="9"/>
  <c r="A22" i="9"/>
  <c r="A21" i="9"/>
  <c r="A20" i="9"/>
  <c r="A19" i="9"/>
  <c r="A18" i="9"/>
  <c r="A13" i="9"/>
  <c r="A12" i="9"/>
  <c r="A10" i="9"/>
  <c r="A9" i="9"/>
  <c r="G8" i="8"/>
  <c r="G7" i="8"/>
  <c r="G6" i="8"/>
  <c r="F6" i="8"/>
  <c r="E6" i="8"/>
  <c r="G5" i="8"/>
  <c r="F5" i="8"/>
  <c r="E5" i="8"/>
  <c r="D56" i="9" s="1"/>
  <c r="E56" i="9" s="1"/>
  <c r="G4" i="8"/>
  <c r="G3" i="8"/>
  <c r="G2" i="8"/>
  <c r="F1" i="8"/>
  <c r="E1" i="8"/>
  <c r="G8" i="7"/>
  <c r="G7" i="7"/>
  <c r="G6" i="7"/>
  <c r="F6" i="7"/>
  <c r="E6" i="7"/>
  <c r="G5" i="7"/>
  <c r="F5" i="7"/>
  <c r="E5" i="7"/>
  <c r="D47" i="9" s="1"/>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D11" i="9" s="1"/>
  <c r="E29" i="9" l="1"/>
  <c r="E47" i="9"/>
  <c r="E51" i="9" s="1"/>
  <c r="D57" i="9"/>
  <c r="E57" i="9" s="1"/>
  <c r="E60" i="9" s="1"/>
  <c r="E11" i="9"/>
  <c r="D30" i="9"/>
  <c r="E30" i="9" s="1"/>
  <c r="D9" i="9"/>
  <c r="E9" i="9" s="1"/>
  <c r="D10" i="9"/>
  <c r="E10" i="9" s="1"/>
  <c r="D12" i="9"/>
  <c r="E12" i="9" s="1"/>
  <c r="D21" i="9"/>
  <c r="E21" i="9" s="1"/>
  <c r="E24" i="9" s="1"/>
  <c r="H42" i="9"/>
  <c r="H15" i="9"/>
  <c r="E23" i="3"/>
  <c r="J9" i="9" s="1"/>
  <c r="H51" i="9"/>
  <c r="H33" i="9"/>
  <c r="E42" i="9"/>
  <c r="H24" i="9"/>
  <c r="H60" i="9"/>
  <c r="E33" i="9" l="1"/>
  <c r="E15" i="9"/>
  <c r="G6" i="9"/>
  <c r="D6" i="9" l="1"/>
  <c r="D3" i="9" s="1"/>
  <c r="J6" i="9" l="1"/>
  <c r="J3" i="9" s="1"/>
  <c r="G3" i="9" s="1"/>
  <c r="G22" i="1" s="1"/>
</calcChain>
</file>

<file path=xl/sharedStrings.xml><?xml version="1.0" encoding="utf-8"?>
<sst xmlns="http://schemas.openxmlformats.org/spreadsheetml/2006/main" count="1742" uniqueCount="716">
  <si>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</si>
  <si>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</si>
  <si>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</si>
  <si>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</si>
  <si>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</si>
  <si>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</si>
  <si>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</si>
  <si>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</si>
  <si>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</si>
  <si>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</si>
  <si>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</si>
  <si>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</si>
  <si>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</si>
  <si>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</si>
  <si>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</si>
  <si>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</si>
  <si>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</si>
  <si>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</si>
  <si>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</si>
  <si>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</si>
  <si>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</si>
  <si>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</si>
  <si>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</si>
  <si>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</si>
  <si>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</si>
  <si>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</si>
  <si>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</si>
  <si>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</si>
  <si>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</si>
  <si>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</si>
  <si>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</si>
  <si>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</si>
  <si>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</si>
  <si>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</si>
  <si>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</si>
  <si>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</si>
  <si>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</si>
  <si>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</si>
  <si>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</si>
  <si>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</si>
  <si>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</si>
  <si>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</si>
  <si>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</si>
  <si>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</si>
  <si>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</si>
  <si>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</si>
  <si>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</si>
  <si>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</si>
  <si>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t>Do not leave any of the student fields set to "untested"--take your best guess if you are not sure.</t>
  </si>
  <si>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</si>
  <si>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</si>
  <si>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</si>
  <si>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</si>
  <si>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</si>
  <si>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</si>
  <si>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</si>
  <si>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</si>
  <si>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</si>
  <si>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</si>
  <si>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</si>
  <si>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</si>
  <si>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</si>
  <si>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</si>
  <si>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</si>
  <si>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</si>
  <si>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</si>
  <si>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</si>
  <si>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</si>
  <si>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</si>
  <si>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</si>
  <si>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</si>
  <si>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Advanced</t>
  </si>
  <si>
    <t>Lab Machines</t>
  </si>
  <si>
    <t>Intermediate</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</si>
  <si>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</si>
  <si>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</si>
  <si>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</si>
  <si>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DigiPen Copyright</t>
  </si>
  <si>
    <t>Other Copyrights</t>
  </si>
  <si>
    <t>How To Play</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</si>
  <si>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</si>
  <si>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</si>
  <si>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</si>
  <si>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Gamepad/Peripheral Screen</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</si>
  <si>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</si>
  <si>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</si>
  <si>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</si>
  <si>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</si>
  <si>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</si>
  <si>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</si>
  <si>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</si>
  <si>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</si>
  <si>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</si>
  <si>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</si>
  <si>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</si>
  <si>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</si>
  <si>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</si>
  <si>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</si>
  <si>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</si>
  <si>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</si>
  <si>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</si>
  <si>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</si>
  <si>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</si>
  <si>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No Trial Versions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</si>
  <si>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</si>
  <si>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</si>
  <si>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</si>
  <si>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</si>
  <si>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</si>
  <si>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DCR</t>
  </si>
  <si>
    <t>CONTROLS</t>
  </si>
  <si>
    <t>Working Controls</t>
  </si>
  <si>
    <t>Stable Controls</t>
  </si>
  <si>
    <t>Simple Controls</t>
  </si>
  <si>
    <t>GOALS</t>
  </si>
  <si>
    <t>Decipherable Goals</t>
  </si>
  <si>
    <t>Fairly Clear Goals</t>
  </si>
  <si>
    <t>Simple Variations</t>
  </si>
  <si>
    <t>Some Anticipation</t>
  </si>
  <si>
    <t>Good Anticipation</t>
  </si>
  <si>
    <t>Great Anticipation</t>
  </si>
  <si>
    <t>Minor Innovation</t>
  </si>
  <si>
    <t>Major Innovation</t>
  </si>
  <si>
    <t>Novel Innovation</t>
  </si>
  <si>
    <t>EPISODE STRUCTURE</t>
  </si>
  <si>
    <t>Decent Interludes</t>
  </si>
  <si>
    <t>Good Interludes</t>
  </si>
  <si>
    <t>Great Intro Segments</t>
  </si>
  <si>
    <t>Great Outro Segments</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</si>
  <si>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</si>
  <si>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</si>
  <si>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</si>
  <si>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</si>
  <si>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</si>
  <si>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</si>
  <si>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</si>
  <si>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</si>
  <si>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</si>
  <si>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</si>
  <si>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</si>
  <si>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</si>
  <si>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</si>
  <si>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</si>
  <si>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</si>
  <si>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</si>
  <si>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</si>
  <si>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</si>
  <si>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There are lots of moments (at least a dozen) where the principal of anticipation is used to good effect in the gameplay. These moments should be obvious to the player.</t>
  </si>
  <si>
    <t>There are lots of moments (at least a dozen) where the principal of anticipation is used to great effect in the gameplay. These moments should be very obvious to the player.</t>
  </si>
  <si>
    <t>No interludes between episodes are are so strange, jarring, or boring that they hurt the experience of the game. For single-episode games, this includes the interludes between replays, if applicable.</t>
  </si>
  <si>
    <t>Overall, interludes between episodes are interesting and don't feel strange, jarring, or boring. For single-episode games, this includes the interludes between replays, if applicable.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</si>
  <si>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</si>
  <si>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</si>
  <si>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</si>
  <si>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</si>
  <si>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</si>
  <si>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</si>
  <si>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</si>
  <si>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</si>
  <si>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</si>
  <si>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</si>
  <si>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</si>
  <si>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</si>
  <si>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</si>
  <si>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</si>
  <si>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</si>
  <si>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</si>
  <si>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</si>
  <si>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</si>
  <si>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</si>
  <si>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</si>
  <si>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</si>
  <si>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</si>
  <si>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</si>
  <si>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</si>
  <si>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</si>
  <si>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</si>
  <si>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</si>
  <si>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</si>
  <si>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</si>
  <si>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</si>
  <si>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</si>
  <si>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</si>
  <si>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</si>
  <si>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</si>
  <si>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</si>
  <si>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</si>
  <si>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</si>
  <si>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</si>
  <si>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</si>
  <si>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</si>
  <si>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</si>
  <si>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</si>
  <si>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</si>
  <si>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</si>
  <si>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</si>
  <si>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</si>
  <si>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</si>
  <si>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</si>
  <si>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</si>
  <si>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</si>
  <si>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</si>
  <si>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</si>
  <si>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</si>
  <si>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</si>
  <si>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</si>
  <si>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</si>
  <si>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</si>
  <si>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</si>
  <si>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</si>
  <si>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</si>
  <si>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</si>
  <si>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</si>
  <si>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</si>
  <si>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</si>
  <si>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</si>
  <si>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</si>
  <si>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</si>
  <si>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</si>
  <si>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</si>
  <si>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</si>
  <si>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</si>
  <si>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</si>
  <si>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</si>
  <si>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</si>
  <si>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</si>
  <si>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</si>
  <si>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</si>
  <si>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</si>
  <si>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</si>
  <si>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</si>
  <si>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</si>
  <si>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</si>
  <si>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</si>
  <si>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</si>
  <si>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</si>
  <si>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</si>
  <si>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</si>
  <si>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</si>
  <si>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</si>
  <si>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</si>
  <si>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</si>
  <si>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</si>
  <si>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</si>
  <si>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</si>
  <si>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</si>
  <si>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</si>
  <si>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</si>
  <si>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</si>
  <si>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</si>
  <si>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</si>
  <si>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</si>
  <si>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</si>
  <si>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</si>
  <si>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</si>
  <si>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</si>
  <si>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</si>
  <si>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</si>
  <si>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</si>
  <si>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</si>
  <si>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</si>
  <si>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</si>
  <si>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</si>
  <si>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</si>
  <si>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</si>
  <si>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</si>
  <si>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</si>
  <si>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</si>
  <si>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</si>
  <si>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</si>
  <si>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</si>
  <si>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</si>
  <si>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</si>
  <si>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</si>
  <si>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</si>
  <si>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</si>
  <si>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</si>
  <si>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</si>
  <si>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</si>
  <si>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</si>
  <si>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</si>
  <si>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</si>
  <si>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</si>
  <si>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</si>
  <si>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</si>
  <si>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</si>
  <si>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</si>
  <si>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</si>
  <si>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</si>
  <si>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</si>
  <si>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</si>
  <si>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</si>
  <si>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</si>
  <si>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</si>
  <si>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Multiple Cameras</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</si>
  <si>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</si>
  <si>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</si>
  <si>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</si>
  <si>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</si>
  <si>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</si>
  <si>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</si>
  <si>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</si>
  <si>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</si>
  <si>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</si>
  <si>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</si>
  <si>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</si>
  <si>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</si>
  <si>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</si>
  <si>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</si>
  <si>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</si>
  <si>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</si>
  <si>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</si>
  <si>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</si>
  <si>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</si>
  <si>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</si>
  <si>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</si>
  <si>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</si>
  <si>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</si>
  <si>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</si>
  <si>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</si>
  <si>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</si>
  <si>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</si>
  <si>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</si>
  <si>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</si>
  <si>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</si>
  <si>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</si>
  <si>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</si>
  <si>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</si>
  <si>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</si>
  <si>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</si>
  <si>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</si>
  <si>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</si>
  <si>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</si>
  <si>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</si>
  <si>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</si>
  <si>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</si>
  <si>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</si>
  <si>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</si>
  <si>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</si>
  <si>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</si>
  <si>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</si>
  <si>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</si>
  <si>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</si>
  <si>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</si>
  <si>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</si>
  <si>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</si>
  <si>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</si>
  <si>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</si>
  <si>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</si>
  <si>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</si>
  <si>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</si>
  <si>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</si>
  <si>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</si>
  <si>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</si>
  <si>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</si>
  <si>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</si>
  <si>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</si>
  <si>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</si>
  <si>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</si>
  <si>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</si>
  <si>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</si>
  <si>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</si>
  <si>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</si>
  <si>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</si>
  <si>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</si>
  <si>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</si>
  <si>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</si>
  <si>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</si>
  <si>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</si>
  <si>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</si>
  <si>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</si>
  <si>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</si>
  <si>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</si>
  <si>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</si>
  <si>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</si>
  <si>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</si>
  <si>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</si>
  <si>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</si>
  <si>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</si>
  <si>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</si>
  <si>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</si>
  <si>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</si>
  <si>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</si>
  <si>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</si>
  <si>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</si>
  <si>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</si>
  <si>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</si>
  <si>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</si>
  <si>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</si>
  <si>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</si>
  <si>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</si>
  <si>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</si>
  <si>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</si>
  <si>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</si>
  <si>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</si>
  <si>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</si>
  <si>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</si>
  <si>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</si>
  <si>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</si>
  <si>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</si>
  <si>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</si>
  <si>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</si>
  <si>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</si>
  <si>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</si>
  <si>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</si>
  <si>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</si>
  <si>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</si>
  <si>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</si>
  <si>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</si>
  <si>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</si>
  <si>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</si>
  <si>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</si>
  <si>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</si>
  <si>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</si>
  <si>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</si>
  <si>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</si>
  <si>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</si>
  <si>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</si>
  <si>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</si>
  <si>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</si>
  <si>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</si>
  <si>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</si>
  <si>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</si>
  <si>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</si>
  <si>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</si>
  <si>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</si>
  <si>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</si>
  <si>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</si>
  <si>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</si>
  <si>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</si>
  <si>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</si>
  <si>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</si>
  <si>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</si>
  <si>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</si>
  <si>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</si>
  <si>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</si>
  <si>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</si>
  <si>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</si>
  <si>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</si>
  <si>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</si>
  <si>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</si>
  <si>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</si>
  <si>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</si>
  <si>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</si>
  <si>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</si>
  <si>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Decent Game Ending</t>
  </si>
  <si>
    <t>The ending of the game is decent (with at least a decent last outro segment), not just a sudden "game over".</t>
  </si>
  <si>
    <t>RECORDED DIALOG</t>
  </si>
  <si>
    <t>All recorded dialog is acceptable for a DigiPen game.</t>
  </si>
  <si>
    <t>Placeholder Dialog</t>
  </si>
  <si>
    <t>Recorded dialog is just placeholder in quality.</t>
  </si>
  <si>
    <r>
      <rPr>
        <b/>
        <sz val="10"/>
        <color rgb="FFFFFFFF"/>
        <rFont val="Calibri"/>
        <family val="2"/>
        <scheme val="minor"/>
      </rPr>
      <t>Details</t>
    </r>
    <r>
      <rPr>
        <i/>
        <sz val="10"/>
        <color rgb="FFFFFFFF"/>
        <rFont val="Calibri"/>
        <family val="2"/>
        <scheme val="minor"/>
      </rPr>
      <t xml:space="preserve"> (a well-crafted audioscape of sound effects can take the place of music in some cases)</t>
    </r>
  </si>
  <si>
    <r>
      <t>Details</t>
    </r>
    <r>
      <rPr>
        <sz val="10"/>
        <color rgb="FFFFFFFF"/>
        <rFont val="Calibri"/>
        <family val="2"/>
        <scheme val="minor"/>
      </rPr>
      <t xml:space="preserve"> </t>
    </r>
    <r>
      <rPr>
        <i/>
        <sz val="10"/>
        <color rgb="FFFFFFFF"/>
        <rFont val="Calibri"/>
        <family val="2"/>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</si>
  <si>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</si>
  <si>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</si>
  <si>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</si>
  <si>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</si>
  <si>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</si>
  <si>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</si>
  <si>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(in a narrative sense, not in an art or gameplay sense)</t>
    </r>
  </si>
  <si>
    <r>
      <t>Details</t>
    </r>
    <r>
      <rPr>
        <i/>
        <sz val="10"/>
        <color rgb="FFFFFFFF"/>
        <rFont val="Calibri"/>
        <family val="2"/>
        <scheme val="minor"/>
      </rPr>
      <t xml:space="preserve"> (just as written, not as recorded or acted)</t>
    </r>
  </si>
  <si>
    <r>
      <t>Details</t>
    </r>
    <r>
      <rPr>
        <i/>
        <sz val="10"/>
        <color rgb="FFFFFFFF"/>
        <rFont val="Calibri"/>
        <family val="2"/>
        <scheme val="minor"/>
      </rPr>
      <t xml:space="preserve"> (this means a narrative setting, not art or audio)</t>
    </r>
  </si>
  <si>
    <t>ICR</t>
  </si>
  <si>
    <t>INTERFACE REQUIREMENTS</t>
  </si>
  <si>
    <t>The interface for your game must work well and be taught well. This includes effective audio and visual feedback for the player. Note that the visual quality of the game's interface is handled separately under VCRs.</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</si>
  <si>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</si>
  <si>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</si>
  <si>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</si>
  <si>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</si>
  <si>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</si>
  <si>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Decent Game Beginning</t>
  </si>
  <si>
    <t>There are at least a few moments (minimum of three) where the principal of anticipation is used to decent effect in the gameplay. If they are not obvious, point them out in the comments field.</t>
  </si>
  <si>
    <t>The player's explicit and/or implicit goals are at least possible to figure out eventually.</t>
  </si>
  <si>
    <t>The player's explicit and/or implicit goals are usually clear.</t>
  </si>
  <si>
    <t>The game must maintain a framerate at which the game is at least reasonably playable on the normal lab machines.</t>
  </si>
  <si>
    <t>The game must maintain a framerate of at least 30 FPS on the normal lab machines.</t>
  </si>
  <si>
    <t>Interface Requirements</t>
  </si>
  <si>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</si>
  <si>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</si>
  <si>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</si>
  <si>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</si>
  <si>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</si>
  <si>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</si>
  <si>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</si>
  <si>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</si>
  <si>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</si>
  <si>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</si>
  <si>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</si>
  <si>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</si>
  <si>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</si>
  <si>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</si>
  <si>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</si>
  <si>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</si>
  <si>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</si>
  <si>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</si>
  <si>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</si>
  <si>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</si>
  <si>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</si>
  <si>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</si>
  <si>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</si>
  <si>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</si>
  <si>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</si>
  <si>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</si>
  <si>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</si>
  <si>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</si>
  <si>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</si>
  <si>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</si>
  <si>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</si>
  <si>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</si>
  <si>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</si>
  <si>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</si>
  <si>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</si>
  <si>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</si>
  <si>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</si>
  <si>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</si>
  <si>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</si>
  <si>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</si>
  <si>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</si>
  <si>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</si>
  <si>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</si>
  <si>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</si>
  <si>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</si>
  <si>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</si>
  <si>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</si>
  <si>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</si>
  <si>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</si>
  <si>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</si>
  <si>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</si>
  <si>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</si>
  <si>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</si>
  <si>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</si>
  <si>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</si>
  <si>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</si>
  <si>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</si>
  <si>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</si>
  <si>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</si>
  <si>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t xml:space="preserve">  </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</si>
  <si>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Replace lastname with your last name.</t>
    </r>
  </si>
  <si>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your instructor</t>
    </r>
    <r>
      <rPr>
        <sz val="10"/>
        <color theme="1"/>
        <rFont val="Calibri"/>
        <family val="2"/>
        <scheme val="minor"/>
      </rPr>
      <t xml:space="preserve"> with the following subject line “GAT315 </t>
    </r>
    <r>
      <rPr>
        <b/>
        <sz val="10"/>
        <color theme="1"/>
        <rFont val="Calibri"/>
        <family val="2"/>
        <scheme val="minor"/>
      </rPr>
      <t>gamename</t>
    </r>
    <r>
      <rPr>
        <sz val="10"/>
        <color theme="1"/>
        <rFont val="Calibri"/>
        <family val="2"/>
        <scheme val="minor"/>
      </rPr>
      <t xml:space="preserve"> Submitted".</t>
    </r>
  </si>
  <si>
    <t>The game will be graded with the controls you list here.</t>
  </si>
  <si>
    <t>The game will be graded with the number of players you list here.</t>
  </si>
  <si>
    <r>
      <t xml:space="preserve">Core Types of Engagement
</t>
    </r>
    <r>
      <rPr>
        <i/>
        <sz val="11"/>
        <color rgb="FF000000"/>
        <rFont val="Calibri"/>
        <family val="2"/>
      </rPr>
      <t>(in order of importance)</t>
    </r>
  </si>
  <si>
    <t>The types of engagement already listed are required for this project. Additional core types of engagement should be listed, but are not required.</t>
  </si>
  <si>
    <t>&lt;add notes here, if needed&gt;</t>
  </si>
  <si>
    <r>
      <t xml:space="preserve">Notes
</t>
    </r>
    <r>
      <rPr>
        <i/>
        <sz val="11"/>
        <color rgb="FF000000"/>
        <rFont val="Calibri"/>
        <family val="2"/>
      </rPr>
      <t>(about controls, bugs, tips, etc.)</t>
    </r>
  </si>
  <si>
    <t>Student Name</t>
  </si>
  <si>
    <t>If you believe your game should get a waiver from any of these requirements, you must talk to the instructor first. If the waiver is granted, you must send the instructor an email outlining what was discussed. You must also include the reason for the waiver being granted in the comments section for that requirement when you submit this document.</t>
  </si>
  <si>
    <t>Game Name</t>
  </si>
  <si>
    <t>Class/Section</t>
  </si>
  <si>
    <t>Semester/Year</t>
  </si>
  <si>
    <r>
      <t xml:space="preserve">This file must be named properly, have the Submission tab filled out, be self-graded on the Project Grade tab, and the “student” columns on all the CR tabs must be filled out (do not leave any of the "student" fields as untested--take your best guess if you are not sure). </t>
    </r>
    <r>
      <rPr>
        <b/>
        <i/>
        <sz val="10"/>
        <color rgb="FFFF0000"/>
        <rFont val="Calibri"/>
        <family val="2"/>
        <scheme val="minor"/>
      </rPr>
      <t>Do not convert this file into an OpenOffice spreadsheet (or any other format) and do not edit it any way (except to fill in the data for your game).</t>
    </r>
  </si>
  <si>
    <t>SUBMISSION</t>
  </si>
  <si>
    <t>Editor Not Required</t>
  </si>
  <si>
    <t>The game does not require the user to run the project through the editor it was made with.</t>
  </si>
  <si>
    <t>Title Screen</t>
  </si>
  <si>
    <t>Game must have a title screen, containing the game name and a method for starting the game. This can be either a key press, a menu option, or start button on the controller.</t>
  </si>
  <si>
    <t>If the game supports and is intended to be played using a gamepad, there must be a screen informing the player of this before the controller is used (which generally means before the title screen is displayed, or on it). Note that if you include this screen, we will assume we should play with a controller, otherwise we will assume mouse and/or keyboard. If your game refers to gamepads anywhere (How To Play, tutorial, hints, etc.) and does not have this screen, then this TCR will be failed.</t>
  </si>
  <si>
    <t>Game must display the official DigiPen copyright on the game’s title screen or, if it won't fit, a copyright screen as the first screen of the game (before title screen). This notice is found on DigiPen Central at distance.digipen.edu.</t>
  </si>
  <si>
    <t>Game must display any copyrights required by any libraries the game uses (FMOD, for example). These copyrights (if any) must be on the title screen or, if it won't fit, a copyright screen as the first screen of the game (before title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</si>
  <si>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UI &amp; Menu Stability</t>
  </si>
  <si>
    <t>All of the main UI and menus are responsive and do not behave strangely.</t>
  </si>
  <si>
    <t>Transitions</t>
  </si>
  <si>
    <t>Load times and transitions between menus or game episodes isn't overly long, and doesn't allow the user to question whether the game has crashed or stopped responding.</t>
  </si>
  <si>
    <t>ANTICIPATION</t>
  </si>
  <si>
    <t>Minimal Anticipation</t>
  </si>
  <si>
    <t>There is at least one moment where the principal of anticipation is used to decent effect. If it is not obvious, point it out in the comments field.</t>
  </si>
  <si>
    <t>No episode goes for significant stretches without at least modestly delivering on one of the game's core types of engagement.</t>
  </si>
  <si>
    <t>The episode's finale is a noticeable peak of one of the game's core types of engagement.</t>
  </si>
  <si>
    <t>Has a good intro segment that sets the tone for the episode.</t>
  </si>
  <si>
    <t>Good Intro Segment</t>
  </si>
  <si>
    <t>Good Outro Segment</t>
  </si>
  <si>
    <t>Good Hook</t>
  </si>
  <si>
    <t>Has a good hook that at least make it somewhat memorable.</t>
  </si>
  <si>
    <t>Good Fills</t>
  </si>
  <si>
    <t>Overall, transitions from one segment to the next have good “fills” and don't feel strange, jarring, or boring.</t>
  </si>
  <si>
    <t>The very first segment provides a decent start to the game, even if fairly short.</t>
  </si>
  <si>
    <t>Has a good outro segment that wraps up the episode nicely, even if it is very short.</t>
  </si>
  <si>
    <t>Has a great intro segment that seamlessly teaches the player anything new they need, or sets the tone perfectly for the episode (if nothing needs to be taught).</t>
  </si>
  <si>
    <t>Has a great outro segment that wraps up the episode perfectly, even if it is very short.</t>
  </si>
  <si>
    <t>LEVEL DESIGN</t>
  </si>
  <si>
    <t>3D Space Used</t>
  </si>
  <si>
    <t>The player moves through an actual 3D world, not just a flat world with 3D graphics.</t>
  </si>
  <si>
    <t>The game has at least an accurate How to Play screen, or controls reference.</t>
  </si>
  <si>
    <t>INNOVATION</t>
  </si>
  <si>
    <t>Interesting Attempt</t>
  </si>
  <si>
    <t>Results of an attempt at innovation are interesting, even if not completely successful.</t>
  </si>
  <si>
    <t>Critical Audio Feedback</t>
  </si>
  <si>
    <t>Audio is used effectively to guide the player at least once.</t>
  </si>
  <si>
    <t>No Scene Loading</t>
  </si>
  <si>
    <t>The player only experiences one scene load; teleportation is acceptable, loading a new scene/level is not.</t>
  </si>
  <si>
    <t>Game must not use trial versions of software (especially Unity or other engines). A free Unity or Unreal license, is fine; it just has to be a legitimate license to release, not just a trial version.</t>
  </si>
  <si>
    <r>
      <t xml:space="preserve">UNITY/UNREAL/ZERO SUBMISSIONS: A single zip file that contains the exported game executable at the root level and any essential supporting subfolders. 
CUSTOM ENGINE SUBMISSIONS: If you are not using Unity, Unreal, or Zero, you MUST provide an installer instead. </t>
    </r>
    <r>
      <rPr>
        <b/>
        <i/>
        <sz val="10"/>
        <color rgb="FF000000"/>
        <rFont val="Calibri"/>
        <family val="2"/>
        <scheme val="minor"/>
      </rPr>
      <t>Make sure you test the installer.</t>
    </r>
    <r>
      <rPr>
        <sz val="10"/>
        <color rgb="FF000000"/>
        <rFont val="Calibri"/>
        <family val="2"/>
        <scheme val="minor"/>
      </rPr>
      <t xml:space="preserve"> An installer must include the DigiPen EULA and you must have a full uninstall option for the game that FULLY UNINSTALLS THE GAME AND ALL SUPPORTING FILES/DLLs.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If you have a stand-alone executable for your game, you may submit just a single zip file that contains the exported game executable at the root level and any supporting subfolders.</t>
    </r>
  </si>
  <si>
    <t>The game runs at appropriate performance level on the average lab machine.</t>
  </si>
  <si>
    <t>All HUD visuals are decent and aren't sloppy or just hacked in (waived if game doesn't require a HUD)</t>
  </si>
  <si>
    <t>Great Goals</t>
  </si>
  <si>
    <t>The player's goals are readily understood and introduced in an engaging way.</t>
  </si>
  <si>
    <t>The game delivers fairly well on competition engagement type at some point.</t>
  </si>
  <si>
    <t>As the player goes through the episode, the engagement peaks may not be increasing, but at least they are not decreasing. This applies to a single-episode game, but to the segments instead of the episodes.</t>
  </si>
  <si>
    <t>Copied Gameplay</t>
  </si>
  <si>
    <t>The gameplay is copied directly from another game, with no modification at all.</t>
  </si>
  <si>
    <t>The gameplay has simple variations on known methods, but at least are not completely unoriginal.</t>
  </si>
  <si>
    <t>Gameplay has a minor innovation, perhaps even just a new twist on something done before.</t>
  </si>
  <si>
    <t>Gameplay has a major innovation that actually works.</t>
  </si>
  <si>
    <t>Gameplay is completely novel and actually works.</t>
  </si>
  <si>
    <t>Minimal 3D Gameplay</t>
  </si>
  <si>
    <t>There are at least three separate interesting 3D elements to the gameplay.</t>
  </si>
  <si>
    <t>Minimal 3D Variety</t>
  </si>
  <si>
    <t>There are at least three very different interesting kinds of 3D elements used for gameplay.</t>
  </si>
  <si>
    <t>Decent 3D Gameplay</t>
  </si>
  <si>
    <t>At least one 3D element used for gameplay is very interesting.</t>
  </si>
  <si>
    <t>Moderate 3D Gameplay</t>
  </si>
  <si>
    <t>There are at least six separate interesting 3D elements to the gameplay.</t>
  </si>
  <si>
    <t>Decent 3D Variety</t>
  </si>
  <si>
    <t>There are at least six very different interesting kinds of 3D elements used for gameplay.</t>
  </si>
  <si>
    <t>Good 3D Gameplay</t>
  </si>
  <si>
    <t>At least three separate 3D elements used for gameplay are very interesting.</t>
  </si>
  <si>
    <t>Consistent 3D Gameplay</t>
  </si>
  <si>
    <t>Every major 3D element used for gameplay is at least decent.</t>
  </si>
  <si>
    <t>Lots of 3D Gameplay</t>
  </si>
  <si>
    <t>There are at least a dozen separate interesting 3D elements to the gameplay.</t>
  </si>
  <si>
    <t>Good 3D Variety</t>
  </si>
  <si>
    <t>There are at least a dozen very different interesting kinds of 3D elements used for gameplay.</t>
  </si>
  <si>
    <t>Great 3D Gameplay</t>
  </si>
  <si>
    <t>Every major 3D element used for gameplay is very interesting.</t>
  </si>
  <si>
    <t>There are dozens of separate interesting 3D elements to the gameplay.</t>
  </si>
  <si>
    <t>There are dozens of very different interesting kinds of 3D elements used for gameplay.</t>
  </si>
  <si>
    <t>Decent Tutorial</t>
  </si>
  <si>
    <t>Game should have a method for teaching the player how to play, either through a tutorial episode or teaching during the intro segment of the episode where a mechanic is introduced.</t>
  </si>
  <si>
    <t>Competition</t>
  </si>
  <si>
    <t>Defeat Audio Feedback</t>
  </si>
  <si>
    <t>Victory Audio Feedback</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</si>
  <si>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</si>
  <si>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</si>
  <si>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</si>
  <si>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</si>
  <si>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3rd person camera is well-tuned, handles occlusion very well, and never gets into a problematic state.</t>
  </si>
  <si>
    <t>Cinematic Camera</t>
  </si>
  <si>
    <t>2D or 3D camera is used in a compelling cinematic manner at one or more points in the game.</t>
  </si>
  <si>
    <t>Multiple 2D or 3D cameras and/or camera filters are used in an interesting way, beyond just a simple split-screen.</t>
  </si>
  <si>
    <t>A player's defeat, death, failure, etc. has appropriate audio feedback, assuming the game has defeat, death, failure, etc.</t>
  </si>
  <si>
    <t xml:space="preserve">A player's victory, success, etc. has appropriate audio feedback, assuming the game has victory, success, etc. </t>
  </si>
  <si>
    <t>MICRO-DYNAMICS</t>
  </si>
  <si>
    <t>Prototyped Gameplay</t>
  </si>
  <si>
    <t>Game has at least a real prototype of core gameplay and is not just a tech demo.</t>
  </si>
  <si>
    <t>Technically Playable</t>
  </si>
  <si>
    <t>Overall, the intensity of the gameplay is too high, making the game too difficult (in easy mode), but can still be played by a skilled player.</t>
  </si>
  <si>
    <t>Appropriate Intensity</t>
  </si>
  <si>
    <t>Overall, the intensity of gameplay is not too high or too low for the style of game being made, so that the difficulty (in easy mode) hurts the experience of the average player.</t>
  </si>
  <si>
    <t>Appropriate Tempo</t>
  </si>
  <si>
    <t>Overall, the tempo of gameplay is not way too fast or way too slow.</t>
  </si>
  <si>
    <t>Appropriate Rhythm</t>
  </si>
  <si>
    <t>Overall, the rhythm of gameplay is not jarring or random.</t>
  </si>
  <si>
    <t>No Dissonance</t>
  </si>
  <si>
    <t>Overall, gameplay elements work in harmony and do not cause “dissonance”.</t>
  </si>
  <si>
    <t>Interesting Variations</t>
  </si>
  <si>
    <t>The gameplay dynamics are interesting variations on known games, even if they are not original.</t>
  </si>
  <si>
    <t>Varied Intensity</t>
  </si>
  <si>
    <t>Overall, intensity of gameplay is varied in an interesting way, with multiple peaks.</t>
  </si>
  <si>
    <t>Decent Melody</t>
  </si>
  <si>
    <t>Overall, gameplay has an interesting variety of actions that often result in a decent “melody”, making it interesting to play more than once.</t>
  </si>
  <si>
    <t>Strong Harmonies</t>
  </si>
  <si>
    <t>Overall, gameplay elements work so well in harmony with each other that they significantly enhance the experience of the game.</t>
  </si>
  <si>
    <t>Great Intensity Curve</t>
  </si>
  <si>
    <t>Overall, intensity of gameplay is consistently varied in an interesting way, with multiple perfectly-timed, rising peaks.</t>
  </si>
  <si>
    <t>Good Melody</t>
  </si>
  <si>
    <t>Overall, gameplay almost always results in a good “melody”, making it interesting to play multiple times.</t>
  </si>
  <si>
    <t>Elegant Harmonies</t>
  </si>
  <si>
    <t>Overall, gameplay elements work together elegantly and seamlessly, creating an experience that is much great than the sum of their parts.</t>
  </si>
  <si>
    <t>Great Melody</t>
  </si>
  <si>
    <t>Overall, gameplay almost always results in a great “melody”, making it deeply immersive.</t>
  </si>
  <si>
    <t>Uncommon Gameplay</t>
  </si>
  <si>
    <t>Style of gameplay is unusual or rarely seen at DigiPen, even if it has been done before. Count “Interesting Variations” above as completed as well.</t>
  </si>
  <si>
    <r>
      <rPr>
        <b/>
        <sz val="10"/>
        <color rgb="FF000000"/>
        <rFont val="Calibri"/>
        <family val="2"/>
        <scheme val="minor"/>
      </rPr>
      <t>Submit to Moodle or Class Folder:</t>
    </r>
    <r>
      <rPr>
        <sz val="10"/>
        <color rgb="FF000000"/>
        <rFont val="Calibri"/>
        <family val="2"/>
        <scheme val="minor"/>
      </rPr>
      <t xml:space="preserve"> Your entire submission must be uploaded to Moodle or to your Submit folder on the Class drive. </t>
    </r>
    <r>
      <rPr>
        <b/>
        <sz val="10"/>
        <color rgb="FF000000"/>
        <rFont val="Calibri"/>
        <family val="2"/>
        <scheme val="minor"/>
      </rPr>
      <t xml:space="preserve"> </t>
    </r>
    <r>
      <rPr>
        <sz val="10"/>
        <color rgb="FF000000"/>
        <rFont val="Calibri"/>
        <family val="2"/>
        <scheme val="minor"/>
      </rPr>
      <t xml:space="preserve">If you use the class drive, your submission must be in a folder named "Project3_gamename". </t>
    </r>
  </si>
  <si>
    <r>
      <t xml:space="preserve">For more details about the terminology used in this section (segment, episode, engagement, etc.), make sure you read all of the MGD articles at the </t>
    </r>
    <r>
      <rPr>
        <sz val="14"/>
        <color rgb="FF0000FF"/>
        <rFont val="Calibri"/>
        <family val="2"/>
        <scheme val="minor"/>
      </rPr>
      <t>www.zenrhino.org/mgd</t>
    </r>
    <r>
      <rPr>
        <sz val="14"/>
        <color rgb="FF000000"/>
        <rFont val="Calibri"/>
        <family val="2"/>
        <scheme val="minor"/>
      </rPr>
      <t xml:space="preserve"> website. In particular, “level” does not always equal “episode”--make sure you know what constitutes an actual episode for your game.</t>
    </r>
  </si>
  <si>
    <t>Style of gameplay is unusual or rarely seen, even if it has been done before.</t>
  </si>
  <si>
    <t>Travis Moore</t>
  </si>
  <si>
    <t>GAT251 / Section B</t>
  </si>
  <si>
    <t>Fall / 2015</t>
  </si>
  <si>
    <t>XBox Gamepads</t>
  </si>
  <si>
    <t>Reflect 3D</t>
  </si>
  <si>
    <t>I've really gone out of my way to provide a lot of sound effects to enhance player feedback and make the game feel better as a shooter. Here's the complete effects list:                                            SHOOTING: laser inactive, laser regular shot, laser large shot, laser charing, laser overheated, laser hit an object, laser exploded a brekable object.                     SHIELD: shield ready, shield not ready, shield raising, shield lowering, shield reflected laser. PLAYER: player jump, player stunned, player destroyed, player respawn</t>
  </si>
  <si>
    <t>With all the audio I've provided I think They work well together and provide the player with a better experience.</t>
  </si>
  <si>
    <t>While the game has mostly geometrical blocks instead of high fidelity art, they at least all have this same feeling so that they fit the overall "theme"</t>
  </si>
  <si>
    <t>The art is very low poly, but the theme is not inconsistent with a low-poly based shooter.</t>
  </si>
  <si>
    <t>I've made sure to learn how to do particle effects for this game to provide the player some animation/VFX in the form of feedback. These can be seen in the following ways:                                   SHIELD: Shield reflect shot particles, Shield not ready particles, Shiled raise animation, Shield Lower animation.                    SHOOTING: Laser hit something particles (different color based on player), Laser is fired particles (amount of particles based on shot size), Laser shot color change upon reflection, Laser overheat particles, Laser shot size change based on charge time.                     PLAYER: Player is stunned particles.                             ENVIRONMENT: Blocks break into smaller blocks (random amount at a lower scale.</t>
  </si>
  <si>
    <t>Not a lot of words in the game, but there are no typos or grammer errors with what is there.</t>
  </si>
  <si>
    <t>Basic shooter theme</t>
  </si>
  <si>
    <t>Low poly environment</t>
  </si>
  <si>
    <t>Breakable blocks make the setting of the game dynamic and change based on how the players interact/break the environment</t>
  </si>
  <si>
    <t>Basic characters</t>
  </si>
  <si>
    <t>No dialog in the game (just a basic shooter, man!)</t>
  </si>
  <si>
    <t>Just a basic shooter with no real story other than orange doesn't like blue, and vice-versa.</t>
  </si>
  <si>
    <t>Blocks break and make explosion noises, shields make a lot of noises listed earlier, shooting makes a lot of noises, then game has feedback, baby!</t>
  </si>
  <si>
    <t>Only blocks exploding makes background audio feedback, I suppose.</t>
  </si>
  <si>
    <t>I want to feel like all the audio and particle visuals really enhance this game, but maybe not quite at the level of professional</t>
  </si>
  <si>
    <t>victory fanfare is played at the end of the game</t>
  </si>
  <si>
    <t>winner is displayed along with fanfare music</t>
  </si>
  <si>
    <t>blocks explode, but I don't know if this is enough</t>
  </si>
  <si>
    <t>players get respawned after being hit if they still have lives</t>
  </si>
  <si>
    <t>firing a shot, charging up a shot (to destroy blocks), reflecting with shields, and destroying a stunned player with a tackle. That's really the whole game right there.</t>
  </si>
  <si>
    <t>I think the idea of having a long cooldown between shots and shield use creates an interesting, forcing the game to be more reflex/skill based rather than spamming fire or shield. I also think being able to affect the world using "charged" shots is also interesting.</t>
  </si>
  <si>
    <t>I really tried to find a way to increase player engagement with both the other player and the world itself. By forcing the player to tackle a stunned player I hope to create a more interesting dynamic "just how close/far" should I be from the other player. It is dangerous to be close to the other player because you can be shot or have a shot quickly reflected back at you, but you need to be close to tackle. I also thing that being able to "take away" the other player's cover by shooting at it creates good engagement with the other player and the surrounding environment.</t>
  </si>
  <si>
    <t>3, 2, 1, countdown is fun!</t>
  </si>
  <si>
    <t>I think the interactions between firing shots, their interaction with the shield and also the environment makes the game stronger and the micro dynamics more interesting because the player has to think about how their actions will affect the environment and possibly getting a reflected shot fired back at them.</t>
  </si>
  <si>
    <t>player dies noise made when a player hits a stunned player. Also if the game times out and no one has a "lives advantage" then there is defeat audio played.</t>
  </si>
  <si>
    <t>It's not the best, but it gets the job done.</t>
  </si>
  <si>
    <t>Left Thumbstick to move, Right Thumbstick to look, "A" to jump, "B" for shield, "X" to shoot, and "start" to pause.</t>
  </si>
  <si>
    <t>Timer is a level timer, lives are lives, very simple</t>
  </si>
  <si>
    <t>Menus slide into place as they arrive and exit.</t>
  </si>
  <si>
    <t>I have explodable platforms, non explodable platforms, stairs, explodable ramps, explodable cover, explodable blocks, and towers.</t>
  </si>
  <si>
    <t>Simple winner screen or loser screen if the time runs out and lives count is a tie.</t>
  </si>
  <si>
    <t>3,2,1 countdown at the beginning.</t>
  </si>
  <si>
    <t>keypad 0 (pressed at beginning of the game when lives are even) will result in a tie. Keypad 1 will make player 1 win. Keypad 2 will make player 2 win.</t>
  </si>
  <si>
    <r>
      <t>moore</t>
    </r>
    <r>
      <rPr>
        <sz val="10"/>
        <color rgb="FF000000"/>
        <rFont val="Calibri"/>
        <family val="2"/>
        <scheme val="minor"/>
      </rPr>
      <t>_project3_</t>
    </r>
    <r>
      <rPr>
        <b/>
        <sz val="10"/>
        <color rgb="FF000000"/>
        <rFont val="Calibri"/>
        <family val="2"/>
        <scheme val="minor"/>
      </rPr>
      <t>reflect3d</t>
    </r>
    <r>
      <rPr>
        <sz val="10"/>
        <color rgb="FF000000"/>
        <rFont val="Calibri"/>
        <family val="2"/>
        <scheme val="minor"/>
      </rPr>
      <t>_rubric.xlsx</t>
    </r>
  </si>
  <si>
    <r>
      <t>moore_project3_reflect3d</t>
    </r>
    <r>
      <rPr>
        <sz val="10"/>
        <color rgb="FF000000"/>
        <rFont val="Calibri"/>
        <family val="2"/>
        <scheme val="minor"/>
      </rPr>
      <t>_executable.zip</t>
    </r>
  </si>
  <si>
    <r>
      <t>moore_project3_reflect3d</t>
    </r>
    <r>
      <rPr>
        <sz val="10"/>
        <color rgb="FF000000"/>
        <rFont val="Calibri"/>
        <family val="2"/>
        <scheme val="minor"/>
      </rPr>
      <t>_source.zip</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</si>
</sst>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charset val="134"/>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sz val="10"/>
      <color rgb="FFFFFFFF"/>
      <name val="Calibri"/>
      <family val="2"/>
      <scheme val="minor"/>
    </font>
    <font>
      <i/>
      <sz val="10"/>
      <color rgb="FFFFFFFF"/>
      <name val="Calibri"/>
      <family val="2"/>
      <scheme val="minor"/>
    </font>
    <font>
      <b/>
      <sz val="24"/>
      <color rgb="FFFFFFFF"/>
      <name val="Calibri"/>
      <family val="2"/>
      <scheme val="minor"/>
    </font>
    <font>
      <sz val="13.5"/>
      <color rgb="FF000000"/>
      <name val="Calibri"/>
      <family val="2"/>
      <scheme val="minor"/>
    </font>
    <font>
      <b/>
      <sz val="13.5"/>
      <color rgb="FFFFFFFF"/>
      <name val="Calibri"/>
      <family val="2"/>
      <scheme val="minor"/>
    </font>
    <font>
      <sz val="24"/>
      <color rgb="FF000000"/>
      <name val="Calibri"/>
      <family val="2"/>
      <scheme val="minor"/>
    </font>
    <font>
      <b/>
      <sz val="18"/>
      <color rgb="FF000000"/>
      <name val="Calibri"/>
      <family val="2"/>
      <scheme val="minor"/>
    </font>
    <font>
      <sz val="14"/>
      <color rgb="FF000000"/>
      <name val="Calibri"/>
      <family val="2"/>
      <scheme val="minor"/>
    </font>
    <font>
      <sz val="14"/>
      <color rgb="FF0000FF"/>
      <name val="Calibri"/>
      <family val="2"/>
      <scheme val="minor"/>
    </font>
    <font>
      <sz val="18"/>
      <color rgb="FF000000"/>
      <name val="Calibri"/>
      <family val="2"/>
      <scheme val="minor"/>
    </font>
    <font>
      <b/>
      <sz val="18"/>
      <color theme="0"/>
      <name val="Calibri"/>
      <family val="2"/>
      <scheme val="minor"/>
    </font>
    <font>
      <b/>
      <sz val="18"/>
      <color theme="1"/>
      <name val="Calibri"/>
      <family val="2"/>
      <scheme val="minor"/>
    </font>
    <font>
      <b/>
      <sz val="20"/>
      <color theme="0"/>
      <name val="Calibri"/>
      <family val="2"/>
      <scheme val="minor"/>
    </font>
    <font>
      <sz val="11"/>
      <color rgb="FF3F3F76"/>
      <name val="Calibri"/>
      <family val="2"/>
      <scheme val="minor"/>
    </font>
    <font>
      <b/>
      <sz val="11"/>
      <color rgb="FF000000"/>
      <name val="Calibri"/>
      <family val="2"/>
    </font>
    <font>
      <i/>
      <sz val="11"/>
      <color rgb="FF000000"/>
      <name val="Calibri"/>
      <family val="2"/>
    </font>
    <font>
      <sz val="10"/>
      <color rgb="FF000000"/>
      <name val="Calibri"/>
      <family val="2"/>
    </font>
    <font>
      <b/>
      <sz val="11"/>
      <name val="Calibri"/>
      <family val="2"/>
      <scheme val="minor"/>
    </font>
    <font>
      <b/>
      <sz val="14"/>
      <color rgb="FFFFFFFF"/>
      <name val="Calibri"/>
      <family val="2"/>
      <scheme val="minor"/>
    </font>
  </fonts>
  <fills count="18">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FFCC99"/>
      </patternFill>
    </fill>
    <fill>
      <patternFill patternType="solid">
        <fgColor rgb="FFFFFFFF"/>
        <bgColor rgb="FFFFFFFF"/>
      </patternFill>
    </fill>
    <fill>
      <patternFill patternType="solid">
        <fgColor rgb="FF7030A0"/>
        <bgColor indexed="64"/>
      </patternFill>
    </fill>
    <fill>
      <patternFill patternType="solid">
        <fgColor rgb="FF00B050"/>
        <bgColor indexed="64"/>
      </patternFill>
    </fill>
  </fills>
  <borders count="3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s>
  <cellStyleXfs count="64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8" fillId="14" borderId="36" applyNumberFormat="0" applyAlignment="0" applyProtection="0"/>
  </cellStyleXfs>
  <cellXfs count="236">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2" borderId="1" xfId="0" applyFont="1" applyFill="1" applyBorder="1" applyAlignment="1">
      <alignment horizontal="left" vertical="top" wrapText="1"/>
    </xf>
    <xf numFmtId="0" fontId="4" fillId="12" borderId="13" xfId="0" applyFont="1" applyFill="1" applyBorder="1" applyAlignment="1">
      <alignment horizontal="left" vertical="top" wrapText="1"/>
    </xf>
    <xf numFmtId="0" fontId="4" fillId="13" borderId="13" xfId="0" applyFont="1" applyFill="1" applyBorder="1" applyAlignment="1">
      <alignment horizontal="left" vertical="top" wrapText="1"/>
    </xf>
    <xf numFmtId="0" fontId="5" fillId="3" borderId="0" xfId="0" applyFont="1" applyFill="1" applyAlignment="1">
      <alignment horizontal="left" vertical="center" wrapText="1"/>
    </xf>
    <xf numFmtId="0" fontId="29" fillId="15" borderId="37" xfId="0" applyFont="1" applyFill="1" applyBorder="1" applyAlignment="1">
      <alignment vertical="top"/>
    </xf>
    <xf numFmtId="0" fontId="30" fillId="15" borderId="37" xfId="0" applyFont="1" applyFill="1" applyBorder="1"/>
    <xf numFmtId="0" fontId="29" fillId="15" borderId="37" xfId="0" applyFont="1" applyFill="1" applyBorder="1" applyAlignment="1">
      <alignment vertical="top" wrapText="1"/>
    </xf>
    <xf numFmtId="0" fontId="31" fillId="15" borderId="37" xfId="0" applyFont="1" applyFill="1" applyBorder="1" applyAlignment="1">
      <alignment vertical="top" wrapText="1"/>
    </xf>
    <xf numFmtId="0" fontId="31" fillId="15" borderId="0" xfId="0" applyFont="1" applyFill="1" applyBorder="1" applyAlignment="1">
      <alignment vertical="top" wrapText="1"/>
    </xf>
    <xf numFmtId="0" fontId="31" fillId="0" borderId="0" xfId="0" applyFont="1" applyBorder="1"/>
    <xf numFmtId="0" fontId="4" fillId="16" borderId="1" xfId="0" applyFont="1" applyFill="1" applyBorder="1" applyAlignment="1">
      <alignment horizontal="left" vertical="top" wrapText="1"/>
    </xf>
    <xf numFmtId="0" fontId="5" fillId="0" borderId="1" xfId="0" applyFont="1" applyFill="1" applyBorder="1" applyAlignment="1">
      <alignment horizontal="left" vertical="top" wrapText="1"/>
    </xf>
    <xf numFmtId="10" fontId="9" fillId="11" borderId="17" xfId="0" applyNumberFormat="1" applyFont="1" applyFill="1" applyBorder="1" applyAlignment="1">
      <alignment horizontal="center" vertical="top" wrapText="1"/>
    </xf>
    <xf numFmtId="166" fontId="5" fillId="3" borderId="19" xfId="0" applyNumberFormat="1" applyFont="1" applyFill="1" applyBorder="1" applyAlignment="1">
      <alignment horizontal="center" vertical="top" wrapText="1"/>
    </xf>
    <xf numFmtId="0" fontId="3" fillId="17" borderId="1" xfId="0" applyFont="1" applyFill="1" applyBorder="1" applyAlignment="1">
      <alignment horizontal="left" vertical="top" wrapText="1"/>
    </xf>
    <xf numFmtId="0" fontId="27" fillId="11"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3" fillId="2" borderId="14" xfId="0" applyFont="1" applyFill="1" applyBorder="1" applyAlignment="1">
      <alignment horizontal="center" vertical="center" wrapText="1"/>
    </xf>
    <xf numFmtId="0" fontId="33" fillId="2" borderId="0"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28" fillId="14" borderId="36" xfId="643" applyAlignment="1">
      <alignment horizontal="left" vertical="top" wrapText="1"/>
    </xf>
    <xf numFmtId="0" fontId="28" fillId="14" borderId="36" xfId="643" applyAlignment="1">
      <alignment horizontal="center"/>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0" fillId="15" borderId="37" xfId="0" applyFont="1" applyFill="1" applyBorder="1" applyAlignment="1">
      <alignment horizontal="left" vertical="center" wrapText="1"/>
    </xf>
    <xf numFmtId="0" fontId="32" fillId="14" borderId="36" xfId="643" applyFont="1" applyAlignment="1">
      <alignment horizontal="center" vertical="center"/>
    </xf>
    <xf numFmtId="0" fontId="29" fillId="15" borderId="37" xfId="0" applyFont="1" applyFill="1" applyBorder="1" applyAlignment="1">
      <alignment horizontal="left" vertical="top" wrapText="1"/>
    </xf>
    <xf numFmtId="0" fontId="29" fillId="15" borderId="37" xfId="0" applyFont="1" applyFill="1" applyBorder="1" applyAlignment="1">
      <alignment horizontal="left" vertical="top"/>
    </xf>
    <xf numFmtId="0" fontId="30" fillId="15" borderId="37" xfId="0" applyFont="1" applyFill="1" applyBorder="1" applyAlignment="1">
      <alignment horizontal="left" vertical="top"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Input" xfId="643" builtinId="20"/>
    <cellStyle name="Normal" xfId="0" builtinId="0"/>
  </cellStyles>
  <dxfs count="1204">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4"/>
  <sheetViews>
    <sheetView workbookViewId="0">
      <selection activeCell="B29" sqref="B29"/>
    </sheetView>
  </sheetViews>
  <sheetFormatPr defaultColWidth="10.75" defaultRowHeight="13.9" customHeight="1"/>
  <cols>
    <col min="1" max="2" width="10.75" style="33"/>
    <col min="3" max="3" width="26.25" style="33" customWidth="1"/>
    <col min="4" max="4" width="9.75" style="33" customWidth="1"/>
    <col min="5" max="5" width="3.75" style="33" customWidth="1"/>
    <col min="6" max="6" width="25.25" style="33" customWidth="1"/>
    <col min="7" max="7" width="13.25" style="33" customWidth="1"/>
    <col min="8" max="8" width="4.75" style="33" customWidth="1"/>
    <col min="9" max="10" width="7.25" style="33" customWidth="1"/>
    <col min="11" max="11" width="3.75" style="33" customWidth="1"/>
    <col min="12" max="12" width="31.25" style="33" customWidth="1"/>
    <col min="13" max="16384" width="10.75" style="33"/>
  </cols>
  <sheetData>
    <row r="1" spans="1:13" ht="13.9" customHeight="1" thickBot="1">
      <c r="A1" s="145" t="s">
        <v>0</v>
      </c>
      <c r="B1" s="146"/>
      <c r="C1" s="146"/>
      <c r="D1" s="147"/>
      <c r="E1" s="16"/>
      <c r="F1" s="145" t="s">
        <v>1</v>
      </c>
      <c r="G1" s="146"/>
      <c r="H1" s="146"/>
      <c r="I1" s="146"/>
      <c r="J1" s="147"/>
      <c r="K1" s="6"/>
      <c r="L1" s="6"/>
      <c r="M1" s="32"/>
    </row>
    <row r="2" spans="1:13" ht="13.9" customHeight="1">
      <c r="A2" s="148"/>
      <c r="B2" s="149"/>
      <c r="C2" s="149"/>
      <c r="D2" s="150"/>
      <c r="E2" s="16"/>
      <c r="F2" s="148"/>
      <c r="G2" s="149"/>
      <c r="H2" s="149"/>
      <c r="I2" s="149"/>
      <c r="J2" s="150"/>
      <c r="K2" s="6"/>
      <c r="L2" s="6"/>
      <c r="M2" s="32"/>
    </row>
    <row r="3" spans="1:13" ht="13.9" customHeight="1" thickBot="1">
      <c r="A3" s="151"/>
      <c r="B3" s="152"/>
      <c r="C3" s="152"/>
      <c r="D3" s="153"/>
      <c r="E3" s="16"/>
      <c r="F3" s="151"/>
      <c r="G3" s="152"/>
      <c r="H3" s="152"/>
      <c r="I3" s="152"/>
      <c r="J3" s="153"/>
      <c r="K3" s="6"/>
      <c r="L3" s="6"/>
      <c r="M3" s="32"/>
    </row>
    <row r="4" spans="1:13" ht="13.9" customHeight="1" thickBot="1">
      <c r="A4" s="16"/>
      <c r="B4" s="16"/>
      <c r="C4" s="16"/>
      <c r="D4" s="16"/>
      <c r="E4" s="16"/>
      <c r="F4" s="6"/>
      <c r="G4" s="83"/>
      <c r="H4" s="6"/>
      <c r="I4" s="6"/>
      <c r="J4" s="6"/>
      <c r="K4" s="6"/>
      <c r="L4" s="6"/>
      <c r="M4" s="32"/>
    </row>
    <row r="5" spans="1:13" ht="13.9" customHeight="1" thickBot="1">
      <c r="A5" s="145" t="s">
        <v>2</v>
      </c>
      <c r="B5" s="146"/>
      <c r="C5" s="146"/>
      <c r="D5" s="147"/>
      <c r="E5" s="16"/>
      <c r="F5" s="145" t="s">
        <v>3</v>
      </c>
      <c r="G5" s="146"/>
      <c r="H5" s="146"/>
      <c r="I5" s="146"/>
      <c r="J5" s="147"/>
      <c r="K5" s="6"/>
      <c r="L5" s="27"/>
      <c r="M5" s="32"/>
    </row>
    <row r="6" spans="1:13" ht="13.9" customHeight="1" thickBot="1">
      <c r="A6" s="157"/>
      <c r="B6" s="158"/>
      <c r="C6" s="158"/>
      <c r="D6" s="159"/>
      <c r="E6" s="16"/>
      <c r="F6" s="157"/>
      <c r="G6" s="158"/>
      <c r="H6" s="158"/>
      <c r="I6" s="158"/>
      <c r="J6" s="159"/>
      <c r="K6" s="6"/>
      <c r="L6" s="154" t="s">
        <v>27</v>
      </c>
      <c r="M6" s="32"/>
    </row>
    <row r="7" spans="1:13" ht="13.9" customHeight="1" thickBot="1">
      <c r="A7" s="5"/>
      <c r="B7" s="5"/>
      <c r="C7" s="5"/>
      <c r="D7" s="34"/>
      <c r="E7" s="16"/>
      <c r="F7" s="157"/>
      <c r="G7" s="158"/>
      <c r="H7" s="158"/>
      <c r="I7" s="158"/>
      <c r="J7" s="159"/>
      <c r="K7" s="6"/>
      <c r="L7" s="155"/>
      <c r="M7" s="32"/>
    </row>
    <row r="8" spans="1:13" ht="13.9" customHeight="1" thickBot="1">
      <c r="A8" s="145" t="s">
        <v>4</v>
      </c>
      <c r="B8" s="146"/>
      <c r="C8" s="146"/>
      <c r="D8" s="147"/>
      <c r="E8" s="16"/>
      <c r="F8" s="157"/>
      <c r="G8" s="158"/>
      <c r="H8" s="158"/>
      <c r="I8" s="158"/>
      <c r="J8" s="159"/>
      <c r="K8" s="6"/>
      <c r="L8" s="155"/>
      <c r="M8" s="32"/>
    </row>
    <row r="9" spans="1:13" ht="13.9" customHeight="1" thickBot="1">
      <c r="A9" s="157"/>
      <c r="B9" s="158"/>
      <c r="C9" s="158"/>
      <c r="D9" s="159"/>
      <c r="E9" s="16"/>
      <c r="F9" s="157"/>
      <c r="G9" s="158"/>
      <c r="H9" s="158"/>
      <c r="I9" s="158"/>
      <c r="J9" s="159"/>
      <c r="K9" s="6"/>
      <c r="L9" s="156"/>
      <c r="M9" s="32"/>
    </row>
    <row r="10" spans="1:13" ht="13.9" customHeight="1" thickBot="1">
      <c r="A10" s="4"/>
      <c r="B10" s="4"/>
      <c r="C10" s="4"/>
      <c r="D10" s="16"/>
      <c r="E10" s="16"/>
      <c r="F10" s="4"/>
      <c r="G10" s="4"/>
      <c r="H10" s="4"/>
      <c r="I10" s="4"/>
      <c r="J10" s="4"/>
      <c r="K10" s="6"/>
      <c r="L10" s="6"/>
      <c r="M10" s="32"/>
    </row>
    <row r="11" spans="1:13" ht="13.9" customHeight="1" thickBot="1">
      <c r="A11" s="145" t="s">
        <v>5</v>
      </c>
      <c r="B11" s="146"/>
      <c r="C11" s="146"/>
      <c r="D11" s="147"/>
      <c r="E11" s="16"/>
      <c r="F11" s="145" t="s">
        <v>6</v>
      </c>
      <c r="G11" s="146"/>
      <c r="H11" s="147"/>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3.9" customHeight="1" thickBot="1">
      <c r="A12" s="36" t="s">
        <v>9</v>
      </c>
      <c r="B12" s="36" t="s">
        <v>10</v>
      </c>
      <c r="C12" s="37" t="s">
        <v>11</v>
      </c>
      <c r="D12" s="37" t="s">
        <v>12</v>
      </c>
      <c r="E12" s="38"/>
      <c r="F12" s="39" t="s">
        <v>13</v>
      </c>
      <c r="G12" s="82"/>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40">
        <f>-I12*0.02</f>
        <v>0</v>
      </c>
      <c r="K12" s="6"/>
      <c r="L12" s="154" t="s">
        <v>8</v>
      </c>
      <c r="M12" s="32"/>
    </row>
    <row r="13" spans="1:13" ht="13.9" customHeight="1" thickBot="1">
      <c r="A13" s="41"/>
      <c r="B13" s="41"/>
      <c r="C13" s="42"/>
      <c r="D13" s="43"/>
      <c r="E13" s="6"/>
      <c r="F13" s="39" t="s">
        <v>14</v>
      </c>
      <c r="G13" s="82"/>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55"/>
      <c r="M13" s="45"/>
    </row>
    <row r="14" spans="1:13" ht="13.9" customHeight="1" thickBot="1">
      <c r="A14" s="41"/>
      <c r="B14" s="41"/>
      <c r="C14" s="42"/>
      <c r="D14" s="43"/>
      <c r="E14" s="6"/>
      <c r="F14" s="46" t="s">
        <v>15</v>
      </c>
      <c r="G14" s="84"/>
      <c r="H14" s="47"/>
      <c r="I14" s="14">
        <f>COUNTA($A$13:$A$30)-I12-I13</f>
        <v>0</v>
      </c>
      <c r="J14" s="48">
        <v>0</v>
      </c>
      <c r="K14" s="12"/>
      <c r="L14" s="156"/>
      <c r="M14" s="49"/>
    </row>
    <row r="15" spans="1:13" ht="13.9" customHeight="1" thickBot="1">
      <c r="A15" s="41"/>
      <c r="B15" s="41"/>
      <c r="C15" s="42"/>
      <c r="D15" s="43"/>
      <c r="E15" s="6"/>
      <c r="F15" s="6"/>
      <c r="G15" s="83"/>
      <c r="H15" s="6"/>
      <c r="I15" s="15" t="s">
        <v>16</v>
      </c>
      <c r="J15" s="50">
        <f>SUM(J11:J14)</f>
        <v>0.1</v>
      </c>
      <c r="K15" s="12"/>
      <c r="L15" s="49"/>
      <c r="M15" s="49"/>
    </row>
    <row r="16" spans="1:13" ht="13.9" customHeight="1" thickBot="1">
      <c r="A16" s="41"/>
      <c r="B16" s="41"/>
      <c r="C16" s="42"/>
      <c r="D16" s="43"/>
      <c r="E16" s="6"/>
      <c r="F16" s="6"/>
      <c r="G16" s="83"/>
      <c r="H16" s="6"/>
      <c r="I16" s="6"/>
      <c r="J16" s="6"/>
      <c r="K16" s="12"/>
      <c r="L16" s="49"/>
      <c r="M16" s="49"/>
    </row>
    <row r="17" spans="1:13" ht="13.9" customHeight="1" thickBot="1">
      <c r="A17" s="41"/>
      <c r="B17" s="41"/>
      <c r="C17" s="42"/>
      <c r="D17" s="43"/>
      <c r="E17" s="6"/>
      <c r="F17" s="145" t="s">
        <v>17</v>
      </c>
      <c r="G17" s="146"/>
      <c r="H17" s="147"/>
      <c r="I17" s="2"/>
      <c r="J17" s="35">
        <v>0.75</v>
      </c>
      <c r="K17" s="6"/>
      <c r="L17" s="29"/>
      <c r="M17" s="49"/>
    </row>
    <row r="18" spans="1:13" ht="13.9" customHeight="1" thickBot="1">
      <c r="A18" s="41"/>
      <c r="B18" s="41"/>
      <c r="C18" s="42"/>
      <c r="D18" s="43"/>
      <c r="E18" s="6"/>
      <c r="F18" s="39" t="s">
        <v>19</v>
      </c>
      <c r="G18" s="133" t="s">
        <v>20</v>
      </c>
      <c r="H18" s="134"/>
      <c r="I18" s="135"/>
      <c r="J18" s="40">
        <f>IF(LEFT(G18,6)="Entire",0,IF(LEFT(G18,6)="Custom",-0.05,-0.1))</f>
        <v>0</v>
      </c>
      <c r="K18" s="51"/>
      <c r="L18" s="154" t="s">
        <v>18</v>
      </c>
      <c r="M18" s="32"/>
    </row>
    <row r="19" spans="1:13" ht="13.9" customHeight="1" thickBot="1">
      <c r="A19" s="41"/>
      <c r="B19" s="41"/>
      <c r="C19" s="42"/>
      <c r="D19" s="43"/>
      <c r="E19" s="6"/>
      <c r="F19" s="46" t="s">
        <v>21</v>
      </c>
      <c r="G19" s="136" t="s">
        <v>22</v>
      </c>
      <c r="H19" s="137"/>
      <c r="I19" s="138"/>
      <c r="J19" s="48">
        <f>IF(G19="2D Graphics and 2D Gameplay",IF(J11=0.15,-0.05,0),IF(G19="3D Graphics but 2D Gameplay",IF(J11=0.15,-0.02,-0.3),IF(J11=0.15,0,-0.3)))</f>
        <v>0</v>
      </c>
      <c r="K19" s="6"/>
      <c r="L19" s="156"/>
      <c r="M19" s="32"/>
    </row>
    <row r="20" spans="1:13" ht="13.9" customHeight="1" thickBot="1">
      <c r="A20" s="41"/>
      <c r="B20" s="41"/>
      <c r="C20" s="42"/>
      <c r="D20" s="43"/>
      <c r="E20" s="6"/>
      <c r="F20" s="6"/>
      <c r="G20" s="83"/>
      <c r="H20" s="6"/>
      <c r="I20" s="15" t="s">
        <v>16</v>
      </c>
      <c r="J20" s="50">
        <f>SUM(J17:J19)</f>
        <v>0.75</v>
      </c>
      <c r="K20" s="6"/>
      <c r="L20" s="6"/>
      <c r="M20" s="32"/>
    </row>
    <row r="21" spans="1:13" ht="13.9" customHeight="1" thickBot="1">
      <c r="A21" s="41"/>
      <c r="B21" s="41"/>
      <c r="C21" s="42"/>
      <c r="D21" s="43"/>
      <c r="E21" s="6"/>
      <c r="F21" s="93"/>
      <c r="G21" s="93"/>
      <c r="H21" s="52"/>
      <c r="I21" s="26"/>
      <c r="J21" s="26"/>
      <c r="K21" s="6"/>
      <c r="L21" s="6"/>
      <c r="M21" s="32"/>
    </row>
    <row r="22" spans="1:13" ht="13.9" customHeight="1" thickBot="1">
      <c r="A22" s="41"/>
      <c r="B22" s="41"/>
      <c r="C22" s="42"/>
      <c r="D22" s="43"/>
      <c r="E22" s="6"/>
      <c r="F22" s="141" t="s">
        <v>511</v>
      </c>
      <c r="G22" s="139">
        <f>'Project Grade'!$G$3</f>
        <v>0.75</v>
      </c>
      <c r="H22" s="132"/>
      <c r="I22" s="30" t="s">
        <v>23</v>
      </c>
      <c r="J22" s="143">
        <f>J20+J15</f>
        <v>0.85</v>
      </c>
      <c r="K22" s="6"/>
      <c r="L22" s="160" t="s">
        <v>25</v>
      </c>
      <c r="M22" s="32"/>
    </row>
    <row r="23" spans="1:13" ht="13.9" customHeight="1" thickBot="1">
      <c r="A23" s="41"/>
      <c r="B23" s="41"/>
      <c r="C23" s="42"/>
      <c r="D23" s="43"/>
      <c r="E23" s="6"/>
      <c r="F23" s="142"/>
      <c r="G23" s="140"/>
      <c r="H23" s="132"/>
      <c r="I23" s="31" t="s">
        <v>24</v>
      </c>
      <c r="J23" s="144"/>
      <c r="K23" s="6"/>
      <c r="L23" s="161"/>
      <c r="M23" s="32"/>
    </row>
    <row r="24" spans="1:13" ht="13.9" customHeight="1" thickBot="1">
      <c r="A24" s="41"/>
      <c r="B24" s="41"/>
      <c r="C24" s="42"/>
      <c r="D24" s="43"/>
      <c r="E24" s="6"/>
      <c r="F24" s="93"/>
      <c r="G24" s="93"/>
      <c r="H24" s="52"/>
      <c r="I24" s="52"/>
      <c r="J24" s="52"/>
      <c r="K24" s="6"/>
      <c r="L24" s="6"/>
      <c r="M24" s="32"/>
    </row>
    <row r="25" spans="1:13" ht="13.9" customHeight="1" thickBot="1">
      <c r="A25" s="41"/>
      <c r="B25" s="41"/>
      <c r="C25" s="42"/>
      <c r="D25" s="43"/>
      <c r="E25" s="6"/>
      <c r="F25" s="170" t="s">
        <v>487</v>
      </c>
      <c r="G25" s="171"/>
      <c r="H25" s="171"/>
      <c r="I25" s="171"/>
      <c r="J25" s="172"/>
      <c r="K25" s="6"/>
      <c r="L25" s="6"/>
      <c r="M25" s="32"/>
    </row>
    <row r="26" spans="1:13" ht="13.9" customHeight="1" thickBot="1">
      <c r="A26" s="41"/>
      <c r="B26" s="41"/>
      <c r="C26" s="42"/>
      <c r="D26" s="43"/>
      <c r="E26" s="16"/>
      <c r="F26" s="173"/>
      <c r="G26" s="174"/>
      <c r="H26" s="174"/>
      <c r="I26" s="174"/>
      <c r="J26" s="175"/>
      <c r="K26" s="6"/>
      <c r="L26" s="6"/>
      <c r="M26" s="32"/>
    </row>
    <row r="27" spans="1:13" ht="13.9" customHeight="1" thickBot="1">
      <c r="A27" s="41"/>
      <c r="B27" s="41"/>
      <c r="C27" s="42"/>
      <c r="D27" s="43"/>
      <c r="E27" s="16"/>
      <c r="F27" s="93"/>
      <c r="G27" s="93"/>
      <c r="H27" s="93"/>
      <c r="I27" s="93"/>
      <c r="J27" s="93"/>
      <c r="K27" s="6"/>
      <c r="L27" s="6"/>
      <c r="M27" s="32"/>
    </row>
    <row r="28" spans="1:13" ht="13.9" customHeight="1" thickBot="1">
      <c r="A28" s="41"/>
      <c r="B28" s="41"/>
      <c r="C28" s="42"/>
      <c r="D28" s="43"/>
      <c r="E28" s="16"/>
      <c r="F28" s="169" t="s">
        <v>26</v>
      </c>
      <c r="G28" s="169"/>
      <c r="H28" s="169"/>
      <c r="I28" s="169"/>
      <c r="J28" s="169"/>
      <c r="K28" s="6"/>
      <c r="L28" s="6"/>
      <c r="M28" s="32"/>
    </row>
    <row r="29" spans="1:13" ht="13.9" customHeight="1" thickBot="1">
      <c r="A29" s="41"/>
      <c r="B29" s="41"/>
      <c r="C29" s="42"/>
      <c r="D29" s="43"/>
      <c r="E29" s="16"/>
      <c r="F29" s="166" t="s">
        <v>486</v>
      </c>
      <c r="G29" s="167"/>
      <c r="H29" s="167"/>
      <c r="I29" s="167"/>
      <c r="J29" s="168"/>
      <c r="K29" s="6"/>
      <c r="L29" s="6"/>
      <c r="M29" s="32"/>
    </row>
    <row r="30" spans="1:13" ht="13.9" customHeight="1" thickBot="1">
      <c r="A30" s="41"/>
      <c r="B30" s="41"/>
      <c r="C30" s="42"/>
      <c r="D30" s="43"/>
      <c r="E30" s="16"/>
      <c r="F30" s="166"/>
      <c r="G30" s="167"/>
      <c r="H30" s="167"/>
      <c r="I30" s="167"/>
      <c r="J30" s="168"/>
      <c r="K30" s="6"/>
      <c r="L30" s="6"/>
      <c r="M30" s="32"/>
    </row>
    <row r="31" spans="1:13" ht="13.9" customHeight="1" thickBot="1">
      <c r="A31" s="162" t="s">
        <v>28</v>
      </c>
      <c r="B31" s="163"/>
      <c r="C31" s="164"/>
      <c r="D31" s="165"/>
      <c r="E31" s="6"/>
      <c r="F31" s="136"/>
      <c r="G31" s="137"/>
      <c r="H31" s="137"/>
      <c r="I31" s="137"/>
      <c r="J31" s="138"/>
      <c r="K31" s="6"/>
      <c r="L31" s="6"/>
      <c r="M31" s="32"/>
    </row>
    <row r="32" spans="1:13" ht="13.9" customHeight="1">
      <c r="A32" s="16"/>
      <c r="B32" s="16"/>
      <c r="C32" s="16"/>
      <c r="D32" s="16"/>
      <c r="E32" s="16"/>
      <c r="F32" s="6"/>
      <c r="G32" s="83"/>
      <c r="H32" s="6"/>
      <c r="I32" s="15"/>
      <c r="J32" s="12"/>
      <c r="K32" s="6"/>
      <c r="L32" s="6"/>
      <c r="M32" s="32"/>
    </row>
    <row r="33" spans="1:10" ht="13.9" customHeight="1">
      <c r="A33" s="131" t="s">
        <v>515</v>
      </c>
      <c r="B33" s="131"/>
      <c r="C33" s="131"/>
      <c r="D33" s="131"/>
      <c r="E33" s="131"/>
      <c r="F33" s="131"/>
      <c r="G33" s="131"/>
      <c r="H33" s="131"/>
      <c r="I33" s="131"/>
      <c r="J33" s="131"/>
    </row>
    <row r="34" spans="1:10" ht="13.9" customHeight="1">
      <c r="A34" s="131"/>
      <c r="B34" s="131"/>
      <c r="C34" s="131"/>
      <c r="D34" s="131"/>
      <c r="E34" s="131"/>
      <c r="F34" s="131"/>
      <c r="G34" s="131"/>
      <c r="H34" s="131"/>
      <c r="I34" s="131"/>
      <c r="J34" s="131"/>
    </row>
  </sheetData>
  <mergeCells count="32">
    <mergeCell ref="L22:L23"/>
    <mergeCell ref="A31:B31"/>
    <mergeCell ref="C31:D31"/>
    <mergeCell ref="F29:J31"/>
    <mergeCell ref="F28:J28"/>
    <mergeCell ref="F25:J26"/>
    <mergeCell ref="L12:L14"/>
    <mergeCell ref="L18:L19"/>
    <mergeCell ref="A6:D6"/>
    <mergeCell ref="F6:J6"/>
    <mergeCell ref="F7:J7"/>
    <mergeCell ref="A8:D8"/>
    <mergeCell ref="F8:J8"/>
    <mergeCell ref="A9:D9"/>
    <mergeCell ref="F9:J9"/>
    <mergeCell ref="L6:L9"/>
    <mergeCell ref="A11:D11"/>
    <mergeCell ref="F11:H11"/>
    <mergeCell ref="F17:H17"/>
    <mergeCell ref="A1:D1"/>
    <mergeCell ref="F1:J1"/>
    <mergeCell ref="A2:D3"/>
    <mergeCell ref="F2:J3"/>
    <mergeCell ref="A5:D5"/>
    <mergeCell ref="F5:J5"/>
    <mergeCell ref="A33:J34"/>
    <mergeCell ref="H22:H23"/>
    <mergeCell ref="G18:I18"/>
    <mergeCell ref="G19:I19"/>
    <mergeCell ref="G22:G23"/>
    <mergeCell ref="F22:F23"/>
    <mergeCell ref="J22:J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scale="68" orientation="landscape" horizontalDpi="1200" verticalDpi="12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D38" sqref="D38"/>
    </sheetView>
  </sheetViews>
  <sheetFormatPr defaultColWidth="10.75" defaultRowHeight="13.9" customHeight="1"/>
  <cols>
    <col min="1" max="1" width="29" style="33" customWidth="1"/>
    <col min="2" max="2" width="6.5" style="33" customWidth="1"/>
    <col min="3" max="3" width="2.25" style="33" customWidth="1"/>
    <col min="4" max="4" width="4.75" style="33" customWidth="1"/>
    <col min="5" max="5" width="9.75" style="33" customWidth="1"/>
    <col min="6" max="6" width="2.25" style="33" customWidth="1"/>
    <col min="7" max="7" width="4.75" style="33" customWidth="1"/>
    <col min="8" max="8" width="9.75" style="33" customWidth="1"/>
    <col min="9" max="9" width="2.25" style="33" customWidth="1"/>
    <col min="10" max="10" width="24" style="33" customWidth="1"/>
    <col min="11" max="16384" width="10.75" style="33"/>
  </cols>
  <sheetData>
    <row r="1" spans="1:10" ht="18" customHeight="1" thickBot="1">
      <c r="A1" s="180" t="s">
        <v>510</v>
      </c>
      <c r="B1" s="181"/>
      <c r="C1" s="113"/>
      <c r="D1" s="184" t="s">
        <v>488</v>
      </c>
      <c r="E1" s="185"/>
      <c r="F1" s="70"/>
      <c r="G1" s="184" t="s">
        <v>489</v>
      </c>
      <c r="H1" s="185"/>
    </row>
    <row r="2" spans="1:10" ht="18" customHeight="1" thickBot="1">
      <c r="A2" s="180"/>
      <c r="B2" s="181"/>
      <c r="C2" s="113"/>
      <c r="D2" s="186" t="s">
        <v>426</v>
      </c>
      <c r="E2" s="187"/>
      <c r="F2" s="70"/>
      <c r="G2" s="186" t="s">
        <v>426</v>
      </c>
      <c r="H2" s="187"/>
      <c r="J2" s="72" t="s">
        <v>434</v>
      </c>
    </row>
    <row r="3" spans="1:10" ht="22.9" customHeight="1" thickBot="1">
      <c r="A3" s="182" t="str">
        <f>IF(Submission!B2="&lt;enter your name here&gt;","Student Name",Submission!B2)</f>
        <v>Travis Moore</v>
      </c>
      <c r="B3" s="183"/>
      <c r="C3" s="114"/>
      <c r="D3" s="188">
        <f>MAX(0,MIN(1,IF(($A$6+$D$6) &lt;= 0.95, ROUND($A$6+$D$6,2), FLOOR((0.95+($A$6+$D$6-0.95)/5),0.01))))</f>
        <v>0.87</v>
      </c>
      <c r="E3" s="189"/>
      <c r="F3" s="71"/>
      <c r="G3" s="188">
        <f>MAX(0,MIN(1,IF(($A$6+$G$6+J3) &lt;= 0.95, ROUND($A$6+$G$6+J3,2), FLOOR((0.95+($A$6+$G$6+J3-0.95)/5),0.01))))</f>
        <v>0.75</v>
      </c>
      <c r="H3" s="189"/>
      <c r="J3" s="115">
        <f>IF(J6 &gt; 0.06, 0, 0.03-J6/2)</f>
        <v>0</v>
      </c>
    </row>
    <row r="4" spans="1:10" ht="13.9" customHeight="1" thickBot="1">
      <c r="A4" s="3"/>
      <c r="B4" s="11"/>
      <c r="C4" s="25"/>
      <c r="D4" s="25"/>
      <c r="E4" s="25"/>
      <c r="F4" s="11"/>
      <c r="G4" s="25"/>
      <c r="H4" s="25"/>
      <c r="J4" s="11"/>
    </row>
    <row r="5" spans="1:10" ht="13.9" customHeight="1" thickBot="1">
      <c r="A5" s="176" t="s">
        <v>427</v>
      </c>
      <c r="B5" s="177"/>
      <c r="C5" s="25"/>
      <c r="D5" s="145" t="s">
        <v>484</v>
      </c>
      <c r="E5" s="147"/>
      <c r="F5" s="11"/>
      <c r="G5" s="145" t="s">
        <v>484</v>
      </c>
      <c r="H5" s="147"/>
      <c r="J5" s="72" t="s">
        <v>481</v>
      </c>
    </row>
    <row r="6" spans="1:10" ht="13.9" customHeight="1" thickBot="1">
      <c r="A6" s="178">
        <v>0.75</v>
      </c>
      <c r="B6" s="179"/>
      <c r="C6" s="102"/>
      <c r="D6" s="190">
        <f>E15+E24+E33+E42+E51+E60+J9</f>
        <v>0.12250000000000001</v>
      </c>
      <c r="E6" s="191"/>
      <c r="F6" s="11"/>
      <c r="G6" s="190">
        <f>H15+H24+H33+H42+H51+H60+J9</f>
        <v>0</v>
      </c>
      <c r="H6" s="191"/>
      <c r="J6" s="75">
        <f>ABS($D$6-$G$6)</f>
        <v>0.12250000000000001</v>
      </c>
    </row>
    <row r="7" spans="1:10" ht="13.9" customHeight="1" thickBot="1">
      <c r="A7" s="3"/>
      <c r="B7" s="11"/>
      <c r="C7" s="102"/>
      <c r="D7" s="193" t="s">
        <v>65</v>
      </c>
      <c r="E7" s="193"/>
      <c r="F7" s="11"/>
      <c r="G7" s="193" t="s">
        <v>66</v>
      </c>
      <c r="H7" s="193"/>
      <c r="J7" s="74"/>
    </row>
    <row r="8" spans="1:10" ht="13.9" customHeight="1" thickBot="1">
      <c r="A8" s="1" t="s">
        <v>428</v>
      </c>
      <c r="B8" s="23" t="s">
        <v>429</v>
      </c>
      <c r="C8" s="101"/>
      <c r="D8" s="103" t="s">
        <v>7</v>
      </c>
      <c r="E8" s="104" t="s">
        <v>31</v>
      </c>
      <c r="F8" s="101"/>
      <c r="G8" s="103" t="s">
        <v>7</v>
      </c>
      <c r="H8" s="104" t="s">
        <v>31</v>
      </c>
      <c r="J8" s="128" t="s">
        <v>29</v>
      </c>
    </row>
    <row r="9" spans="1:10" ht="13.9" customHeight="1" thickBot="1">
      <c r="A9" s="53" t="str">
        <f>"Missing Required TCRs (out of "&amp;COUNTIF(TCRs!$A$10:'TCRs'!$A$167,"Required")&amp;")"</f>
        <v>Missing Required TCRs (out of 12)</v>
      </c>
      <c r="B9" s="108">
        <v>-0.05</v>
      </c>
      <c r="C9" s="94"/>
      <c r="D9" s="97">
        <f>TCRs!$E$2</f>
        <v>0</v>
      </c>
      <c r="E9" s="105">
        <f t="shared" ref="E9:E14" si="0">B9*D9</f>
        <v>0</v>
      </c>
      <c r="F9" s="102"/>
      <c r="G9" s="97">
        <f>TCRs!$F$2</f>
        <v>0</v>
      </c>
      <c r="H9" s="105">
        <f t="shared" ref="H9:H14" si="1">$B9*G9</f>
        <v>0</v>
      </c>
      <c r="J9" s="129">
        <f>Submission!$E$23</f>
        <v>0</v>
      </c>
    </row>
    <row r="10" spans="1:10" ht="13.9" customHeight="1" thickBot="1">
      <c r="A10" s="9" t="str">
        <f>"Missing Basic TCRs (out of "&amp;COUNTIF(TCRs!$A$10:'TCRs'!$A$167,"Basic")&amp;")"</f>
        <v>Missing Basic TCRs (out of 12)</v>
      </c>
      <c r="B10" s="109">
        <v>-0.01</v>
      </c>
      <c r="C10" s="94"/>
      <c r="D10" s="98">
        <f>TCRs!$E$3</f>
        <v>0</v>
      </c>
      <c r="E10" s="106">
        <f t="shared" si="0"/>
        <v>0</v>
      </c>
      <c r="F10" s="102"/>
      <c r="G10" s="98">
        <f>TCRs!$F$3</f>
        <v>0</v>
      </c>
      <c r="H10" s="106">
        <f t="shared" si="1"/>
        <v>0</v>
      </c>
      <c r="J10" s="74"/>
    </row>
    <row r="11" spans="1:10" ht="13.9" customHeight="1">
      <c r="A11" s="9" t="str">
        <f>"Completed Intermediate TCRs (out of "&amp;COUNTIF(TCRs!$A$10:'TCRs'!$A$167,"Intermediate")&amp;")"</f>
        <v>Completed Intermediate TCRs (out of 3)</v>
      </c>
      <c r="B11" s="111">
        <v>2.5000000000000001E-3</v>
      </c>
      <c r="C11" s="94"/>
      <c r="D11" s="98">
        <f>TCRs!$E$5</f>
        <v>3</v>
      </c>
      <c r="E11" s="106">
        <f t="shared" si="0"/>
        <v>7.4999999999999997E-3</v>
      </c>
      <c r="F11" s="102"/>
      <c r="G11" s="98">
        <f>TCRs!$F$5</f>
        <v>0</v>
      </c>
      <c r="H11" s="106">
        <f t="shared" si="1"/>
        <v>0</v>
      </c>
      <c r="J11" s="194" t="s">
        <v>478</v>
      </c>
    </row>
    <row r="12" spans="1:10" ht="13.9" customHeight="1">
      <c r="A12" s="9" t="str">
        <f>"Completed Advanced TCRs (out of "&amp;COUNTIF(TCRs!$A$10:'TCRs'!$A$167,"Advanced")&amp;")"</f>
        <v>Completed Advanced TCRs (out of 1)</v>
      </c>
      <c r="B12" s="110">
        <v>5.0000000000000001E-3</v>
      </c>
      <c r="C12" s="95"/>
      <c r="D12" s="98">
        <f>TCRs!$E$7</f>
        <v>1</v>
      </c>
      <c r="E12" s="106">
        <f t="shared" si="0"/>
        <v>5.0000000000000001E-3</v>
      </c>
      <c r="F12" s="102"/>
      <c r="G12" s="98">
        <f>TCRs!$F$7</f>
        <v>0</v>
      </c>
      <c r="H12" s="106">
        <f t="shared" si="1"/>
        <v>0</v>
      </c>
      <c r="J12" s="195"/>
    </row>
    <row r="13" spans="1:10" ht="13.9" customHeight="1" thickBot="1">
      <c r="A13" s="9" t="str">
        <f>"Completed Professional TCRs (out of "&amp;COUNTIF(TCRs!$A$10:'TCRs'!$A$167,"Professional")&amp;")"</f>
        <v>Completed Professional TCRs (out of 0)</v>
      </c>
      <c r="B13" s="110">
        <v>5.0000000000000001E-3</v>
      </c>
      <c r="C13" s="96"/>
      <c r="D13" s="98">
        <f>TCRs!$E$8</f>
        <v>0</v>
      </c>
      <c r="E13" s="106">
        <f t="shared" si="0"/>
        <v>0</v>
      </c>
      <c r="F13" s="102"/>
      <c r="G13" s="98">
        <f>TCRs!$F$8</f>
        <v>0</v>
      </c>
      <c r="H13" s="106">
        <f t="shared" si="1"/>
        <v>0</v>
      </c>
      <c r="J13" s="196"/>
    </row>
    <row r="14" spans="1:10" ht="13.9" customHeight="1" thickBot="1">
      <c r="A14" s="10" t="str">
        <f>"Completed Exceptional TCRs (out of "&amp;COUNTIF(TCRs!$A$10:'TCRs'!$A$167,"Exceptional")&amp;")"</f>
        <v>Completed Exceptional TCRs (out of 0)</v>
      </c>
      <c r="B14" s="112">
        <v>0.01</v>
      </c>
      <c r="C14" s="94"/>
      <c r="D14" s="99">
        <f>TCRs!$E$9</f>
        <v>0</v>
      </c>
      <c r="E14" s="107">
        <f t="shared" si="0"/>
        <v>0</v>
      </c>
      <c r="F14" s="102"/>
      <c r="G14" s="99">
        <f>TCRs!$F$9</f>
        <v>0</v>
      </c>
      <c r="H14" s="107">
        <f t="shared" si="1"/>
        <v>0</v>
      </c>
      <c r="J14" s="91"/>
    </row>
    <row r="15" spans="1:10" ht="13.9" customHeight="1">
      <c r="A15" s="3"/>
      <c r="B15" s="11"/>
      <c r="C15" s="102"/>
      <c r="D15" s="73" t="s">
        <v>16</v>
      </c>
      <c r="E15" s="100">
        <f>SUM(E9:E14)</f>
        <v>1.2500000000000001E-2</v>
      </c>
      <c r="F15" s="102"/>
      <c r="G15" s="73" t="s">
        <v>16</v>
      </c>
      <c r="H15" s="100">
        <f>SUM(H9:H14)</f>
        <v>0</v>
      </c>
      <c r="J15" s="92" t="s">
        <v>479</v>
      </c>
    </row>
    <row r="16" spans="1:10" ht="13.9" customHeight="1" thickBot="1">
      <c r="A16" s="3"/>
      <c r="B16" s="11"/>
      <c r="C16" s="102"/>
      <c r="D16" s="192" t="s">
        <v>65</v>
      </c>
      <c r="E16" s="192"/>
      <c r="F16" s="102"/>
      <c r="G16" s="192" t="s">
        <v>66</v>
      </c>
      <c r="H16" s="192"/>
      <c r="J16" s="197" t="s">
        <v>480</v>
      </c>
    </row>
    <row r="17" spans="1:10" ht="13.9" customHeight="1" thickBot="1">
      <c r="A17" s="1" t="s">
        <v>430</v>
      </c>
      <c r="B17" s="23" t="s">
        <v>429</v>
      </c>
      <c r="C17" s="101"/>
      <c r="D17" s="103" t="s">
        <v>7</v>
      </c>
      <c r="E17" s="104" t="s">
        <v>31</v>
      </c>
      <c r="F17" s="101"/>
      <c r="G17" s="103" t="s">
        <v>7</v>
      </c>
      <c r="H17" s="104" t="s">
        <v>31</v>
      </c>
      <c r="J17" s="197"/>
    </row>
    <row r="18" spans="1:10" ht="13.9" customHeight="1">
      <c r="A18" s="53" t="str">
        <f>"Missing Required DCRs (out of "&amp;COUNTIF(DCRs!$A$10:'DCRs'!$A$202,"Required")&amp;")"</f>
        <v>Missing Required DCRs (out of 11)</v>
      </c>
      <c r="B18" s="108">
        <v>-0.15</v>
      </c>
      <c r="C18" s="94"/>
      <c r="D18" s="97">
        <f>DCRs!$E$2</f>
        <v>0</v>
      </c>
      <c r="E18" s="105">
        <f t="shared" ref="E18:E23" si="2">B18*D18</f>
        <v>0</v>
      </c>
      <c r="F18" s="102"/>
      <c r="G18" s="97">
        <f>DCRs!$F$2</f>
        <v>0</v>
      </c>
      <c r="H18" s="105">
        <f t="shared" ref="H18:H23" si="3">$B18*G18</f>
        <v>0</v>
      </c>
      <c r="J18" s="197"/>
    </row>
    <row r="19" spans="1:10" ht="13.9" customHeight="1">
      <c r="A19" s="9" t="str">
        <f>"Missing Basic DCRs (out of "&amp;COUNTIF(DCRs!$A$10:'DCRs'!$A$202,"Basic")&amp;")"</f>
        <v>Missing Basic DCRs (out of 17)</v>
      </c>
      <c r="B19" s="109">
        <v>-0.05</v>
      </c>
      <c r="C19" s="94"/>
      <c r="D19" s="98">
        <f>DCRs!$E$3</f>
        <v>0</v>
      </c>
      <c r="E19" s="106">
        <f t="shared" si="2"/>
        <v>0</v>
      </c>
      <c r="F19" s="102"/>
      <c r="G19" s="98">
        <f>DCRs!$F$3</f>
        <v>0</v>
      </c>
      <c r="H19" s="106">
        <f t="shared" si="3"/>
        <v>0</v>
      </c>
      <c r="J19" s="197"/>
    </row>
    <row r="20" spans="1:10" ht="13.9" customHeight="1">
      <c r="A20" s="9" t="str">
        <f>"Missing Intermediate DCRs (out of "&amp;COUNTIF(DCRs!$A$10:'DCRs'!$A$202,"Intermediate")&amp;")"</f>
        <v>Missing Intermediate DCRs (out of 4)</v>
      </c>
      <c r="B20" s="109">
        <v>-0.02</v>
      </c>
      <c r="C20" s="94"/>
      <c r="D20" s="98">
        <f>DCRs!$E$4</f>
        <v>0</v>
      </c>
      <c r="E20" s="106">
        <f t="shared" si="2"/>
        <v>0</v>
      </c>
      <c r="F20" s="102"/>
      <c r="G20" s="98">
        <f>DCRs!$F$4</f>
        <v>0</v>
      </c>
      <c r="H20" s="106">
        <f t="shared" si="3"/>
        <v>0</v>
      </c>
      <c r="J20" s="197"/>
    </row>
    <row r="21" spans="1:10" ht="13.9" customHeight="1" thickBot="1">
      <c r="A21" s="9" t="str">
        <f>"Completed Advanced DCRs (out of "&amp;COUNTIF(DCRs!$A$10:'DCRs'!$A$202,"Advanced")&amp;")"</f>
        <v>Completed Advanced DCRs (out of 17)</v>
      </c>
      <c r="B21" s="109">
        <v>0.01</v>
      </c>
      <c r="C21" s="95"/>
      <c r="D21" s="98">
        <f>DCRs!$E$7</f>
        <v>5.5</v>
      </c>
      <c r="E21" s="106">
        <f t="shared" si="2"/>
        <v>5.5E-2</v>
      </c>
      <c r="F21" s="102"/>
      <c r="G21" s="98">
        <f>DCRs!$F$7</f>
        <v>0</v>
      </c>
      <c r="H21" s="106">
        <f t="shared" si="3"/>
        <v>0</v>
      </c>
      <c r="J21" s="198"/>
    </row>
    <row r="22" spans="1:10" ht="13.9" customHeight="1" thickBot="1">
      <c r="A22" s="9" t="str">
        <f>"Completed Professional DCRs (out of "&amp;COUNTIF(DCRs!$A$10:'DCRs'!$A$202,"Professional")&amp;")"</f>
        <v>Completed Professional DCRs (out of 13)</v>
      </c>
      <c r="B22" s="109">
        <v>0.02</v>
      </c>
      <c r="C22" s="96"/>
      <c r="D22" s="98">
        <f>DCRs!$E$8</f>
        <v>0</v>
      </c>
      <c r="E22" s="106">
        <f t="shared" si="2"/>
        <v>0</v>
      </c>
      <c r="F22" s="102"/>
      <c r="G22" s="98">
        <f>DCRs!$F$8</f>
        <v>0</v>
      </c>
      <c r="H22" s="106">
        <f t="shared" si="3"/>
        <v>0</v>
      </c>
    </row>
    <row r="23" spans="1:10" ht="13.9" customHeight="1" thickBot="1">
      <c r="A23" s="10" t="str">
        <f>"Completed Exceptional DCRs (out of "&amp;COUNTIF(DCRs!$A$10:'DCRs'!$A$202,"Exceptional")&amp;")"</f>
        <v>Completed Exceptional DCRs (out of 7)</v>
      </c>
      <c r="B23" s="112">
        <v>0.04</v>
      </c>
      <c r="C23" s="94"/>
      <c r="D23" s="99">
        <f>DCRs!$E$9</f>
        <v>0</v>
      </c>
      <c r="E23" s="107">
        <f t="shared" si="2"/>
        <v>0</v>
      </c>
      <c r="F23" s="102"/>
      <c r="G23" s="99">
        <f>DCRs!$F$9</f>
        <v>0</v>
      </c>
      <c r="H23" s="107">
        <f t="shared" si="3"/>
        <v>0</v>
      </c>
      <c r="J23" s="76" t="s">
        <v>442</v>
      </c>
    </row>
    <row r="24" spans="1:10" ht="13.9" customHeight="1">
      <c r="A24" s="3"/>
      <c r="B24" s="11"/>
      <c r="C24" s="102"/>
      <c r="D24" s="73" t="s">
        <v>16</v>
      </c>
      <c r="E24" s="100">
        <f>SUM(E18:E23)</f>
        <v>5.5E-2</v>
      </c>
      <c r="F24" s="102"/>
      <c r="G24" s="73" t="s">
        <v>16</v>
      </c>
      <c r="H24" s="100">
        <f>SUM(H18:H23)</f>
        <v>0</v>
      </c>
      <c r="J24" s="78" t="s">
        <v>435</v>
      </c>
    </row>
    <row r="25" spans="1:10" ht="13.9" customHeight="1" thickBot="1">
      <c r="A25" s="3"/>
      <c r="B25" s="11"/>
      <c r="C25" s="102"/>
      <c r="D25" s="192" t="s">
        <v>65</v>
      </c>
      <c r="E25" s="192"/>
      <c r="F25" s="102"/>
      <c r="G25" s="192" t="s">
        <v>66</v>
      </c>
      <c r="H25" s="192"/>
      <c r="J25" s="78" t="s">
        <v>436</v>
      </c>
    </row>
    <row r="26" spans="1:10" ht="13.9" customHeight="1" thickBot="1">
      <c r="A26" s="1" t="s">
        <v>476</v>
      </c>
      <c r="B26" s="23" t="s">
        <v>429</v>
      </c>
      <c r="C26" s="101"/>
      <c r="D26" s="103" t="s">
        <v>7</v>
      </c>
      <c r="E26" s="104" t="s">
        <v>31</v>
      </c>
      <c r="F26" s="101"/>
      <c r="G26" s="103" t="s">
        <v>7</v>
      </c>
      <c r="H26" s="104" t="s">
        <v>31</v>
      </c>
      <c r="J26" s="78" t="s">
        <v>437</v>
      </c>
    </row>
    <row r="27" spans="1:10" ht="13.9" customHeight="1">
      <c r="A27" s="53" t="str">
        <f>"Missing Required ICRs (out of "&amp;COUNTIF(ICRs!$A$10:'ICRs'!$A$233,"Required")&amp;")"</f>
        <v>Missing Required ICRs (out of 6)</v>
      </c>
      <c r="B27" s="108">
        <v>-0.05</v>
      </c>
      <c r="C27" s="94"/>
      <c r="D27" s="97">
        <f>ICRs!$E$2</f>
        <v>0</v>
      </c>
      <c r="E27" s="105">
        <f t="shared" ref="E27:E32" si="4">B27*D27</f>
        <v>0</v>
      </c>
      <c r="F27" s="102"/>
      <c r="G27" s="97">
        <f>ICRs!$F$2</f>
        <v>0</v>
      </c>
      <c r="H27" s="105">
        <f t="shared" ref="H27:H32" si="5">$B27*G27</f>
        <v>0</v>
      </c>
      <c r="J27" s="78" t="s">
        <v>438</v>
      </c>
    </row>
    <row r="28" spans="1:10" ht="13.9" customHeight="1">
      <c r="A28" s="9" t="str">
        <f>"Missing Basic ICRs (out of "&amp;COUNTIF(ICRs!$A$10:'ICRs'!$A$233,"Basic")&amp;")"</f>
        <v>Missing Basic ICRs (out of 8)</v>
      </c>
      <c r="B28" s="109">
        <v>-0.01</v>
      </c>
      <c r="C28" s="94"/>
      <c r="D28" s="98">
        <f>ICRs!$E$3</f>
        <v>0</v>
      </c>
      <c r="E28" s="106">
        <f t="shared" si="4"/>
        <v>0</v>
      </c>
      <c r="F28" s="102"/>
      <c r="G28" s="98">
        <f>ICRs!$F$3</f>
        <v>0</v>
      </c>
      <c r="H28" s="106">
        <f t="shared" si="5"/>
        <v>0</v>
      </c>
      <c r="J28" s="78" t="s">
        <v>439</v>
      </c>
    </row>
    <row r="29" spans="1:10" ht="13.9" customHeight="1">
      <c r="A29" s="9" t="str">
        <f>"Completed Intermediate ICRs (out of "&amp;COUNTIF(ICRs!$A$10:'ICRs'!$A$233,"Intermediate")&amp;")"</f>
        <v>Completed Intermediate ICRs (out of 2)</v>
      </c>
      <c r="B29" s="110">
        <v>5.0000000000000001E-3</v>
      </c>
      <c r="C29" s="94"/>
      <c r="D29" s="98">
        <f>ICRs!$E$5</f>
        <v>0</v>
      </c>
      <c r="E29" s="106">
        <f t="shared" si="4"/>
        <v>0</v>
      </c>
      <c r="F29" s="102"/>
      <c r="G29" s="98">
        <f>ICRs!$F$5</f>
        <v>0</v>
      </c>
      <c r="H29" s="106">
        <f t="shared" si="5"/>
        <v>0</v>
      </c>
      <c r="J29" s="78" t="s">
        <v>440</v>
      </c>
    </row>
    <row r="30" spans="1:10" ht="13.9" customHeight="1" thickBot="1">
      <c r="A30" s="9" t="str">
        <f>"Completed Advanced ICRs (out of "&amp;COUNTIF(ICRs!$A$10:'ICRs'!$A$233,"Advanced")&amp;")"</f>
        <v>Completed Advanced ICRs (out of 6)</v>
      </c>
      <c r="B30" s="109">
        <v>0.01</v>
      </c>
      <c r="C30" s="95"/>
      <c r="D30" s="98">
        <f>ICRs!$E$7</f>
        <v>1</v>
      </c>
      <c r="E30" s="106">
        <f t="shared" si="4"/>
        <v>0.01</v>
      </c>
      <c r="F30" s="102"/>
      <c r="G30" s="98">
        <f>ICRs!$F$7</f>
        <v>0</v>
      </c>
      <c r="H30" s="106">
        <f t="shared" si="5"/>
        <v>0</v>
      </c>
      <c r="J30" s="77" t="s">
        <v>441</v>
      </c>
    </row>
    <row r="31" spans="1:10" ht="13.9" customHeight="1">
      <c r="A31" s="9" t="str">
        <f>"Completed Professional ICRs (out of "&amp;COUNTIF(ICRs!$A$10:'ICRs'!$A$233,"Professional")&amp;")"</f>
        <v>Completed Professional ICRs (out of 6)</v>
      </c>
      <c r="B31" s="110">
        <v>1.4999999999999999E-2</v>
      </c>
      <c r="C31" s="96"/>
      <c r="D31" s="98">
        <f>ICRs!$E$8</f>
        <v>0.5</v>
      </c>
      <c r="E31" s="106">
        <f t="shared" si="4"/>
        <v>7.4999999999999997E-3</v>
      </c>
      <c r="F31" s="102"/>
      <c r="G31" s="98">
        <f>ICRs!$F$8</f>
        <v>0</v>
      </c>
      <c r="H31" s="106">
        <f t="shared" si="5"/>
        <v>0</v>
      </c>
    </row>
    <row r="32" spans="1:10" ht="13.9" customHeight="1" thickBot="1">
      <c r="A32" s="10" t="str">
        <f>"Completed Exceptional ICRs (out of "&amp;COUNTIF(ICRs!$A$10:'ICRs'!$A$233,"Exceptional")&amp;")"</f>
        <v>Completed Exceptional ICRs (out of 3)</v>
      </c>
      <c r="B32" s="112">
        <v>0.02</v>
      </c>
      <c r="C32" s="94"/>
      <c r="D32" s="99">
        <f>ICRs!$E$9</f>
        <v>0</v>
      </c>
      <c r="E32" s="107">
        <f t="shared" si="4"/>
        <v>0</v>
      </c>
      <c r="F32" s="102"/>
      <c r="G32" s="99">
        <f>ICRs!$F$9</f>
        <v>0</v>
      </c>
      <c r="H32" s="107">
        <f t="shared" si="5"/>
        <v>0</v>
      </c>
    </row>
    <row r="33" spans="1:8" ht="13.9" customHeight="1">
      <c r="A33" s="3"/>
      <c r="B33" s="11"/>
      <c r="C33" s="102"/>
      <c r="D33" s="73" t="s">
        <v>16</v>
      </c>
      <c r="E33" s="100">
        <f>SUM(E27:E32)</f>
        <v>1.7500000000000002E-2</v>
      </c>
      <c r="F33" s="102"/>
      <c r="G33" s="73" t="s">
        <v>16</v>
      </c>
      <c r="H33" s="100">
        <f>SUM(H27:H32)</f>
        <v>0</v>
      </c>
    </row>
    <row r="34" spans="1:8" ht="13.9" customHeight="1" thickBot="1">
      <c r="A34" s="3"/>
      <c r="B34" s="11"/>
      <c r="C34" s="102"/>
      <c r="D34" s="192" t="s">
        <v>65</v>
      </c>
      <c r="E34" s="192"/>
      <c r="F34" s="102"/>
      <c r="G34" s="192" t="s">
        <v>66</v>
      </c>
      <c r="H34" s="192"/>
    </row>
    <row r="35" spans="1:8" ht="13.9" customHeight="1" thickBot="1">
      <c r="A35" s="1" t="s">
        <v>431</v>
      </c>
      <c r="B35" s="23" t="s">
        <v>429</v>
      </c>
      <c r="C35" s="101"/>
      <c r="D35" s="103" t="s">
        <v>7</v>
      </c>
      <c r="E35" s="104" t="s">
        <v>31</v>
      </c>
      <c r="F35" s="101"/>
      <c r="G35" s="103" t="s">
        <v>7</v>
      </c>
      <c r="H35" s="104" t="s">
        <v>31</v>
      </c>
    </row>
    <row r="36" spans="1:8" ht="13.9" customHeight="1">
      <c r="A36" s="53" t="str">
        <f>"Missing Required NCRs (out of "&amp;COUNTIF(NCRs!$A$10:'NCRs'!$A$249,"Required")&amp;")"</f>
        <v>Missing Required NCRs (out of 6)</v>
      </c>
      <c r="B36" s="108">
        <v>-0.05</v>
      </c>
      <c r="C36" s="94"/>
      <c r="D36" s="97">
        <f>NCRs!$E$2</f>
        <v>0</v>
      </c>
      <c r="E36" s="105">
        <f t="shared" ref="E36:E41" si="6">B36*D36</f>
        <v>0</v>
      </c>
      <c r="F36" s="102"/>
      <c r="G36" s="97">
        <f>NCRs!$F$2</f>
        <v>0</v>
      </c>
      <c r="H36" s="105">
        <f t="shared" ref="H36:H41" si="7">$B36*G36</f>
        <v>0</v>
      </c>
    </row>
    <row r="37" spans="1:8" ht="13.9" customHeight="1">
      <c r="A37" s="9" t="str">
        <f>"Missing Basic NCRs (out of "&amp;COUNTIF(NCRs!$A$10:'NCRs'!$A$249,"Basic")&amp;")"</f>
        <v>Missing Basic NCRs (out of 6)</v>
      </c>
      <c r="B37" s="109">
        <v>-0.01</v>
      </c>
      <c r="C37" s="94"/>
      <c r="D37" s="98">
        <f>NCRs!$E$3</f>
        <v>0</v>
      </c>
      <c r="E37" s="106">
        <f t="shared" si="6"/>
        <v>0</v>
      </c>
      <c r="F37" s="102"/>
      <c r="G37" s="98">
        <f>NCRs!$F$3</f>
        <v>0</v>
      </c>
      <c r="H37" s="106">
        <f t="shared" si="7"/>
        <v>0</v>
      </c>
    </row>
    <row r="38" spans="1:8" ht="13.9" customHeight="1">
      <c r="A38" s="9" t="str">
        <f>"Missing Intermediate NCRs (out of "&amp;COUNTIF(NCRs!$A$10:'NCRs'!$A$249,"Intermediate")&amp;")"</f>
        <v>Missing Intermediate NCRs (out of 1)</v>
      </c>
      <c r="B38" s="111">
        <v>-2.5000000000000001E-3</v>
      </c>
      <c r="C38" s="94"/>
      <c r="D38" s="98">
        <f>NCRs!$E$4</f>
        <v>0</v>
      </c>
      <c r="E38" s="106">
        <f t="shared" si="6"/>
        <v>0</v>
      </c>
      <c r="F38" s="102"/>
      <c r="G38" s="98">
        <f>NCRs!$F$4</f>
        <v>0</v>
      </c>
      <c r="H38" s="106">
        <f t="shared" si="7"/>
        <v>0</v>
      </c>
    </row>
    <row r="39" spans="1:8" ht="13.9" customHeight="1">
      <c r="A39" s="9" t="str">
        <f>"Completed Advanced NCRs (out of "&amp;COUNTIF(NCRs!$A$10:'NCRs'!$A$249,"Advanced")&amp;")"</f>
        <v>Completed Advanced NCRs (out of 8)</v>
      </c>
      <c r="B39" s="110">
        <v>5.0000000000000001E-3</v>
      </c>
      <c r="C39" s="95"/>
      <c r="D39" s="98">
        <f>NCRs!$E$7</f>
        <v>1</v>
      </c>
      <c r="E39" s="106">
        <f t="shared" si="6"/>
        <v>5.0000000000000001E-3</v>
      </c>
      <c r="F39" s="102"/>
      <c r="G39" s="98">
        <f>NCRs!$F$7</f>
        <v>0</v>
      </c>
      <c r="H39" s="106">
        <f t="shared" si="7"/>
        <v>0</v>
      </c>
    </row>
    <row r="40" spans="1:8" ht="13.9" customHeight="1">
      <c r="A40" s="9" t="str">
        <f>"Completed Professional NCRs (out of "&amp;COUNTIF(NCRs!$A$10:'NCRs'!$A$249,"Professional")&amp;")"</f>
        <v>Completed Professional NCRs (out of 9)</v>
      </c>
      <c r="B40" s="111">
        <v>7.4999999999999997E-3</v>
      </c>
      <c r="C40" s="96"/>
      <c r="D40" s="98">
        <f>NCRs!$E$8</f>
        <v>0</v>
      </c>
      <c r="E40" s="106">
        <f t="shared" si="6"/>
        <v>0</v>
      </c>
      <c r="F40" s="102"/>
      <c r="G40" s="98">
        <f>NCRs!$F$8</f>
        <v>0</v>
      </c>
      <c r="H40" s="106">
        <f t="shared" si="7"/>
        <v>0</v>
      </c>
    </row>
    <row r="41" spans="1:8" ht="13.9" customHeight="1" thickBot="1">
      <c r="A41" s="10" t="str">
        <f>"Completed Exceptional NCRs (out of "&amp;COUNTIF(NCRs!$A$10:'NCRs'!$A$249,"Exceptional")&amp;")"</f>
        <v>Completed Exceptional NCRs (out of 11)</v>
      </c>
      <c r="B41" s="112">
        <v>0.01</v>
      </c>
      <c r="C41" s="94"/>
      <c r="D41" s="99">
        <f>NCRs!$E$9</f>
        <v>0</v>
      </c>
      <c r="E41" s="107">
        <f t="shared" si="6"/>
        <v>0</v>
      </c>
      <c r="F41" s="102"/>
      <c r="G41" s="99">
        <f>NCRs!$F$9</f>
        <v>0</v>
      </c>
      <c r="H41" s="107">
        <f t="shared" si="7"/>
        <v>0</v>
      </c>
    </row>
    <row r="42" spans="1:8" ht="13.9" customHeight="1">
      <c r="A42" s="3"/>
      <c r="B42" s="11"/>
      <c r="C42" s="102"/>
      <c r="D42" s="73" t="s">
        <v>16</v>
      </c>
      <c r="E42" s="100">
        <f>SUM(E36:E41)</f>
        <v>5.0000000000000001E-3</v>
      </c>
      <c r="F42" s="102"/>
      <c r="G42" s="73" t="s">
        <v>16</v>
      </c>
      <c r="H42" s="100">
        <f>SUM(H36:H41)</f>
        <v>0</v>
      </c>
    </row>
    <row r="43" spans="1:8" ht="13.9" customHeight="1" thickBot="1">
      <c r="A43" s="3"/>
      <c r="B43" s="11"/>
      <c r="C43" s="102"/>
      <c r="D43" s="192" t="s">
        <v>65</v>
      </c>
      <c r="E43" s="192"/>
      <c r="F43" s="102"/>
      <c r="G43" s="192" t="s">
        <v>66</v>
      </c>
      <c r="H43" s="192"/>
    </row>
    <row r="44" spans="1:8" ht="13.9" customHeight="1" thickBot="1">
      <c r="A44" s="1" t="s">
        <v>432</v>
      </c>
      <c r="B44" s="23" t="s">
        <v>429</v>
      </c>
      <c r="C44" s="101"/>
      <c r="D44" s="103" t="s">
        <v>7</v>
      </c>
      <c r="E44" s="104" t="s">
        <v>31</v>
      </c>
      <c r="F44" s="101"/>
      <c r="G44" s="103" t="s">
        <v>7</v>
      </c>
      <c r="H44" s="104" t="s">
        <v>31</v>
      </c>
    </row>
    <row r="45" spans="1:8" ht="13.9" customHeight="1">
      <c r="A45" s="53" t="str">
        <f>"Missing Required VCRs (out of "&amp;COUNTIF(VCRs!$A$10:'VCRs'!$A$227,"Required")&amp;")"</f>
        <v>Missing Required VCRs (out of 6)</v>
      </c>
      <c r="B45" s="108">
        <v>-0.1</v>
      </c>
      <c r="C45" s="94"/>
      <c r="D45" s="97">
        <f>VCRs!$E$2</f>
        <v>0</v>
      </c>
      <c r="E45" s="105">
        <f t="shared" ref="E45:E50" si="8">B45*D45</f>
        <v>0</v>
      </c>
      <c r="F45" s="102"/>
      <c r="G45" s="97">
        <f>VCRs!$F$2</f>
        <v>0</v>
      </c>
      <c r="H45" s="105">
        <f t="shared" ref="H45:H50" si="9">$B45*G45</f>
        <v>0</v>
      </c>
    </row>
    <row r="46" spans="1:8" ht="13.9" customHeight="1">
      <c r="A46" s="9" t="str">
        <f>"Missing Basic VCRs (out of "&amp;COUNTIF(VCRs!$A$10:'VCRs'!$A$227,"Basic")&amp;")"</f>
        <v>Missing Basic VCRs (out of 8)</v>
      </c>
      <c r="B46" s="109">
        <v>-0.02</v>
      </c>
      <c r="C46" s="94"/>
      <c r="D46" s="98">
        <f>VCRs!$E$3</f>
        <v>0</v>
      </c>
      <c r="E46" s="106">
        <f t="shared" si="8"/>
        <v>0</v>
      </c>
      <c r="F46" s="102"/>
      <c r="G46" s="98">
        <f>VCRs!$F$3</f>
        <v>0</v>
      </c>
      <c r="H46" s="106">
        <f t="shared" si="9"/>
        <v>0</v>
      </c>
    </row>
    <row r="47" spans="1:8" ht="13.9" customHeight="1">
      <c r="A47" s="9" t="str">
        <f>"Completed Intermediate VCRs (out of "&amp;COUNTIF(VCRs!$A$10:'VCRs'!$A$227,"Intermediate")&amp;")"</f>
        <v>Completed Intermediate VCRs (out of 7)</v>
      </c>
      <c r="B47" s="111">
        <v>2.5000000000000001E-3</v>
      </c>
      <c r="C47" s="94"/>
      <c r="D47" s="98">
        <f>VCRs!$E$5</f>
        <v>6</v>
      </c>
      <c r="E47" s="106">
        <f t="shared" si="8"/>
        <v>1.4999999999999999E-2</v>
      </c>
      <c r="F47" s="102"/>
      <c r="G47" s="98">
        <f>VCRs!$F$5</f>
        <v>0</v>
      </c>
      <c r="H47" s="106">
        <f t="shared" si="9"/>
        <v>0</v>
      </c>
    </row>
    <row r="48" spans="1:8" ht="13.9" customHeight="1">
      <c r="A48" s="9" t="str">
        <f>"Completed Advanced VCRs (out of "&amp;COUNTIF(VCRs!$A$10:'VCRs'!$A$227,"Advanced")&amp;")"</f>
        <v>Completed Advanced VCRs (out of 9)</v>
      </c>
      <c r="B48" s="110">
        <v>5.0000000000000001E-3</v>
      </c>
      <c r="C48" s="95"/>
      <c r="D48" s="98">
        <f>VCRs!$E$7</f>
        <v>0</v>
      </c>
      <c r="E48" s="106">
        <f t="shared" si="8"/>
        <v>0</v>
      </c>
      <c r="F48" s="102"/>
      <c r="G48" s="98">
        <f>VCRs!$F$7</f>
        <v>0</v>
      </c>
      <c r="H48" s="106">
        <f t="shared" si="9"/>
        <v>0</v>
      </c>
    </row>
    <row r="49" spans="1:8" ht="13.9" customHeight="1">
      <c r="A49" s="9" t="str">
        <f>"Completed Professional VCRs (out of "&amp;COUNTIF(VCRs!$A$10:'VCRs'!$A$227,"Professional")&amp;")"</f>
        <v>Completed Professional VCRs (out of 9)</v>
      </c>
      <c r="B49" s="111">
        <v>7.4999999999999997E-3</v>
      </c>
      <c r="C49" s="96"/>
      <c r="D49" s="98">
        <f>VCRs!$E$8</f>
        <v>0</v>
      </c>
      <c r="E49" s="106">
        <f t="shared" si="8"/>
        <v>0</v>
      </c>
      <c r="F49" s="102"/>
      <c r="G49" s="98">
        <f>VCRs!$F$8</f>
        <v>0</v>
      </c>
      <c r="H49" s="106">
        <f t="shared" si="9"/>
        <v>0</v>
      </c>
    </row>
    <row r="50" spans="1:8" ht="13.9" customHeight="1" thickBot="1">
      <c r="A50" s="10" t="str">
        <f>"Completed Exceptional VCRs (out of "&amp;COUNTIF(VCRs!$A$10:'VCRs'!$A$227,"Exceptional")&amp;")"</f>
        <v>Completed Exceptional VCRs (out of 7)</v>
      </c>
      <c r="B50" s="112">
        <v>0.01</v>
      </c>
      <c r="C50" s="94"/>
      <c r="D50" s="99">
        <f>VCRs!$E$9</f>
        <v>0</v>
      </c>
      <c r="E50" s="107">
        <f t="shared" si="8"/>
        <v>0</v>
      </c>
      <c r="F50" s="102"/>
      <c r="G50" s="99">
        <f>VCRs!$F$9</f>
        <v>0</v>
      </c>
      <c r="H50" s="107">
        <f t="shared" si="9"/>
        <v>0</v>
      </c>
    </row>
    <row r="51" spans="1:8" ht="13.9" customHeight="1">
      <c r="A51" s="3"/>
      <c r="B51" s="11"/>
      <c r="C51" s="102"/>
      <c r="D51" s="73" t="s">
        <v>16</v>
      </c>
      <c r="E51" s="100">
        <f>SUM(E45:E50)</f>
        <v>1.4999999999999999E-2</v>
      </c>
      <c r="F51" s="102"/>
      <c r="G51" s="73" t="s">
        <v>16</v>
      </c>
      <c r="H51" s="100">
        <f>SUM(H45:H50)</f>
        <v>0</v>
      </c>
    </row>
    <row r="52" spans="1:8" ht="13.9" customHeight="1" thickBot="1">
      <c r="A52" s="3"/>
      <c r="B52" s="11"/>
      <c r="C52" s="102"/>
      <c r="D52" s="192" t="s">
        <v>65</v>
      </c>
      <c r="E52" s="192"/>
      <c r="F52" s="102"/>
      <c r="G52" s="192" t="s">
        <v>66</v>
      </c>
      <c r="H52" s="192"/>
    </row>
    <row r="53" spans="1:8" ht="13.9" customHeight="1" thickBot="1">
      <c r="A53" s="1" t="s">
        <v>433</v>
      </c>
      <c r="B53" s="23" t="s">
        <v>429</v>
      </c>
      <c r="C53" s="101"/>
      <c r="D53" s="103" t="s">
        <v>7</v>
      </c>
      <c r="E53" s="104" t="s">
        <v>31</v>
      </c>
      <c r="F53" s="101"/>
      <c r="G53" s="103" t="s">
        <v>7</v>
      </c>
      <c r="H53" s="104" t="s">
        <v>31</v>
      </c>
    </row>
    <row r="54" spans="1:8" ht="13.9" customHeight="1">
      <c r="A54" s="53" t="str">
        <f>"Missing Required ACRs (out of "&amp;COUNTIF(ACRs!$A$10:'ACRs'!$A$242,"Required")&amp;")"</f>
        <v>Missing Required ACRs (out of 7)</v>
      </c>
      <c r="B54" s="108">
        <v>-0.1</v>
      </c>
      <c r="C54" s="94"/>
      <c r="D54" s="97">
        <f>ACRs!$E$2</f>
        <v>0</v>
      </c>
      <c r="E54" s="105">
        <f t="shared" ref="E54:E59" si="10">B54*D54</f>
        <v>0</v>
      </c>
      <c r="F54" s="102"/>
      <c r="G54" s="97">
        <f>ACRs!$F$2</f>
        <v>0</v>
      </c>
      <c r="H54" s="105">
        <f t="shared" ref="H54:H59" si="11">$B54*G54</f>
        <v>0</v>
      </c>
    </row>
    <row r="55" spans="1:8" ht="13.9" customHeight="1">
      <c r="A55" s="9" t="str">
        <f>"Missing Basic ACRs (out of "&amp;COUNTIF(ACRs!$A$10:'ACRs'!$A$242,"Basic")&amp;")"</f>
        <v>Missing Basic ACRs (out of 6)</v>
      </c>
      <c r="B55" s="109">
        <v>-0.02</v>
      </c>
      <c r="C55" s="94"/>
      <c r="D55" s="98">
        <f>ACRs!$E$3</f>
        <v>0</v>
      </c>
      <c r="E55" s="106">
        <f t="shared" si="10"/>
        <v>0</v>
      </c>
      <c r="F55" s="102"/>
      <c r="G55" s="98">
        <f>ACRs!$F$3</f>
        <v>0</v>
      </c>
      <c r="H55" s="106">
        <f t="shared" si="11"/>
        <v>0</v>
      </c>
    </row>
    <row r="56" spans="1:8" ht="13.9" customHeight="1">
      <c r="A56" s="9" t="str">
        <f>"Completed Intermediate ACRs (out of "&amp;COUNTIF(ACRs!$A$10:'ACRs'!$A$242,"Intermediate")&amp;")"</f>
        <v>Completed Intermediate ACRs (out of 5)</v>
      </c>
      <c r="B56" s="111">
        <v>2.5000000000000001E-3</v>
      </c>
      <c r="C56" s="94"/>
      <c r="D56" s="98">
        <f>ACRs!$E$5</f>
        <v>3</v>
      </c>
      <c r="E56" s="106">
        <f t="shared" si="10"/>
        <v>7.4999999999999997E-3</v>
      </c>
      <c r="F56" s="102"/>
      <c r="G56" s="98">
        <f>ACRs!$F$5</f>
        <v>0</v>
      </c>
      <c r="H56" s="106">
        <f t="shared" si="11"/>
        <v>0</v>
      </c>
    </row>
    <row r="57" spans="1:8" ht="13.9" customHeight="1">
      <c r="A57" s="9" t="str">
        <f>"Completed Advanced ACRs (out of "&amp;COUNTIF(ACRs!$A$10:'ACRs'!$A$242,"Advanced")&amp;")"</f>
        <v>Completed Advanced ACRs (out of 6)</v>
      </c>
      <c r="B57" s="110">
        <v>5.0000000000000001E-3</v>
      </c>
      <c r="C57" s="95"/>
      <c r="D57" s="98">
        <f>ACRs!$E$7</f>
        <v>2</v>
      </c>
      <c r="E57" s="106">
        <f t="shared" si="10"/>
        <v>0.01</v>
      </c>
      <c r="F57" s="102"/>
      <c r="G57" s="98">
        <f>ACRs!$F$7</f>
        <v>0</v>
      </c>
      <c r="H57" s="106">
        <f t="shared" si="11"/>
        <v>0</v>
      </c>
    </row>
    <row r="58" spans="1:8" ht="13.9" customHeight="1">
      <c r="A58" s="9" t="str">
        <f>"Completed Professional ACRs (out of "&amp;COUNTIF(ACRs!$A$10:'ACRs'!$A$242,"Professional")&amp;")"</f>
        <v>Completed Professional ACRs (out of 6)</v>
      </c>
      <c r="B58" s="111">
        <v>7.4999999999999997E-3</v>
      </c>
      <c r="C58" s="96"/>
      <c r="D58" s="98">
        <f>ACRs!$E$8</f>
        <v>0</v>
      </c>
      <c r="E58" s="106">
        <f t="shared" si="10"/>
        <v>0</v>
      </c>
      <c r="F58" s="102"/>
      <c r="G58" s="98">
        <f>ACRs!$F$8</f>
        <v>0</v>
      </c>
      <c r="H58" s="106">
        <f t="shared" si="11"/>
        <v>0</v>
      </c>
    </row>
    <row r="59" spans="1:8" ht="13.9" customHeight="1" thickBot="1">
      <c r="A59" s="10" t="str">
        <f>"Completed Exceptional ACRs (out of "&amp;COUNTIF(ACRs!$A$10:'ACRs'!$A$242,"Exceptional")&amp;")"</f>
        <v>Completed Exceptional ACRs (out of 4)</v>
      </c>
      <c r="B59" s="112">
        <v>0.01</v>
      </c>
      <c r="C59" s="94"/>
      <c r="D59" s="99">
        <f>ACRs!$E$9</f>
        <v>0</v>
      </c>
      <c r="E59" s="107">
        <f t="shared" si="10"/>
        <v>0</v>
      </c>
      <c r="F59" s="102"/>
      <c r="G59" s="99">
        <f>ACRs!$F$9</f>
        <v>0</v>
      </c>
      <c r="H59" s="107">
        <f t="shared" si="11"/>
        <v>0</v>
      </c>
    </row>
    <row r="60" spans="1:8" ht="13.9" customHeight="1">
      <c r="A60" s="3"/>
      <c r="B60" s="11"/>
      <c r="C60" s="102"/>
      <c r="D60" s="73" t="s">
        <v>16</v>
      </c>
      <c r="E60" s="100">
        <f>SUM(E54:E59)</f>
        <v>1.7500000000000002E-2</v>
      </c>
      <c r="F60" s="11"/>
      <c r="G60" s="73" t="s">
        <v>16</v>
      </c>
      <c r="H60" s="100">
        <f>SUM(H54:H59)</f>
        <v>0</v>
      </c>
    </row>
  </sheetData>
  <mergeCells count="28">
    <mergeCell ref="J11:J13"/>
    <mergeCell ref="J16:J21"/>
    <mergeCell ref="G1:H1"/>
    <mergeCell ref="G2:H2"/>
    <mergeCell ref="G3:H3"/>
    <mergeCell ref="G5:H5"/>
    <mergeCell ref="G6:H6"/>
    <mergeCell ref="G16:H16"/>
    <mergeCell ref="D52:E52"/>
    <mergeCell ref="G7:H7"/>
    <mergeCell ref="D7:E7"/>
    <mergeCell ref="D43:E43"/>
    <mergeCell ref="D34:E34"/>
    <mergeCell ref="D25:E25"/>
    <mergeCell ref="D16:E16"/>
    <mergeCell ref="G52:H52"/>
    <mergeCell ref="G25:H25"/>
    <mergeCell ref="G34:H34"/>
    <mergeCell ref="G43:H43"/>
    <mergeCell ref="A5:B5"/>
    <mergeCell ref="A6:B6"/>
    <mergeCell ref="A1:B2"/>
    <mergeCell ref="A3:B3"/>
    <mergeCell ref="D1:E1"/>
    <mergeCell ref="D2:E2"/>
    <mergeCell ref="D3:E3"/>
    <mergeCell ref="D6:E6"/>
    <mergeCell ref="D5:E5"/>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abSelected="1" topLeftCell="A19" workbookViewId="0">
      <selection activeCell="A32" sqref="A32"/>
    </sheetView>
  </sheetViews>
  <sheetFormatPr defaultColWidth="10.75" defaultRowHeight="13.9" customHeight="1"/>
  <cols>
    <col min="1" max="1" width="22" style="56" customWidth="1"/>
    <col min="2" max="2" width="12.75" style="56" customWidth="1"/>
    <col min="3" max="3" width="6.25" style="56" customWidth="1"/>
    <col min="4" max="4" width="8" style="56" customWidth="1"/>
    <col min="5" max="5" width="7.75" style="56" customWidth="1"/>
    <col min="6" max="6" width="94.25" style="56" customWidth="1"/>
    <col min="7" max="16384" width="10.75" style="56"/>
  </cols>
  <sheetData>
    <row r="1" spans="1:6" ht="13.9" customHeight="1" thickBot="1">
      <c r="A1" s="201" t="s">
        <v>536</v>
      </c>
      <c r="B1" s="202"/>
      <c r="C1" s="202"/>
      <c r="D1" s="202"/>
      <c r="E1" s="202"/>
      <c r="F1" s="203"/>
    </row>
    <row r="2" spans="1:6" customFormat="1" ht="15.75">
      <c r="A2" s="120" t="s">
        <v>545</v>
      </c>
      <c r="B2" s="205" t="s">
        <v>675</v>
      </c>
      <c r="C2" s="205"/>
      <c r="D2" s="205"/>
      <c r="E2" s="205"/>
      <c r="F2" s="204" t="s">
        <v>546</v>
      </c>
    </row>
    <row r="3" spans="1:6" customFormat="1" ht="15.75">
      <c r="A3" s="120" t="s">
        <v>547</v>
      </c>
      <c r="B3" s="205" t="s">
        <v>679</v>
      </c>
      <c r="C3" s="205"/>
      <c r="D3" s="205"/>
      <c r="E3" s="205"/>
      <c r="F3" s="204"/>
    </row>
    <row r="4" spans="1:6" customFormat="1" ht="15.75">
      <c r="A4" s="120" t="s">
        <v>548</v>
      </c>
      <c r="B4" s="205" t="s">
        <v>676</v>
      </c>
      <c r="C4" s="205"/>
      <c r="D4" s="205"/>
      <c r="E4" s="205"/>
      <c r="F4" s="204"/>
    </row>
    <row r="5" spans="1:6" customFormat="1" ht="15.75">
      <c r="A5" s="120" t="s">
        <v>549</v>
      </c>
      <c r="B5" s="205" t="s">
        <v>677</v>
      </c>
      <c r="C5" s="205"/>
      <c r="D5" s="205"/>
      <c r="E5" s="205"/>
      <c r="F5" s="204"/>
    </row>
    <row r="6" spans="1:6" ht="13.9" customHeight="1" thickBot="1">
      <c r="A6" s="119"/>
      <c r="B6" s="119"/>
      <c r="C6" s="119"/>
      <c r="D6" s="119"/>
      <c r="E6" s="119"/>
      <c r="F6" s="119"/>
    </row>
    <row r="7" spans="1:6" ht="13.9" customHeight="1" thickBot="1">
      <c r="A7" s="201" t="s">
        <v>536</v>
      </c>
      <c r="B7" s="202"/>
      <c r="C7" s="202"/>
      <c r="D7" s="202"/>
      <c r="E7" s="202"/>
      <c r="F7" s="203"/>
    </row>
    <row r="8" spans="1:6" customFormat="1" ht="15.75">
      <c r="A8" s="120" t="s">
        <v>2</v>
      </c>
      <c r="B8" s="200" t="s">
        <v>678</v>
      </c>
      <c r="C8" s="200"/>
      <c r="D8" s="200"/>
      <c r="E8" s="200"/>
      <c r="F8" s="121" t="s">
        <v>539</v>
      </c>
    </row>
    <row r="9" spans="1:6" customFormat="1" ht="15.75">
      <c r="A9" s="120" t="s">
        <v>4</v>
      </c>
      <c r="B9" s="200">
        <v>2</v>
      </c>
      <c r="C9" s="200"/>
      <c r="D9" s="200"/>
      <c r="E9" s="200"/>
      <c r="F9" s="121" t="s">
        <v>540</v>
      </c>
    </row>
    <row r="10" spans="1:6" customFormat="1" ht="15.75">
      <c r="A10" s="206" t="s">
        <v>541</v>
      </c>
      <c r="B10" s="200" t="s">
        <v>628</v>
      </c>
      <c r="C10" s="200"/>
      <c r="D10" s="200"/>
      <c r="E10" s="200"/>
      <c r="F10" s="208" t="s">
        <v>542</v>
      </c>
    </row>
    <row r="11" spans="1:6" customFormat="1" ht="15.75">
      <c r="A11" s="207"/>
      <c r="B11" s="200"/>
      <c r="C11" s="200"/>
      <c r="D11" s="200"/>
      <c r="E11" s="200"/>
      <c r="F11" s="208"/>
    </row>
    <row r="12" spans="1:6" customFormat="1" ht="15.75">
      <c r="A12" s="207"/>
      <c r="B12" s="200"/>
      <c r="C12" s="200"/>
      <c r="D12" s="200"/>
      <c r="E12" s="200"/>
      <c r="F12" s="208"/>
    </row>
    <row r="13" spans="1:6" customFormat="1" ht="43.9" customHeight="1">
      <c r="A13" s="122" t="s">
        <v>544</v>
      </c>
      <c r="B13" s="199" t="s">
        <v>543</v>
      </c>
      <c r="C13" s="199"/>
      <c r="D13" s="199"/>
      <c r="E13" s="199"/>
      <c r="F13" s="199"/>
    </row>
    <row r="14" spans="1:6" ht="13.9" customHeight="1" thickBot="1">
      <c r="A14" s="119"/>
      <c r="B14" s="119"/>
      <c r="C14" s="119"/>
      <c r="D14" s="119"/>
      <c r="E14" s="119"/>
      <c r="F14" s="119"/>
    </row>
    <row r="15" spans="1:6" ht="13.9" customHeight="1" thickBot="1">
      <c r="A15" s="2" t="s">
        <v>29</v>
      </c>
      <c r="B15" s="20"/>
      <c r="C15" s="20" t="s">
        <v>7</v>
      </c>
      <c r="D15" s="20" t="s">
        <v>30</v>
      </c>
      <c r="E15" s="19" t="s">
        <v>31</v>
      </c>
      <c r="F15" s="37" t="s">
        <v>32</v>
      </c>
    </row>
    <row r="16" spans="1:6" ht="13.9" customHeight="1">
      <c r="A16" s="212" t="s">
        <v>33</v>
      </c>
      <c r="B16" s="213"/>
      <c r="C16" s="17">
        <v>0</v>
      </c>
      <c r="D16" s="50">
        <v>-0.01</v>
      </c>
      <c r="E16" s="79">
        <f>C16*D16</f>
        <v>0</v>
      </c>
      <c r="F16" s="57" t="s">
        <v>34</v>
      </c>
    </row>
    <row r="17" spans="1:6" ht="13.9" customHeight="1">
      <c r="A17" s="219" t="s">
        <v>35</v>
      </c>
      <c r="B17" s="220"/>
      <c r="C17" s="12">
        <v>0</v>
      </c>
      <c r="D17" s="50">
        <v>-0.02</v>
      </c>
      <c r="E17" s="79">
        <f t="shared" ref="E17:E22" si="0">C17*D17</f>
        <v>0</v>
      </c>
      <c r="F17" s="21" t="s">
        <v>36</v>
      </c>
    </row>
    <row r="18" spans="1:6" ht="13.9" customHeight="1">
      <c r="A18" s="221" t="s">
        <v>37</v>
      </c>
      <c r="B18" s="221"/>
      <c r="C18" s="12">
        <v>0</v>
      </c>
      <c r="D18" s="50">
        <v>-0.01</v>
      </c>
      <c r="E18" s="79">
        <f t="shared" si="0"/>
        <v>0</v>
      </c>
      <c r="F18" s="21" t="s">
        <v>48</v>
      </c>
    </row>
    <row r="19" spans="1:6" ht="13.9" customHeight="1">
      <c r="A19" s="221" t="s">
        <v>38</v>
      </c>
      <c r="B19" s="221"/>
      <c r="C19" s="12">
        <v>0</v>
      </c>
      <c r="D19" s="50">
        <v>-0.05</v>
      </c>
      <c r="E19" s="79">
        <f t="shared" si="0"/>
        <v>0</v>
      </c>
      <c r="F19" s="21" t="s">
        <v>490</v>
      </c>
    </row>
    <row r="20" spans="1:6" ht="13.9" customHeight="1">
      <c r="A20" s="219" t="s">
        <v>39</v>
      </c>
      <c r="B20" s="220"/>
      <c r="C20" s="12">
        <v>0</v>
      </c>
      <c r="D20" s="50">
        <v>-0.05</v>
      </c>
      <c r="E20" s="79">
        <f t="shared" si="0"/>
        <v>0</v>
      </c>
      <c r="F20" s="21" t="s">
        <v>40</v>
      </c>
    </row>
    <row r="21" spans="1:6" ht="13.9" customHeight="1">
      <c r="A21" s="219" t="s">
        <v>41</v>
      </c>
      <c r="B21" s="220"/>
      <c r="C21" s="12">
        <v>0</v>
      </c>
      <c r="D21" s="50">
        <v>-0.05</v>
      </c>
      <c r="E21" s="79">
        <f t="shared" si="0"/>
        <v>0</v>
      </c>
      <c r="F21" s="21" t="s">
        <v>42</v>
      </c>
    </row>
    <row r="22" spans="1:6" ht="13.9" customHeight="1" thickBot="1">
      <c r="A22" s="222" t="s">
        <v>43</v>
      </c>
      <c r="B22" s="223"/>
      <c r="C22" s="18">
        <v>0</v>
      </c>
      <c r="D22" s="58">
        <v>-0.3</v>
      </c>
      <c r="E22" s="80">
        <f t="shared" si="0"/>
        <v>0</v>
      </c>
      <c r="F22" s="22" t="s">
        <v>44</v>
      </c>
    </row>
    <row r="23" spans="1:6" ht="13.9" customHeight="1">
      <c r="A23" s="6"/>
      <c r="B23" s="218" t="s">
        <v>45</v>
      </c>
      <c r="C23" s="218"/>
      <c r="D23" s="218"/>
      <c r="E23" s="81">
        <f>SUM(E16:E22)</f>
        <v>0</v>
      </c>
      <c r="F23" s="6"/>
    </row>
    <row r="24" spans="1:6" ht="13.9" customHeight="1" thickBot="1">
      <c r="A24" s="6"/>
      <c r="B24" s="6"/>
      <c r="C24" s="6"/>
      <c r="D24" s="6"/>
      <c r="E24" s="6"/>
      <c r="F24" s="6"/>
    </row>
    <row r="25" spans="1:6" ht="13.9" customHeight="1" thickBot="1">
      <c r="A25" s="201" t="s">
        <v>536</v>
      </c>
      <c r="B25" s="202"/>
      <c r="C25" s="202"/>
      <c r="D25" s="202"/>
      <c r="E25" s="202"/>
      <c r="F25" s="203"/>
    </row>
    <row r="26" spans="1:6" ht="43.15" customHeight="1" thickBot="1">
      <c r="A26" s="209" t="s">
        <v>537</v>
      </c>
      <c r="B26" s="210"/>
      <c r="C26" s="210"/>
      <c r="D26" s="210"/>
      <c r="E26" s="210"/>
      <c r="F26" s="211"/>
    </row>
    <row r="27" spans="1:6" ht="43.15" customHeight="1" thickBot="1">
      <c r="A27" s="212" t="s">
        <v>672</v>
      </c>
      <c r="B27" s="213"/>
      <c r="C27" s="213"/>
      <c r="D27" s="213"/>
      <c r="E27" s="213"/>
      <c r="F27" s="214"/>
    </row>
    <row r="28" spans="1:6" ht="28.9" customHeight="1" thickBot="1">
      <c r="A28" s="209" t="s">
        <v>443</v>
      </c>
      <c r="B28" s="210"/>
      <c r="C28" s="210"/>
      <c r="D28" s="210"/>
      <c r="E28" s="210"/>
      <c r="F28" s="211"/>
    </row>
    <row r="29" spans="1:6" ht="28.9" customHeight="1" thickBot="1">
      <c r="A29" s="215" t="s">
        <v>538</v>
      </c>
      <c r="B29" s="216"/>
      <c r="C29" s="216"/>
      <c r="D29" s="216"/>
      <c r="E29" s="216"/>
      <c r="F29" s="217"/>
    </row>
    <row r="30" spans="1:6" ht="13.9" customHeight="1" thickBot="1">
      <c r="A30" s="6"/>
      <c r="B30" s="6"/>
      <c r="C30" s="6"/>
      <c r="D30" s="6"/>
      <c r="E30" s="6"/>
      <c r="F30" s="6"/>
    </row>
    <row r="31" spans="1:6" ht="13.9" customHeight="1" thickBot="1">
      <c r="A31" s="37" t="s">
        <v>46</v>
      </c>
      <c r="B31" s="201" t="s">
        <v>47</v>
      </c>
      <c r="C31" s="202"/>
      <c r="D31" s="202"/>
      <c r="E31" s="202"/>
      <c r="F31" s="203"/>
    </row>
    <row r="32" spans="1:6" ht="51" customHeight="1" thickBot="1">
      <c r="A32" s="59" t="s">
        <v>713</v>
      </c>
      <c r="B32" s="209" t="s">
        <v>550</v>
      </c>
      <c r="C32" s="210"/>
      <c r="D32" s="210"/>
      <c r="E32" s="210"/>
      <c r="F32" s="211"/>
    </row>
    <row r="33" spans="1:6" ht="95.45" customHeight="1" thickBot="1">
      <c r="A33" s="59" t="s">
        <v>714</v>
      </c>
      <c r="B33" s="209" t="s">
        <v>591</v>
      </c>
      <c r="C33" s="210"/>
      <c r="D33" s="210"/>
      <c r="E33" s="210"/>
      <c r="F33" s="211"/>
    </row>
    <row r="34" spans="1:6" ht="58.15" customHeight="1" thickBot="1">
      <c r="A34" s="59" t="s">
        <v>715</v>
      </c>
      <c r="B34" s="209" t="s">
        <v>491</v>
      </c>
      <c r="C34" s="210"/>
      <c r="D34" s="210"/>
      <c r="E34" s="210"/>
      <c r="F34" s="211"/>
    </row>
  </sheetData>
  <mergeCells count="32">
    <mergeCell ref="B23:D23"/>
    <mergeCell ref="A16:B16"/>
    <mergeCell ref="A17:B17"/>
    <mergeCell ref="A18:B18"/>
    <mergeCell ref="A19:B19"/>
    <mergeCell ref="A20:B20"/>
    <mergeCell ref="A21:B21"/>
    <mergeCell ref="A22:B22"/>
    <mergeCell ref="B34:F34"/>
    <mergeCell ref="B33:F33"/>
    <mergeCell ref="A25:F25"/>
    <mergeCell ref="A26:F26"/>
    <mergeCell ref="A28:F28"/>
    <mergeCell ref="A27:F27"/>
    <mergeCell ref="A29:F29"/>
    <mergeCell ref="B31:F31"/>
    <mergeCell ref="B32:F32"/>
    <mergeCell ref="A1:F1"/>
    <mergeCell ref="F2:F5"/>
    <mergeCell ref="B2:E2"/>
    <mergeCell ref="B3:E3"/>
    <mergeCell ref="A10:A12"/>
    <mergeCell ref="F10:F12"/>
    <mergeCell ref="B4:E4"/>
    <mergeCell ref="B5:E5"/>
    <mergeCell ref="A7:F7"/>
    <mergeCell ref="B13:F13"/>
    <mergeCell ref="B8:E8"/>
    <mergeCell ref="B9:E9"/>
    <mergeCell ref="B10:E10"/>
    <mergeCell ref="B11:E11"/>
    <mergeCell ref="B12:E12"/>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B43"/>
  <sheetViews>
    <sheetView topLeftCell="A31" workbookViewId="0">
      <selection activeCell="D41" sqref="D41"/>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1016" ht="13.9" customHeight="1" thickBot="1">
      <c r="A1" s="8" t="s">
        <v>49</v>
      </c>
      <c r="B1" s="8" t="s">
        <v>50</v>
      </c>
      <c r="C1" s="8" t="s">
        <v>51</v>
      </c>
      <c r="D1" s="8"/>
      <c r="E1" s="7" t="str">
        <f>""&amp;COUNTIF(E$10:E$167,$A$2)&amp;" "&amp;$A$2</f>
        <v>0 Untested</v>
      </c>
      <c r="F1" s="7" t="str">
        <f>""&amp;COUNTIF(F$10:F$167,$A$2)&amp;" "&amp;$A$2</f>
        <v>28 Untested</v>
      </c>
      <c r="G1" s="8" t="s">
        <v>52</v>
      </c>
    </row>
    <row r="2" spans="1:1016" ht="13.9" customHeight="1" thickBot="1">
      <c r="A2" s="59" t="s">
        <v>53</v>
      </c>
      <c r="B2" s="55" t="s">
        <v>54</v>
      </c>
      <c r="C2" s="230" t="s">
        <v>494</v>
      </c>
      <c r="D2" s="231"/>
      <c r="E2" s="61">
        <f>SUMPRODUCT(($A$10:$A$167="Required")*(E$10:E$167="Missing"))+0.5*SUMPRODUCT(($A$10:$A$167="Required")*(E$10:E$167="Partial"))</f>
        <v>0</v>
      </c>
      <c r="F2" s="61">
        <f>SUMPRODUCT(($A$10:$A$167="Required")*(F$10:F$167="Missing"))+0.5*SUMPRODUCT(($A$10:$A$167="Required")*(F$10:F$167="Partial"))</f>
        <v>0</v>
      </c>
      <c r="G2" s="55" t="str">
        <f>"Required "&amp;$G$1&amp;"s "&amp;A3</f>
        <v>Required TCRs Missing</v>
      </c>
    </row>
    <row r="3" spans="1:1016" ht="13.9" customHeight="1" thickBot="1">
      <c r="A3" s="59" t="s">
        <v>55</v>
      </c>
      <c r="B3" s="55" t="s">
        <v>56</v>
      </c>
      <c r="C3" s="232"/>
      <c r="D3" s="233"/>
      <c r="E3" s="61">
        <f>SUMPRODUCT(($A$10:$A$167="Basic")*(E$10:E$167="Missing"))+0.5*SUMPRODUCT(($A$10:$A$167="Basic")*(E$10:E$167="Partial"))</f>
        <v>0</v>
      </c>
      <c r="F3" s="61">
        <f>SUMPRODUCT(($A$10:$A$167="Basic")*(F$10:F$167="Missing"))+0.5*SUMPRODUCT(($A$10:$A$167="Basic")*(F$10:F$167="Partial"))</f>
        <v>0</v>
      </c>
      <c r="G3" s="55" t="str">
        <f>"Basic "&amp;$G$1&amp;"s "&amp;A3</f>
        <v>Basic TCRs Missing</v>
      </c>
    </row>
    <row r="4" spans="1:1016" ht="13.9" customHeight="1" thickBot="1">
      <c r="A4" s="59" t="s">
        <v>57</v>
      </c>
      <c r="B4" s="55" t="s">
        <v>58</v>
      </c>
      <c r="C4" s="232"/>
      <c r="D4" s="233"/>
      <c r="E4" s="61">
        <f>SUMPRODUCT(($A$10:$A$167="Intermediate")*(E$10:E$167="Missing"))+0.5*SUMPRODUCT(($A$10:$A$167="Intermediate")*(E$10:E$167="Partial"))</f>
        <v>0</v>
      </c>
      <c r="F4" s="61">
        <f>SUMPRODUCT(($A$10:$A$167="Intermediate")*(F$10:F$167="Missing"))+0.5*SUMPRODUCT(($A$10:$A$167="Intermediate")*(F$10:F$167="Partial"))</f>
        <v>0</v>
      </c>
      <c r="G4" s="55" t="str">
        <f>"Intermediate "&amp;$G$1&amp;"s "&amp;A3</f>
        <v>Intermediate TCRs Missing</v>
      </c>
    </row>
    <row r="5" spans="1:1016" ht="13.9" customHeight="1" thickBot="1">
      <c r="A5" s="59" t="s">
        <v>59</v>
      </c>
      <c r="B5" s="55" t="s">
        <v>60</v>
      </c>
      <c r="C5" s="232"/>
      <c r="D5" s="233"/>
      <c r="E5" s="61">
        <f>SUMPRODUCT(($A$10:$A$167="Intermediate")*(E$10:E$167="Completed"))+SUMPRODUCT(($A$10:$A$167="Intermediate")*(E$10:E$167="Pre-Passed"))+0.5*SUMPRODUCT(($A$10:$A$167="Intermediate")*(E$10:E$167="Partial"))</f>
        <v>3</v>
      </c>
      <c r="F5" s="61">
        <f>SUMPRODUCT(($A$10:$A$167="Intermediate")*(F$10:F$167="Completed"))+SUMPRODUCT(($A$10:$A$167="Intermediate")*(F$10:F$167="Pre-Passed"))+0.5*SUMPRODUCT(($A$10:$A$167="Intermediate")*(F$10:F$167="Partial"))</f>
        <v>0</v>
      </c>
      <c r="G5" s="55" t="str">
        <f>"Intermediate "&amp;$G$1&amp;"s "&amp;A5</f>
        <v>Intermediate TCRs Completed</v>
      </c>
    </row>
    <row r="6" spans="1:1016" ht="13.9" customHeight="1" thickBot="1">
      <c r="A6" s="59" t="s">
        <v>61</v>
      </c>
      <c r="B6" s="55" t="s">
        <v>482</v>
      </c>
      <c r="C6" s="232"/>
      <c r="D6" s="233"/>
      <c r="E6" s="61">
        <f>SUMPRODUCT(($A$10:$A$167="Advanced")*(E$10:E$167="Missing"))+0.5*SUMPRODUCT(($A$10:$A$167="Advanced")*(E$10:E$167="Partial"))</f>
        <v>0</v>
      </c>
      <c r="F6" s="61">
        <f>SUMPRODUCT(($A$10:$A$167="Advanced")*(F$10:F$167="Missing"))+0.5*SUMPRODUCT(($A$10:$A$167="Advanced")*(F$10:F$167="Partial"))</f>
        <v>0</v>
      </c>
      <c r="G6" s="55" t="str">
        <f>"Advanced "&amp;$G$1&amp;"s "&amp;A3</f>
        <v>Advanced TCRs Missing</v>
      </c>
    </row>
    <row r="7" spans="1:1016" ht="13.9" customHeight="1" thickBot="1">
      <c r="A7" s="54" t="s">
        <v>62</v>
      </c>
      <c r="B7" s="55" t="s">
        <v>63</v>
      </c>
      <c r="C7" s="232"/>
      <c r="D7" s="233"/>
      <c r="E7" s="61">
        <f>SUMPRODUCT(($A$10:$A$167="Advanced")*(E$10:E$167="Completed"))+SUMPRODUCT(($A$10:$A$167="Advanced")*(E$10:E$167="Pre-Passed"))+0.5*SUMPRODUCT(($A$10:$A$167="Advanced")*(E$10:E$167="Partial"))</f>
        <v>1</v>
      </c>
      <c r="F7" s="61">
        <f>SUMPRODUCT(($A$10:$A$167="Advanced")*(F$10:F$167="Completed"))+SUMPRODUCT(($A$10:$A$167="Advanced")*(F$10:F$167="Pre-Passed"))+0.5*SUMPRODUCT(($A$10:$A$167="Advanced")*(F$10:F$167="Partial"))</f>
        <v>0</v>
      </c>
      <c r="G7" s="55" t="str">
        <f>"Advanced "&amp;$G$1&amp;"s "&amp;A5</f>
        <v>Advanced TCRs Completed</v>
      </c>
    </row>
    <row r="8" spans="1:1016" ht="13.9" customHeight="1" thickBot="1">
      <c r="A8" s="226" t="s">
        <v>483</v>
      </c>
      <c r="B8" s="227"/>
      <c r="C8" s="232"/>
      <c r="D8" s="233"/>
      <c r="E8" s="61">
        <f>SUMPRODUCT(($A$10:$A$167="Professional")*(E$10:E$167="Completed"))+SUMPRODUCT(($A$10:$A$167="Professional")*(E$10:E$167="Pre-Passed"))+0.5*SUMPRODUCT(($A$10:$A$167="Professional")*(E$10:E$167="Partial"))</f>
        <v>0</v>
      </c>
      <c r="F8" s="61">
        <f>SUMPRODUCT(($A$10:$A$167="Professional")*(F$10:F$167="Completed"))+SUMPRODUCT(($A$10:$A$167="Professional")*(F$10:F$167="Pre-Passed"))+0.5*SUMPRODUCT(($A$10:$A$167="Professional")*(F$10:F$167="Partial"))</f>
        <v>0</v>
      </c>
      <c r="G8" s="55" t="str">
        <f>"Professional "&amp;$G$1&amp;"s "&amp;A5</f>
        <v>Professional TCRs Completed</v>
      </c>
    </row>
    <row r="9" spans="1:1016" ht="13.9" customHeight="1" thickBot="1">
      <c r="A9" s="228"/>
      <c r="B9" s="229"/>
      <c r="C9" s="234"/>
      <c r="D9" s="235"/>
      <c r="E9" s="61">
        <f>SUMPRODUCT(($A$10:$A$157="Exceptional")*(E$10:E$157="Completed"))+SUMPRODUCT(($A$10:$A$157="Exceptional")*(E$10:E$157="Pre-Passed"))+0.5*SUMPRODUCT(($A$10:$A$157="Exceptional")*(E$10:E$157="Partial"))</f>
        <v>0</v>
      </c>
      <c r="F9" s="61">
        <f>SUMPRODUCT(($A$10:$A$157="Exceptional")*(F$10:F$157="Completed"))+SUMPRODUCT(($A$10:$A$157="Exceptional")*(F$10:F$157="Pre-Passed"))+0.5*SUMPRODUCT(($A$10:$A$157="Exceptional")*(F$10:F$157="Partial"))</f>
        <v>0</v>
      </c>
      <c r="G9" s="55" t="str">
        <f>"Exceptional "&amp;$G$1&amp;"s "&amp;A5</f>
        <v>Exceptional TCRs Completed</v>
      </c>
    </row>
    <row r="10" spans="1:1016" ht="13.9" customHeight="1" thickBot="1">
      <c r="A10" s="224" t="s">
        <v>551</v>
      </c>
      <c r="B10" s="225"/>
      <c r="C10" s="8" t="s">
        <v>64</v>
      </c>
      <c r="D10" s="8" t="s">
        <v>492</v>
      </c>
      <c r="E10" s="8" t="s">
        <v>65</v>
      </c>
      <c r="F10" s="8" t="s">
        <v>66</v>
      </c>
      <c r="G10" s="8" t="s">
        <v>493</v>
      </c>
    </row>
    <row r="11" spans="1:1016" ht="16.5" thickBot="1">
      <c r="A11" s="62" t="s">
        <v>67</v>
      </c>
      <c r="B11" s="55" t="s">
        <v>72</v>
      </c>
      <c r="C11" s="55" t="s">
        <v>592</v>
      </c>
      <c r="D11" s="55"/>
      <c r="E11" s="8" t="s">
        <v>59</v>
      </c>
      <c r="F11" s="8" t="s">
        <v>53</v>
      </c>
      <c r="G11" s="55"/>
    </row>
    <row r="12" spans="1:1016" customFormat="1" ht="16.5" thickBot="1">
      <c r="A12" s="62" t="s">
        <v>67</v>
      </c>
      <c r="B12" s="55" t="s">
        <v>552</v>
      </c>
      <c r="C12" s="55" t="s">
        <v>553</v>
      </c>
      <c r="D12" s="55"/>
      <c r="E12" s="8" t="s">
        <v>59</v>
      </c>
      <c r="F12" s="8" t="s">
        <v>53</v>
      </c>
      <c r="G12" s="123"/>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c r="AP12" s="124"/>
      <c r="AQ12" s="124"/>
      <c r="AR12" s="124"/>
      <c r="AS12" s="124"/>
      <c r="AT12" s="124"/>
      <c r="AU12" s="124"/>
      <c r="AV12" s="124"/>
      <c r="AW12" s="124"/>
      <c r="AX12" s="124"/>
      <c r="AY12" s="124"/>
      <c r="AZ12" s="124"/>
      <c r="BA12" s="124"/>
      <c r="BB12" s="124"/>
      <c r="BC12" s="124"/>
      <c r="BD12" s="124"/>
      <c r="BE12" s="124"/>
      <c r="BF12" s="124"/>
      <c r="BG12" s="124"/>
      <c r="BH12" s="124"/>
      <c r="BI12" s="124"/>
      <c r="BJ12" s="124"/>
      <c r="BK12" s="124"/>
      <c r="BL12" s="124"/>
      <c r="BM12" s="124"/>
      <c r="BN12" s="124"/>
      <c r="BO12" s="124"/>
      <c r="BP12" s="124"/>
      <c r="BQ12" s="124"/>
      <c r="BR12" s="124"/>
      <c r="BS12" s="124"/>
      <c r="BT12" s="124"/>
      <c r="BU12" s="124"/>
      <c r="BV12" s="124"/>
      <c r="BW12" s="124"/>
      <c r="BX12" s="124"/>
      <c r="BY12" s="124"/>
      <c r="BZ12" s="124"/>
      <c r="CA12" s="124"/>
      <c r="CB12" s="124"/>
      <c r="CC12" s="124"/>
      <c r="CD12" s="124"/>
      <c r="CE12" s="124"/>
      <c r="CF12" s="124"/>
      <c r="CG12" s="124"/>
      <c r="CH12" s="124"/>
      <c r="CI12" s="124"/>
      <c r="CJ12" s="124"/>
      <c r="CK12" s="124"/>
      <c r="CL12" s="124"/>
      <c r="CM12" s="124"/>
      <c r="CN12" s="124"/>
      <c r="CO12" s="124"/>
      <c r="CP12" s="124"/>
      <c r="CQ12" s="124"/>
      <c r="CR12" s="124"/>
      <c r="CS12" s="124"/>
      <c r="CT12" s="124"/>
      <c r="CU12" s="124"/>
      <c r="CV12" s="124"/>
      <c r="CW12" s="124"/>
      <c r="CX12" s="124"/>
      <c r="CY12" s="124"/>
      <c r="CZ12" s="124"/>
      <c r="DA12" s="124"/>
      <c r="DB12" s="124"/>
      <c r="DC12" s="124"/>
      <c r="DD12" s="124"/>
      <c r="DE12" s="124"/>
      <c r="DF12" s="124"/>
      <c r="DG12" s="124"/>
      <c r="DH12" s="124"/>
      <c r="DI12" s="124"/>
      <c r="DJ12" s="124"/>
      <c r="DK12" s="124"/>
      <c r="DL12" s="124"/>
      <c r="DM12" s="124"/>
      <c r="DN12" s="124"/>
      <c r="DO12" s="124"/>
      <c r="DP12" s="124"/>
      <c r="DQ12" s="124"/>
      <c r="DR12" s="124"/>
      <c r="DS12" s="124"/>
      <c r="DT12" s="124"/>
      <c r="DU12" s="124"/>
      <c r="DV12" s="124"/>
      <c r="DW12" s="124"/>
      <c r="DX12" s="124"/>
      <c r="DY12" s="124"/>
      <c r="DZ12" s="124"/>
      <c r="EA12" s="124"/>
      <c r="EB12" s="124"/>
      <c r="EC12" s="124"/>
      <c r="ED12" s="124"/>
      <c r="EE12" s="124"/>
      <c r="EF12" s="124"/>
      <c r="EG12" s="124"/>
      <c r="EH12" s="124"/>
      <c r="EI12" s="124"/>
      <c r="EJ12" s="124"/>
      <c r="EK12" s="124"/>
      <c r="EL12" s="124"/>
      <c r="EM12" s="124"/>
      <c r="EN12" s="124"/>
      <c r="EO12" s="124"/>
      <c r="EP12" s="124"/>
      <c r="EQ12" s="124"/>
      <c r="ER12" s="124"/>
      <c r="ES12" s="124"/>
      <c r="ET12" s="124"/>
      <c r="EU12" s="124"/>
      <c r="EV12" s="124"/>
      <c r="EW12" s="124"/>
      <c r="EX12" s="124"/>
      <c r="EY12" s="124"/>
      <c r="EZ12" s="124"/>
      <c r="FA12" s="124"/>
      <c r="FB12" s="124"/>
      <c r="FC12" s="124"/>
      <c r="FD12" s="124"/>
      <c r="FE12" s="124"/>
      <c r="FF12" s="124"/>
      <c r="FG12" s="124"/>
      <c r="FH12" s="124"/>
      <c r="FI12" s="124"/>
      <c r="FJ12" s="124"/>
      <c r="FK12" s="124"/>
      <c r="FL12" s="124"/>
      <c r="FM12" s="124"/>
      <c r="FN12" s="124"/>
      <c r="FO12" s="124"/>
      <c r="FP12" s="124"/>
      <c r="FQ12" s="124"/>
      <c r="FR12" s="124"/>
      <c r="FS12" s="124"/>
      <c r="FT12" s="124"/>
      <c r="FU12" s="124"/>
      <c r="FV12" s="124"/>
      <c r="FW12" s="124"/>
      <c r="FX12" s="124"/>
      <c r="FY12" s="124"/>
      <c r="FZ12" s="124"/>
      <c r="GA12" s="124"/>
      <c r="GB12" s="124"/>
      <c r="GC12" s="124"/>
      <c r="GD12" s="124"/>
      <c r="GE12" s="124"/>
      <c r="GF12" s="124"/>
      <c r="GG12" s="124"/>
      <c r="GH12" s="124"/>
      <c r="GI12" s="124"/>
      <c r="GJ12" s="124"/>
      <c r="GK12" s="124"/>
      <c r="GL12" s="124"/>
      <c r="GM12" s="124"/>
      <c r="GN12" s="124"/>
      <c r="GO12" s="124"/>
      <c r="GP12" s="124"/>
      <c r="GQ12" s="124"/>
      <c r="GR12" s="124"/>
      <c r="GS12" s="124"/>
      <c r="GT12" s="124"/>
      <c r="GU12" s="124"/>
      <c r="GV12" s="124"/>
      <c r="GW12" s="124"/>
      <c r="GX12" s="124"/>
      <c r="GY12" s="124"/>
      <c r="GZ12" s="124"/>
      <c r="HA12" s="124"/>
      <c r="HB12" s="124"/>
      <c r="HC12" s="124"/>
      <c r="HD12" s="124"/>
      <c r="HE12" s="124"/>
      <c r="HF12" s="124"/>
      <c r="HG12" s="124"/>
      <c r="HH12" s="124"/>
      <c r="HI12" s="124"/>
      <c r="HJ12" s="124"/>
      <c r="HK12" s="124"/>
      <c r="HL12" s="124"/>
      <c r="HM12" s="124"/>
      <c r="HN12" s="124"/>
      <c r="HO12" s="124"/>
      <c r="HP12" s="124"/>
      <c r="HQ12" s="124"/>
      <c r="HR12" s="124"/>
      <c r="HS12" s="124"/>
      <c r="HT12" s="124"/>
      <c r="HU12" s="124"/>
      <c r="HV12" s="124"/>
      <c r="HW12" s="124"/>
      <c r="HX12" s="124"/>
      <c r="HY12" s="124"/>
      <c r="HZ12" s="124"/>
      <c r="IA12" s="124"/>
      <c r="IB12" s="124"/>
      <c r="IC12" s="124"/>
      <c r="ID12" s="124"/>
      <c r="IE12" s="124"/>
      <c r="IF12" s="124"/>
      <c r="IG12" s="124"/>
      <c r="IH12" s="124"/>
      <c r="II12" s="124"/>
      <c r="IJ12" s="124"/>
      <c r="IK12" s="124"/>
      <c r="IL12" s="124"/>
      <c r="IM12" s="124"/>
      <c r="IN12" s="124"/>
      <c r="IO12" s="125"/>
      <c r="IP12" s="125"/>
      <c r="IQ12" s="125"/>
      <c r="IR12" s="125"/>
      <c r="IS12" s="125"/>
      <c r="IT12" s="125"/>
      <c r="IU12" s="125"/>
      <c r="IV12" s="125"/>
      <c r="IW12" s="125"/>
      <c r="IX12" s="125"/>
      <c r="IY12" s="125"/>
      <c r="IZ12" s="125"/>
      <c r="JA12" s="125"/>
      <c r="JB12" s="125"/>
      <c r="JC12" s="125"/>
      <c r="JD12" s="125"/>
      <c r="JE12" s="125"/>
      <c r="JF12" s="125"/>
      <c r="JG12" s="125"/>
      <c r="JH12" s="125"/>
      <c r="JI12" s="125"/>
      <c r="JJ12" s="125"/>
      <c r="JK12" s="125"/>
      <c r="JL12" s="125"/>
      <c r="JM12" s="125"/>
      <c r="JN12" s="125"/>
      <c r="JO12" s="125"/>
      <c r="JP12" s="125"/>
      <c r="JQ12" s="125"/>
      <c r="JR12" s="125"/>
      <c r="JS12" s="125"/>
      <c r="JT12" s="125"/>
      <c r="JU12" s="125"/>
      <c r="JV12" s="125"/>
      <c r="JW12" s="125"/>
      <c r="JX12" s="125"/>
      <c r="JY12" s="125"/>
      <c r="JZ12" s="125"/>
      <c r="KA12" s="125"/>
      <c r="KB12" s="125"/>
      <c r="KC12" s="125"/>
      <c r="KD12" s="125"/>
      <c r="KE12" s="125"/>
      <c r="KF12" s="125"/>
      <c r="KG12" s="125"/>
      <c r="KH12" s="125"/>
      <c r="KI12" s="125"/>
      <c r="KJ12" s="125"/>
      <c r="KK12" s="125"/>
      <c r="KL12" s="125"/>
      <c r="KM12" s="125"/>
      <c r="KN12" s="125"/>
      <c r="KO12" s="125"/>
      <c r="KP12" s="125"/>
      <c r="KQ12" s="125"/>
      <c r="KR12" s="125"/>
      <c r="KS12" s="125"/>
      <c r="KT12" s="125"/>
      <c r="KU12" s="125"/>
      <c r="KV12" s="125"/>
      <c r="KW12" s="125"/>
      <c r="KX12" s="125"/>
      <c r="KY12" s="125"/>
      <c r="KZ12" s="125"/>
      <c r="LA12" s="125"/>
      <c r="LB12" s="125"/>
      <c r="LC12" s="125"/>
      <c r="LD12" s="125"/>
      <c r="LE12" s="125"/>
      <c r="LF12" s="125"/>
      <c r="LG12" s="125"/>
      <c r="LH12" s="125"/>
      <c r="LI12" s="125"/>
      <c r="LJ12" s="125"/>
      <c r="LK12" s="125"/>
      <c r="LL12" s="125"/>
      <c r="LM12" s="125"/>
      <c r="LN12" s="125"/>
      <c r="LO12" s="125"/>
      <c r="LP12" s="125"/>
      <c r="LQ12" s="125"/>
      <c r="LR12" s="125"/>
      <c r="LS12" s="125"/>
      <c r="LT12" s="125"/>
      <c r="LU12" s="125"/>
      <c r="LV12" s="125"/>
      <c r="LW12" s="125"/>
      <c r="LX12" s="125"/>
      <c r="LY12" s="125"/>
      <c r="LZ12" s="125"/>
      <c r="MA12" s="125"/>
      <c r="MB12" s="125"/>
      <c r="MC12" s="125"/>
      <c r="MD12" s="125"/>
      <c r="ME12" s="125"/>
      <c r="MF12" s="125"/>
      <c r="MG12" s="125"/>
      <c r="MH12" s="125"/>
      <c r="MI12" s="125"/>
      <c r="MJ12" s="125"/>
      <c r="MK12" s="125"/>
      <c r="ML12" s="125"/>
      <c r="MM12" s="125"/>
      <c r="MN12" s="125"/>
      <c r="MO12" s="125"/>
      <c r="MP12" s="125"/>
      <c r="MQ12" s="125"/>
      <c r="MR12" s="125"/>
      <c r="MS12" s="125"/>
      <c r="MT12" s="125"/>
      <c r="MU12" s="125"/>
      <c r="MV12" s="125"/>
      <c r="MW12" s="125"/>
      <c r="MX12" s="125"/>
      <c r="MY12" s="125"/>
      <c r="MZ12" s="125"/>
      <c r="NA12" s="125"/>
      <c r="NB12" s="125"/>
      <c r="NC12" s="125"/>
      <c r="ND12" s="125"/>
      <c r="NE12" s="125"/>
      <c r="NF12" s="125"/>
      <c r="NG12" s="125"/>
      <c r="NH12" s="125"/>
      <c r="NI12" s="125"/>
      <c r="NJ12" s="125"/>
      <c r="NK12" s="125"/>
      <c r="NL12" s="125"/>
      <c r="NM12" s="125"/>
      <c r="NN12" s="125"/>
      <c r="NO12" s="125"/>
      <c r="NP12" s="125"/>
      <c r="NQ12" s="125"/>
      <c r="NR12" s="125"/>
      <c r="NS12" s="125"/>
      <c r="NT12" s="125"/>
      <c r="NU12" s="125"/>
      <c r="NV12" s="125"/>
      <c r="NW12" s="125"/>
      <c r="NX12" s="125"/>
      <c r="NY12" s="125"/>
      <c r="NZ12" s="125"/>
      <c r="OA12" s="125"/>
      <c r="OB12" s="125"/>
      <c r="OC12" s="125"/>
      <c r="OD12" s="125"/>
      <c r="OE12" s="125"/>
      <c r="OF12" s="125"/>
      <c r="OG12" s="125"/>
      <c r="OH12" s="125"/>
      <c r="OI12" s="125"/>
      <c r="OJ12" s="125"/>
      <c r="OK12" s="125"/>
      <c r="OL12" s="125"/>
      <c r="OM12" s="125"/>
      <c r="ON12" s="125"/>
      <c r="OO12" s="125"/>
      <c r="OP12" s="125"/>
      <c r="OQ12" s="125"/>
      <c r="OR12" s="125"/>
      <c r="OS12" s="125"/>
      <c r="OT12" s="125"/>
      <c r="OU12" s="125"/>
      <c r="OV12" s="125"/>
      <c r="OW12" s="125"/>
      <c r="OX12" s="125"/>
      <c r="OY12" s="125"/>
      <c r="OZ12" s="125"/>
      <c r="PA12" s="125"/>
      <c r="PB12" s="125"/>
      <c r="PC12" s="125"/>
      <c r="PD12" s="125"/>
      <c r="PE12" s="125"/>
      <c r="PF12" s="125"/>
      <c r="PG12" s="125"/>
      <c r="PH12" s="125"/>
      <c r="PI12" s="125"/>
      <c r="PJ12" s="125"/>
      <c r="PK12" s="125"/>
      <c r="PL12" s="125"/>
      <c r="PM12" s="125"/>
      <c r="PN12" s="125"/>
      <c r="PO12" s="125"/>
      <c r="PP12" s="125"/>
      <c r="PQ12" s="125"/>
      <c r="PR12" s="125"/>
      <c r="PS12" s="125"/>
      <c r="PT12" s="125"/>
      <c r="PU12" s="125"/>
      <c r="PV12" s="125"/>
      <c r="PW12" s="125"/>
      <c r="PX12" s="125"/>
      <c r="PY12" s="125"/>
      <c r="PZ12" s="125"/>
      <c r="QA12" s="125"/>
      <c r="QB12" s="125"/>
      <c r="QC12" s="125"/>
      <c r="QD12" s="125"/>
      <c r="QE12" s="125"/>
      <c r="QF12" s="125"/>
      <c r="QG12" s="125"/>
      <c r="QH12" s="125"/>
      <c r="QI12" s="125"/>
      <c r="QJ12" s="125"/>
      <c r="QK12" s="125"/>
      <c r="QL12" s="125"/>
      <c r="QM12" s="125"/>
      <c r="QN12" s="125"/>
      <c r="QO12" s="125"/>
      <c r="QP12" s="125"/>
      <c r="QQ12" s="125"/>
      <c r="QR12" s="125"/>
      <c r="QS12" s="125"/>
      <c r="QT12" s="125"/>
      <c r="QU12" s="125"/>
      <c r="QV12" s="125"/>
      <c r="QW12" s="125"/>
      <c r="QX12" s="125"/>
      <c r="QY12" s="125"/>
      <c r="QZ12" s="125"/>
      <c r="RA12" s="125"/>
      <c r="RB12" s="125"/>
      <c r="RC12" s="125"/>
      <c r="RD12" s="125"/>
      <c r="RE12" s="125"/>
      <c r="RF12" s="125"/>
      <c r="RG12" s="125"/>
      <c r="RH12" s="125"/>
      <c r="RI12" s="125"/>
      <c r="RJ12" s="125"/>
      <c r="RK12" s="125"/>
      <c r="RL12" s="125"/>
      <c r="RM12" s="125"/>
      <c r="RN12" s="125"/>
      <c r="RO12" s="125"/>
      <c r="RP12" s="125"/>
      <c r="RQ12" s="125"/>
      <c r="RR12" s="125"/>
      <c r="RS12" s="125"/>
      <c r="RT12" s="125"/>
      <c r="RU12" s="125"/>
      <c r="RV12" s="125"/>
      <c r="RW12" s="125"/>
      <c r="RX12" s="125"/>
      <c r="RY12" s="125"/>
      <c r="RZ12" s="125"/>
      <c r="SA12" s="125"/>
      <c r="SB12" s="125"/>
      <c r="SC12" s="125"/>
      <c r="SD12" s="125"/>
      <c r="SE12" s="125"/>
      <c r="SF12" s="125"/>
      <c r="SG12" s="125"/>
      <c r="SH12" s="125"/>
      <c r="SI12" s="125"/>
      <c r="SJ12" s="125"/>
      <c r="SK12" s="125"/>
      <c r="SL12" s="125"/>
      <c r="SM12" s="125"/>
      <c r="SN12" s="125"/>
      <c r="SO12" s="125"/>
      <c r="SP12" s="125"/>
      <c r="SQ12" s="125"/>
      <c r="SR12" s="125"/>
      <c r="SS12" s="125"/>
      <c r="ST12" s="125"/>
      <c r="SU12" s="125"/>
      <c r="SV12" s="125"/>
      <c r="SW12" s="125"/>
      <c r="SX12" s="125"/>
      <c r="SY12" s="125"/>
      <c r="SZ12" s="125"/>
      <c r="TA12" s="125"/>
      <c r="TB12" s="125"/>
      <c r="TC12" s="125"/>
      <c r="TD12" s="125"/>
      <c r="TE12" s="125"/>
      <c r="TF12" s="125"/>
      <c r="TG12" s="125"/>
      <c r="TH12" s="125"/>
      <c r="TI12" s="125"/>
      <c r="TJ12" s="125"/>
      <c r="TK12" s="125"/>
      <c r="TL12" s="125"/>
      <c r="TM12" s="125"/>
      <c r="TN12" s="125"/>
      <c r="TO12" s="125"/>
      <c r="TP12" s="125"/>
      <c r="TQ12" s="125"/>
      <c r="TR12" s="125"/>
      <c r="TS12" s="125"/>
      <c r="TT12" s="125"/>
      <c r="TU12" s="125"/>
      <c r="TV12" s="125"/>
      <c r="TW12" s="125"/>
      <c r="TX12" s="125"/>
      <c r="TY12" s="125"/>
      <c r="TZ12" s="125"/>
      <c r="UA12" s="125"/>
      <c r="UB12" s="125"/>
      <c r="UC12" s="125"/>
      <c r="UD12" s="125"/>
      <c r="UE12" s="125"/>
      <c r="UF12" s="125"/>
      <c r="UG12" s="125"/>
      <c r="UH12" s="125"/>
      <c r="UI12" s="125"/>
      <c r="UJ12" s="125"/>
      <c r="UK12" s="125"/>
      <c r="UL12" s="125"/>
      <c r="UM12" s="125"/>
      <c r="UN12" s="125"/>
      <c r="UO12" s="125"/>
      <c r="UP12" s="125"/>
      <c r="UQ12" s="125"/>
      <c r="UR12" s="125"/>
      <c r="US12" s="125"/>
      <c r="UT12" s="125"/>
      <c r="UU12" s="125"/>
      <c r="UV12" s="125"/>
      <c r="UW12" s="125"/>
      <c r="UX12" s="125"/>
      <c r="UY12" s="125"/>
      <c r="UZ12" s="125"/>
      <c r="VA12" s="125"/>
      <c r="VB12" s="125"/>
      <c r="VC12" s="125"/>
      <c r="VD12" s="125"/>
      <c r="VE12" s="125"/>
      <c r="VF12" s="125"/>
      <c r="VG12" s="125"/>
      <c r="VH12" s="125"/>
      <c r="VI12" s="125"/>
      <c r="VJ12" s="125"/>
      <c r="VK12" s="125"/>
      <c r="VL12" s="125"/>
      <c r="VM12" s="125"/>
      <c r="VN12" s="125"/>
      <c r="VO12" s="125"/>
      <c r="VP12" s="125"/>
      <c r="VQ12" s="125"/>
      <c r="VR12" s="125"/>
      <c r="VS12" s="125"/>
      <c r="VT12" s="125"/>
      <c r="VU12" s="125"/>
      <c r="VV12" s="125"/>
      <c r="VW12" s="125"/>
      <c r="VX12" s="125"/>
      <c r="VY12" s="125"/>
      <c r="VZ12" s="125"/>
      <c r="WA12" s="125"/>
      <c r="WB12" s="125"/>
      <c r="WC12" s="125"/>
      <c r="WD12" s="125"/>
      <c r="WE12" s="125"/>
      <c r="WF12" s="125"/>
      <c r="WG12" s="125"/>
      <c r="WH12" s="125"/>
      <c r="WI12" s="125"/>
      <c r="WJ12" s="125"/>
      <c r="WK12" s="125"/>
      <c r="WL12" s="125"/>
      <c r="WM12" s="125"/>
      <c r="WN12" s="125"/>
      <c r="WO12" s="125"/>
      <c r="WP12" s="125"/>
      <c r="WQ12" s="125"/>
      <c r="WR12" s="125"/>
      <c r="WS12" s="125"/>
      <c r="WT12" s="125"/>
      <c r="WU12" s="125"/>
      <c r="WV12" s="125"/>
      <c r="WW12" s="125"/>
      <c r="WX12" s="125"/>
      <c r="WY12" s="125"/>
      <c r="WZ12" s="125"/>
      <c r="XA12" s="125"/>
      <c r="XB12" s="125"/>
      <c r="XC12" s="125"/>
      <c r="XD12" s="125"/>
      <c r="XE12" s="125"/>
      <c r="XF12" s="125"/>
      <c r="XG12" s="125"/>
      <c r="XH12" s="125"/>
      <c r="XI12" s="125"/>
      <c r="XJ12" s="125"/>
      <c r="XK12" s="125"/>
      <c r="XL12" s="125"/>
      <c r="XM12" s="125"/>
      <c r="XN12" s="125"/>
      <c r="XO12" s="125"/>
      <c r="XP12" s="125"/>
      <c r="XQ12" s="125"/>
      <c r="XR12" s="125"/>
      <c r="XS12" s="125"/>
      <c r="XT12" s="125"/>
      <c r="XU12" s="125"/>
      <c r="XV12" s="125"/>
      <c r="XW12" s="125"/>
      <c r="XX12" s="125"/>
      <c r="XY12" s="125"/>
      <c r="XZ12" s="125"/>
      <c r="YA12" s="125"/>
      <c r="YB12" s="125"/>
      <c r="YC12" s="125"/>
      <c r="YD12" s="125"/>
      <c r="YE12" s="125"/>
      <c r="YF12" s="125"/>
      <c r="YG12" s="125"/>
      <c r="YH12" s="125"/>
      <c r="YI12" s="125"/>
      <c r="YJ12" s="125"/>
      <c r="YK12" s="125"/>
      <c r="YL12" s="125"/>
      <c r="YM12" s="125"/>
      <c r="YN12" s="125"/>
      <c r="YO12" s="125"/>
      <c r="YP12" s="125"/>
      <c r="YQ12" s="125"/>
      <c r="YR12" s="125"/>
      <c r="YS12" s="125"/>
      <c r="YT12" s="125"/>
      <c r="YU12" s="125"/>
      <c r="YV12" s="125"/>
      <c r="YW12" s="125"/>
      <c r="YX12" s="125"/>
      <c r="YY12" s="125"/>
      <c r="YZ12" s="125"/>
      <c r="ZA12" s="125"/>
      <c r="ZB12" s="125"/>
      <c r="ZC12" s="125"/>
      <c r="ZD12" s="125"/>
      <c r="ZE12" s="125"/>
      <c r="ZF12" s="125"/>
      <c r="ZG12" s="125"/>
      <c r="ZH12" s="125"/>
      <c r="ZI12" s="125"/>
      <c r="ZJ12" s="125"/>
      <c r="ZK12" s="125"/>
      <c r="ZL12" s="125"/>
      <c r="ZM12" s="125"/>
      <c r="ZN12" s="125"/>
      <c r="ZO12" s="125"/>
      <c r="ZP12" s="125"/>
      <c r="ZQ12" s="125"/>
      <c r="ZR12" s="125"/>
      <c r="ZS12" s="125"/>
      <c r="ZT12" s="125"/>
      <c r="ZU12" s="125"/>
      <c r="ZV12" s="125"/>
      <c r="ZW12" s="125"/>
      <c r="ZX12" s="125"/>
      <c r="ZY12" s="125"/>
      <c r="ZZ12" s="125"/>
      <c r="AAA12" s="125"/>
      <c r="AAB12" s="125"/>
      <c r="AAC12" s="125"/>
      <c r="AAD12" s="125"/>
      <c r="AAE12" s="125"/>
      <c r="AAF12" s="125"/>
      <c r="AAG12" s="125"/>
      <c r="AAH12" s="125"/>
      <c r="AAI12" s="125"/>
      <c r="AAJ12" s="125"/>
      <c r="AAK12" s="125"/>
      <c r="AAL12" s="125"/>
      <c r="AAM12" s="125"/>
      <c r="AAN12" s="125"/>
      <c r="AAO12" s="125"/>
      <c r="AAP12" s="125"/>
      <c r="AAQ12" s="125"/>
      <c r="AAR12" s="125"/>
      <c r="AAS12" s="125"/>
      <c r="AAT12" s="125"/>
      <c r="AAU12" s="125"/>
      <c r="AAV12" s="125"/>
      <c r="AAW12" s="125"/>
      <c r="AAX12" s="125"/>
      <c r="AAY12" s="125"/>
      <c r="AAZ12" s="125"/>
      <c r="ABA12" s="125"/>
      <c r="ABB12" s="125"/>
      <c r="ABC12" s="125"/>
      <c r="ABD12" s="125"/>
      <c r="ABE12" s="125"/>
      <c r="ABF12" s="125"/>
      <c r="ABG12" s="125"/>
      <c r="ABH12" s="125"/>
      <c r="ABI12" s="125"/>
      <c r="ABJ12" s="125"/>
      <c r="ABK12" s="125"/>
      <c r="ABL12" s="125"/>
      <c r="ABM12" s="125"/>
      <c r="ABN12" s="125"/>
      <c r="ABO12" s="125"/>
      <c r="ABP12" s="125"/>
      <c r="ABQ12" s="125"/>
      <c r="ABR12" s="125"/>
      <c r="ABS12" s="125"/>
      <c r="ABT12" s="125"/>
      <c r="ABU12" s="125"/>
      <c r="ABV12" s="125"/>
      <c r="ABW12" s="125"/>
      <c r="ABX12" s="125"/>
      <c r="ABY12" s="125"/>
      <c r="ABZ12" s="125"/>
      <c r="ACA12" s="125"/>
      <c r="ACB12" s="125"/>
      <c r="ACC12" s="125"/>
      <c r="ACD12" s="125"/>
      <c r="ACE12" s="125"/>
      <c r="ACF12" s="125"/>
      <c r="ACG12" s="125"/>
      <c r="ACH12" s="125"/>
      <c r="ACI12" s="125"/>
      <c r="ACJ12" s="125"/>
      <c r="ACK12" s="125"/>
      <c r="ACL12" s="125"/>
      <c r="ACM12" s="125"/>
      <c r="ACN12" s="125"/>
      <c r="ACO12" s="125"/>
      <c r="ACP12" s="125"/>
      <c r="ACQ12" s="125"/>
      <c r="ACR12" s="125"/>
      <c r="ACS12" s="125"/>
      <c r="ACT12" s="125"/>
      <c r="ACU12" s="125"/>
      <c r="ACV12" s="125"/>
      <c r="ACW12" s="125"/>
      <c r="ACX12" s="125"/>
      <c r="ACY12" s="125"/>
      <c r="ACZ12" s="125"/>
      <c r="ADA12" s="125"/>
      <c r="ADB12" s="125"/>
      <c r="ADC12" s="125"/>
      <c r="ADD12" s="125"/>
      <c r="ADE12" s="125"/>
      <c r="ADF12" s="125"/>
      <c r="ADG12" s="125"/>
      <c r="ADH12" s="125"/>
      <c r="ADI12" s="125"/>
      <c r="ADJ12" s="125"/>
      <c r="ADK12" s="125"/>
      <c r="ADL12" s="125"/>
      <c r="ADM12" s="125"/>
      <c r="ADN12" s="125"/>
      <c r="ADO12" s="125"/>
      <c r="ADP12" s="125"/>
      <c r="ADQ12" s="125"/>
      <c r="ADR12" s="125"/>
      <c r="ADS12" s="125"/>
      <c r="ADT12" s="125"/>
      <c r="ADU12" s="125"/>
      <c r="ADV12" s="125"/>
      <c r="ADW12" s="125"/>
      <c r="ADX12" s="125"/>
      <c r="ADY12" s="125"/>
      <c r="ADZ12" s="125"/>
      <c r="AEA12" s="125"/>
      <c r="AEB12" s="125"/>
      <c r="AEC12" s="125"/>
      <c r="AED12" s="125"/>
      <c r="AEE12" s="125"/>
      <c r="AEF12" s="125"/>
      <c r="AEG12" s="125"/>
      <c r="AEH12" s="125"/>
      <c r="AEI12" s="125"/>
      <c r="AEJ12" s="125"/>
      <c r="AEK12" s="125"/>
      <c r="AEL12" s="125"/>
      <c r="AEM12" s="125"/>
      <c r="AEN12" s="125"/>
      <c r="AEO12" s="125"/>
      <c r="AEP12" s="125"/>
      <c r="AEQ12" s="125"/>
      <c r="AER12" s="125"/>
      <c r="AES12" s="125"/>
      <c r="AET12" s="125"/>
      <c r="AEU12" s="125"/>
      <c r="AEV12" s="125"/>
      <c r="AEW12" s="125"/>
      <c r="AEX12" s="125"/>
      <c r="AEY12" s="125"/>
      <c r="AEZ12" s="125"/>
      <c r="AFA12" s="125"/>
      <c r="AFB12" s="125"/>
      <c r="AFC12" s="125"/>
      <c r="AFD12" s="125"/>
      <c r="AFE12" s="125"/>
      <c r="AFF12" s="125"/>
      <c r="AFG12" s="125"/>
      <c r="AFH12" s="125"/>
      <c r="AFI12" s="125"/>
      <c r="AFJ12" s="125"/>
      <c r="AFK12" s="125"/>
      <c r="AFL12" s="125"/>
      <c r="AFM12" s="125"/>
      <c r="AFN12" s="125"/>
      <c r="AFO12" s="125"/>
      <c r="AFP12" s="125"/>
      <c r="AFQ12" s="125"/>
      <c r="AFR12" s="125"/>
      <c r="AFS12" s="125"/>
      <c r="AFT12" s="125"/>
      <c r="AFU12" s="125"/>
      <c r="AFV12" s="125"/>
      <c r="AFW12" s="125"/>
      <c r="AFX12" s="125"/>
      <c r="AFY12" s="125"/>
      <c r="AFZ12" s="125"/>
      <c r="AGA12" s="125"/>
      <c r="AGB12" s="125"/>
      <c r="AGC12" s="125"/>
      <c r="AGD12" s="125"/>
      <c r="AGE12" s="125"/>
      <c r="AGF12" s="125"/>
      <c r="AGG12" s="125"/>
      <c r="AGH12" s="125"/>
      <c r="AGI12" s="125"/>
      <c r="AGJ12" s="125"/>
      <c r="AGK12" s="125"/>
      <c r="AGL12" s="125"/>
      <c r="AGM12" s="125"/>
      <c r="AGN12" s="125"/>
      <c r="AGO12" s="125"/>
      <c r="AGP12" s="125"/>
      <c r="AGQ12" s="125"/>
      <c r="AGR12" s="125"/>
      <c r="AGS12" s="125"/>
      <c r="AGT12" s="125"/>
      <c r="AGU12" s="125"/>
      <c r="AGV12" s="125"/>
      <c r="AGW12" s="125"/>
      <c r="AGX12" s="125"/>
      <c r="AGY12" s="125"/>
      <c r="AGZ12" s="125"/>
      <c r="AHA12" s="125"/>
      <c r="AHB12" s="125"/>
      <c r="AHC12" s="125"/>
      <c r="AHD12" s="125"/>
      <c r="AHE12" s="125"/>
      <c r="AHF12" s="125"/>
      <c r="AHG12" s="125"/>
      <c r="AHH12" s="125"/>
      <c r="AHI12" s="125"/>
      <c r="AHJ12" s="125"/>
      <c r="AHK12" s="125"/>
      <c r="AHL12" s="125"/>
      <c r="AHM12" s="125"/>
      <c r="AHN12" s="125"/>
      <c r="AHO12" s="125"/>
      <c r="AHP12" s="125"/>
      <c r="AHQ12" s="125"/>
      <c r="AHR12" s="125"/>
      <c r="AHS12" s="125"/>
      <c r="AHT12" s="125"/>
      <c r="AHU12" s="125"/>
      <c r="AHV12" s="125"/>
      <c r="AHW12" s="125"/>
      <c r="AHX12" s="125"/>
      <c r="AHY12" s="125"/>
      <c r="AHZ12" s="125"/>
      <c r="AIA12" s="125"/>
      <c r="AIB12" s="125"/>
      <c r="AIC12" s="125"/>
      <c r="AID12" s="125"/>
      <c r="AIE12" s="125"/>
      <c r="AIF12" s="125"/>
      <c r="AIG12" s="125"/>
      <c r="AIH12" s="125"/>
      <c r="AII12" s="125"/>
      <c r="AIJ12" s="125"/>
      <c r="AIK12" s="125"/>
      <c r="AIL12" s="125"/>
      <c r="AIM12" s="125"/>
      <c r="AIN12" s="125"/>
      <c r="AIO12" s="125"/>
      <c r="AIP12" s="125"/>
      <c r="AIQ12" s="125"/>
      <c r="AIR12" s="125"/>
      <c r="AIS12" s="125"/>
      <c r="AIT12" s="125"/>
      <c r="AIU12" s="125"/>
      <c r="AIV12" s="125"/>
      <c r="AIW12" s="125"/>
      <c r="AIX12" s="125"/>
      <c r="AIY12" s="125"/>
      <c r="AIZ12" s="125"/>
      <c r="AJA12" s="125"/>
      <c r="AJB12" s="125"/>
      <c r="AJC12" s="125"/>
      <c r="AJD12" s="125"/>
      <c r="AJE12" s="125"/>
      <c r="AJF12" s="125"/>
      <c r="AJG12" s="125"/>
      <c r="AJH12" s="125"/>
      <c r="AJI12" s="125"/>
      <c r="AJJ12" s="125"/>
      <c r="AJK12" s="125"/>
      <c r="AJL12" s="125"/>
      <c r="AJM12" s="125"/>
      <c r="AJN12" s="125"/>
      <c r="AJO12" s="125"/>
      <c r="AJP12" s="125"/>
      <c r="AJQ12" s="125"/>
      <c r="AJR12" s="125"/>
      <c r="AJS12" s="125"/>
      <c r="AJT12" s="125"/>
      <c r="AJU12" s="125"/>
      <c r="AJV12" s="125"/>
      <c r="AJW12" s="125"/>
      <c r="AJX12" s="125"/>
      <c r="AJY12" s="125"/>
      <c r="AJZ12" s="125"/>
      <c r="AKA12" s="125"/>
      <c r="AKB12" s="125"/>
      <c r="AKC12" s="125"/>
      <c r="AKD12" s="125"/>
      <c r="AKE12" s="125"/>
      <c r="AKF12" s="125"/>
      <c r="AKG12" s="125"/>
      <c r="AKH12" s="125"/>
      <c r="AKI12" s="125"/>
      <c r="AKJ12" s="125"/>
      <c r="AKK12" s="125"/>
      <c r="AKL12" s="125"/>
      <c r="AKM12" s="125"/>
      <c r="AKN12" s="125"/>
      <c r="AKO12" s="125"/>
      <c r="AKP12" s="125"/>
      <c r="AKQ12" s="125"/>
      <c r="AKR12" s="125"/>
      <c r="AKS12" s="125"/>
      <c r="AKT12" s="125"/>
      <c r="AKU12" s="125"/>
      <c r="AKV12" s="125"/>
      <c r="AKW12" s="125"/>
      <c r="AKX12" s="125"/>
      <c r="AKY12" s="125"/>
      <c r="AKZ12" s="125"/>
      <c r="ALA12" s="125"/>
      <c r="ALB12" s="125"/>
      <c r="ALC12" s="125"/>
      <c r="ALD12" s="125"/>
      <c r="ALE12" s="125"/>
      <c r="ALF12" s="125"/>
      <c r="ALG12" s="125"/>
      <c r="ALH12" s="125"/>
      <c r="ALI12" s="125"/>
      <c r="ALJ12" s="125"/>
      <c r="ALK12" s="125"/>
      <c r="ALL12" s="125"/>
      <c r="ALM12" s="125"/>
      <c r="ALN12" s="125"/>
      <c r="ALO12" s="125"/>
      <c r="ALP12" s="125"/>
      <c r="ALQ12" s="125"/>
      <c r="ALR12" s="125"/>
      <c r="ALS12" s="125"/>
      <c r="ALT12" s="125"/>
      <c r="ALU12" s="125"/>
      <c r="ALV12" s="125"/>
      <c r="ALW12" s="125"/>
      <c r="ALX12" s="125"/>
      <c r="ALY12" s="125"/>
      <c r="ALZ12" s="125"/>
      <c r="AMA12" s="125"/>
      <c r="AMB12" s="125"/>
    </row>
    <row r="13" spans="1:1016" ht="13.9" customHeight="1" thickBot="1">
      <c r="A13" s="224" t="s">
        <v>74</v>
      </c>
      <c r="B13" s="225"/>
      <c r="C13" s="8" t="s">
        <v>64</v>
      </c>
      <c r="D13" s="8" t="s">
        <v>492</v>
      </c>
      <c r="E13" s="8" t="s">
        <v>65</v>
      </c>
      <c r="F13" s="8" t="s">
        <v>66</v>
      </c>
      <c r="G13" s="8" t="s">
        <v>493</v>
      </c>
    </row>
    <row r="14" spans="1:1016" ht="51.75" thickBot="1">
      <c r="A14" s="62" t="s">
        <v>67</v>
      </c>
      <c r="B14" s="55" t="s">
        <v>75</v>
      </c>
      <c r="C14" s="55" t="s">
        <v>76</v>
      </c>
      <c r="D14" s="55"/>
      <c r="E14" s="8" t="s">
        <v>59</v>
      </c>
      <c r="F14" s="8" t="s">
        <v>53</v>
      </c>
      <c r="G14" s="55"/>
    </row>
    <row r="15" spans="1:1016" ht="39" thickBot="1">
      <c r="A15" s="62" t="s">
        <v>67</v>
      </c>
      <c r="B15" s="55" t="s">
        <v>77</v>
      </c>
      <c r="C15" s="55" t="s">
        <v>557</v>
      </c>
      <c r="D15" s="55"/>
      <c r="E15" s="8" t="s">
        <v>59</v>
      </c>
      <c r="F15" s="8" t="s">
        <v>53</v>
      </c>
      <c r="G15" s="55"/>
    </row>
    <row r="16" spans="1:1016" ht="16.5" thickBot="1">
      <c r="A16" s="85" t="s">
        <v>67</v>
      </c>
      <c r="B16" s="55" t="s">
        <v>79</v>
      </c>
      <c r="C16" s="55" t="s">
        <v>582</v>
      </c>
      <c r="D16" s="55"/>
      <c r="E16" s="130" t="s">
        <v>59</v>
      </c>
      <c r="F16" s="8" t="s">
        <v>53</v>
      </c>
      <c r="G16" s="55"/>
    </row>
    <row r="17" spans="1:7" ht="90" thickBot="1">
      <c r="A17" s="63" t="s">
        <v>70</v>
      </c>
      <c r="B17" s="55" t="s">
        <v>78</v>
      </c>
      <c r="C17" s="55" t="s">
        <v>558</v>
      </c>
      <c r="D17" s="55"/>
      <c r="E17" s="8" t="s">
        <v>59</v>
      </c>
      <c r="F17" s="8" t="s">
        <v>53</v>
      </c>
      <c r="G17" s="55"/>
    </row>
    <row r="18" spans="1:7" ht="16.5" thickBot="1">
      <c r="A18" s="63" t="s">
        <v>70</v>
      </c>
      <c r="B18" s="55" t="s">
        <v>559</v>
      </c>
      <c r="C18" s="55" t="s">
        <v>560</v>
      </c>
      <c r="D18" s="55"/>
      <c r="E18" s="8" t="s">
        <v>59</v>
      </c>
      <c r="F18" s="8" t="s">
        <v>53</v>
      </c>
      <c r="G18" s="55"/>
    </row>
    <row r="19" spans="1:7" ht="90" thickBot="1">
      <c r="A19" s="63" t="s">
        <v>70</v>
      </c>
      <c r="B19" s="55" t="s">
        <v>80</v>
      </c>
      <c r="C19" s="55" t="s">
        <v>81</v>
      </c>
      <c r="D19" s="55"/>
      <c r="E19" s="8" t="s">
        <v>59</v>
      </c>
      <c r="F19" s="8" t="s">
        <v>53</v>
      </c>
      <c r="G19" s="55"/>
    </row>
    <row r="20" spans="1:7" ht="13.9" customHeight="1" thickBot="1">
      <c r="A20" s="224" t="s">
        <v>495</v>
      </c>
      <c r="B20" s="225"/>
      <c r="C20" s="8" t="s">
        <v>64</v>
      </c>
      <c r="D20" s="8" t="s">
        <v>492</v>
      </c>
      <c r="E20" s="8" t="s">
        <v>65</v>
      </c>
      <c r="F20" s="8" t="s">
        <v>66</v>
      </c>
      <c r="G20" s="8" t="s">
        <v>493</v>
      </c>
    </row>
    <row r="21" spans="1:7" ht="64.5" thickBot="1">
      <c r="A21" s="62" t="s">
        <v>67</v>
      </c>
      <c r="B21" s="55" t="s">
        <v>500</v>
      </c>
      <c r="C21" s="55" t="s">
        <v>501</v>
      </c>
      <c r="D21" s="55"/>
      <c r="E21" s="8" t="s">
        <v>59</v>
      </c>
      <c r="F21" s="8" t="s">
        <v>53</v>
      </c>
      <c r="G21" s="55"/>
    </row>
    <row r="22" spans="1:7" ht="26.25" thickBot="1">
      <c r="A22" s="62" t="s">
        <v>67</v>
      </c>
      <c r="B22" s="55" t="s">
        <v>554</v>
      </c>
      <c r="C22" s="55" t="s">
        <v>555</v>
      </c>
      <c r="D22" s="55"/>
      <c r="E22" s="8" t="s">
        <v>59</v>
      </c>
      <c r="F22" s="8" t="s">
        <v>53</v>
      </c>
      <c r="G22" s="55"/>
    </row>
    <row r="23" spans="1:7" ht="26.25" thickBot="1">
      <c r="A23" s="63" t="s">
        <v>70</v>
      </c>
      <c r="B23" s="55" t="s">
        <v>496</v>
      </c>
      <c r="C23" s="55" t="s">
        <v>497</v>
      </c>
      <c r="D23" s="55"/>
      <c r="E23" s="8" t="s">
        <v>59</v>
      </c>
      <c r="F23" s="8" t="s">
        <v>53</v>
      </c>
      <c r="G23" s="55"/>
    </row>
    <row r="24" spans="1:7" ht="26.25" thickBot="1">
      <c r="A24" s="63" t="s">
        <v>70</v>
      </c>
      <c r="B24" s="55" t="s">
        <v>498</v>
      </c>
      <c r="C24" s="55" t="s">
        <v>499</v>
      </c>
      <c r="D24" s="55"/>
      <c r="E24" s="8" t="s">
        <v>59</v>
      </c>
      <c r="F24" s="8" t="s">
        <v>53</v>
      </c>
      <c r="G24" s="55"/>
    </row>
    <row r="25" spans="1:7" ht="77.25" thickBot="1">
      <c r="A25" s="63" t="s">
        <v>70</v>
      </c>
      <c r="B25" s="55" t="s">
        <v>83</v>
      </c>
      <c r="C25" s="55" t="s">
        <v>556</v>
      </c>
      <c r="D25" s="55"/>
      <c r="E25" s="8" t="s">
        <v>59</v>
      </c>
      <c r="F25" s="8" t="s">
        <v>53</v>
      </c>
      <c r="G25" s="55"/>
    </row>
    <row r="26" spans="1:7" ht="13.9" customHeight="1" thickBot="1">
      <c r="A26" s="224" t="s">
        <v>84</v>
      </c>
      <c r="B26" s="225"/>
      <c r="C26" s="8" t="s">
        <v>64</v>
      </c>
      <c r="D26" s="8" t="s">
        <v>492</v>
      </c>
      <c r="E26" s="8" t="s">
        <v>65</v>
      </c>
      <c r="F26" s="8" t="s">
        <v>66</v>
      </c>
      <c r="G26" s="8" t="s">
        <v>493</v>
      </c>
    </row>
    <row r="27" spans="1:7" ht="39" thickBot="1">
      <c r="A27" s="62" t="s">
        <v>67</v>
      </c>
      <c r="B27" s="55" t="s">
        <v>85</v>
      </c>
      <c r="C27" s="55" t="s">
        <v>86</v>
      </c>
      <c r="D27" s="55"/>
      <c r="E27" s="8" t="s">
        <v>59</v>
      </c>
      <c r="F27" s="8" t="s">
        <v>53</v>
      </c>
      <c r="G27" s="55"/>
    </row>
    <row r="28" spans="1:7" ht="26.25" thickBot="1">
      <c r="A28" s="62" t="s">
        <v>67</v>
      </c>
      <c r="B28" s="55" t="s">
        <v>87</v>
      </c>
      <c r="C28" s="55" t="s">
        <v>88</v>
      </c>
      <c r="D28" s="55"/>
      <c r="E28" s="8" t="s">
        <v>59</v>
      </c>
      <c r="F28" s="8" t="s">
        <v>53</v>
      </c>
      <c r="G28" s="55"/>
    </row>
    <row r="29" spans="1:7" ht="16.5" thickBot="1">
      <c r="A29" s="63" t="s">
        <v>70</v>
      </c>
      <c r="B29" s="55" t="s">
        <v>89</v>
      </c>
      <c r="C29" s="55" t="s">
        <v>90</v>
      </c>
      <c r="D29" s="55"/>
      <c r="E29" s="8" t="s">
        <v>59</v>
      </c>
      <c r="F29" s="8" t="s">
        <v>53</v>
      </c>
      <c r="G29" s="55"/>
    </row>
    <row r="30" spans="1:7" ht="26.25" thickBot="1">
      <c r="A30" s="63" t="s">
        <v>70</v>
      </c>
      <c r="B30" s="55" t="s">
        <v>561</v>
      </c>
      <c r="C30" s="55" t="s">
        <v>562</v>
      </c>
      <c r="D30" s="55"/>
      <c r="E30" s="8" t="s">
        <v>59</v>
      </c>
      <c r="F30" s="8" t="s">
        <v>53</v>
      </c>
      <c r="G30" s="55"/>
    </row>
    <row r="31" spans="1:7" ht="26.25" thickBot="1">
      <c r="A31" s="63" t="s">
        <v>70</v>
      </c>
      <c r="B31" s="55" t="s">
        <v>91</v>
      </c>
      <c r="C31" s="55" t="s">
        <v>92</v>
      </c>
      <c r="D31" s="55"/>
      <c r="E31" s="8" t="s">
        <v>59</v>
      </c>
      <c r="F31" s="8" t="s">
        <v>53</v>
      </c>
      <c r="G31" s="55"/>
    </row>
    <row r="32" spans="1:7" ht="16.5" thickBot="1">
      <c r="A32" s="64" t="s">
        <v>71</v>
      </c>
      <c r="B32" s="55" t="s">
        <v>93</v>
      </c>
      <c r="C32" s="55" t="s">
        <v>94</v>
      </c>
      <c r="D32" s="55"/>
      <c r="E32" s="8" t="s">
        <v>59</v>
      </c>
      <c r="F32" s="8" t="s">
        <v>53</v>
      </c>
      <c r="G32" s="55"/>
    </row>
    <row r="33" spans="1:7" ht="13.9" customHeight="1" thickBot="1">
      <c r="A33" s="224" t="s">
        <v>95</v>
      </c>
      <c r="B33" s="225"/>
      <c r="C33" s="8" t="s">
        <v>64</v>
      </c>
      <c r="D33" s="8" t="s">
        <v>492</v>
      </c>
      <c r="E33" s="8" t="s">
        <v>65</v>
      </c>
      <c r="F33" s="8" t="s">
        <v>66</v>
      </c>
      <c r="G33" s="8" t="s">
        <v>493</v>
      </c>
    </row>
    <row r="34" spans="1:7" ht="26.25" thickBot="1">
      <c r="A34" s="62" t="s">
        <v>67</v>
      </c>
      <c r="B34" s="55" t="s">
        <v>96</v>
      </c>
      <c r="C34" s="55" t="s">
        <v>474</v>
      </c>
      <c r="D34" s="55"/>
      <c r="E34" s="8" t="s">
        <v>59</v>
      </c>
      <c r="F34" s="8" t="s">
        <v>53</v>
      </c>
      <c r="G34" s="55"/>
    </row>
    <row r="35" spans="1:7" ht="16.5" thickBot="1">
      <c r="A35" s="62" t="s">
        <v>70</v>
      </c>
      <c r="B35" s="55" t="s">
        <v>97</v>
      </c>
      <c r="C35" s="55" t="s">
        <v>475</v>
      </c>
      <c r="D35" s="55"/>
      <c r="E35" s="8" t="s">
        <v>59</v>
      </c>
      <c r="F35" s="8" t="s">
        <v>53</v>
      </c>
      <c r="G35" s="55"/>
    </row>
    <row r="36" spans="1:7" ht="26.25" thickBot="1">
      <c r="A36" s="63" t="s">
        <v>73</v>
      </c>
      <c r="B36" s="55" t="s">
        <v>98</v>
      </c>
      <c r="C36" s="55" t="s">
        <v>99</v>
      </c>
      <c r="D36" s="55"/>
      <c r="E36" s="8" t="s">
        <v>59</v>
      </c>
      <c r="F36" s="8" t="s">
        <v>53</v>
      </c>
      <c r="G36" s="55"/>
    </row>
    <row r="37" spans="1:7" ht="26.25" thickBot="1">
      <c r="A37" s="65" t="s">
        <v>73</v>
      </c>
      <c r="B37" s="55" t="s">
        <v>100</v>
      </c>
      <c r="C37" s="55" t="s">
        <v>101</v>
      </c>
      <c r="D37" s="55"/>
      <c r="E37" s="8" t="s">
        <v>59</v>
      </c>
      <c r="F37" s="8" t="s">
        <v>53</v>
      </c>
      <c r="G37" s="55"/>
    </row>
    <row r="38" spans="1:7" ht="13.9" customHeight="1" thickBot="1">
      <c r="A38" s="224" t="s">
        <v>102</v>
      </c>
      <c r="B38" s="225"/>
      <c r="C38" s="8" t="s">
        <v>64</v>
      </c>
      <c r="D38" s="8" t="s">
        <v>492</v>
      </c>
      <c r="E38" s="8" t="s">
        <v>65</v>
      </c>
      <c r="F38" s="8" t="s">
        <v>66</v>
      </c>
      <c r="G38" s="8" t="s">
        <v>493</v>
      </c>
    </row>
    <row r="39" spans="1:7" ht="39" thickBot="1">
      <c r="A39" s="62" t="s">
        <v>67</v>
      </c>
      <c r="B39" s="55" t="s">
        <v>103</v>
      </c>
      <c r="C39" s="55" t="s">
        <v>590</v>
      </c>
      <c r="D39" s="55"/>
      <c r="E39" s="8" t="s">
        <v>59</v>
      </c>
      <c r="F39" s="8" t="s">
        <v>53</v>
      </c>
      <c r="G39" s="55"/>
    </row>
    <row r="40" spans="1:7" ht="51.75" thickBot="1">
      <c r="A40" s="62" t="s">
        <v>67</v>
      </c>
      <c r="B40" s="55" t="s">
        <v>68</v>
      </c>
      <c r="C40" s="55" t="s">
        <v>69</v>
      </c>
      <c r="D40" s="55"/>
      <c r="E40" s="8" t="s">
        <v>59</v>
      </c>
      <c r="F40" s="8" t="s">
        <v>53</v>
      </c>
      <c r="G40" s="55"/>
    </row>
    <row r="41" spans="1:7" ht="128.25" thickBot="1">
      <c r="A41" s="63" t="s">
        <v>70</v>
      </c>
      <c r="B41" s="55" t="s">
        <v>104</v>
      </c>
      <c r="C41" s="55" t="s">
        <v>444</v>
      </c>
      <c r="D41" s="55" t="s">
        <v>712</v>
      </c>
      <c r="E41" s="8" t="s">
        <v>59</v>
      </c>
      <c r="F41" s="8" t="s">
        <v>53</v>
      </c>
      <c r="G41" s="55"/>
    </row>
    <row r="42" spans="1:7" ht="39" thickBot="1">
      <c r="A42" s="63" t="s">
        <v>70</v>
      </c>
      <c r="B42" s="55" t="s">
        <v>105</v>
      </c>
      <c r="C42" s="55" t="s">
        <v>106</v>
      </c>
      <c r="D42" s="55"/>
      <c r="E42" s="8" t="s">
        <v>59</v>
      </c>
      <c r="F42" s="8" t="s">
        <v>53</v>
      </c>
      <c r="G42" s="55"/>
    </row>
    <row r="43" spans="1:7" ht="26.25" thickBot="1">
      <c r="A43" s="65" t="s">
        <v>73</v>
      </c>
      <c r="B43" s="55" t="s">
        <v>107</v>
      </c>
      <c r="C43" s="55" t="s">
        <v>108</v>
      </c>
      <c r="D43" s="55"/>
      <c r="E43" s="8" t="s">
        <v>59</v>
      </c>
      <c r="F43" s="8" t="s">
        <v>53</v>
      </c>
      <c r="G43" s="55"/>
    </row>
  </sheetData>
  <mergeCells count="8">
    <mergeCell ref="A38:B38"/>
    <mergeCell ref="A10:B10"/>
    <mergeCell ref="A13:B13"/>
    <mergeCell ref="A8:B9"/>
    <mergeCell ref="C2:D9"/>
    <mergeCell ref="A20:B20"/>
    <mergeCell ref="A26:B26"/>
    <mergeCell ref="A33:B33"/>
  </mergeCells>
  <conditionalFormatting sqref="A11 A41:A42 A21 A26:A29 A23:A24 A31:A39 A13:A15 A44:A168 A17:A19">
    <cfRule type="beginsWith" dxfId="1203" priority="1060" stopIfTrue="1" operator="beginsWith" text="Exceptional">
      <formula>LEFT(A11,LEN("Exceptional"))="Exceptional"</formula>
    </cfRule>
    <cfRule type="beginsWith" dxfId="1202" priority="1061" stopIfTrue="1" operator="beginsWith" text="Professional">
      <formula>LEFT(A11,LEN("Professional"))="Professional"</formula>
    </cfRule>
    <cfRule type="beginsWith" dxfId="1201" priority="1062" stopIfTrue="1" operator="beginsWith" text="Advanced">
      <formula>LEFT(A11,LEN("Advanced"))="Advanced"</formula>
    </cfRule>
    <cfRule type="beginsWith" dxfId="1200" priority="1063" stopIfTrue="1" operator="beginsWith" text="Intermediate">
      <formula>LEFT(A11,LEN("Intermediate"))="Intermediate"</formula>
    </cfRule>
    <cfRule type="beginsWith" dxfId="1199" priority="1064" stopIfTrue="1" operator="beginsWith" text="Basic">
      <formula>LEFT(A11,LEN("Basic"))="Basic"</formula>
    </cfRule>
    <cfRule type="beginsWith" dxfId="1198" priority="1065" stopIfTrue="1" operator="beginsWith" text="Required">
      <formula>LEFT(A11,LEN("Required"))="Required"</formula>
    </cfRule>
    <cfRule type="notContainsBlanks" dxfId="1197" priority="1066" stopIfTrue="1">
      <formula>LEN(TRIM(A11))&gt;0</formula>
    </cfRule>
  </conditionalFormatting>
  <conditionalFormatting sqref="E10 E11:F11 E13 E27:F29 E26 E34:F37 E33 E38 E41:F42 E21:F21 E23:F24 E31:F32 E39:F39 E14:F15 E44:F168 E17:F19">
    <cfRule type="beginsWith" dxfId="1196" priority="1052" stopIfTrue="1" operator="beginsWith" text="Not Applicable">
      <formula>LEFT(E10,LEN("Not Applicable"))="Not Applicable"</formula>
    </cfRule>
    <cfRule type="beginsWith" dxfId="1195" priority="1053" stopIfTrue="1" operator="beginsWith" text="Waived">
      <formula>LEFT(E10,LEN("Waived"))="Waived"</formula>
    </cfRule>
    <cfRule type="beginsWith" dxfId="1194" priority="1055" stopIfTrue="1" operator="beginsWith" text="Pre-Passed">
      <formula>LEFT(E10,LEN("Pre-Passed"))="Pre-Passed"</formula>
    </cfRule>
    <cfRule type="beginsWith" dxfId="1193" priority="1056" stopIfTrue="1" operator="beginsWith" text="Completed">
      <formula>LEFT(E10,LEN("Completed"))="Completed"</formula>
    </cfRule>
    <cfRule type="beginsWith" dxfId="1192" priority="1057" stopIfTrue="1" operator="beginsWith" text="Partial">
      <formula>LEFT(E10,LEN("Partial"))="Partial"</formula>
    </cfRule>
    <cfRule type="beginsWith" dxfId="1191" priority="1058" stopIfTrue="1" operator="beginsWith" text="Missing">
      <formula>LEFT(E10,LEN("Missing"))="Missing"</formula>
    </cfRule>
    <cfRule type="beginsWith" dxfId="1190" priority="1059" stopIfTrue="1" operator="beginsWith" text="Untested">
      <formula>LEFT(E10,LEN("Untested"))="Untested"</formula>
    </cfRule>
    <cfRule type="notContainsBlanks" dxfId="1189" priority="1067" stopIfTrue="1">
      <formula>LEN(TRIM(E10))&gt;0</formula>
    </cfRule>
  </conditionalFormatting>
  <conditionalFormatting sqref="F10">
    <cfRule type="beginsWith" dxfId="1188" priority="747" stopIfTrue="1" operator="beginsWith" text="Not Applicable">
      <formula>LEFT(F10,LEN("Not Applicable"))="Not Applicable"</formula>
    </cfRule>
    <cfRule type="beginsWith" dxfId="1187" priority="748" stopIfTrue="1" operator="beginsWith" text="Waived">
      <formula>LEFT(F10,LEN("Waived"))="Waived"</formula>
    </cfRule>
    <cfRule type="beginsWith" dxfId="1186" priority="749" stopIfTrue="1" operator="beginsWith" text="Pre-Passed">
      <formula>LEFT(F10,LEN("Pre-Passed"))="Pre-Passed"</formula>
    </cfRule>
    <cfRule type="beginsWith" dxfId="1185" priority="750" stopIfTrue="1" operator="beginsWith" text="Completed">
      <formula>LEFT(F10,LEN("Completed"))="Completed"</formula>
    </cfRule>
    <cfRule type="beginsWith" dxfId="1184" priority="751" stopIfTrue="1" operator="beginsWith" text="Partial">
      <formula>LEFT(F10,LEN("Partial"))="Partial"</formula>
    </cfRule>
    <cfRule type="beginsWith" dxfId="1183" priority="752" stopIfTrue="1" operator="beginsWith" text="Missing">
      <formula>LEFT(F10,LEN("Missing"))="Missing"</formula>
    </cfRule>
    <cfRule type="beginsWith" dxfId="1182" priority="753" stopIfTrue="1" operator="beginsWith" text="Untested">
      <formula>LEFT(F10,LEN("Untested"))="Untested"</formula>
    </cfRule>
    <cfRule type="notContainsBlanks" dxfId="1181" priority="754" stopIfTrue="1">
      <formula>LEN(TRIM(F10))&gt;0</formula>
    </cfRule>
  </conditionalFormatting>
  <conditionalFormatting sqref="F13">
    <cfRule type="beginsWith" dxfId="1180" priority="723" stopIfTrue="1" operator="beginsWith" text="Not Applicable">
      <formula>LEFT(F13,LEN("Not Applicable"))="Not Applicable"</formula>
    </cfRule>
    <cfRule type="beginsWith" dxfId="1179" priority="724" stopIfTrue="1" operator="beginsWith" text="Waived">
      <formula>LEFT(F13,LEN("Waived"))="Waived"</formula>
    </cfRule>
    <cfRule type="beginsWith" dxfId="1178" priority="725" stopIfTrue="1" operator="beginsWith" text="Pre-Passed">
      <formula>LEFT(F13,LEN("Pre-Passed"))="Pre-Passed"</formula>
    </cfRule>
    <cfRule type="beginsWith" dxfId="1177" priority="726" stopIfTrue="1" operator="beginsWith" text="Completed">
      <formula>LEFT(F13,LEN("Completed"))="Completed"</formula>
    </cfRule>
    <cfRule type="beginsWith" dxfId="1176" priority="727" stopIfTrue="1" operator="beginsWith" text="Partial">
      <formula>LEFT(F13,LEN("Partial"))="Partial"</formula>
    </cfRule>
    <cfRule type="beginsWith" dxfId="1175" priority="728" stopIfTrue="1" operator="beginsWith" text="Missing">
      <formula>LEFT(F13,LEN("Missing"))="Missing"</formula>
    </cfRule>
    <cfRule type="beginsWith" dxfId="1174" priority="729" stopIfTrue="1" operator="beginsWith" text="Untested">
      <formula>LEFT(F13,LEN("Untested"))="Untested"</formula>
    </cfRule>
    <cfRule type="notContainsBlanks" dxfId="1173" priority="730" stopIfTrue="1">
      <formula>LEN(TRIM(F13))&gt;0</formula>
    </cfRule>
  </conditionalFormatting>
  <conditionalFormatting sqref="F26">
    <cfRule type="beginsWith" dxfId="1172" priority="707" stopIfTrue="1" operator="beginsWith" text="Not Applicable">
      <formula>LEFT(F26,LEN("Not Applicable"))="Not Applicable"</formula>
    </cfRule>
    <cfRule type="beginsWith" dxfId="1171" priority="708" stopIfTrue="1" operator="beginsWith" text="Waived">
      <formula>LEFT(F26,LEN("Waived"))="Waived"</formula>
    </cfRule>
    <cfRule type="beginsWith" dxfId="1170" priority="709" stopIfTrue="1" operator="beginsWith" text="Pre-Passed">
      <formula>LEFT(F26,LEN("Pre-Passed"))="Pre-Passed"</formula>
    </cfRule>
    <cfRule type="beginsWith" dxfId="1169" priority="710" stopIfTrue="1" operator="beginsWith" text="Completed">
      <formula>LEFT(F26,LEN("Completed"))="Completed"</formula>
    </cfRule>
    <cfRule type="beginsWith" dxfId="1168" priority="711" stopIfTrue="1" operator="beginsWith" text="Partial">
      <formula>LEFT(F26,LEN("Partial"))="Partial"</formula>
    </cfRule>
    <cfRule type="beginsWith" dxfId="1167" priority="712" stopIfTrue="1" operator="beginsWith" text="Missing">
      <formula>LEFT(F26,LEN("Missing"))="Missing"</formula>
    </cfRule>
    <cfRule type="beginsWith" dxfId="1166" priority="713" stopIfTrue="1" operator="beginsWith" text="Untested">
      <formula>LEFT(F26,LEN("Untested"))="Untested"</formula>
    </cfRule>
    <cfRule type="notContainsBlanks" dxfId="1165" priority="714" stopIfTrue="1">
      <formula>LEN(TRIM(F26))&gt;0</formula>
    </cfRule>
  </conditionalFormatting>
  <conditionalFormatting sqref="F33">
    <cfRule type="beginsWith" dxfId="1164" priority="691" stopIfTrue="1" operator="beginsWith" text="Not Applicable">
      <formula>LEFT(F33,LEN("Not Applicable"))="Not Applicable"</formula>
    </cfRule>
    <cfRule type="beginsWith" dxfId="1163" priority="692" stopIfTrue="1" operator="beginsWith" text="Waived">
      <formula>LEFT(F33,LEN("Waived"))="Waived"</formula>
    </cfRule>
    <cfRule type="beginsWith" dxfId="1162" priority="693" stopIfTrue="1" operator="beginsWith" text="Pre-Passed">
      <formula>LEFT(F33,LEN("Pre-Passed"))="Pre-Passed"</formula>
    </cfRule>
    <cfRule type="beginsWith" dxfId="1161" priority="694" stopIfTrue="1" operator="beginsWith" text="Completed">
      <formula>LEFT(F33,LEN("Completed"))="Completed"</formula>
    </cfRule>
    <cfRule type="beginsWith" dxfId="1160" priority="695" stopIfTrue="1" operator="beginsWith" text="Partial">
      <formula>LEFT(F33,LEN("Partial"))="Partial"</formula>
    </cfRule>
    <cfRule type="beginsWith" dxfId="1159" priority="696" stopIfTrue="1" operator="beginsWith" text="Missing">
      <formula>LEFT(F33,LEN("Missing"))="Missing"</formula>
    </cfRule>
    <cfRule type="beginsWith" dxfId="1158" priority="697" stopIfTrue="1" operator="beginsWith" text="Untested">
      <formula>LEFT(F33,LEN("Untested"))="Untested"</formula>
    </cfRule>
    <cfRule type="notContainsBlanks" dxfId="1157" priority="698" stopIfTrue="1">
      <formula>LEN(TRIM(F33))&gt;0</formula>
    </cfRule>
  </conditionalFormatting>
  <conditionalFormatting sqref="F38">
    <cfRule type="beginsWith" dxfId="1156" priority="683" stopIfTrue="1" operator="beginsWith" text="Not Applicable">
      <formula>LEFT(F38,LEN("Not Applicable"))="Not Applicable"</formula>
    </cfRule>
    <cfRule type="beginsWith" dxfId="1155" priority="684" stopIfTrue="1" operator="beginsWith" text="Waived">
      <formula>LEFT(F38,LEN("Waived"))="Waived"</formula>
    </cfRule>
    <cfRule type="beginsWith" dxfId="1154" priority="685" stopIfTrue="1" operator="beginsWith" text="Pre-Passed">
      <formula>LEFT(F38,LEN("Pre-Passed"))="Pre-Passed"</formula>
    </cfRule>
    <cfRule type="beginsWith" dxfId="1153" priority="686" stopIfTrue="1" operator="beginsWith" text="Completed">
      <formula>LEFT(F38,LEN("Completed"))="Completed"</formula>
    </cfRule>
    <cfRule type="beginsWith" dxfId="1152" priority="687" stopIfTrue="1" operator="beginsWith" text="Partial">
      <formula>LEFT(F38,LEN("Partial"))="Partial"</formula>
    </cfRule>
    <cfRule type="beginsWith" dxfId="1151" priority="688" stopIfTrue="1" operator="beginsWith" text="Missing">
      <formula>LEFT(F38,LEN("Missing"))="Missing"</formula>
    </cfRule>
    <cfRule type="beginsWith" dxfId="1150" priority="689" stopIfTrue="1" operator="beginsWith" text="Untested">
      <formula>LEFT(F38,LEN("Untested"))="Untested"</formula>
    </cfRule>
    <cfRule type="notContainsBlanks" dxfId="1149" priority="690" stopIfTrue="1">
      <formula>LEN(TRIM(F38))&gt;0</formula>
    </cfRule>
  </conditionalFormatting>
  <conditionalFormatting sqref="E40:F40">
    <cfRule type="beginsWith" dxfId="1148" priority="609" stopIfTrue="1" operator="beginsWith" text="Not Applicable">
      <formula>LEFT(E40,LEN("Not Applicable"))="Not Applicable"</formula>
    </cfRule>
    <cfRule type="beginsWith" dxfId="1147" priority="610" stopIfTrue="1" operator="beginsWith" text="Waived">
      <formula>LEFT(E40,LEN("Waived"))="Waived"</formula>
    </cfRule>
    <cfRule type="beginsWith" dxfId="1146" priority="611" stopIfTrue="1" operator="beginsWith" text="Pre-Passed">
      <formula>LEFT(E40,LEN("Pre-Passed"))="Pre-Passed"</formula>
    </cfRule>
    <cfRule type="beginsWith" dxfId="1145" priority="612" stopIfTrue="1" operator="beginsWith" text="Completed">
      <formula>LEFT(E40,LEN("Completed"))="Completed"</formula>
    </cfRule>
    <cfRule type="beginsWith" dxfId="1144" priority="613" stopIfTrue="1" operator="beginsWith" text="Partial">
      <formula>LEFT(E40,LEN("Partial"))="Partial"</formula>
    </cfRule>
    <cfRule type="beginsWith" dxfId="1143" priority="614" stopIfTrue="1" operator="beginsWith" text="Missing">
      <formula>LEFT(E40,LEN("Missing"))="Missing"</formula>
    </cfRule>
    <cfRule type="beginsWith" dxfId="1142" priority="615" stopIfTrue="1" operator="beginsWith" text="Untested">
      <formula>LEFT(E40,LEN("Untested"))="Untested"</formula>
    </cfRule>
    <cfRule type="notContainsBlanks" dxfId="1141" priority="616" stopIfTrue="1">
      <formula>LEN(TRIM(E40))&gt;0</formula>
    </cfRule>
  </conditionalFormatting>
  <conditionalFormatting sqref="A40">
    <cfRule type="beginsWith" dxfId="1140" priority="602" stopIfTrue="1" operator="beginsWith" text="Exceptional">
      <formula>LEFT(A40,LEN("Exceptional"))="Exceptional"</formula>
    </cfRule>
    <cfRule type="beginsWith" dxfId="1139" priority="603" stopIfTrue="1" operator="beginsWith" text="Professional">
      <formula>LEFT(A40,LEN("Professional"))="Professional"</formula>
    </cfRule>
    <cfRule type="beginsWith" dxfId="1138" priority="604" stopIfTrue="1" operator="beginsWith" text="Advanced">
      <formula>LEFT(A40,LEN("Advanced"))="Advanced"</formula>
    </cfRule>
    <cfRule type="beginsWith" dxfId="1137" priority="605" stopIfTrue="1" operator="beginsWith" text="Intermediate">
      <formula>LEFT(A40,LEN("Intermediate"))="Intermediate"</formula>
    </cfRule>
    <cfRule type="beginsWith" dxfId="1136" priority="606" stopIfTrue="1" operator="beginsWith" text="Basic">
      <formula>LEFT(A40,LEN("Basic"))="Basic"</formula>
    </cfRule>
    <cfRule type="beginsWith" dxfId="1135" priority="607" stopIfTrue="1" operator="beginsWith" text="Required">
      <formula>LEFT(A40,LEN("Required"))="Required"</formula>
    </cfRule>
    <cfRule type="notContainsBlanks" dxfId="1134" priority="608" stopIfTrue="1">
      <formula>LEN(TRIM(A40))&gt;0</formula>
    </cfRule>
  </conditionalFormatting>
  <conditionalFormatting sqref="A10">
    <cfRule type="beginsWith" dxfId="1133" priority="588" stopIfTrue="1" operator="beginsWith" text="Exceptional">
      <formula>LEFT(A10,LEN("Exceptional"))="Exceptional"</formula>
    </cfRule>
    <cfRule type="beginsWith" dxfId="1132" priority="589" stopIfTrue="1" operator="beginsWith" text="Professional">
      <formula>LEFT(A10,LEN("Professional"))="Professional"</formula>
    </cfRule>
    <cfRule type="beginsWith" dxfId="1131" priority="590" stopIfTrue="1" operator="beginsWith" text="Advanced">
      <formula>LEFT(A10,LEN("Advanced"))="Advanced"</formula>
    </cfRule>
    <cfRule type="beginsWith" dxfId="1130" priority="591" stopIfTrue="1" operator="beginsWith" text="Intermediate">
      <formula>LEFT(A10,LEN("Intermediate"))="Intermediate"</formula>
    </cfRule>
    <cfRule type="beginsWith" dxfId="1129" priority="592" stopIfTrue="1" operator="beginsWith" text="Basic">
      <formula>LEFT(A10,LEN("Basic"))="Basic"</formula>
    </cfRule>
    <cfRule type="beginsWith" dxfId="1128" priority="593" stopIfTrue="1" operator="beginsWith" text="Required">
      <formula>LEFT(A10,LEN("Required"))="Required"</formula>
    </cfRule>
    <cfRule type="notContainsBlanks" dxfId="1127" priority="594" stopIfTrue="1">
      <formula>LEN(TRIM(A10))&gt;0</formula>
    </cfRule>
  </conditionalFormatting>
  <conditionalFormatting sqref="E43:F43">
    <cfRule type="beginsWith" dxfId="1126" priority="573" stopIfTrue="1" operator="beginsWith" text="Not Applicable">
      <formula>LEFT(E43,LEN("Not Applicable"))="Not Applicable"</formula>
    </cfRule>
    <cfRule type="beginsWith" dxfId="1125" priority="574" stopIfTrue="1" operator="beginsWith" text="Waived">
      <formula>LEFT(E43,LEN("Waived"))="Waived"</formula>
    </cfRule>
    <cfRule type="beginsWith" dxfId="1124" priority="575" stopIfTrue="1" operator="beginsWith" text="Pre-Passed">
      <formula>LEFT(E43,LEN("Pre-Passed"))="Pre-Passed"</formula>
    </cfRule>
    <cfRule type="beginsWith" dxfId="1123" priority="576" stopIfTrue="1" operator="beginsWith" text="Completed">
      <formula>LEFT(E43,LEN("Completed"))="Completed"</formula>
    </cfRule>
    <cfRule type="beginsWith" dxfId="1122" priority="577" stopIfTrue="1" operator="beginsWith" text="Partial">
      <formula>LEFT(E43,LEN("Partial"))="Partial"</formula>
    </cfRule>
    <cfRule type="beginsWith" dxfId="1121" priority="578" stopIfTrue="1" operator="beginsWith" text="Missing">
      <formula>LEFT(E43,LEN("Missing"))="Missing"</formula>
    </cfRule>
    <cfRule type="beginsWith" dxfId="1120" priority="579" stopIfTrue="1" operator="beginsWith" text="Untested">
      <formula>LEFT(E43,LEN("Untested"))="Untested"</formula>
    </cfRule>
    <cfRule type="notContainsBlanks" dxfId="1119" priority="587" stopIfTrue="1">
      <formula>LEN(TRIM(E43))&gt;0</formula>
    </cfRule>
  </conditionalFormatting>
  <conditionalFormatting sqref="A20">
    <cfRule type="beginsWith" dxfId="1118" priority="475" stopIfTrue="1" operator="beginsWith" text="Exceptional">
      <formula>LEFT(A20,LEN("Exceptional"))="Exceptional"</formula>
    </cfRule>
    <cfRule type="beginsWith" dxfId="1117" priority="476" stopIfTrue="1" operator="beginsWith" text="Professional">
      <formula>LEFT(A20,LEN("Professional"))="Professional"</formula>
    </cfRule>
    <cfRule type="beginsWith" dxfId="1116" priority="477" stopIfTrue="1" operator="beginsWith" text="Advanced">
      <formula>LEFT(A20,LEN("Advanced"))="Advanced"</formula>
    </cfRule>
    <cfRule type="beginsWith" dxfId="1115" priority="478" stopIfTrue="1" operator="beginsWith" text="Intermediate">
      <formula>LEFT(A20,LEN("Intermediate"))="Intermediate"</formula>
    </cfRule>
    <cfRule type="beginsWith" dxfId="1114" priority="479" stopIfTrue="1" operator="beginsWith" text="Basic">
      <formula>LEFT(A20,LEN("Basic"))="Basic"</formula>
    </cfRule>
    <cfRule type="beginsWith" dxfId="1113" priority="480" stopIfTrue="1" operator="beginsWith" text="Required">
      <formula>LEFT(A20,LEN("Required"))="Required"</formula>
    </cfRule>
    <cfRule type="notContainsBlanks" dxfId="1112" priority="481" stopIfTrue="1">
      <formula>LEN(TRIM(A20))&gt;0</formula>
    </cfRule>
  </conditionalFormatting>
  <conditionalFormatting sqref="E20">
    <cfRule type="beginsWith" dxfId="1111" priority="468" stopIfTrue="1" operator="beginsWith" text="Not Applicable">
      <formula>LEFT(E20,LEN("Not Applicable"))="Not Applicable"</formula>
    </cfRule>
    <cfRule type="beginsWith" dxfId="1110" priority="469" stopIfTrue="1" operator="beginsWith" text="Waived">
      <formula>LEFT(E20,LEN("Waived"))="Waived"</formula>
    </cfRule>
    <cfRule type="beginsWith" dxfId="1109" priority="470" stopIfTrue="1" operator="beginsWith" text="Pre-Passed">
      <formula>LEFT(E20,LEN("Pre-Passed"))="Pre-Passed"</formula>
    </cfRule>
    <cfRule type="beginsWith" dxfId="1108" priority="471" stopIfTrue="1" operator="beginsWith" text="Completed">
      <formula>LEFT(E20,LEN("Completed"))="Completed"</formula>
    </cfRule>
    <cfRule type="beginsWith" dxfId="1107" priority="472" stopIfTrue="1" operator="beginsWith" text="Partial">
      <formula>LEFT(E20,LEN("Partial"))="Partial"</formula>
    </cfRule>
    <cfRule type="beginsWith" dxfId="1106" priority="473" stopIfTrue="1" operator="beginsWith" text="Missing">
      <formula>LEFT(E20,LEN("Missing"))="Missing"</formula>
    </cfRule>
    <cfRule type="beginsWith" dxfId="1105" priority="474" stopIfTrue="1" operator="beginsWith" text="Untested">
      <formula>LEFT(E20,LEN("Untested"))="Untested"</formula>
    </cfRule>
    <cfRule type="notContainsBlanks" dxfId="1104" priority="482" stopIfTrue="1">
      <formula>LEN(TRIM(E20))&gt;0</formula>
    </cfRule>
  </conditionalFormatting>
  <conditionalFormatting sqref="F20">
    <cfRule type="beginsWith" dxfId="1103" priority="460" stopIfTrue="1" operator="beginsWith" text="Not Applicable">
      <formula>LEFT(F20,LEN("Not Applicable"))="Not Applicable"</formula>
    </cfRule>
    <cfRule type="beginsWith" dxfId="1102" priority="461" stopIfTrue="1" operator="beginsWith" text="Waived">
      <formula>LEFT(F20,LEN("Waived"))="Waived"</formula>
    </cfRule>
    <cfRule type="beginsWith" dxfId="1101" priority="462" stopIfTrue="1" operator="beginsWith" text="Pre-Passed">
      <formula>LEFT(F20,LEN("Pre-Passed"))="Pre-Passed"</formula>
    </cfRule>
    <cfRule type="beginsWith" dxfId="1100" priority="463" stopIfTrue="1" operator="beginsWith" text="Completed">
      <formula>LEFT(F20,LEN("Completed"))="Completed"</formula>
    </cfRule>
    <cfRule type="beginsWith" dxfId="1099" priority="464" stopIfTrue="1" operator="beginsWith" text="Partial">
      <formula>LEFT(F20,LEN("Partial"))="Partial"</formula>
    </cfRule>
    <cfRule type="beginsWith" dxfId="1098" priority="465" stopIfTrue="1" operator="beginsWith" text="Missing">
      <formula>LEFT(F20,LEN("Missing"))="Missing"</formula>
    </cfRule>
    <cfRule type="beginsWith" dxfId="1097" priority="466" stopIfTrue="1" operator="beginsWith" text="Untested">
      <formula>LEFT(F20,LEN("Untested"))="Untested"</formula>
    </cfRule>
    <cfRule type="notContainsBlanks" dxfId="1096" priority="467" stopIfTrue="1">
      <formula>LEN(TRIM(F20))&gt;0</formula>
    </cfRule>
  </conditionalFormatting>
  <conditionalFormatting sqref="A43">
    <cfRule type="beginsWith" dxfId="1095" priority="127" stopIfTrue="1" operator="beginsWith" text="Exceptional">
      <formula>LEFT(A43,LEN("Exceptional"))="Exceptional"</formula>
    </cfRule>
    <cfRule type="beginsWith" dxfId="1094" priority="128" stopIfTrue="1" operator="beginsWith" text="Professional">
      <formula>LEFT(A43,LEN("Professional"))="Professional"</formula>
    </cfRule>
    <cfRule type="beginsWith" dxfId="1093" priority="129" stopIfTrue="1" operator="beginsWith" text="Advanced">
      <formula>LEFT(A43,LEN("Advanced"))="Advanced"</formula>
    </cfRule>
    <cfRule type="beginsWith" dxfId="1092" priority="130" stopIfTrue="1" operator="beginsWith" text="Intermediate">
      <formula>LEFT(A43,LEN("Intermediate"))="Intermediate"</formula>
    </cfRule>
    <cfRule type="beginsWith" dxfId="1091" priority="131" stopIfTrue="1" operator="beginsWith" text="Basic">
      <formula>LEFT(A43,LEN("Basic"))="Basic"</formula>
    </cfRule>
    <cfRule type="beginsWith" dxfId="1090" priority="132" stopIfTrue="1" operator="beginsWith" text="Required">
      <formula>LEFT(A43,LEN("Required"))="Required"</formula>
    </cfRule>
    <cfRule type="notContainsBlanks" dxfId="1089" priority="133" stopIfTrue="1">
      <formula>LEN(TRIM(A43))&gt;0</formula>
    </cfRule>
  </conditionalFormatting>
  <conditionalFormatting sqref="E12:F12">
    <cfRule type="beginsWith" dxfId="1088" priority="98" stopIfTrue="1" operator="beginsWith" text="Not Applicable">
      <formula>LEFT(E12,LEN("Not Applicable"))="Not Applicable"</formula>
    </cfRule>
    <cfRule type="beginsWith" dxfId="1087" priority="99" stopIfTrue="1" operator="beginsWith" text="Waived">
      <formula>LEFT(E12,LEN("Waived"))="Waived"</formula>
    </cfRule>
    <cfRule type="beginsWith" dxfId="1086" priority="100" stopIfTrue="1" operator="beginsWith" text="Pre-Passed">
      <formula>LEFT(E12,LEN("Pre-Passed"))="Pre-Passed"</formula>
    </cfRule>
    <cfRule type="beginsWith" dxfId="1085" priority="101" stopIfTrue="1" operator="beginsWith" text="Completed">
      <formula>LEFT(E12,LEN("Completed"))="Completed"</formula>
    </cfRule>
    <cfRule type="beginsWith" dxfId="1084" priority="102" stopIfTrue="1" operator="beginsWith" text="Partial">
      <formula>LEFT(E12,LEN("Partial"))="Partial"</formula>
    </cfRule>
    <cfRule type="beginsWith" dxfId="1083" priority="103" stopIfTrue="1" operator="beginsWith" text="Missing">
      <formula>LEFT(E12,LEN("Missing"))="Missing"</formula>
    </cfRule>
    <cfRule type="beginsWith" dxfId="1082" priority="104" stopIfTrue="1" operator="beginsWith" text="Untested">
      <formula>LEFT(E12,LEN("Untested"))="Untested"</formula>
    </cfRule>
    <cfRule type="notContainsBlanks" dxfId="1081" priority="105" stopIfTrue="1">
      <formula>LEN(TRIM(E12))&gt;0</formula>
    </cfRule>
  </conditionalFormatting>
  <conditionalFormatting sqref="A22">
    <cfRule type="beginsWith" dxfId="1080" priority="83" stopIfTrue="1" operator="beginsWith" text="Exceptional">
      <formula>LEFT(A22,LEN("Exceptional"))="Exceptional"</formula>
    </cfRule>
    <cfRule type="beginsWith" dxfId="1079" priority="84" stopIfTrue="1" operator="beginsWith" text="Professional">
      <formula>LEFT(A22,LEN("Professional"))="Professional"</formula>
    </cfRule>
    <cfRule type="beginsWith" dxfId="1078" priority="85" stopIfTrue="1" operator="beginsWith" text="Advanced">
      <formula>LEFT(A22,LEN("Advanced"))="Advanced"</formula>
    </cfRule>
    <cfRule type="beginsWith" dxfId="1077" priority="86" stopIfTrue="1" operator="beginsWith" text="Intermediate">
      <formula>LEFT(A22,LEN("Intermediate"))="Intermediate"</formula>
    </cfRule>
    <cfRule type="beginsWith" dxfId="1076" priority="87" stopIfTrue="1" operator="beginsWith" text="Basic">
      <formula>LEFT(A22,LEN("Basic"))="Basic"</formula>
    </cfRule>
    <cfRule type="beginsWith" dxfId="1075" priority="88" stopIfTrue="1" operator="beginsWith" text="Required">
      <formula>LEFT(A22,LEN("Required"))="Required"</formula>
    </cfRule>
    <cfRule type="notContainsBlanks" dxfId="1074" priority="89" stopIfTrue="1">
      <formula>LEN(TRIM(A22))&gt;0</formula>
    </cfRule>
  </conditionalFormatting>
  <conditionalFormatting sqref="E22:F22">
    <cfRule type="beginsWith" dxfId="1073" priority="76" stopIfTrue="1" operator="beginsWith" text="Not Applicable">
      <formula>LEFT(E22,LEN("Not Applicable"))="Not Applicable"</formula>
    </cfRule>
    <cfRule type="beginsWith" dxfId="1072" priority="77" stopIfTrue="1" operator="beginsWith" text="Waived">
      <formula>LEFT(E22,LEN("Waived"))="Waived"</formula>
    </cfRule>
    <cfRule type="beginsWith" dxfId="1071" priority="78" stopIfTrue="1" operator="beginsWith" text="Pre-Passed">
      <formula>LEFT(E22,LEN("Pre-Passed"))="Pre-Passed"</formula>
    </cfRule>
    <cfRule type="beginsWith" dxfId="1070" priority="79" stopIfTrue="1" operator="beginsWith" text="Completed">
      <formula>LEFT(E22,LEN("Completed"))="Completed"</formula>
    </cfRule>
    <cfRule type="beginsWith" dxfId="1069" priority="80" stopIfTrue="1" operator="beginsWith" text="Partial">
      <formula>LEFT(E22,LEN("Partial"))="Partial"</formula>
    </cfRule>
    <cfRule type="beginsWith" dxfId="1068" priority="81" stopIfTrue="1" operator="beginsWith" text="Missing">
      <formula>LEFT(E22,LEN("Missing"))="Missing"</formula>
    </cfRule>
    <cfRule type="beginsWith" dxfId="1067" priority="82" stopIfTrue="1" operator="beginsWith" text="Untested">
      <formula>LEFT(E22,LEN("Untested"))="Untested"</formula>
    </cfRule>
    <cfRule type="notContainsBlanks" dxfId="1066" priority="90" stopIfTrue="1">
      <formula>LEN(TRIM(E22))&gt;0</formula>
    </cfRule>
  </conditionalFormatting>
  <conditionalFormatting sqref="E25:F25">
    <cfRule type="beginsWith" dxfId="1065" priority="68" stopIfTrue="1" operator="beginsWith" text="Not Applicable">
      <formula>LEFT(E25,LEN("Not Applicable"))="Not Applicable"</formula>
    </cfRule>
    <cfRule type="beginsWith" dxfId="1064" priority="69" stopIfTrue="1" operator="beginsWith" text="Waived">
      <formula>LEFT(E25,LEN("Waived"))="Waived"</formula>
    </cfRule>
    <cfRule type="beginsWith" dxfId="1063" priority="70" stopIfTrue="1" operator="beginsWith" text="Pre-Passed">
      <formula>LEFT(E25,LEN("Pre-Passed"))="Pre-Passed"</formula>
    </cfRule>
    <cfRule type="beginsWith" dxfId="1062" priority="71" stopIfTrue="1" operator="beginsWith" text="Completed">
      <formula>LEFT(E25,LEN("Completed"))="Completed"</formula>
    </cfRule>
    <cfRule type="beginsWith" dxfId="1061" priority="72" stopIfTrue="1" operator="beginsWith" text="Partial">
      <formula>LEFT(E25,LEN("Partial"))="Partial"</formula>
    </cfRule>
    <cfRule type="beginsWith" dxfId="1060" priority="73" stopIfTrue="1" operator="beginsWith" text="Missing">
      <formula>LEFT(E25,LEN("Missing"))="Missing"</formula>
    </cfRule>
    <cfRule type="beginsWith" dxfId="1059" priority="74" stopIfTrue="1" operator="beginsWith" text="Untested">
      <formula>LEFT(E25,LEN("Untested"))="Untested"</formula>
    </cfRule>
    <cfRule type="notContainsBlanks" dxfId="1058" priority="75" stopIfTrue="1">
      <formula>LEN(TRIM(E25))&gt;0</formula>
    </cfRule>
  </conditionalFormatting>
  <conditionalFormatting sqref="A25">
    <cfRule type="beginsWith" dxfId="1057" priority="61" stopIfTrue="1" operator="beginsWith" text="Exceptional">
      <formula>LEFT(A25,LEN("Exceptional"))="Exceptional"</formula>
    </cfRule>
    <cfRule type="beginsWith" dxfId="1056" priority="62" stopIfTrue="1" operator="beginsWith" text="Professional">
      <formula>LEFT(A25,LEN("Professional"))="Professional"</formula>
    </cfRule>
    <cfRule type="beginsWith" dxfId="1055" priority="63" stopIfTrue="1" operator="beginsWith" text="Advanced">
      <formula>LEFT(A25,LEN("Advanced"))="Advanced"</formula>
    </cfRule>
    <cfRule type="beginsWith" dxfId="1054" priority="64" stopIfTrue="1" operator="beginsWith" text="Intermediate">
      <formula>LEFT(A25,LEN("Intermediate"))="Intermediate"</formula>
    </cfRule>
    <cfRule type="beginsWith" dxfId="1053" priority="65" stopIfTrue="1" operator="beginsWith" text="Basic">
      <formula>LEFT(A25,LEN("Basic"))="Basic"</formula>
    </cfRule>
    <cfRule type="beginsWith" dxfId="1052" priority="66" stopIfTrue="1" operator="beginsWith" text="Required">
      <formula>LEFT(A25,LEN("Required"))="Required"</formula>
    </cfRule>
    <cfRule type="notContainsBlanks" dxfId="1051" priority="67" stopIfTrue="1">
      <formula>LEN(TRIM(A25))&gt;0</formula>
    </cfRule>
  </conditionalFormatting>
  <conditionalFormatting sqref="A30">
    <cfRule type="beginsWith" dxfId="1050" priority="38" stopIfTrue="1" operator="beginsWith" text="Exceptional">
      <formula>LEFT(A30,LEN("Exceptional"))="Exceptional"</formula>
    </cfRule>
    <cfRule type="beginsWith" dxfId="1049" priority="39" stopIfTrue="1" operator="beginsWith" text="Professional">
      <formula>LEFT(A30,LEN("Professional"))="Professional"</formula>
    </cfRule>
    <cfRule type="beginsWith" dxfId="1048" priority="40" stopIfTrue="1" operator="beginsWith" text="Advanced">
      <formula>LEFT(A30,LEN("Advanced"))="Advanced"</formula>
    </cfRule>
    <cfRule type="beginsWith" dxfId="1047" priority="41" stopIfTrue="1" operator="beginsWith" text="Intermediate">
      <formula>LEFT(A30,LEN("Intermediate"))="Intermediate"</formula>
    </cfRule>
    <cfRule type="beginsWith" dxfId="1046" priority="42" stopIfTrue="1" operator="beginsWith" text="Basic">
      <formula>LEFT(A30,LEN("Basic"))="Basic"</formula>
    </cfRule>
    <cfRule type="beginsWith" dxfId="1045" priority="43" stopIfTrue="1" operator="beginsWith" text="Required">
      <formula>LEFT(A30,LEN("Required"))="Required"</formula>
    </cfRule>
    <cfRule type="notContainsBlanks" dxfId="1044" priority="44" stopIfTrue="1">
      <formula>LEN(TRIM(A30))&gt;0</formula>
    </cfRule>
  </conditionalFormatting>
  <conditionalFormatting sqref="E30:F30">
    <cfRule type="beginsWith" dxfId="1043" priority="31" stopIfTrue="1" operator="beginsWith" text="Not Applicable">
      <formula>LEFT(E30,LEN("Not Applicable"))="Not Applicable"</formula>
    </cfRule>
    <cfRule type="beginsWith" dxfId="1042" priority="32" stopIfTrue="1" operator="beginsWith" text="Waived">
      <formula>LEFT(E30,LEN("Waived"))="Waived"</formula>
    </cfRule>
    <cfRule type="beginsWith" dxfId="1041" priority="33" stopIfTrue="1" operator="beginsWith" text="Pre-Passed">
      <formula>LEFT(E30,LEN("Pre-Passed"))="Pre-Passed"</formula>
    </cfRule>
    <cfRule type="beginsWith" dxfId="1040" priority="34" stopIfTrue="1" operator="beginsWith" text="Completed">
      <formula>LEFT(E30,LEN("Completed"))="Completed"</formula>
    </cfRule>
    <cfRule type="beginsWith" dxfId="1039" priority="35" stopIfTrue="1" operator="beginsWith" text="Partial">
      <formula>LEFT(E30,LEN("Partial"))="Partial"</formula>
    </cfRule>
    <cfRule type="beginsWith" dxfId="1038" priority="36" stopIfTrue="1" operator="beginsWith" text="Missing">
      <formula>LEFT(E30,LEN("Missing"))="Missing"</formula>
    </cfRule>
    <cfRule type="beginsWith" dxfId="1037" priority="37" stopIfTrue="1" operator="beginsWith" text="Untested">
      <formula>LEFT(E30,LEN("Untested"))="Untested"</formula>
    </cfRule>
    <cfRule type="notContainsBlanks" dxfId="1036" priority="45" stopIfTrue="1">
      <formula>LEN(TRIM(E30))&gt;0</formula>
    </cfRule>
  </conditionalFormatting>
  <conditionalFormatting sqref="A12">
    <cfRule type="beginsWith" dxfId="1035" priority="24" stopIfTrue="1" operator="beginsWith" text="Exceptional">
      <formula>LEFT(A12,LEN("Exceptional"))="Exceptional"</formula>
    </cfRule>
    <cfRule type="beginsWith" dxfId="1034" priority="25" stopIfTrue="1" operator="beginsWith" text="Professional">
      <formula>LEFT(A12,LEN("Professional"))="Professional"</formula>
    </cfRule>
    <cfRule type="beginsWith" dxfId="1033" priority="26" stopIfTrue="1" operator="beginsWith" text="Advanced">
      <formula>LEFT(A12,LEN("Advanced"))="Advanced"</formula>
    </cfRule>
    <cfRule type="beginsWith" dxfId="1032" priority="27" stopIfTrue="1" operator="beginsWith" text="Intermediate">
      <formula>LEFT(A12,LEN("Intermediate"))="Intermediate"</formula>
    </cfRule>
    <cfRule type="beginsWith" dxfId="1031" priority="28" stopIfTrue="1" operator="beginsWith" text="Basic">
      <formula>LEFT(A12,LEN("Basic"))="Basic"</formula>
    </cfRule>
    <cfRule type="beginsWith" dxfId="1030" priority="29" stopIfTrue="1" operator="beginsWith" text="Required">
      <formula>LEFT(A12,LEN("Required"))="Required"</formula>
    </cfRule>
    <cfRule type="notContainsBlanks" dxfId="1029" priority="30" stopIfTrue="1">
      <formula>LEN(TRIM(A12))&gt;0</formula>
    </cfRule>
  </conditionalFormatting>
  <dataValidations count="2">
    <dataValidation type="list" showInputMessage="1" showErrorMessage="1" sqref="E21:F25 E34:F37 E14:F19 E27:F32 E39:F43 E11:F12">
      <formula1>"Untested, Missing, Partial, Completed, Waived, Not Applicable"</formula1>
    </dataValidation>
    <dataValidation type="list" allowBlank="1" showInputMessage="1" showErrorMessage="1" sqref="F10 F13 F26 F33 F38 F2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beginsWith" priority="16" stopIfTrue="1" operator="beginsWith" text="Not Applicable" id="{B21DFCEC-BB59-45E8-BBAD-5F1BBAA9C1E2}">
            <xm:f>LEFT(DCRs!E17,LEN("Not Applicable"))="Not Applicable"</xm:f>
            <x14:dxf>
              <font>
                <b/>
                <i val="0"/>
                <color theme="1"/>
              </font>
              <fill>
                <patternFill patternType="solid">
                  <fgColor indexed="64"/>
                  <bgColor theme="0" tint="-0.499984740745262"/>
                </patternFill>
              </fill>
            </x14:dxf>
          </x14:cfRule>
          <x14:cfRule type="beginsWith" priority="17" stopIfTrue="1" operator="beginsWith" text="Waived" id="{A222B22A-07E6-43A3-8C4D-4D1DDFB5AAF8}">
            <xm:f>LEFT(DCRs!E17,LEN("Waived"))="Waived"</xm:f>
            <x14:dxf>
              <font>
                <b/>
                <i val="0"/>
                <color theme="1"/>
              </font>
              <fill>
                <patternFill patternType="solid">
                  <fgColor indexed="64"/>
                  <bgColor theme="0" tint="-0.499984740745262"/>
                </patternFill>
              </fill>
            </x14:dxf>
          </x14:cfRule>
          <x14:cfRule type="beginsWith" priority="18" stopIfTrue="1" operator="beginsWith" text="Pre-Passed" id="{9FB21268-FBC2-47FA-92FA-207DFA34837C}">
            <xm:f>LEFT(DCRs!E17,LEN("Pre-Passed"))="Pre-Passed"</xm:f>
            <x14:dxf>
              <font>
                <b/>
                <i val="0"/>
                <color theme="1"/>
              </font>
              <fill>
                <patternFill patternType="solid">
                  <fgColor indexed="64"/>
                  <bgColor rgb="FF008000"/>
                </patternFill>
              </fill>
            </x14:dxf>
          </x14:cfRule>
          <x14:cfRule type="beginsWith" priority="19" stopIfTrue="1" operator="beginsWith" text="Completed" id="{26A61428-F956-4D2D-BDCF-6A6D3CA820B4}">
            <xm:f>LEFT(DCRs!E17,LEN("Completed"))="Completed"</xm:f>
            <x14:dxf>
              <font>
                <b/>
                <i val="0"/>
                <color theme="1"/>
              </font>
              <fill>
                <patternFill patternType="solid">
                  <fgColor indexed="64"/>
                  <bgColor rgb="FF008000"/>
                </patternFill>
              </fill>
            </x14:dxf>
          </x14:cfRule>
          <x14:cfRule type="beginsWith" priority="20" stopIfTrue="1" operator="beginsWith" text="Partial" id="{2B1D90F2-EE15-4F44-AC10-85BF50D1D40C}">
            <xm:f>LEFT(DCRs!E17,LEN("Partial"))="Partial"</xm:f>
            <x14:dxf>
              <font>
                <b/>
                <i val="0"/>
                <color theme="1"/>
              </font>
              <fill>
                <patternFill patternType="solid">
                  <fgColor indexed="64"/>
                  <bgColor rgb="FFD2CA07"/>
                </patternFill>
              </fill>
            </x14:dxf>
          </x14:cfRule>
          <x14:cfRule type="beginsWith" priority="21" stopIfTrue="1" operator="beginsWith" text="Missing" id="{0A1AF043-A022-411F-BA32-5E9F647D7113}">
            <xm:f>LEFT(DCRs!E17,LEN("Missing"))="Missing"</xm:f>
            <x14:dxf>
              <font>
                <b/>
                <i val="0"/>
                <color theme="1"/>
              </font>
              <fill>
                <patternFill patternType="solid">
                  <fgColor indexed="64"/>
                  <bgColor rgb="FFB80615"/>
                </patternFill>
              </fill>
            </x14:dxf>
          </x14:cfRule>
          <x14:cfRule type="beginsWith" priority="22" stopIfTrue="1" operator="beginsWith" text="Untested" id="{492A9128-7F5E-4E02-9079-4514BD089421}">
            <xm:f>LEFT(DCRs!E17,LEN("Untested"))="Untested"</xm:f>
            <x14:dxf>
              <font>
                <b/>
                <i val="0"/>
                <color theme="1"/>
              </font>
              <fill>
                <patternFill patternType="solid">
                  <fgColor indexed="64"/>
                  <bgColor rgb="FF35556A"/>
                </patternFill>
              </fill>
            </x14:dxf>
          </x14:cfRule>
          <x14:cfRule type="notContainsBlanks" priority="23" stopIfTrue="1" id="{61E8F2DD-9923-4894-9DCE-1267CD0DD5D8}">
            <xm:f>LEN(TRIM(DCRs!E17))&gt;0</xm:f>
            <x14:dxf>
              <font>
                <b/>
                <i val="0"/>
                <color theme="0"/>
              </font>
              <fill>
                <patternFill patternType="solid">
                  <fgColor indexed="64"/>
                  <bgColor theme="1"/>
                </patternFill>
              </fill>
            </x14:dxf>
          </x14:cfRule>
          <xm:sqref>E16:F16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topLeftCell="A13" workbookViewId="0">
      <selection activeCell="D17" sqref="D17"/>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49</v>
      </c>
      <c r="B1" s="8" t="s">
        <v>50</v>
      </c>
      <c r="C1" s="8" t="s">
        <v>158</v>
      </c>
      <c r="D1" s="8"/>
      <c r="E1" s="7" t="str">
        <f>""&amp;COUNTIF(E$10:E$202,$A$2)&amp;" "&amp;$A$2</f>
        <v>1 Untested</v>
      </c>
      <c r="F1" s="7" t="str">
        <f>""&amp;COUNTIF(F$10:F$202,$A$2)&amp;" "&amp;$A$2</f>
        <v>69 Untested</v>
      </c>
      <c r="G1" s="8" t="s">
        <v>109</v>
      </c>
    </row>
    <row r="2" spans="1:7" ht="13.9" customHeight="1" thickBot="1">
      <c r="A2" s="59" t="s">
        <v>53</v>
      </c>
      <c r="B2" s="55" t="s">
        <v>54</v>
      </c>
      <c r="C2" s="230" t="s">
        <v>673</v>
      </c>
      <c r="D2" s="231"/>
      <c r="E2" s="61">
        <f>SUMPRODUCT(($A$10:$A$202="Required")*(E$10:E$202="Missing"))+0.5*SUMPRODUCT(($A$10:$A$202="Required")*(E$10:E$202="Partial"))</f>
        <v>0</v>
      </c>
      <c r="F2" s="61">
        <f>SUMPRODUCT(($A$10:$A$202="Required")*(F$10:F$202="Missing"))+0.5*SUMPRODUCT(($A$10:$A$202="Required")*(F$10:F$202="Partial"))</f>
        <v>0</v>
      </c>
      <c r="G2" s="55" t="str">
        <f>"Required "&amp;$G$1&amp;"s "&amp;A3</f>
        <v>Required DCRs Missing</v>
      </c>
    </row>
    <row r="3" spans="1:7" ht="13.9" customHeight="1" thickBot="1">
      <c r="A3" s="59" t="s">
        <v>55</v>
      </c>
      <c r="B3" s="55" t="s">
        <v>56</v>
      </c>
      <c r="C3" s="232"/>
      <c r="D3" s="233"/>
      <c r="E3" s="61">
        <f>SUMPRODUCT(($A$10:$A$202="Basic")*(E$10:E$202="Missing"))+0.5*SUMPRODUCT(($A$10:$A$202="Basic")*(E$10:E$202="Partial"))</f>
        <v>0</v>
      </c>
      <c r="F3" s="61">
        <f>SUMPRODUCT(($A$10:$A$202="Basic")*(F$10:F$202="Missing"))+0.5*SUMPRODUCT(($A$10:$A$202="Basic")*(F$10:F$202="Partial"))</f>
        <v>0</v>
      </c>
      <c r="G3" s="55" t="str">
        <f>"Basic "&amp;$G$1&amp;"s "&amp;A3</f>
        <v>Basic DCRs Missing</v>
      </c>
    </row>
    <row r="4" spans="1:7" ht="13.9" customHeight="1" thickBot="1">
      <c r="A4" s="59" t="s">
        <v>57</v>
      </c>
      <c r="B4" s="55" t="s">
        <v>58</v>
      </c>
      <c r="C4" s="232"/>
      <c r="D4" s="233"/>
      <c r="E4" s="61">
        <f>SUMPRODUCT(($A$10:$A$202="Intermediate")*(E$10:E$202="Missing"))+0.5*SUMPRODUCT(($A$10:$A$202="Intermediate")*(E$10:E$202="Partial"))</f>
        <v>0</v>
      </c>
      <c r="F4" s="61">
        <f>SUMPRODUCT(($A$10:$A$202="Intermediate")*(F$10:F$202="Missing"))+0.5*SUMPRODUCT(($A$10:$A$202="Intermediate")*(F$10:F$202="Partial"))</f>
        <v>0</v>
      </c>
      <c r="G4" s="55" t="str">
        <f>"Intermediate "&amp;$G$1&amp;"s "&amp;A3</f>
        <v>Intermediate DCRs Missing</v>
      </c>
    </row>
    <row r="5" spans="1:7" ht="13.9" customHeight="1" thickBot="1">
      <c r="A5" s="59" t="s">
        <v>59</v>
      </c>
      <c r="B5" s="55" t="s">
        <v>60</v>
      </c>
      <c r="C5" s="232"/>
      <c r="D5" s="233"/>
      <c r="E5" s="61">
        <f>SUMPRODUCT(($A$10:$A$202="Intermediate")*(E$10:E$202="Completed"))+SUMPRODUCT(($A$10:$A$202="Intermediate")*(E$10:E$202="Pre-Passed"))+0.5*SUMPRODUCT(($A$10:$A$202="Intermediate")*(E$10:E$202="Partial"))</f>
        <v>4</v>
      </c>
      <c r="F5" s="61">
        <f>SUMPRODUCT(($A$10:$A$202="Intermediate")*(F$10:F$202="Completed"))+SUMPRODUCT(($A$10:$A$202="Intermediate")*(F$10:F$202="Pre-Passed"))+0.5*SUMPRODUCT(($A$10:$A$202="Intermediate")*(F$10:F$202="Partial"))</f>
        <v>0</v>
      </c>
      <c r="G5" s="55" t="str">
        <f>"Intermediate "&amp;$G$1&amp;"s "&amp;A5</f>
        <v>Intermediate DCRs Completed</v>
      </c>
    </row>
    <row r="6" spans="1:7" ht="13.9" customHeight="1" thickBot="1">
      <c r="A6" s="59" t="s">
        <v>61</v>
      </c>
      <c r="B6" s="55" t="s">
        <v>482</v>
      </c>
      <c r="C6" s="232"/>
      <c r="D6" s="233"/>
      <c r="E6" s="61">
        <f>SUMPRODUCT(($A$10:$A$202="Advanced")*(E$10:E$202="Missing"))+0.5*SUMPRODUCT(($A$10:$A$202="Advanced")*(E$10:E$202="Partial"))</f>
        <v>10.5</v>
      </c>
      <c r="F6" s="61">
        <f>SUMPRODUCT(($A$10:$A$202="Advanced")*(F$10:F$202="Missing"))+0.5*SUMPRODUCT(($A$10:$A$202="Advanced")*(F$10:F$202="Partial"))</f>
        <v>0</v>
      </c>
      <c r="G6" s="55" t="str">
        <f>"Advanced "&amp;$G$1&amp;"s "&amp;A3</f>
        <v>Advanced DCRs Missing</v>
      </c>
    </row>
    <row r="7" spans="1:7" ht="13.9" customHeight="1" thickBot="1">
      <c r="A7" s="54" t="s">
        <v>62</v>
      </c>
      <c r="B7" s="55" t="s">
        <v>63</v>
      </c>
      <c r="C7" s="232"/>
      <c r="D7" s="233"/>
      <c r="E7" s="61">
        <f>SUMPRODUCT(($A$10:$A$202="Advanced")*(E$10:E$202="Completed"))+SUMPRODUCT(($A$10:$A$202="Advanced")*(E$10:E$202="Pre-Passed"))+0.5*SUMPRODUCT(($A$10:$A$202="Advanced")*(E$10:E$202="Partial"))</f>
        <v>5.5</v>
      </c>
      <c r="F7" s="61">
        <f>SUMPRODUCT(($A$10:$A$202="Advanced")*(F$10:F$202="Completed"))+SUMPRODUCT(($A$10:$A$202="Advanced")*(F$10:F$202="Pre-Passed"))+0.5*SUMPRODUCT(($A$10:$A$202="Advanced")*(F$10:F$202="Partial"))</f>
        <v>0</v>
      </c>
      <c r="G7" s="55" t="str">
        <f>"Advanced "&amp;$G$1&amp;"s "&amp;A5</f>
        <v>Advanced DCRs Completed</v>
      </c>
    </row>
    <row r="8" spans="1:7" ht="13.9" customHeight="1" thickBot="1">
      <c r="A8" s="226" t="s">
        <v>483</v>
      </c>
      <c r="B8" s="227"/>
      <c r="C8" s="232"/>
      <c r="D8" s="233"/>
      <c r="E8" s="61">
        <f>SUMPRODUCT(($A$10:$A$202="Professional")*(E$10:E$202="Completed"))+SUMPRODUCT(($A$10:$A$202="Professional")*(E$10:E$202="Pre-Passed"))+0.5*SUMPRODUCT(($A$10:$A$202="Professional")*(E$10:E$202="Partial"))</f>
        <v>0</v>
      </c>
      <c r="F8" s="61">
        <f>SUMPRODUCT(($A$10:$A$202="Professional")*(F$10:F$202="Completed"))+SUMPRODUCT(($A$10:$A$202="Professional")*(F$10:F$202="Pre-Passed"))+0.5*SUMPRODUCT(($A$10:$A$202="Professional")*(F$10:F$202="Partial"))</f>
        <v>0</v>
      </c>
      <c r="G8" s="55" t="str">
        <f>"Professional "&amp;$G$1&amp;"s "&amp;A5</f>
        <v>Professional DCRs Completed</v>
      </c>
    </row>
    <row r="9" spans="1:7" ht="13.9" customHeight="1" thickBot="1">
      <c r="A9" s="228"/>
      <c r="B9" s="229"/>
      <c r="C9" s="234"/>
      <c r="D9" s="235"/>
      <c r="E9" s="61">
        <f>SUMPRODUCT(($A$10:$A$201="Exceptional")*(E$10:E$201="Completed"))+SUMPRODUCT(($A$10:$A$201="Exceptional")*(E$10:E$201="Pre-Passed"))+0.5*SUMPRODUCT(($A$10:$A$201="Exceptional")*(E$10:E$201="Partial"))</f>
        <v>0</v>
      </c>
      <c r="F9" s="61">
        <f>SUMPRODUCT(($A$10:$A$201="Exceptional")*(F$10:F$201="Completed"))+SUMPRODUCT(($A$10:$A$201="Exceptional")*(F$10:F$201="Pre-Passed"))+0.5*SUMPRODUCT(($A$10:$A$201="Exceptional")*(F$10:F$201="Partial"))</f>
        <v>0</v>
      </c>
      <c r="G9" s="55" t="str">
        <f>"Exceptional "&amp;$G$1&amp;"s "&amp;A5</f>
        <v>Exceptional DCRs Completed</v>
      </c>
    </row>
    <row r="10" spans="1:7" ht="13.9" customHeight="1" thickBot="1">
      <c r="A10" s="224" t="s">
        <v>114</v>
      </c>
      <c r="B10" s="225"/>
      <c r="C10" s="8" t="s">
        <v>64</v>
      </c>
      <c r="D10" s="8" t="s">
        <v>492</v>
      </c>
      <c r="E10" s="8" t="s">
        <v>65</v>
      </c>
      <c r="F10" s="8" t="s">
        <v>66</v>
      </c>
      <c r="G10" s="8" t="s">
        <v>493</v>
      </c>
    </row>
    <row r="11" spans="1:7" ht="16.5" thickBot="1">
      <c r="A11" s="85" t="s">
        <v>67</v>
      </c>
      <c r="B11" s="55" t="s">
        <v>115</v>
      </c>
      <c r="C11" s="55" t="s">
        <v>472</v>
      </c>
      <c r="D11" s="55"/>
      <c r="E11" s="8" t="s">
        <v>59</v>
      </c>
      <c r="F11" s="8" t="s">
        <v>53</v>
      </c>
      <c r="G11" s="55"/>
    </row>
    <row r="12" spans="1:7" ht="16.5" thickBot="1">
      <c r="A12" s="86" t="s">
        <v>70</v>
      </c>
      <c r="B12" s="55" t="s">
        <v>116</v>
      </c>
      <c r="C12" s="55" t="s">
        <v>473</v>
      </c>
      <c r="D12" s="55"/>
      <c r="E12" s="8" t="s">
        <v>59</v>
      </c>
      <c r="F12" s="8" t="s">
        <v>53</v>
      </c>
      <c r="G12" s="55"/>
    </row>
    <row r="13" spans="1:7" ht="16.5" thickBot="1">
      <c r="A13" s="88" t="s">
        <v>71</v>
      </c>
      <c r="B13" s="55" t="s">
        <v>594</v>
      </c>
      <c r="C13" s="55" t="s">
        <v>595</v>
      </c>
      <c r="D13" s="55"/>
      <c r="E13" s="8" t="s">
        <v>53</v>
      </c>
      <c r="F13" s="8" t="s">
        <v>53</v>
      </c>
      <c r="G13" s="55"/>
    </row>
    <row r="14" spans="1:7" ht="13.9" customHeight="1" thickBot="1">
      <c r="A14" s="224" t="s">
        <v>563</v>
      </c>
      <c r="B14" s="225"/>
      <c r="C14" s="8" t="s">
        <v>64</v>
      </c>
      <c r="D14" s="8" t="s">
        <v>492</v>
      </c>
      <c r="E14" s="8" t="s">
        <v>65</v>
      </c>
      <c r="F14" s="8" t="s">
        <v>66</v>
      </c>
      <c r="G14" s="8" t="s">
        <v>493</v>
      </c>
    </row>
    <row r="15" spans="1:7" ht="26.25" thickBot="1">
      <c r="A15" s="85" t="s">
        <v>67</v>
      </c>
      <c r="B15" s="55" t="s">
        <v>564</v>
      </c>
      <c r="C15" s="55" t="s">
        <v>565</v>
      </c>
      <c r="D15" s="55"/>
      <c r="E15" s="8" t="s">
        <v>59</v>
      </c>
      <c r="F15" s="8" t="s">
        <v>53</v>
      </c>
      <c r="G15" s="55"/>
    </row>
    <row r="16" spans="1:7" ht="39" thickBot="1">
      <c r="A16" s="86" t="s">
        <v>70</v>
      </c>
      <c r="B16" s="55" t="s">
        <v>118</v>
      </c>
      <c r="C16" s="55" t="s">
        <v>471</v>
      </c>
      <c r="D16" s="55" t="s">
        <v>711</v>
      </c>
      <c r="E16" s="8" t="s">
        <v>59</v>
      </c>
      <c r="F16" s="8" t="s">
        <v>53</v>
      </c>
      <c r="G16" s="55"/>
    </row>
    <row r="17" spans="1:7" ht="26.25" thickBot="1">
      <c r="A17" s="88" t="s">
        <v>71</v>
      </c>
      <c r="B17" s="55" t="s">
        <v>119</v>
      </c>
      <c r="C17" s="55" t="s">
        <v>147</v>
      </c>
      <c r="D17" s="55"/>
      <c r="E17" s="8" t="s">
        <v>55</v>
      </c>
      <c r="F17" s="8" t="s">
        <v>53</v>
      </c>
      <c r="G17" s="55"/>
    </row>
    <row r="18" spans="1:7" ht="26.25" thickBot="1">
      <c r="A18" s="89" t="s">
        <v>82</v>
      </c>
      <c r="B18" s="55" t="s">
        <v>120</v>
      </c>
      <c r="C18" s="55" t="s">
        <v>148</v>
      </c>
      <c r="D18" s="55"/>
      <c r="E18" s="8" t="s">
        <v>55</v>
      </c>
      <c r="F18" s="8" t="s">
        <v>53</v>
      </c>
      <c r="G18" s="55"/>
    </row>
    <row r="19" spans="1:7" ht="13.9" customHeight="1" thickBot="1">
      <c r="A19" s="224" t="s">
        <v>641</v>
      </c>
      <c r="B19" s="225"/>
      <c r="C19" s="8" t="s">
        <v>64</v>
      </c>
      <c r="D19" s="8" t="s">
        <v>492</v>
      </c>
      <c r="E19" s="8" t="s">
        <v>65</v>
      </c>
      <c r="F19" s="8" t="s">
        <v>66</v>
      </c>
      <c r="G19" s="8" t="s">
        <v>493</v>
      </c>
    </row>
    <row r="20" spans="1:7" ht="16.5" thickBot="1">
      <c r="A20" s="85" t="s">
        <v>67</v>
      </c>
      <c r="B20" s="55" t="s">
        <v>642</v>
      </c>
      <c r="C20" s="127" t="s">
        <v>643</v>
      </c>
      <c r="D20" s="55"/>
      <c r="E20" s="8" t="s">
        <v>59</v>
      </c>
      <c r="F20" s="8" t="s">
        <v>53</v>
      </c>
      <c r="G20" s="55"/>
    </row>
    <row r="21" spans="1:7" ht="26.25" thickBot="1">
      <c r="A21" s="85" t="s">
        <v>67</v>
      </c>
      <c r="B21" s="55" t="s">
        <v>644</v>
      </c>
      <c r="C21" s="127" t="s">
        <v>645</v>
      </c>
      <c r="D21" s="55"/>
      <c r="E21" s="8" t="s">
        <v>59</v>
      </c>
      <c r="F21" s="8" t="s">
        <v>53</v>
      </c>
      <c r="G21" s="55"/>
    </row>
    <row r="22" spans="1:7" ht="26.25" thickBot="1">
      <c r="A22" s="86" t="s">
        <v>70</v>
      </c>
      <c r="B22" s="55" t="s">
        <v>646</v>
      </c>
      <c r="C22" s="127" t="s">
        <v>647</v>
      </c>
      <c r="D22" s="55"/>
      <c r="E22" s="8" t="s">
        <v>59</v>
      </c>
      <c r="F22" s="8" t="s">
        <v>53</v>
      </c>
      <c r="G22" s="55"/>
    </row>
    <row r="23" spans="1:7" ht="16.5" thickBot="1">
      <c r="A23" s="86" t="s">
        <v>70</v>
      </c>
      <c r="B23" s="55" t="s">
        <v>648</v>
      </c>
      <c r="C23" s="127" t="s">
        <v>649</v>
      </c>
      <c r="D23" s="55"/>
      <c r="E23" s="8" t="s">
        <v>59</v>
      </c>
      <c r="F23" s="8" t="s">
        <v>53</v>
      </c>
      <c r="G23" s="55"/>
    </row>
    <row r="24" spans="1:7" ht="16.5" thickBot="1">
      <c r="A24" s="86" t="s">
        <v>70</v>
      </c>
      <c r="B24" s="55" t="s">
        <v>650</v>
      </c>
      <c r="C24" s="127" t="s">
        <v>651</v>
      </c>
      <c r="D24" s="55"/>
      <c r="E24" s="8" t="s">
        <v>59</v>
      </c>
      <c r="F24" s="8" t="s">
        <v>53</v>
      </c>
      <c r="G24" s="55"/>
    </row>
    <row r="25" spans="1:7" ht="16.5" thickBot="1">
      <c r="A25" s="86" t="s">
        <v>70</v>
      </c>
      <c r="B25" s="55" t="s">
        <v>652</v>
      </c>
      <c r="C25" s="127" t="s">
        <v>653</v>
      </c>
      <c r="D25" s="55"/>
      <c r="E25" s="8" t="s">
        <v>59</v>
      </c>
      <c r="F25" s="8" t="s">
        <v>53</v>
      </c>
      <c r="G25" s="55"/>
    </row>
    <row r="26" spans="1:7" ht="16.5" thickBot="1">
      <c r="A26" s="64" t="s">
        <v>71</v>
      </c>
      <c r="B26" s="55" t="s">
        <v>656</v>
      </c>
      <c r="C26" s="127" t="s">
        <v>657</v>
      </c>
      <c r="D26" s="55"/>
      <c r="E26" s="8" t="s">
        <v>59</v>
      </c>
      <c r="F26" s="8" t="s">
        <v>53</v>
      </c>
      <c r="G26" s="55"/>
    </row>
    <row r="27" spans="1:7" ht="26.25" thickBot="1">
      <c r="A27" s="64" t="s">
        <v>71</v>
      </c>
      <c r="B27" s="55" t="s">
        <v>658</v>
      </c>
      <c r="C27" s="127" t="s">
        <v>659</v>
      </c>
      <c r="D27" s="55"/>
      <c r="E27" s="8" t="s">
        <v>59</v>
      </c>
      <c r="F27" s="8" t="s">
        <v>53</v>
      </c>
      <c r="G27" s="55"/>
    </row>
    <row r="28" spans="1:7" ht="141" thickBot="1">
      <c r="A28" s="64" t="s">
        <v>71</v>
      </c>
      <c r="B28" s="55" t="s">
        <v>660</v>
      </c>
      <c r="C28" s="127" t="s">
        <v>661</v>
      </c>
      <c r="D28" s="55" t="s">
        <v>703</v>
      </c>
      <c r="E28" s="8" t="s">
        <v>59</v>
      </c>
      <c r="F28" s="8" t="s">
        <v>53</v>
      </c>
      <c r="G28" s="55"/>
    </row>
    <row r="29" spans="1:7" ht="26.25" thickBot="1">
      <c r="A29" s="66" t="s">
        <v>82</v>
      </c>
      <c r="B29" s="55" t="s">
        <v>662</v>
      </c>
      <c r="C29" s="127" t="s">
        <v>663</v>
      </c>
      <c r="D29" s="55"/>
      <c r="E29" s="8" t="s">
        <v>55</v>
      </c>
      <c r="F29" s="8" t="s">
        <v>53</v>
      </c>
      <c r="G29" s="55"/>
    </row>
    <row r="30" spans="1:7" ht="26.25" thickBot="1">
      <c r="A30" s="66" t="s">
        <v>82</v>
      </c>
      <c r="B30" s="55" t="s">
        <v>664</v>
      </c>
      <c r="C30" s="127" t="s">
        <v>665</v>
      </c>
      <c r="D30" s="55"/>
      <c r="E30" s="8" t="s">
        <v>55</v>
      </c>
      <c r="F30" s="8" t="s">
        <v>53</v>
      </c>
      <c r="G30" s="55"/>
    </row>
    <row r="31" spans="1:7" ht="26.25" thickBot="1">
      <c r="A31" s="66" t="s">
        <v>82</v>
      </c>
      <c r="B31" s="55" t="s">
        <v>666</v>
      </c>
      <c r="C31" s="127" t="s">
        <v>667</v>
      </c>
      <c r="D31" s="55"/>
      <c r="E31" s="8" t="s">
        <v>55</v>
      </c>
      <c r="F31" s="8" t="s">
        <v>53</v>
      </c>
      <c r="G31" s="55"/>
    </row>
    <row r="32" spans="1:7" ht="16.5" thickBot="1">
      <c r="A32" s="90" t="s">
        <v>485</v>
      </c>
      <c r="B32" s="55" t="s">
        <v>668</v>
      </c>
      <c r="C32" s="127" t="s">
        <v>669</v>
      </c>
      <c r="D32" s="55"/>
      <c r="E32" s="8" t="s">
        <v>55</v>
      </c>
      <c r="F32" s="8" t="s">
        <v>53</v>
      </c>
      <c r="G32" s="55"/>
    </row>
    <row r="33" spans="1:7" ht="26.25" thickBot="1">
      <c r="A33" s="90" t="s">
        <v>485</v>
      </c>
      <c r="B33" s="55" t="s">
        <v>670</v>
      </c>
      <c r="C33" s="127" t="s">
        <v>671</v>
      </c>
      <c r="D33" s="55"/>
      <c r="E33" s="8" t="s">
        <v>55</v>
      </c>
      <c r="F33" s="8" t="s">
        <v>53</v>
      </c>
      <c r="G33" s="55"/>
    </row>
    <row r="34" spans="1:7" ht="13.9" customHeight="1" thickBot="1">
      <c r="A34" s="224" t="s">
        <v>124</v>
      </c>
      <c r="B34" s="225"/>
      <c r="C34" s="68" t="s">
        <v>465</v>
      </c>
      <c r="D34" s="8" t="s">
        <v>492</v>
      </c>
      <c r="E34" s="8" t="s">
        <v>65</v>
      </c>
      <c r="F34" s="8" t="s">
        <v>66</v>
      </c>
      <c r="G34" s="8" t="s">
        <v>493</v>
      </c>
    </row>
    <row r="35" spans="1:7" ht="13.9" customHeight="1" thickBot="1">
      <c r="A35" s="85" t="s">
        <v>67</v>
      </c>
      <c r="B35" s="55" t="s">
        <v>513</v>
      </c>
      <c r="C35" s="55" t="s">
        <v>514</v>
      </c>
      <c r="D35" s="55"/>
      <c r="E35" s="8" t="s">
        <v>59</v>
      </c>
      <c r="F35" s="8" t="s">
        <v>53</v>
      </c>
      <c r="G35" s="55"/>
    </row>
    <row r="36" spans="1:7" ht="26.25" thickBot="1">
      <c r="A36" s="86" t="s">
        <v>70</v>
      </c>
      <c r="B36" s="55" t="s">
        <v>626</v>
      </c>
      <c r="C36" s="55" t="s">
        <v>627</v>
      </c>
      <c r="D36" s="55"/>
      <c r="E36" s="8" t="s">
        <v>59</v>
      </c>
      <c r="F36" s="8" t="s">
        <v>53</v>
      </c>
      <c r="G36" s="55"/>
    </row>
    <row r="37" spans="1:7" ht="39" thickBot="1">
      <c r="A37" s="86" t="s">
        <v>70</v>
      </c>
      <c r="B37" s="55" t="s">
        <v>125</v>
      </c>
      <c r="C37" s="55" t="s">
        <v>149</v>
      </c>
      <c r="D37" s="55"/>
      <c r="E37" s="8" t="s">
        <v>59</v>
      </c>
      <c r="F37" s="8" t="s">
        <v>53</v>
      </c>
      <c r="G37" s="55"/>
    </row>
    <row r="38" spans="1:7" ht="16.5" thickBot="1">
      <c r="A38" s="86" t="s">
        <v>70</v>
      </c>
      <c r="B38" s="55" t="s">
        <v>470</v>
      </c>
      <c r="C38" s="55" t="s">
        <v>575</v>
      </c>
      <c r="D38" s="55"/>
      <c r="E38" s="8" t="s">
        <v>59</v>
      </c>
      <c r="F38" s="8" t="s">
        <v>53</v>
      </c>
      <c r="G38" s="55"/>
    </row>
    <row r="39" spans="1:7" ht="39" thickBot="1">
      <c r="A39" s="86" t="s">
        <v>70</v>
      </c>
      <c r="B39" s="55" t="s">
        <v>445</v>
      </c>
      <c r="C39" s="55" t="s">
        <v>446</v>
      </c>
      <c r="D39" s="55" t="s">
        <v>710</v>
      </c>
      <c r="E39" s="8" t="s">
        <v>59</v>
      </c>
      <c r="F39" s="8" t="s">
        <v>53</v>
      </c>
      <c r="G39" s="55"/>
    </row>
    <row r="40" spans="1:7" ht="16.5" thickBot="1">
      <c r="A40" s="87" t="s">
        <v>73</v>
      </c>
      <c r="B40" s="55" t="s">
        <v>571</v>
      </c>
      <c r="C40" s="55" t="s">
        <v>572</v>
      </c>
      <c r="D40" s="55"/>
      <c r="E40" s="8" t="s">
        <v>59</v>
      </c>
      <c r="F40" s="8" t="s">
        <v>53</v>
      </c>
      <c r="G40" s="55"/>
    </row>
    <row r="41" spans="1:7" ht="26.25" thickBot="1">
      <c r="A41" s="87" t="s">
        <v>73</v>
      </c>
      <c r="B41" s="55" t="s">
        <v>573</v>
      </c>
      <c r="C41" s="55" t="s">
        <v>574</v>
      </c>
      <c r="D41" s="55"/>
      <c r="E41" s="8" t="s">
        <v>59</v>
      </c>
      <c r="F41" s="8" t="s">
        <v>53</v>
      </c>
      <c r="G41" s="55"/>
    </row>
    <row r="42" spans="1:7" ht="16.5" thickBot="1">
      <c r="A42" s="116" t="s">
        <v>71</v>
      </c>
      <c r="B42" s="55" t="s">
        <v>569</v>
      </c>
      <c r="C42" s="55" t="s">
        <v>568</v>
      </c>
      <c r="D42" s="55" t="s">
        <v>702</v>
      </c>
      <c r="E42" s="8" t="s">
        <v>59</v>
      </c>
      <c r="F42" s="8" t="s">
        <v>53</v>
      </c>
      <c r="G42" s="55"/>
    </row>
    <row r="43" spans="1:7" ht="16.5" thickBot="1">
      <c r="A43" s="117" t="s">
        <v>71</v>
      </c>
      <c r="B43" s="55" t="s">
        <v>570</v>
      </c>
      <c r="C43" s="55" t="s">
        <v>576</v>
      </c>
      <c r="D43" s="55"/>
      <c r="E43" s="8" t="s">
        <v>55</v>
      </c>
      <c r="F43" s="8" t="s">
        <v>53</v>
      </c>
      <c r="G43" s="55"/>
    </row>
    <row r="44" spans="1:7" ht="26.25" thickBot="1">
      <c r="A44" s="117" t="s">
        <v>71</v>
      </c>
      <c r="B44" s="55" t="s">
        <v>126</v>
      </c>
      <c r="C44" s="55" t="s">
        <v>150</v>
      </c>
      <c r="D44" s="55"/>
      <c r="E44" s="8" t="s">
        <v>55</v>
      </c>
      <c r="F44" s="8" t="s">
        <v>53</v>
      </c>
      <c r="G44" s="55"/>
    </row>
    <row r="45" spans="1:7" ht="26.25" thickBot="1">
      <c r="A45" s="118" t="s">
        <v>82</v>
      </c>
      <c r="B45" s="55" t="s">
        <v>127</v>
      </c>
      <c r="C45" s="55" t="s">
        <v>577</v>
      </c>
      <c r="D45" s="55"/>
      <c r="E45" s="8" t="s">
        <v>55</v>
      </c>
      <c r="F45" s="8" t="s">
        <v>53</v>
      </c>
      <c r="G45" s="55"/>
    </row>
    <row r="46" spans="1:7" ht="16.5" thickBot="1">
      <c r="A46" s="118" t="s">
        <v>82</v>
      </c>
      <c r="B46" s="55" t="s">
        <v>128</v>
      </c>
      <c r="C46" s="55" t="s">
        <v>578</v>
      </c>
      <c r="D46" s="55"/>
      <c r="E46" s="8" t="s">
        <v>55</v>
      </c>
      <c r="F46" s="8" t="s">
        <v>53</v>
      </c>
      <c r="G46" s="55"/>
    </row>
    <row r="47" spans="1:7" ht="13.9" customHeight="1" thickBot="1">
      <c r="A47" s="224" t="s">
        <v>129</v>
      </c>
      <c r="B47" s="225"/>
      <c r="C47" s="8" t="s">
        <v>64</v>
      </c>
      <c r="D47" s="8" t="s">
        <v>492</v>
      </c>
      <c r="E47" s="8" t="s">
        <v>65</v>
      </c>
      <c r="F47" s="8" t="s">
        <v>66</v>
      </c>
      <c r="G47" s="8" t="s">
        <v>493</v>
      </c>
    </row>
    <row r="48" spans="1:7" ht="16.5" thickBot="1">
      <c r="A48" s="85" t="s">
        <v>67</v>
      </c>
      <c r="B48" s="55" t="s">
        <v>130</v>
      </c>
      <c r="C48" s="55" t="s">
        <v>596</v>
      </c>
      <c r="D48" s="55"/>
      <c r="E48" s="8" t="s">
        <v>59</v>
      </c>
      <c r="F48" s="8" t="s">
        <v>53</v>
      </c>
      <c r="G48" s="55"/>
    </row>
    <row r="49" spans="1:7" ht="39" thickBot="1">
      <c r="A49" s="86" t="s">
        <v>70</v>
      </c>
      <c r="B49" s="55" t="s">
        <v>131</v>
      </c>
      <c r="C49" s="55" t="s">
        <v>597</v>
      </c>
      <c r="D49" s="55"/>
      <c r="E49" s="8" t="s">
        <v>59</v>
      </c>
      <c r="F49" s="8" t="s">
        <v>53</v>
      </c>
      <c r="G49" s="55"/>
    </row>
    <row r="50" spans="1:7" ht="26.25" thickBot="1">
      <c r="A50" s="86" t="s">
        <v>70</v>
      </c>
      <c r="B50" s="55" t="s">
        <v>132</v>
      </c>
      <c r="C50" s="55" t="s">
        <v>566</v>
      </c>
      <c r="D50" s="55"/>
      <c r="E50" s="8" t="s">
        <v>59</v>
      </c>
      <c r="F50" s="8" t="s">
        <v>53</v>
      </c>
      <c r="G50" s="55"/>
    </row>
    <row r="51" spans="1:7" ht="16.5" thickBot="1">
      <c r="A51" s="86" t="s">
        <v>70</v>
      </c>
      <c r="B51" s="55" t="s">
        <v>133</v>
      </c>
      <c r="C51" s="55" t="s">
        <v>567</v>
      </c>
      <c r="D51" s="55"/>
      <c r="E51" s="8" t="s">
        <v>59</v>
      </c>
      <c r="F51" s="8" t="s">
        <v>53</v>
      </c>
      <c r="G51" s="55"/>
    </row>
    <row r="52" spans="1:7" ht="26.25" thickBot="1">
      <c r="A52" s="87" t="s">
        <v>73</v>
      </c>
      <c r="B52" s="55" t="s">
        <v>135</v>
      </c>
      <c r="C52" s="55" t="s">
        <v>152</v>
      </c>
      <c r="D52" s="55"/>
      <c r="E52" s="8" t="s">
        <v>59</v>
      </c>
      <c r="F52" s="8" t="s">
        <v>53</v>
      </c>
      <c r="G52" s="55"/>
    </row>
    <row r="53" spans="1:7" ht="26.25" thickBot="1">
      <c r="A53" s="87" t="s">
        <v>73</v>
      </c>
      <c r="B53" s="55" t="s">
        <v>137</v>
      </c>
      <c r="C53" s="55" t="s">
        <v>466</v>
      </c>
      <c r="D53" s="55"/>
      <c r="E53" s="8" t="s">
        <v>59</v>
      </c>
      <c r="F53" s="8" t="s">
        <v>53</v>
      </c>
      <c r="G53" s="55"/>
    </row>
    <row r="54" spans="1:7" ht="243" thickBot="1">
      <c r="A54" s="88" t="s">
        <v>71</v>
      </c>
      <c r="B54" s="55" t="s">
        <v>134</v>
      </c>
      <c r="C54" s="55" t="s">
        <v>151</v>
      </c>
      <c r="D54" s="55" t="s">
        <v>701</v>
      </c>
      <c r="E54" s="8" t="s">
        <v>59</v>
      </c>
      <c r="F54" s="8" t="s">
        <v>53</v>
      </c>
      <c r="G54" s="55"/>
    </row>
    <row r="55" spans="1:7" ht="16.5" thickBot="1">
      <c r="A55" s="88" t="s">
        <v>71</v>
      </c>
      <c r="B55" s="55" t="s">
        <v>136</v>
      </c>
      <c r="C55" s="55" t="s">
        <v>153</v>
      </c>
      <c r="D55" s="55"/>
      <c r="E55" s="8" t="s">
        <v>55</v>
      </c>
      <c r="F55" s="8" t="s">
        <v>53</v>
      </c>
      <c r="G55" s="55"/>
    </row>
    <row r="56" spans="1:7" ht="26.25" thickBot="1">
      <c r="A56" s="89" t="s">
        <v>82</v>
      </c>
      <c r="B56" s="55" t="s">
        <v>138</v>
      </c>
      <c r="C56" s="55" t="s">
        <v>154</v>
      </c>
      <c r="D56" s="55"/>
      <c r="E56" s="8" t="s">
        <v>55</v>
      </c>
      <c r="F56" s="8" t="s">
        <v>53</v>
      </c>
      <c r="G56" s="55"/>
    </row>
    <row r="57" spans="1:7" ht="16.5" thickBot="1">
      <c r="A57" s="89" t="s">
        <v>82</v>
      </c>
      <c r="B57" s="55" t="s">
        <v>139</v>
      </c>
      <c r="C57" s="55" t="s">
        <v>155</v>
      </c>
      <c r="D57" s="55"/>
      <c r="E57" s="8" t="s">
        <v>55</v>
      </c>
      <c r="F57" s="8" t="s">
        <v>53</v>
      </c>
      <c r="G57" s="55"/>
    </row>
    <row r="58" spans="1:7" ht="26.25" thickBot="1">
      <c r="A58" s="90" t="s">
        <v>485</v>
      </c>
      <c r="B58" s="55" t="s">
        <v>140</v>
      </c>
      <c r="C58" s="55" t="s">
        <v>156</v>
      </c>
      <c r="D58" s="55"/>
      <c r="E58" s="8" t="s">
        <v>55</v>
      </c>
      <c r="F58" s="8" t="s">
        <v>53</v>
      </c>
      <c r="G58" s="55"/>
    </row>
    <row r="59" spans="1:7" ht="26.25" thickBot="1">
      <c r="A59" s="90" t="s">
        <v>485</v>
      </c>
      <c r="B59" s="55" t="s">
        <v>141</v>
      </c>
      <c r="C59" s="55" t="s">
        <v>467</v>
      </c>
      <c r="D59" s="55"/>
      <c r="E59" s="8" t="s">
        <v>55</v>
      </c>
      <c r="F59" s="8" t="s">
        <v>53</v>
      </c>
      <c r="G59" s="55"/>
    </row>
    <row r="60" spans="1:7" ht="26.25" thickBot="1">
      <c r="A60" s="90" t="s">
        <v>485</v>
      </c>
      <c r="B60" s="55" t="s">
        <v>142</v>
      </c>
      <c r="C60" s="55" t="s">
        <v>468</v>
      </c>
      <c r="D60" s="55"/>
      <c r="E60" s="8" t="s">
        <v>55</v>
      </c>
      <c r="F60" s="8" t="s">
        <v>53</v>
      </c>
      <c r="G60" s="55"/>
    </row>
    <row r="61" spans="1:7" ht="26.25" thickBot="1">
      <c r="A61" s="90" t="s">
        <v>485</v>
      </c>
      <c r="B61" s="55" t="s">
        <v>143</v>
      </c>
      <c r="C61" s="55" t="s">
        <v>469</v>
      </c>
      <c r="D61" s="55"/>
      <c r="E61" s="8" t="s">
        <v>55</v>
      </c>
      <c r="F61" s="8" t="s">
        <v>53</v>
      </c>
      <c r="G61" s="55"/>
    </row>
    <row r="62" spans="1:7" ht="13.9" customHeight="1" thickBot="1">
      <c r="A62" s="224" t="s">
        <v>579</v>
      </c>
      <c r="B62" s="225"/>
      <c r="C62" s="8" t="s">
        <v>64</v>
      </c>
      <c r="D62" s="8" t="s">
        <v>492</v>
      </c>
      <c r="E62" s="8" t="s">
        <v>65</v>
      </c>
      <c r="F62" s="8" t="s">
        <v>66</v>
      </c>
      <c r="G62" s="8" t="s">
        <v>493</v>
      </c>
    </row>
    <row r="63" spans="1:7" ht="16.5" thickBot="1">
      <c r="A63" s="85" t="s">
        <v>67</v>
      </c>
      <c r="B63" s="55" t="s">
        <v>580</v>
      </c>
      <c r="C63" s="55" t="s">
        <v>581</v>
      </c>
      <c r="D63" s="55"/>
      <c r="E63" s="8" t="s">
        <v>59</v>
      </c>
      <c r="F63" s="8" t="s">
        <v>53</v>
      </c>
      <c r="G63" s="55"/>
    </row>
    <row r="64" spans="1:7" ht="26.25" thickBot="1">
      <c r="A64" s="85" t="s">
        <v>67</v>
      </c>
      <c r="B64" s="55" t="s">
        <v>588</v>
      </c>
      <c r="C64" s="127" t="s">
        <v>589</v>
      </c>
      <c r="D64" s="55"/>
      <c r="E64" s="8" t="s">
        <v>59</v>
      </c>
      <c r="F64" s="8" t="s">
        <v>53</v>
      </c>
      <c r="G64" s="55"/>
    </row>
    <row r="65" spans="1:7" ht="16.5" thickBot="1">
      <c r="A65" s="85" t="s">
        <v>67</v>
      </c>
      <c r="B65" s="55" t="s">
        <v>604</v>
      </c>
      <c r="C65" s="127" t="s">
        <v>605</v>
      </c>
      <c r="D65" s="55"/>
      <c r="E65" s="8" t="s">
        <v>59</v>
      </c>
      <c r="F65" s="8" t="s">
        <v>53</v>
      </c>
      <c r="G65" s="55"/>
    </row>
    <row r="66" spans="1:7" ht="16.5" thickBot="1">
      <c r="A66" s="85" t="s">
        <v>67</v>
      </c>
      <c r="B66" s="55" t="s">
        <v>606</v>
      </c>
      <c r="C66" s="127" t="s">
        <v>607</v>
      </c>
      <c r="D66" s="55"/>
      <c r="E66" s="8" t="s">
        <v>59</v>
      </c>
      <c r="F66" s="8" t="s">
        <v>53</v>
      </c>
      <c r="G66" s="55"/>
    </row>
    <row r="67" spans="1:7" ht="16.5" thickBot="1">
      <c r="A67" s="86" t="s">
        <v>70</v>
      </c>
      <c r="B67" s="55" t="s">
        <v>608</v>
      </c>
      <c r="C67" s="127" t="s">
        <v>609</v>
      </c>
      <c r="D67" s="55"/>
      <c r="E67" s="8" t="s">
        <v>59</v>
      </c>
      <c r="F67" s="8" t="s">
        <v>53</v>
      </c>
      <c r="G67" s="55"/>
    </row>
    <row r="68" spans="1:7" ht="16.5" thickBot="1">
      <c r="A68" s="86" t="s">
        <v>70</v>
      </c>
      <c r="B68" s="55" t="s">
        <v>610</v>
      </c>
      <c r="C68" s="127" t="s">
        <v>611</v>
      </c>
      <c r="D68" s="55"/>
      <c r="E68" s="8" t="s">
        <v>59</v>
      </c>
      <c r="F68" s="8" t="s">
        <v>53</v>
      </c>
      <c r="G68" s="55"/>
    </row>
    <row r="69" spans="1:7" ht="64.5" thickBot="1">
      <c r="A69" s="86" t="s">
        <v>70</v>
      </c>
      <c r="B69" s="55" t="s">
        <v>612</v>
      </c>
      <c r="C69" s="127" t="s">
        <v>613</v>
      </c>
      <c r="D69" s="55" t="s">
        <v>709</v>
      </c>
      <c r="E69" s="8" t="s">
        <v>59</v>
      </c>
      <c r="F69" s="8" t="s">
        <v>53</v>
      </c>
      <c r="G69" s="55"/>
    </row>
    <row r="70" spans="1:7" ht="16.5" thickBot="1">
      <c r="A70" s="88" t="s">
        <v>71</v>
      </c>
      <c r="B70" s="55" t="s">
        <v>614</v>
      </c>
      <c r="C70" s="127" t="s">
        <v>615</v>
      </c>
      <c r="D70" s="55"/>
      <c r="E70" s="8" t="s">
        <v>55</v>
      </c>
      <c r="F70" s="8" t="s">
        <v>53</v>
      </c>
      <c r="G70" s="55"/>
    </row>
    <row r="71" spans="1:7" ht="16.5" thickBot="1">
      <c r="A71" s="88" t="s">
        <v>71</v>
      </c>
      <c r="B71" s="55" t="s">
        <v>616</v>
      </c>
      <c r="C71" s="127" t="s">
        <v>617</v>
      </c>
      <c r="D71" s="55"/>
      <c r="E71" s="8" t="s">
        <v>55</v>
      </c>
      <c r="F71" s="8" t="s">
        <v>53</v>
      </c>
      <c r="G71" s="55"/>
    </row>
    <row r="72" spans="1:7" ht="16.5" thickBot="1">
      <c r="A72" s="88" t="s">
        <v>71</v>
      </c>
      <c r="B72" s="55" t="s">
        <v>618</v>
      </c>
      <c r="C72" s="127" t="s">
        <v>619</v>
      </c>
      <c r="D72" s="55"/>
      <c r="E72" s="8" t="s">
        <v>55</v>
      </c>
      <c r="F72" s="8" t="s">
        <v>53</v>
      </c>
      <c r="G72" s="55"/>
    </row>
    <row r="73" spans="1:7" ht="16.5" thickBot="1">
      <c r="A73" s="88" t="s">
        <v>71</v>
      </c>
      <c r="B73" s="55" t="s">
        <v>620</v>
      </c>
      <c r="C73" s="127" t="s">
        <v>621</v>
      </c>
      <c r="D73" s="55"/>
      <c r="E73" s="8" t="s">
        <v>55</v>
      </c>
      <c r="F73" s="8" t="s">
        <v>53</v>
      </c>
      <c r="G73" s="55"/>
    </row>
    <row r="74" spans="1:7" ht="16.5" thickBot="1">
      <c r="A74" s="89" t="s">
        <v>82</v>
      </c>
      <c r="B74" s="55" t="s">
        <v>622</v>
      </c>
      <c r="C74" s="127" t="s">
        <v>623</v>
      </c>
      <c r="D74" s="55"/>
      <c r="E74" s="8" t="s">
        <v>55</v>
      </c>
      <c r="F74" s="8" t="s">
        <v>53</v>
      </c>
      <c r="G74" s="55"/>
    </row>
    <row r="75" spans="1:7" ht="16.5" thickBot="1">
      <c r="A75" s="89" t="s">
        <v>82</v>
      </c>
      <c r="B75" s="55" t="s">
        <v>618</v>
      </c>
      <c r="C75" s="127" t="s">
        <v>624</v>
      </c>
      <c r="D75" s="55"/>
      <c r="E75" s="8" t="s">
        <v>55</v>
      </c>
      <c r="F75" s="8" t="s">
        <v>53</v>
      </c>
      <c r="G75" s="55"/>
    </row>
    <row r="76" spans="1:7" ht="16.5" thickBot="1">
      <c r="A76" s="89" t="s">
        <v>82</v>
      </c>
      <c r="B76" s="55" t="s">
        <v>620</v>
      </c>
      <c r="C76" s="127" t="s">
        <v>625</v>
      </c>
      <c r="D76" s="55"/>
      <c r="E76" s="8" t="s">
        <v>55</v>
      </c>
      <c r="F76" s="8" t="s">
        <v>53</v>
      </c>
      <c r="G76" s="55"/>
    </row>
    <row r="77" spans="1:7" ht="13.9" customHeight="1" thickBot="1">
      <c r="A77" s="224" t="s">
        <v>583</v>
      </c>
      <c r="B77" s="225"/>
      <c r="C77" s="8" t="s">
        <v>64</v>
      </c>
      <c r="D77" s="8" t="s">
        <v>492</v>
      </c>
      <c r="E77" s="8" t="s">
        <v>65</v>
      </c>
      <c r="F77" s="8" t="s">
        <v>66</v>
      </c>
      <c r="G77" s="8" t="s">
        <v>493</v>
      </c>
    </row>
    <row r="78" spans="1:7" ht="16.5" thickBot="1">
      <c r="A78" s="85" t="s">
        <v>67</v>
      </c>
      <c r="B78" s="55" t="s">
        <v>598</v>
      </c>
      <c r="C78" s="55" t="s">
        <v>599</v>
      </c>
      <c r="D78" s="55"/>
      <c r="E78" s="8" t="s">
        <v>59</v>
      </c>
      <c r="F78" s="8" t="s">
        <v>53</v>
      </c>
      <c r="G78" s="55"/>
    </row>
    <row r="79" spans="1:7" ht="77.25" thickBot="1">
      <c r="A79" s="86" t="s">
        <v>70</v>
      </c>
      <c r="B79" s="55" t="s">
        <v>117</v>
      </c>
      <c r="C79" s="55" t="s">
        <v>600</v>
      </c>
      <c r="D79" s="55" t="s">
        <v>699</v>
      </c>
      <c r="E79" s="8" t="s">
        <v>59</v>
      </c>
      <c r="F79" s="8" t="s">
        <v>53</v>
      </c>
      <c r="G79" s="55"/>
    </row>
    <row r="80" spans="1:7" ht="115.5" thickBot="1">
      <c r="A80" s="64" t="s">
        <v>71</v>
      </c>
      <c r="B80" s="55" t="s">
        <v>654</v>
      </c>
      <c r="C80" s="127" t="s">
        <v>655</v>
      </c>
      <c r="D80" s="55" t="s">
        <v>700</v>
      </c>
      <c r="E80" s="8" t="s">
        <v>57</v>
      </c>
      <c r="F80" s="8" t="s">
        <v>53</v>
      </c>
      <c r="G80" s="55"/>
    </row>
    <row r="81" spans="1:7" ht="16.5" thickBot="1">
      <c r="A81" s="88" t="s">
        <v>71</v>
      </c>
      <c r="B81" s="55" t="s">
        <v>670</v>
      </c>
      <c r="C81" s="55" t="s">
        <v>674</v>
      </c>
      <c r="D81" s="55"/>
      <c r="E81" s="8" t="s">
        <v>55</v>
      </c>
      <c r="F81" s="8" t="s">
        <v>53</v>
      </c>
      <c r="G81" s="55"/>
    </row>
    <row r="82" spans="1:7" ht="16.5" thickBot="1">
      <c r="A82" s="88" t="s">
        <v>71</v>
      </c>
      <c r="B82" s="55" t="s">
        <v>584</v>
      </c>
      <c r="C82" s="55" t="s">
        <v>585</v>
      </c>
      <c r="D82" s="55"/>
      <c r="E82" s="8" t="s">
        <v>55</v>
      </c>
      <c r="F82" s="8" t="s">
        <v>53</v>
      </c>
      <c r="G82" s="55"/>
    </row>
    <row r="83" spans="1:7" ht="16.5" thickBot="1">
      <c r="A83" s="89" t="s">
        <v>82</v>
      </c>
      <c r="B83" s="55" t="s">
        <v>121</v>
      </c>
      <c r="C83" s="55" t="s">
        <v>601</v>
      </c>
      <c r="D83" s="55"/>
      <c r="E83" s="8" t="s">
        <v>55</v>
      </c>
      <c r="F83" s="8" t="s">
        <v>53</v>
      </c>
      <c r="G83" s="55"/>
    </row>
    <row r="84" spans="1:7" ht="16.5" thickBot="1">
      <c r="A84" s="89" t="s">
        <v>82</v>
      </c>
      <c r="B84" s="55" t="s">
        <v>122</v>
      </c>
      <c r="C84" s="55" t="s">
        <v>602</v>
      </c>
      <c r="D84" s="55"/>
      <c r="E84" s="8" t="s">
        <v>55</v>
      </c>
      <c r="F84" s="8" t="s">
        <v>53</v>
      </c>
      <c r="G84" s="55"/>
    </row>
    <row r="85" spans="1:7" ht="16.5" thickBot="1">
      <c r="A85" s="126" t="s">
        <v>485</v>
      </c>
      <c r="B85" s="55" t="s">
        <v>123</v>
      </c>
      <c r="C85" s="55" t="s">
        <v>603</v>
      </c>
      <c r="D85" s="55"/>
      <c r="E85" s="8" t="s">
        <v>55</v>
      </c>
      <c r="F85" s="8" t="s">
        <v>53</v>
      </c>
      <c r="G85" s="55"/>
    </row>
  </sheetData>
  <mergeCells count="9">
    <mergeCell ref="A62:B62"/>
    <mergeCell ref="A19:B19"/>
    <mergeCell ref="A77:B77"/>
    <mergeCell ref="A8:B9"/>
    <mergeCell ref="C2:D9"/>
    <mergeCell ref="A14:B14"/>
    <mergeCell ref="A34:B34"/>
    <mergeCell ref="A47:B47"/>
    <mergeCell ref="A10:B10"/>
  </mergeCells>
  <conditionalFormatting sqref="A86:A203">
    <cfRule type="beginsWith" dxfId="1020" priority="990" stopIfTrue="1" operator="beginsWith" text="Exceptional">
      <formula>LEFT(A86,LEN("Exceptional"))="Exceptional"</formula>
    </cfRule>
    <cfRule type="beginsWith" dxfId="1019" priority="991" stopIfTrue="1" operator="beginsWith" text="Professional">
      <formula>LEFT(A86,LEN("Professional"))="Professional"</formula>
    </cfRule>
    <cfRule type="beginsWith" dxfId="1018" priority="992" stopIfTrue="1" operator="beginsWith" text="Advanced">
      <formula>LEFT(A86,LEN("Advanced"))="Advanced"</formula>
    </cfRule>
    <cfRule type="beginsWith" dxfId="1017" priority="993" stopIfTrue="1" operator="beginsWith" text="Intermediate">
      <formula>LEFT(A86,LEN("Intermediate"))="Intermediate"</formula>
    </cfRule>
    <cfRule type="beginsWith" dxfId="1016" priority="994" stopIfTrue="1" operator="beginsWith" text="Basic">
      <formula>LEFT(A86,LEN("Basic"))="Basic"</formula>
    </cfRule>
    <cfRule type="beginsWith" dxfId="1015" priority="995" stopIfTrue="1" operator="beginsWith" text="Required">
      <formula>LEFT(A86,LEN("Required"))="Required"</formula>
    </cfRule>
    <cfRule type="notContainsBlanks" dxfId="1014" priority="996" stopIfTrue="1">
      <formula>LEN(TRIM(A86))&gt;0</formula>
    </cfRule>
  </conditionalFormatting>
  <conditionalFormatting sqref="E86:F203 E37:F41 E48:F50 E52:F58 E43:F46 E17:F18 E70:F72 E11:F11 E13:F13 E74:F76 E29:F29 E25:F25 E80:F80">
    <cfRule type="beginsWith" dxfId="1013" priority="983" stopIfTrue="1" operator="beginsWith" text="Not Applicable">
      <formula>LEFT(E11,LEN("Not Applicable"))="Not Applicable"</formula>
    </cfRule>
    <cfRule type="beginsWith" dxfId="1012" priority="984" stopIfTrue="1" operator="beginsWith" text="Waived">
      <formula>LEFT(E11,LEN("Waived"))="Waived"</formula>
    </cfRule>
    <cfRule type="beginsWith" dxfId="1011" priority="985" stopIfTrue="1" operator="beginsWith" text="Pre-Passed">
      <formula>LEFT(E11,LEN("Pre-Passed"))="Pre-Passed"</formula>
    </cfRule>
    <cfRule type="beginsWith" dxfId="1010" priority="986" stopIfTrue="1" operator="beginsWith" text="Completed">
      <formula>LEFT(E11,LEN("Completed"))="Completed"</formula>
    </cfRule>
    <cfRule type="beginsWith" dxfId="1009" priority="987" stopIfTrue="1" operator="beginsWith" text="Partial">
      <formula>LEFT(E11,LEN("Partial"))="Partial"</formula>
    </cfRule>
    <cfRule type="beginsWith" dxfId="1008" priority="988" stopIfTrue="1" operator="beginsWith" text="Missing">
      <formula>LEFT(E11,LEN("Missing"))="Missing"</formula>
    </cfRule>
    <cfRule type="beginsWith" dxfId="1007" priority="989" stopIfTrue="1" operator="beginsWith" text="Untested">
      <formula>LEFT(E11,LEN("Untested"))="Untested"</formula>
    </cfRule>
    <cfRule type="notContainsBlanks" dxfId="1006" priority="997" stopIfTrue="1">
      <formula>LEN(TRIM(E11))&gt;0</formula>
    </cfRule>
  </conditionalFormatting>
  <conditionalFormatting sqref="E16:F16">
    <cfRule type="beginsWith" dxfId="1005" priority="919" stopIfTrue="1" operator="beginsWith" text="Not Applicable">
      <formula>LEFT(E16,LEN("Not Applicable"))="Not Applicable"</formula>
    </cfRule>
    <cfRule type="beginsWith" dxfId="1004" priority="920" stopIfTrue="1" operator="beginsWith" text="Waived">
      <formula>LEFT(E16,LEN("Waived"))="Waived"</formula>
    </cfRule>
    <cfRule type="beginsWith" dxfId="1003" priority="921" stopIfTrue="1" operator="beginsWith" text="Pre-Passed">
      <formula>LEFT(E16,LEN("Pre-Passed"))="Pre-Passed"</formula>
    </cfRule>
    <cfRule type="beginsWith" dxfId="1002" priority="922" stopIfTrue="1" operator="beginsWith" text="Completed">
      <formula>LEFT(E16,LEN("Completed"))="Completed"</formula>
    </cfRule>
    <cfRule type="beginsWith" dxfId="1001" priority="923" stopIfTrue="1" operator="beginsWith" text="Partial">
      <formula>LEFT(E16,LEN("Partial"))="Partial"</formula>
    </cfRule>
    <cfRule type="beginsWith" dxfId="1000" priority="924" stopIfTrue="1" operator="beginsWith" text="Missing">
      <formula>LEFT(E16,LEN("Missing"))="Missing"</formula>
    </cfRule>
    <cfRule type="beginsWith" dxfId="999" priority="925" stopIfTrue="1" operator="beginsWith" text="Untested">
      <formula>LEFT(E16,LEN("Untested"))="Untested"</formula>
    </cfRule>
    <cfRule type="notContainsBlanks" dxfId="998" priority="926" stopIfTrue="1">
      <formula>LEN(TRIM(E16))&gt;0</formula>
    </cfRule>
  </conditionalFormatting>
  <conditionalFormatting sqref="E15:F15">
    <cfRule type="beginsWith" dxfId="997" priority="935" stopIfTrue="1" operator="beginsWith" text="Not Applicable">
      <formula>LEFT(E15,LEN("Not Applicable"))="Not Applicable"</formula>
    </cfRule>
    <cfRule type="beginsWith" dxfId="996" priority="936" stopIfTrue="1" operator="beginsWith" text="Waived">
      <formula>LEFT(E15,LEN("Waived"))="Waived"</formula>
    </cfRule>
    <cfRule type="beginsWith" dxfId="995" priority="937" stopIfTrue="1" operator="beginsWith" text="Pre-Passed">
      <formula>LEFT(E15,LEN("Pre-Passed"))="Pre-Passed"</formula>
    </cfRule>
    <cfRule type="beginsWith" dxfId="994" priority="938" stopIfTrue="1" operator="beginsWith" text="Completed">
      <formula>LEFT(E15,LEN("Completed"))="Completed"</formula>
    </cfRule>
    <cfRule type="beginsWith" dxfId="993" priority="939" stopIfTrue="1" operator="beginsWith" text="Partial">
      <formula>LEFT(E15,LEN("Partial"))="Partial"</formula>
    </cfRule>
    <cfRule type="beginsWith" dxfId="992" priority="940" stopIfTrue="1" operator="beginsWith" text="Missing">
      <formula>LEFT(E15,LEN("Missing"))="Missing"</formula>
    </cfRule>
    <cfRule type="beginsWith" dxfId="991" priority="941" stopIfTrue="1" operator="beginsWith" text="Untested">
      <formula>LEFT(E15,LEN("Untested"))="Untested"</formula>
    </cfRule>
    <cfRule type="notContainsBlanks" dxfId="990" priority="942" stopIfTrue="1">
      <formula>LEN(TRIM(E15))&gt;0</formula>
    </cfRule>
  </conditionalFormatting>
  <conditionalFormatting sqref="E35:F35">
    <cfRule type="beginsWith" dxfId="989" priority="879" stopIfTrue="1" operator="beginsWith" text="Not Applicable">
      <formula>LEFT(E35,LEN("Not Applicable"))="Not Applicable"</formula>
    </cfRule>
    <cfRule type="beginsWith" dxfId="988" priority="880" stopIfTrue="1" operator="beginsWith" text="Waived">
      <formula>LEFT(E35,LEN("Waived"))="Waived"</formula>
    </cfRule>
    <cfRule type="beginsWith" dxfId="987" priority="881" stopIfTrue="1" operator="beginsWith" text="Pre-Passed">
      <formula>LEFT(E35,LEN("Pre-Passed"))="Pre-Passed"</formula>
    </cfRule>
    <cfRule type="beginsWith" dxfId="986" priority="882" stopIfTrue="1" operator="beginsWith" text="Completed">
      <formula>LEFT(E35,LEN("Completed"))="Completed"</formula>
    </cfRule>
    <cfRule type="beginsWith" dxfId="985" priority="883" stopIfTrue="1" operator="beginsWith" text="Partial">
      <formula>LEFT(E35,LEN("Partial"))="Partial"</formula>
    </cfRule>
    <cfRule type="beginsWith" dxfId="984" priority="884" stopIfTrue="1" operator="beginsWith" text="Missing">
      <formula>LEFT(E35,LEN("Missing"))="Missing"</formula>
    </cfRule>
    <cfRule type="beginsWith" dxfId="983" priority="885" stopIfTrue="1" operator="beginsWith" text="Untested">
      <formula>LEFT(E35,LEN("Untested"))="Untested"</formula>
    </cfRule>
    <cfRule type="notContainsBlanks" dxfId="982" priority="886" stopIfTrue="1">
      <formula>LEN(TRIM(E35))&gt;0</formula>
    </cfRule>
  </conditionalFormatting>
  <conditionalFormatting sqref="E42:F42">
    <cfRule type="beginsWith" dxfId="981" priority="871" stopIfTrue="1" operator="beginsWith" text="Not Applicable">
      <formula>LEFT(E42,LEN("Not Applicable"))="Not Applicable"</formula>
    </cfRule>
    <cfRule type="beginsWith" dxfId="980" priority="872" stopIfTrue="1" operator="beginsWith" text="Waived">
      <formula>LEFT(E42,LEN("Waived"))="Waived"</formula>
    </cfRule>
    <cfRule type="beginsWith" dxfId="979" priority="873" stopIfTrue="1" operator="beginsWith" text="Pre-Passed">
      <formula>LEFT(E42,LEN("Pre-Passed"))="Pre-Passed"</formula>
    </cfRule>
    <cfRule type="beginsWith" dxfId="978" priority="874" stopIfTrue="1" operator="beginsWith" text="Completed">
      <formula>LEFT(E42,LEN("Completed"))="Completed"</formula>
    </cfRule>
    <cfRule type="beginsWith" dxfId="977" priority="875" stopIfTrue="1" operator="beginsWith" text="Partial">
      <formula>LEFT(E42,LEN("Partial"))="Partial"</formula>
    </cfRule>
    <cfRule type="beginsWith" dxfId="976" priority="876" stopIfTrue="1" operator="beginsWith" text="Missing">
      <formula>LEFT(E42,LEN("Missing"))="Missing"</formula>
    </cfRule>
    <cfRule type="beginsWith" dxfId="975" priority="877" stopIfTrue="1" operator="beginsWith" text="Untested">
      <formula>LEFT(E42,LEN("Untested"))="Untested"</formula>
    </cfRule>
    <cfRule type="notContainsBlanks" dxfId="974" priority="878" stopIfTrue="1">
      <formula>LEN(TRIM(E42))&gt;0</formula>
    </cfRule>
  </conditionalFormatting>
  <conditionalFormatting sqref="E51:F51">
    <cfRule type="beginsWith" dxfId="973" priority="831" stopIfTrue="1" operator="beginsWith" text="Not Applicable">
      <formula>LEFT(E51,LEN("Not Applicable"))="Not Applicable"</formula>
    </cfRule>
    <cfRule type="beginsWith" dxfId="972" priority="832" stopIfTrue="1" operator="beginsWith" text="Waived">
      <formula>LEFT(E51,LEN("Waived"))="Waived"</formula>
    </cfRule>
    <cfRule type="beginsWith" dxfId="971" priority="833" stopIfTrue="1" operator="beginsWith" text="Pre-Passed">
      <formula>LEFT(E51,LEN("Pre-Passed"))="Pre-Passed"</formula>
    </cfRule>
    <cfRule type="beginsWith" dxfId="970" priority="834" stopIfTrue="1" operator="beginsWith" text="Completed">
      <formula>LEFT(E51,LEN("Completed"))="Completed"</formula>
    </cfRule>
    <cfRule type="beginsWith" dxfId="969" priority="835" stopIfTrue="1" operator="beginsWith" text="Partial">
      <formula>LEFT(E51,LEN("Partial"))="Partial"</formula>
    </cfRule>
    <cfRule type="beginsWith" dxfId="968" priority="836" stopIfTrue="1" operator="beginsWith" text="Missing">
      <formula>LEFT(E51,LEN("Missing"))="Missing"</formula>
    </cfRule>
    <cfRule type="beginsWith" dxfId="967" priority="837" stopIfTrue="1" operator="beginsWith" text="Untested">
      <formula>LEFT(E51,LEN("Untested"))="Untested"</formula>
    </cfRule>
    <cfRule type="notContainsBlanks" dxfId="966" priority="838" stopIfTrue="1">
      <formula>LEN(TRIM(E51))&gt;0</formula>
    </cfRule>
  </conditionalFormatting>
  <conditionalFormatting sqref="E59:F59">
    <cfRule type="beginsWith" dxfId="965" priority="815" stopIfTrue="1" operator="beginsWith" text="Not Applicable">
      <formula>LEFT(E59,LEN("Not Applicable"))="Not Applicable"</formula>
    </cfRule>
    <cfRule type="beginsWith" dxfId="964" priority="816" stopIfTrue="1" operator="beginsWith" text="Waived">
      <formula>LEFT(E59,LEN("Waived"))="Waived"</formula>
    </cfRule>
    <cfRule type="beginsWith" dxfId="963" priority="817" stopIfTrue="1" operator="beginsWith" text="Pre-Passed">
      <formula>LEFT(E59,LEN("Pre-Passed"))="Pre-Passed"</formula>
    </cfRule>
    <cfRule type="beginsWith" dxfId="962" priority="818" stopIfTrue="1" operator="beginsWith" text="Completed">
      <formula>LEFT(E59,LEN("Completed"))="Completed"</formula>
    </cfRule>
    <cfRule type="beginsWith" dxfId="961" priority="819" stopIfTrue="1" operator="beginsWith" text="Partial">
      <formula>LEFT(E59,LEN("Partial"))="Partial"</formula>
    </cfRule>
    <cfRule type="beginsWith" dxfId="960" priority="820" stopIfTrue="1" operator="beginsWith" text="Missing">
      <formula>LEFT(E59,LEN("Missing"))="Missing"</formula>
    </cfRule>
    <cfRule type="beginsWith" dxfId="959" priority="821" stopIfTrue="1" operator="beginsWith" text="Untested">
      <formula>LEFT(E59,LEN("Untested"))="Untested"</formula>
    </cfRule>
    <cfRule type="notContainsBlanks" dxfId="958" priority="822" stopIfTrue="1">
      <formula>LEN(TRIM(E59))&gt;0</formula>
    </cfRule>
  </conditionalFormatting>
  <conditionalFormatting sqref="E60:F61">
    <cfRule type="beginsWith" dxfId="957" priority="807" stopIfTrue="1" operator="beginsWith" text="Not Applicable">
      <formula>LEFT(E60,LEN("Not Applicable"))="Not Applicable"</formula>
    </cfRule>
    <cfRule type="beginsWith" dxfId="956" priority="808" stopIfTrue="1" operator="beginsWith" text="Waived">
      <formula>LEFT(E60,LEN("Waived"))="Waived"</formula>
    </cfRule>
    <cfRule type="beginsWith" dxfId="955" priority="809" stopIfTrue="1" operator="beginsWith" text="Pre-Passed">
      <formula>LEFT(E60,LEN("Pre-Passed"))="Pre-Passed"</formula>
    </cfRule>
    <cfRule type="beginsWith" dxfId="954" priority="810" stopIfTrue="1" operator="beginsWith" text="Completed">
      <formula>LEFT(E60,LEN("Completed"))="Completed"</formula>
    </cfRule>
    <cfRule type="beginsWith" dxfId="953" priority="811" stopIfTrue="1" operator="beginsWith" text="Partial">
      <formula>LEFT(E60,LEN("Partial"))="Partial"</formula>
    </cfRule>
    <cfRule type="beginsWith" dxfId="952" priority="812" stopIfTrue="1" operator="beginsWith" text="Missing">
      <formula>LEFT(E60,LEN("Missing"))="Missing"</formula>
    </cfRule>
    <cfRule type="beginsWith" dxfId="951" priority="813" stopIfTrue="1" operator="beginsWith" text="Untested">
      <formula>LEFT(E60,LEN("Untested"))="Untested"</formula>
    </cfRule>
    <cfRule type="notContainsBlanks" dxfId="950" priority="814" stopIfTrue="1">
      <formula>LEN(TRIM(E60))&gt;0</formula>
    </cfRule>
  </conditionalFormatting>
  <conditionalFormatting sqref="E14">
    <cfRule type="beginsWith" dxfId="949" priority="674" stopIfTrue="1" operator="beginsWith" text="Not Applicable">
      <formula>LEFT(E14,LEN("Not Applicable"))="Not Applicable"</formula>
    </cfRule>
    <cfRule type="beginsWith" dxfId="948" priority="675" stopIfTrue="1" operator="beginsWith" text="Waived">
      <formula>LEFT(E14,LEN("Waived"))="Waived"</formula>
    </cfRule>
    <cfRule type="beginsWith" dxfId="947" priority="676" stopIfTrue="1" operator="beginsWith" text="Pre-Passed">
      <formula>LEFT(E14,LEN("Pre-Passed"))="Pre-Passed"</formula>
    </cfRule>
    <cfRule type="beginsWith" dxfId="946" priority="677" stopIfTrue="1" operator="beginsWith" text="Completed">
      <formula>LEFT(E14,LEN("Completed"))="Completed"</formula>
    </cfRule>
    <cfRule type="beginsWith" dxfId="945" priority="678" stopIfTrue="1" operator="beginsWith" text="Partial">
      <formula>LEFT(E14,LEN("Partial"))="Partial"</formula>
    </cfRule>
    <cfRule type="beginsWith" dxfId="944" priority="679" stopIfTrue="1" operator="beginsWith" text="Missing">
      <formula>LEFT(E14,LEN("Missing"))="Missing"</formula>
    </cfRule>
    <cfRule type="beginsWith" dxfId="943" priority="680" stopIfTrue="1" operator="beginsWith" text="Untested">
      <formula>LEFT(E14,LEN("Untested"))="Untested"</formula>
    </cfRule>
    <cfRule type="notContainsBlanks" dxfId="942" priority="681" stopIfTrue="1">
      <formula>LEN(TRIM(E14))&gt;0</formula>
    </cfRule>
  </conditionalFormatting>
  <conditionalFormatting sqref="F34">
    <cfRule type="beginsWith" dxfId="941" priority="650" stopIfTrue="1" operator="beginsWith" text="Not Applicable">
      <formula>LEFT(F34,LEN("Not Applicable"))="Not Applicable"</formula>
    </cfRule>
    <cfRule type="beginsWith" dxfId="940" priority="651" stopIfTrue="1" operator="beginsWith" text="Waived">
      <formula>LEFT(F34,LEN("Waived"))="Waived"</formula>
    </cfRule>
    <cfRule type="beginsWith" dxfId="939" priority="652" stopIfTrue="1" operator="beginsWith" text="Pre-Passed">
      <formula>LEFT(F34,LEN("Pre-Passed"))="Pre-Passed"</formula>
    </cfRule>
    <cfRule type="beginsWith" dxfId="938" priority="653" stopIfTrue="1" operator="beginsWith" text="Completed">
      <formula>LEFT(F34,LEN("Completed"))="Completed"</formula>
    </cfRule>
    <cfRule type="beginsWith" dxfId="937" priority="654" stopIfTrue="1" operator="beginsWith" text="Partial">
      <formula>LEFT(F34,LEN("Partial"))="Partial"</formula>
    </cfRule>
    <cfRule type="beginsWith" dxfId="936" priority="655" stopIfTrue="1" operator="beginsWith" text="Missing">
      <formula>LEFT(F34,LEN("Missing"))="Missing"</formula>
    </cfRule>
    <cfRule type="beginsWith" dxfId="935" priority="656" stopIfTrue="1" operator="beginsWith" text="Untested">
      <formula>LEFT(F34,LEN("Untested"))="Untested"</formula>
    </cfRule>
    <cfRule type="notContainsBlanks" dxfId="934" priority="657" stopIfTrue="1">
      <formula>LEN(TRIM(F34))&gt;0</formula>
    </cfRule>
  </conditionalFormatting>
  <conditionalFormatting sqref="E34">
    <cfRule type="beginsWith" dxfId="933" priority="658" stopIfTrue="1" operator="beginsWith" text="Not Applicable">
      <formula>LEFT(E34,LEN("Not Applicable"))="Not Applicable"</formula>
    </cfRule>
    <cfRule type="beginsWith" dxfId="932" priority="659" stopIfTrue="1" operator="beginsWith" text="Waived">
      <formula>LEFT(E34,LEN("Waived"))="Waived"</formula>
    </cfRule>
    <cfRule type="beginsWith" dxfId="931" priority="660" stopIfTrue="1" operator="beginsWith" text="Pre-Passed">
      <formula>LEFT(E34,LEN("Pre-Passed"))="Pre-Passed"</formula>
    </cfRule>
    <cfRule type="beginsWith" dxfId="930" priority="661" stopIfTrue="1" operator="beginsWith" text="Completed">
      <formula>LEFT(E34,LEN("Completed"))="Completed"</formula>
    </cfRule>
    <cfRule type="beginsWith" dxfId="929" priority="662" stopIfTrue="1" operator="beginsWith" text="Partial">
      <formula>LEFT(E34,LEN("Partial"))="Partial"</formula>
    </cfRule>
    <cfRule type="beginsWith" dxfId="928" priority="663" stopIfTrue="1" operator="beginsWith" text="Missing">
      <formula>LEFT(E34,LEN("Missing"))="Missing"</formula>
    </cfRule>
    <cfRule type="beginsWith" dxfId="927" priority="664" stopIfTrue="1" operator="beginsWith" text="Untested">
      <formula>LEFT(E34,LEN("Untested"))="Untested"</formula>
    </cfRule>
    <cfRule type="notContainsBlanks" dxfId="926" priority="665" stopIfTrue="1">
      <formula>LEN(TRIM(E34))&gt;0</formula>
    </cfRule>
  </conditionalFormatting>
  <conditionalFormatting sqref="F10">
    <cfRule type="beginsWith" dxfId="925" priority="698" stopIfTrue="1" operator="beginsWith" text="Not Applicable">
      <formula>LEFT(F10,LEN("Not Applicable"))="Not Applicable"</formula>
    </cfRule>
    <cfRule type="beginsWith" dxfId="924" priority="699" stopIfTrue="1" operator="beginsWith" text="Waived">
      <formula>LEFT(F10,LEN("Waived"))="Waived"</formula>
    </cfRule>
    <cfRule type="beginsWith" dxfId="923" priority="700" stopIfTrue="1" operator="beginsWith" text="Pre-Passed">
      <formula>LEFT(F10,LEN("Pre-Passed"))="Pre-Passed"</formula>
    </cfRule>
    <cfRule type="beginsWith" dxfId="922" priority="701" stopIfTrue="1" operator="beginsWith" text="Completed">
      <formula>LEFT(F10,LEN("Completed"))="Completed"</formula>
    </cfRule>
    <cfRule type="beginsWith" dxfId="921" priority="702" stopIfTrue="1" operator="beginsWith" text="Partial">
      <formula>LEFT(F10,LEN("Partial"))="Partial"</formula>
    </cfRule>
    <cfRule type="beginsWith" dxfId="920" priority="703" stopIfTrue="1" operator="beginsWith" text="Missing">
      <formula>LEFT(F10,LEN("Missing"))="Missing"</formula>
    </cfRule>
    <cfRule type="beginsWith" dxfId="919" priority="704" stopIfTrue="1" operator="beginsWith" text="Untested">
      <formula>LEFT(F10,LEN("Untested"))="Untested"</formula>
    </cfRule>
    <cfRule type="notContainsBlanks" dxfId="918" priority="705" stopIfTrue="1">
      <formula>LEN(TRIM(F10))&gt;0</formula>
    </cfRule>
  </conditionalFormatting>
  <conditionalFormatting sqref="E10">
    <cfRule type="beginsWith" dxfId="917" priority="706" stopIfTrue="1" operator="beginsWith" text="Not Applicable">
      <formula>LEFT(E10,LEN("Not Applicable"))="Not Applicable"</formula>
    </cfRule>
    <cfRule type="beginsWith" dxfId="916" priority="707" stopIfTrue="1" operator="beginsWith" text="Waived">
      <formula>LEFT(E10,LEN("Waived"))="Waived"</formula>
    </cfRule>
    <cfRule type="beginsWith" dxfId="915" priority="708" stopIfTrue="1" operator="beginsWith" text="Pre-Passed">
      <formula>LEFT(E10,LEN("Pre-Passed"))="Pre-Passed"</formula>
    </cfRule>
    <cfRule type="beginsWith" dxfId="914" priority="709" stopIfTrue="1" operator="beginsWith" text="Completed">
      <formula>LEFT(E10,LEN("Completed"))="Completed"</formula>
    </cfRule>
    <cfRule type="beginsWith" dxfId="913" priority="710" stopIfTrue="1" operator="beginsWith" text="Partial">
      <formula>LEFT(E10,LEN("Partial"))="Partial"</formula>
    </cfRule>
    <cfRule type="beginsWith" dxfId="912" priority="711" stopIfTrue="1" operator="beginsWith" text="Missing">
      <formula>LEFT(E10,LEN("Missing"))="Missing"</formula>
    </cfRule>
    <cfRule type="beginsWith" dxfId="911" priority="712" stopIfTrue="1" operator="beginsWith" text="Untested">
      <formula>LEFT(E10,LEN("Untested"))="Untested"</formula>
    </cfRule>
    <cfRule type="notContainsBlanks" dxfId="910" priority="713" stopIfTrue="1">
      <formula>LEN(TRIM(E10))&gt;0</formula>
    </cfRule>
  </conditionalFormatting>
  <conditionalFormatting sqref="F14">
    <cfRule type="beginsWith" dxfId="909" priority="666" stopIfTrue="1" operator="beginsWith" text="Not Applicable">
      <formula>LEFT(F14,LEN("Not Applicable"))="Not Applicable"</formula>
    </cfRule>
    <cfRule type="beginsWith" dxfId="908" priority="667" stopIfTrue="1" operator="beginsWith" text="Waived">
      <formula>LEFT(F14,LEN("Waived"))="Waived"</formula>
    </cfRule>
    <cfRule type="beginsWith" dxfId="907" priority="668" stopIfTrue="1" operator="beginsWith" text="Pre-Passed">
      <formula>LEFT(F14,LEN("Pre-Passed"))="Pre-Passed"</formula>
    </cfRule>
    <cfRule type="beginsWith" dxfId="906" priority="669" stopIfTrue="1" operator="beginsWith" text="Completed">
      <formula>LEFT(F14,LEN("Completed"))="Completed"</formula>
    </cfRule>
    <cfRule type="beginsWith" dxfId="905" priority="670" stopIfTrue="1" operator="beginsWith" text="Partial">
      <formula>LEFT(F14,LEN("Partial"))="Partial"</formula>
    </cfRule>
    <cfRule type="beginsWith" dxfId="904" priority="671" stopIfTrue="1" operator="beginsWith" text="Missing">
      <formula>LEFT(F14,LEN("Missing"))="Missing"</formula>
    </cfRule>
    <cfRule type="beginsWith" dxfId="903" priority="672" stopIfTrue="1" operator="beginsWith" text="Untested">
      <formula>LEFT(F14,LEN("Untested"))="Untested"</formula>
    </cfRule>
    <cfRule type="notContainsBlanks" dxfId="902" priority="673" stopIfTrue="1">
      <formula>LEN(TRIM(F14))&gt;0</formula>
    </cfRule>
  </conditionalFormatting>
  <conditionalFormatting sqref="E47">
    <cfRule type="beginsWith" dxfId="901" priority="642" stopIfTrue="1" operator="beginsWith" text="Not Applicable">
      <formula>LEFT(E47,LEN("Not Applicable"))="Not Applicable"</formula>
    </cfRule>
    <cfRule type="beginsWith" dxfId="900" priority="643" stopIfTrue="1" operator="beginsWith" text="Waived">
      <formula>LEFT(E47,LEN("Waived"))="Waived"</formula>
    </cfRule>
    <cfRule type="beginsWith" dxfId="899" priority="644" stopIfTrue="1" operator="beginsWith" text="Pre-Passed">
      <formula>LEFT(E47,LEN("Pre-Passed"))="Pre-Passed"</formula>
    </cfRule>
    <cfRule type="beginsWith" dxfId="898" priority="645" stopIfTrue="1" operator="beginsWith" text="Completed">
      <formula>LEFT(E47,LEN("Completed"))="Completed"</formula>
    </cfRule>
    <cfRule type="beginsWith" dxfId="897" priority="646" stopIfTrue="1" operator="beginsWith" text="Partial">
      <formula>LEFT(E47,LEN("Partial"))="Partial"</formula>
    </cfRule>
    <cfRule type="beginsWith" dxfId="896" priority="647" stopIfTrue="1" operator="beginsWith" text="Missing">
      <formula>LEFT(E47,LEN("Missing"))="Missing"</formula>
    </cfRule>
    <cfRule type="beginsWith" dxfId="895" priority="648" stopIfTrue="1" operator="beginsWith" text="Untested">
      <formula>LEFT(E47,LEN("Untested"))="Untested"</formula>
    </cfRule>
    <cfRule type="notContainsBlanks" dxfId="894" priority="649" stopIfTrue="1">
      <formula>LEN(TRIM(E47))&gt;0</formula>
    </cfRule>
  </conditionalFormatting>
  <conditionalFormatting sqref="F47">
    <cfRule type="beginsWith" dxfId="893" priority="634" stopIfTrue="1" operator="beginsWith" text="Not Applicable">
      <formula>LEFT(F47,LEN("Not Applicable"))="Not Applicable"</formula>
    </cfRule>
    <cfRule type="beginsWith" dxfId="892" priority="635" stopIfTrue="1" operator="beginsWith" text="Waived">
      <formula>LEFT(F47,LEN("Waived"))="Waived"</formula>
    </cfRule>
    <cfRule type="beginsWith" dxfId="891" priority="636" stopIfTrue="1" operator="beginsWith" text="Pre-Passed">
      <formula>LEFT(F47,LEN("Pre-Passed"))="Pre-Passed"</formula>
    </cfRule>
    <cfRule type="beginsWith" dxfId="890" priority="637" stopIfTrue="1" operator="beginsWith" text="Completed">
      <formula>LEFT(F47,LEN("Completed"))="Completed"</formula>
    </cfRule>
    <cfRule type="beginsWith" dxfId="889" priority="638" stopIfTrue="1" operator="beginsWith" text="Partial">
      <formula>LEFT(F47,LEN("Partial"))="Partial"</formula>
    </cfRule>
    <cfRule type="beginsWith" dxfId="888" priority="639" stopIfTrue="1" operator="beginsWith" text="Missing">
      <formula>LEFT(F47,LEN("Missing"))="Missing"</formula>
    </cfRule>
    <cfRule type="beginsWith" dxfId="887" priority="640" stopIfTrue="1" operator="beginsWith" text="Untested">
      <formula>LEFT(F47,LEN("Untested"))="Untested"</formula>
    </cfRule>
    <cfRule type="notContainsBlanks" dxfId="886" priority="641" stopIfTrue="1">
      <formula>LEN(TRIM(F47))&gt;0</formula>
    </cfRule>
  </conditionalFormatting>
  <conditionalFormatting sqref="E63:F63 E67:F68">
    <cfRule type="beginsWith" dxfId="885" priority="554" stopIfTrue="1" operator="beginsWith" text="Not Applicable">
      <formula>LEFT(E63,LEN("Not Applicable"))="Not Applicable"</formula>
    </cfRule>
    <cfRule type="beginsWith" dxfId="884" priority="555" stopIfTrue="1" operator="beginsWith" text="Waived">
      <formula>LEFT(E63,LEN("Waived"))="Waived"</formula>
    </cfRule>
    <cfRule type="beginsWith" dxfId="883" priority="556" stopIfTrue="1" operator="beginsWith" text="Pre-Passed">
      <formula>LEFT(E63,LEN("Pre-Passed"))="Pre-Passed"</formula>
    </cfRule>
    <cfRule type="beginsWith" dxfId="882" priority="557" stopIfTrue="1" operator="beginsWith" text="Completed">
      <formula>LEFT(E63,LEN("Completed"))="Completed"</formula>
    </cfRule>
    <cfRule type="beginsWith" dxfId="881" priority="558" stopIfTrue="1" operator="beginsWith" text="Partial">
      <formula>LEFT(E63,LEN("Partial"))="Partial"</formula>
    </cfRule>
    <cfRule type="beginsWith" dxfId="880" priority="559" stopIfTrue="1" operator="beginsWith" text="Missing">
      <formula>LEFT(E63,LEN("Missing"))="Missing"</formula>
    </cfRule>
    <cfRule type="beginsWith" dxfId="879" priority="560" stopIfTrue="1" operator="beginsWith" text="Untested">
      <formula>LEFT(E63,LEN("Untested"))="Untested"</formula>
    </cfRule>
    <cfRule type="notContainsBlanks" dxfId="878" priority="561" stopIfTrue="1">
      <formula>LEN(TRIM(E63))&gt;0</formula>
    </cfRule>
  </conditionalFormatting>
  <conditionalFormatting sqref="E69:F69">
    <cfRule type="beginsWith" dxfId="877" priority="546" stopIfTrue="1" operator="beginsWith" text="Not Applicable">
      <formula>LEFT(E69,LEN("Not Applicable"))="Not Applicable"</formula>
    </cfRule>
    <cfRule type="beginsWith" dxfId="876" priority="547" stopIfTrue="1" operator="beginsWith" text="Waived">
      <formula>LEFT(E69,LEN("Waived"))="Waived"</formula>
    </cfRule>
    <cfRule type="beginsWith" dxfId="875" priority="548" stopIfTrue="1" operator="beginsWith" text="Pre-Passed">
      <formula>LEFT(E69,LEN("Pre-Passed"))="Pre-Passed"</formula>
    </cfRule>
    <cfRule type="beginsWith" dxfId="874" priority="549" stopIfTrue="1" operator="beginsWith" text="Completed">
      <formula>LEFT(E69,LEN("Completed"))="Completed"</formula>
    </cfRule>
    <cfRule type="beginsWith" dxfId="873" priority="550" stopIfTrue="1" operator="beginsWith" text="Partial">
      <formula>LEFT(E69,LEN("Partial"))="Partial"</formula>
    </cfRule>
    <cfRule type="beginsWith" dxfId="872" priority="551" stopIfTrue="1" operator="beginsWith" text="Missing">
      <formula>LEFT(E69,LEN("Missing"))="Missing"</formula>
    </cfRule>
    <cfRule type="beginsWith" dxfId="871" priority="552" stopIfTrue="1" operator="beginsWith" text="Untested">
      <formula>LEFT(E69,LEN("Untested"))="Untested"</formula>
    </cfRule>
    <cfRule type="notContainsBlanks" dxfId="870" priority="553" stopIfTrue="1">
      <formula>LEN(TRIM(E69))&gt;0</formula>
    </cfRule>
  </conditionalFormatting>
  <conditionalFormatting sqref="E62">
    <cfRule type="beginsWith" dxfId="869" priority="538" stopIfTrue="1" operator="beginsWith" text="Not Applicable">
      <formula>LEFT(E62,LEN("Not Applicable"))="Not Applicable"</formula>
    </cfRule>
    <cfRule type="beginsWith" dxfId="868" priority="539" stopIfTrue="1" operator="beginsWith" text="Waived">
      <formula>LEFT(E62,LEN("Waived"))="Waived"</formula>
    </cfRule>
    <cfRule type="beginsWith" dxfId="867" priority="540" stopIfTrue="1" operator="beginsWith" text="Pre-Passed">
      <formula>LEFT(E62,LEN("Pre-Passed"))="Pre-Passed"</formula>
    </cfRule>
    <cfRule type="beginsWith" dxfId="866" priority="541" stopIfTrue="1" operator="beginsWith" text="Completed">
      <formula>LEFT(E62,LEN("Completed"))="Completed"</formula>
    </cfRule>
    <cfRule type="beginsWith" dxfId="865" priority="542" stopIfTrue="1" operator="beginsWith" text="Partial">
      <formula>LEFT(E62,LEN("Partial"))="Partial"</formula>
    </cfRule>
    <cfRule type="beginsWith" dxfId="864" priority="543" stopIfTrue="1" operator="beginsWith" text="Missing">
      <formula>LEFT(E62,LEN("Missing"))="Missing"</formula>
    </cfRule>
    <cfRule type="beginsWith" dxfId="863" priority="544" stopIfTrue="1" operator="beginsWith" text="Untested">
      <formula>LEFT(E62,LEN("Untested"))="Untested"</formula>
    </cfRule>
    <cfRule type="notContainsBlanks" dxfId="862" priority="545" stopIfTrue="1">
      <formula>LEN(TRIM(E62))&gt;0</formula>
    </cfRule>
  </conditionalFormatting>
  <conditionalFormatting sqref="F62">
    <cfRule type="beginsWith" dxfId="861" priority="530" stopIfTrue="1" operator="beginsWith" text="Not Applicable">
      <formula>LEFT(F62,LEN("Not Applicable"))="Not Applicable"</formula>
    </cfRule>
    <cfRule type="beginsWith" dxfId="860" priority="531" stopIfTrue="1" operator="beginsWith" text="Waived">
      <formula>LEFT(F62,LEN("Waived"))="Waived"</formula>
    </cfRule>
    <cfRule type="beginsWith" dxfId="859" priority="532" stopIfTrue="1" operator="beginsWith" text="Pre-Passed">
      <formula>LEFT(F62,LEN("Pre-Passed"))="Pre-Passed"</formula>
    </cfRule>
    <cfRule type="beginsWith" dxfId="858" priority="533" stopIfTrue="1" operator="beginsWith" text="Completed">
      <formula>LEFT(F62,LEN("Completed"))="Completed"</formula>
    </cfRule>
    <cfRule type="beginsWith" dxfId="857" priority="534" stopIfTrue="1" operator="beginsWith" text="Partial">
      <formula>LEFT(F62,LEN("Partial"))="Partial"</formula>
    </cfRule>
    <cfRule type="beginsWith" dxfId="856" priority="535" stopIfTrue="1" operator="beginsWith" text="Missing">
      <formula>LEFT(F62,LEN("Missing"))="Missing"</formula>
    </cfRule>
    <cfRule type="beginsWith" dxfId="855" priority="536" stopIfTrue="1" operator="beginsWith" text="Untested">
      <formula>LEFT(F62,LEN("Untested"))="Untested"</formula>
    </cfRule>
    <cfRule type="notContainsBlanks" dxfId="854" priority="537" stopIfTrue="1">
      <formula>LEN(TRIM(F62))&gt;0</formula>
    </cfRule>
  </conditionalFormatting>
  <conditionalFormatting sqref="E65:F65">
    <cfRule type="beginsWith" dxfId="853" priority="522" stopIfTrue="1" operator="beginsWith" text="Not Applicable">
      <formula>LEFT(E65,LEN("Not Applicable"))="Not Applicable"</formula>
    </cfRule>
    <cfRule type="beginsWith" dxfId="852" priority="523" stopIfTrue="1" operator="beginsWith" text="Waived">
      <formula>LEFT(E65,LEN("Waived"))="Waived"</formula>
    </cfRule>
    <cfRule type="beginsWith" dxfId="851" priority="524" stopIfTrue="1" operator="beginsWith" text="Pre-Passed">
      <formula>LEFT(E65,LEN("Pre-Passed"))="Pre-Passed"</formula>
    </cfRule>
    <cfRule type="beginsWith" dxfId="850" priority="525" stopIfTrue="1" operator="beginsWith" text="Completed">
      <formula>LEFT(E65,LEN("Completed"))="Completed"</formula>
    </cfRule>
    <cfRule type="beginsWith" dxfId="849" priority="526" stopIfTrue="1" operator="beginsWith" text="Partial">
      <formula>LEFT(E65,LEN("Partial"))="Partial"</formula>
    </cfRule>
    <cfRule type="beginsWith" dxfId="848" priority="527" stopIfTrue="1" operator="beginsWith" text="Missing">
      <formula>LEFT(E65,LEN("Missing"))="Missing"</formula>
    </cfRule>
    <cfRule type="beginsWith" dxfId="847" priority="528" stopIfTrue="1" operator="beginsWith" text="Untested">
      <formula>LEFT(E65,LEN("Untested"))="Untested"</formula>
    </cfRule>
    <cfRule type="notContainsBlanks" dxfId="846" priority="529" stopIfTrue="1">
      <formula>LEN(TRIM(E65))&gt;0</formula>
    </cfRule>
  </conditionalFormatting>
  <conditionalFormatting sqref="E66:F66">
    <cfRule type="beginsWith" dxfId="845" priority="514" stopIfTrue="1" operator="beginsWith" text="Not Applicable">
      <formula>LEFT(E66,LEN("Not Applicable"))="Not Applicable"</formula>
    </cfRule>
    <cfRule type="beginsWith" dxfId="844" priority="515" stopIfTrue="1" operator="beginsWith" text="Waived">
      <formula>LEFT(E66,LEN("Waived"))="Waived"</formula>
    </cfRule>
    <cfRule type="beginsWith" dxfId="843" priority="516" stopIfTrue="1" operator="beginsWith" text="Pre-Passed">
      <formula>LEFT(E66,LEN("Pre-Passed"))="Pre-Passed"</formula>
    </cfRule>
    <cfRule type="beginsWith" dxfId="842" priority="517" stopIfTrue="1" operator="beginsWith" text="Completed">
      <formula>LEFT(E66,LEN("Completed"))="Completed"</formula>
    </cfRule>
    <cfRule type="beginsWith" dxfId="841" priority="518" stopIfTrue="1" operator="beginsWith" text="Partial">
      <formula>LEFT(E66,LEN("Partial"))="Partial"</formula>
    </cfRule>
    <cfRule type="beginsWith" dxfId="840" priority="519" stopIfTrue="1" operator="beginsWith" text="Missing">
      <formula>LEFT(E66,LEN("Missing"))="Missing"</formula>
    </cfRule>
    <cfRule type="beginsWith" dxfId="839" priority="520" stopIfTrue="1" operator="beginsWith" text="Untested">
      <formula>LEFT(E66,LEN("Untested"))="Untested"</formula>
    </cfRule>
    <cfRule type="notContainsBlanks" dxfId="838" priority="521" stopIfTrue="1">
      <formula>LEN(TRIM(E66))&gt;0</formula>
    </cfRule>
  </conditionalFormatting>
  <conditionalFormatting sqref="E20:F21">
    <cfRule type="beginsWith" dxfId="837" priority="498" stopIfTrue="1" operator="beginsWith" text="Not Applicable">
      <formula>LEFT(E20,LEN("Not Applicable"))="Not Applicable"</formula>
    </cfRule>
    <cfRule type="beginsWith" dxfId="836" priority="499" stopIfTrue="1" operator="beginsWith" text="Waived">
      <formula>LEFT(E20,LEN("Waived"))="Waived"</formula>
    </cfRule>
    <cfRule type="beginsWith" dxfId="835" priority="500" stopIfTrue="1" operator="beginsWith" text="Pre-Passed">
      <formula>LEFT(E20,LEN("Pre-Passed"))="Pre-Passed"</formula>
    </cfRule>
    <cfRule type="beginsWith" dxfId="834" priority="501" stopIfTrue="1" operator="beginsWith" text="Completed">
      <formula>LEFT(E20,LEN("Completed"))="Completed"</formula>
    </cfRule>
    <cfRule type="beginsWith" dxfId="833" priority="502" stopIfTrue="1" operator="beginsWith" text="Partial">
      <formula>LEFT(E20,LEN("Partial"))="Partial"</formula>
    </cfRule>
    <cfRule type="beginsWith" dxfId="832" priority="503" stopIfTrue="1" operator="beginsWith" text="Missing">
      <formula>LEFT(E20,LEN("Missing"))="Missing"</formula>
    </cfRule>
    <cfRule type="beginsWith" dxfId="831" priority="504" stopIfTrue="1" operator="beginsWith" text="Untested">
      <formula>LEFT(E20,LEN("Untested"))="Untested"</formula>
    </cfRule>
    <cfRule type="notContainsBlanks" dxfId="830" priority="505" stopIfTrue="1">
      <formula>LEN(TRIM(E20))&gt;0</formula>
    </cfRule>
  </conditionalFormatting>
  <conditionalFormatting sqref="E19">
    <cfRule type="beginsWith" dxfId="829" priority="482" stopIfTrue="1" operator="beginsWith" text="Not Applicable">
      <formula>LEFT(E19,LEN("Not Applicable"))="Not Applicable"</formula>
    </cfRule>
    <cfRule type="beginsWith" dxfId="828" priority="483" stopIfTrue="1" operator="beginsWith" text="Waived">
      <formula>LEFT(E19,LEN("Waived"))="Waived"</formula>
    </cfRule>
    <cfRule type="beginsWith" dxfId="827" priority="484" stopIfTrue="1" operator="beginsWith" text="Pre-Passed">
      <formula>LEFT(E19,LEN("Pre-Passed"))="Pre-Passed"</formula>
    </cfRule>
    <cfRule type="beginsWith" dxfId="826" priority="485" stopIfTrue="1" operator="beginsWith" text="Completed">
      <formula>LEFT(E19,LEN("Completed"))="Completed"</formula>
    </cfRule>
    <cfRule type="beginsWith" dxfId="825" priority="486" stopIfTrue="1" operator="beginsWith" text="Partial">
      <formula>LEFT(E19,LEN("Partial"))="Partial"</formula>
    </cfRule>
    <cfRule type="beginsWith" dxfId="824" priority="487" stopIfTrue="1" operator="beginsWith" text="Missing">
      <formula>LEFT(E19,LEN("Missing"))="Missing"</formula>
    </cfRule>
    <cfRule type="beginsWith" dxfId="823" priority="488" stopIfTrue="1" operator="beginsWith" text="Untested">
      <formula>LEFT(E19,LEN("Untested"))="Untested"</formula>
    </cfRule>
    <cfRule type="notContainsBlanks" dxfId="822" priority="489" stopIfTrue="1">
      <formula>LEN(TRIM(E19))&gt;0</formula>
    </cfRule>
  </conditionalFormatting>
  <conditionalFormatting sqref="F19">
    <cfRule type="beginsWith" dxfId="821" priority="474" stopIfTrue="1" operator="beginsWith" text="Not Applicable">
      <formula>LEFT(F19,LEN("Not Applicable"))="Not Applicable"</formula>
    </cfRule>
    <cfRule type="beginsWith" dxfId="820" priority="475" stopIfTrue="1" operator="beginsWith" text="Waived">
      <formula>LEFT(F19,LEN("Waived"))="Waived"</formula>
    </cfRule>
    <cfRule type="beginsWith" dxfId="819" priority="476" stopIfTrue="1" operator="beginsWith" text="Pre-Passed">
      <formula>LEFT(F19,LEN("Pre-Passed"))="Pre-Passed"</formula>
    </cfRule>
    <cfRule type="beginsWith" dxfId="818" priority="477" stopIfTrue="1" operator="beginsWith" text="Completed">
      <formula>LEFT(F19,LEN("Completed"))="Completed"</formula>
    </cfRule>
    <cfRule type="beginsWith" dxfId="817" priority="478" stopIfTrue="1" operator="beginsWith" text="Partial">
      <formula>LEFT(F19,LEN("Partial"))="Partial"</formula>
    </cfRule>
    <cfRule type="beginsWith" dxfId="816" priority="479" stopIfTrue="1" operator="beginsWith" text="Missing">
      <formula>LEFT(F19,LEN("Missing"))="Missing"</formula>
    </cfRule>
    <cfRule type="beginsWith" dxfId="815" priority="480" stopIfTrue="1" operator="beginsWith" text="Untested">
      <formula>LEFT(F19,LEN("Untested"))="Untested"</formula>
    </cfRule>
    <cfRule type="notContainsBlanks" dxfId="814" priority="481" stopIfTrue="1">
      <formula>LEN(TRIM(F19))&gt;0</formula>
    </cfRule>
  </conditionalFormatting>
  <conditionalFormatting sqref="E81:F85">
    <cfRule type="beginsWith" dxfId="813" priority="434" stopIfTrue="1" operator="beginsWith" text="Not Applicable">
      <formula>LEFT(E81,LEN("Not Applicable"))="Not Applicable"</formula>
    </cfRule>
    <cfRule type="beginsWith" dxfId="812" priority="435" stopIfTrue="1" operator="beginsWith" text="Waived">
      <formula>LEFT(E81,LEN("Waived"))="Waived"</formula>
    </cfRule>
    <cfRule type="beginsWith" dxfId="811" priority="436" stopIfTrue="1" operator="beginsWith" text="Pre-Passed">
      <formula>LEFT(E81,LEN("Pre-Passed"))="Pre-Passed"</formula>
    </cfRule>
    <cfRule type="beginsWith" dxfId="810" priority="437" stopIfTrue="1" operator="beginsWith" text="Completed">
      <formula>LEFT(E81,LEN("Completed"))="Completed"</formula>
    </cfRule>
    <cfRule type="beginsWith" dxfId="809" priority="438" stopIfTrue="1" operator="beginsWith" text="Partial">
      <formula>LEFT(E81,LEN("Partial"))="Partial"</formula>
    </cfRule>
    <cfRule type="beginsWith" dxfId="808" priority="439" stopIfTrue="1" operator="beginsWith" text="Missing">
      <formula>LEFT(E81,LEN("Missing"))="Missing"</formula>
    </cfRule>
    <cfRule type="beginsWith" dxfId="807" priority="440" stopIfTrue="1" operator="beginsWith" text="Untested">
      <formula>LEFT(E81,LEN("Untested"))="Untested"</formula>
    </cfRule>
    <cfRule type="notContainsBlanks" dxfId="806" priority="441" stopIfTrue="1">
      <formula>LEN(TRIM(E81))&gt;0</formula>
    </cfRule>
  </conditionalFormatting>
  <conditionalFormatting sqref="E78:F79">
    <cfRule type="beginsWith" dxfId="805" priority="426" stopIfTrue="1" operator="beginsWith" text="Not Applicable">
      <formula>LEFT(E78,LEN("Not Applicable"))="Not Applicable"</formula>
    </cfRule>
    <cfRule type="beginsWith" dxfId="804" priority="427" stopIfTrue="1" operator="beginsWith" text="Waived">
      <formula>LEFT(E78,LEN("Waived"))="Waived"</formula>
    </cfRule>
    <cfRule type="beginsWith" dxfId="803" priority="428" stopIfTrue="1" operator="beginsWith" text="Pre-Passed">
      <formula>LEFT(E78,LEN("Pre-Passed"))="Pre-Passed"</formula>
    </cfRule>
    <cfRule type="beginsWith" dxfId="802" priority="429" stopIfTrue="1" operator="beginsWith" text="Completed">
      <formula>LEFT(E78,LEN("Completed"))="Completed"</formula>
    </cfRule>
    <cfRule type="beginsWith" dxfId="801" priority="430" stopIfTrue="1" operator="beginsWith" text="Partial">
      <formula>LEFT(E78,LEN("Partial"))="Partial"</formula>
    </cfRule>
    <cfRule type="beginsWith" dxfId="800" priority="431" stopIfTrue="1" operator="beginsWith" text="Missing">
      <formula>LEFT(E78,LEN("Missing"))="Missing"</formula>
    </cfRule>
    <cfRule type="beginsWith" dxfId="799" priority="432" stopIfTrue="1" operator="beginsWith" text="Untested">
      <formula>LEFT(E78,LEN("Untested"))="Untested"</formula>
    </cfRule>
    <cfRule type="notContainsBlanks" dxfId="798" priority="433" stopIfTrue="1">
      <formula>LEN(TRIM(E78))&gt;0</formula>
    </cfRule>
  </conditionalFormatting>
  <conditionalFormatting sqref="E77">
    <cfRule type="beginsWith" dxfId="797" priority="410" stopIfTrue="1" operator="beginsWith" text="Not Applicable">
      <formula>LEFT(E77,LEN("Not Applicable"))="Not Applicable"</formula>
    </cfRule>
    <cfRule type="beginsWith" dxfId="796" priority="411" stopIfTrue="1" operator="beginsWith" text="Waived">
      <formula>LEFT(E77,LEN("Waived"))="Waived"</formula>
    </cfRule>
    <cfRule type="beginsWith" dxfId="795" priority="412" stopIfTrue="1" operator="beginsWith" text="Pre-Passed">
      <formula>LEFT(E77,LEN("Pre-Passed"))="Pre-Passed"</formula>
    </cfRule>
    <cfRule type="beginsWith" dxfId="794" priority="413" stopIfTrue="1" operator="beginsWith" text="Completed">
      <formula>LEFT(E77,LEN("Completed"))="Completed"</formula>
    </cfRule>
    <cfRule type="beginsWith" dxfId="793" priority="414" stopIfTrue="1" operator="beginsWith" text="Partial">
      <formula>LEFT(E77,LEN("Partial"))="Partial"</formula>
    </cfRule>
    <cfRule type="beginsWith" dxfId="792" priority="415" stopIfTrue="1" operator="beginsWith" text="Missing">
      <formula>LEFT(E77,LEN("Missing"))="Missing"</formula>
    </cfRule>
    <cfRule type="beginsWith" dxfId="791" priority="416" stopIfTrue="1" operator="beginsWith" text="Untested">
      <formula>LEFT(E77,LEN("Untested"))="Untested"</formula>
    </cfRule>
    <cfRule type="notContainsBlanks" dxfId="790" priority="417" stopIfTrue="1">
      <formula>LEN(TRIM(E77))&gt;0</formula>
    </cfRule>
  </conditionalFormatting>
  <conditionalFormatting sqref="F77">
    <cfRule type="beginsWith" dxfId="789" priority="402" stopIfTrue="1" operator="beginsWith" text="Not Applicable">
      <formula>LEFT(F77,LEN("Not Applicable"))="Not Applicable"</formula>
    </cfRule>
    <cfRule type="beginsWith" dxfId="788" priority="403" stopIfTrue="1" operator="beginsWith" text="Waived">
      <formula>LEFT(F77,LEN("Waived"))="Waived"</formula>
    </cfRule>
    <cfRule type="beginsWith" dxfId="787" priority="404" stopIfTrue="1" operator="beginsWith" text="Pre-Passed">
      <formula>LEFT(F77,LEN("Pre-Passed"))="Pre-Passed"</formula>
    </cfRule>
    <cfRule type="beginsWith" dxfId="786" priority="405" stopIfTrue="1" operator="beginsWith" text="Completed">
      <formula>LEFT(F77,LEN("Completed"))="Completed"</formula>
    </cfRule>
    <cfRule type="beginsWith" dxfId="785" priority="406" stopIfTrue="1" operator="beginsWith" text="Partial">
      <formula>LEFT(F77,LEN("Partial"))="Partial"</formula>
    </cfRule>
    <cfRule type="beginsWith" dxfId="784" priority="407" stopIfTrue="1" operator="beginsWith" text="Missing">
      <formula>LEFT(F77,LEN("Missing"))="Missing"</formula>
    </cfRule>
    <cfRule type="beginsWith" dxfId="783" priority="408" stopIfTrue="1" operator="beginsWith" text="Untested">
      <formula>LEFT(F77,LEN("Untested"))="Untested"</formula>
    </cfRule>
    <cfRule type="notContainsBlanks" dxfId="782" priority="409" stopIfTrue="1">
      <formula>LEN(TRIM(F77))&gt;0</formula>
    </cfRule>
  </conditionalFormatting>
  <conditionalFormatting sqref="E64:F64">
    <cfRule type="beginsWith" dxfId="781" priority="354" stopIfTrue="1" operator="beginsWith" text="Not Applicable">
      <formula>LEFT(E64,LEN("Not Applicable"))="Not Applicable"</formula>
    </cfRule>
    <cfRule type="beginsWith" dxfId="780" priority="355" stopIfTrue="1" operator="beginsWith" text="Waived">
      <formula>LEFT(E64,LEN("Waived"))="Waived"</formula>
    </cfRule>
    <cfRule type="beginsWith" dxfId="779" priority="356" stopIfTrue="1" operator="beginsWith" text="Pre-Passed">
      <formula>LEFT(E64,LEN("Pre-Passed"))="Pre-Passed"</formula>
    </cfRule>
    <cfRule type="beginsWith" dxfId="778" priority="357" stopIfTrue="1" operator="beginsWith" text="Completed">
      <formula>LEFT(E64,LEN("Completed"))="Completed"</formula>
    </cfRule>
    <cfRule type="beginsWith" dxfId="777" priority="358" stopIfTrue="1" operator="beginsWith" text="Partial">
      <formula>LEFT(E64,LEN("Partial"))="Partial"</formula>
    </cfRule>
    <cfRule type="beginsWith" dxfId="776" priority="359" stopIfTrue="1" operator="beginsWith" text="Missing">
      <formula>LEFT(E64,LEN("Missing"))="Missing"</formula>
    </cfRule>
    <cfRule type="beginsWith" dxfId="775" priority="360" stopIfTrue="1" operator="beginsWith" text="Untested">
      <formula>LEFT(E64,LEN("Untested"))="Untested"</formula>
    </cfRule>
    <cfRule type="notContainsBlanks" dxfId="774" priority="361" stopIfTrue="1">
      <formula>LEN(TRIM(E64))&gt;0</formula>
    </cfRule>
  </conditionalFormatting>
  <conditionalFormatting sqref="E28:F28">
    <cfRule type="beginsWith" dxfId="773" priority="278" stopIfTrue="1" operator="beginsWith" text="Not Applicable">
      <formula>LEFT(E28,LEN("Not Applicable"))="Not Applicable"</formula>
    </cfRule>
    <cfRule type="beginsWith" dxfId="772" priority="279" stopIfTrue="1" operator="beginsWith" text="Waived">
      <formula>LEFT(E28,LEN("Waived"))="Waived"</formula>
    </cfRule>
    <cfRule type="beginsWith" dxfId="771" priority="280" stopIfTrue="1" operator="beginsWith" text="Pre-Passed">
      <formula>LEFT(E28,LEN("Pre-Passed"))="Pre-Passed"</formula>
    </cfRule>
    <cfRule type="beginsWith" dxfId="770" priority="281" stopIfTrue="1" operator="beginsWith" text="Completed">
      <formula>LEFT(E28,LEN("Completed"))="Completed"</formula>
    </cfRule>
    <cfRule type="beginsWith" dxfId="769" priority="282" stopIfTrue="1" operator="beginsWith" text="Partial">
      <formula>LEFT(E28,LEN("Partial"))="Partial"</formula>
    </cfRule>
    <cfRule type="beginsWith" dxfId="768" priority="283" stopIfTrue="1" operator="beginsWith" text="Missing">
      <formula>LEFT(E28,LEN("Missing"))="Missing"</formula>
    </cfRule>
    <cfRule type="beginsWith" dxfId="767" priority="284" stopIfTrue="1" operator="beginsWith" text="Untested">
      <formula>LEFT(E28,LEN("Untested"))="Untested"</formula>
    </cfRule>
    <cfRule type="notContainsBlanks" dxfId="766" priority="285" stopIfTrue="1">
      <formula>LEN(TRIM(E28))&gt;0</formula>
    </cfRule>
  </conditionalFormatting>
  <conditionalFormatting sqref="E22:F22">
    <cfRule type="beginsWith" dxfId="765" priority="270" stopIfTrue="1" operator="beginsWith" text="Not Applicable">
      <formula>LEFT(E22,LEN("Not Applicable"))="Not Applicable"</formula>
    </cfRule>
    <cfRule type="beginsWith" dxfId="764" priority="271" stopIfTrue="1" operator="beginsWith" text="Waived">
      <formula>LEFT(E22,LEN("Waived"))="Waived"</formula>
    </cfRule>
    <cfRule type="beginsWith" dxfId="763" priority="272" stopIfTrue="1" operator="beginsWith" text="Pre-Passed">
      <formula>LEFT(E22,LEN("Pre-Passed"))="Pre-Passed"</formula>
    </cfRule>
    <cfRule type="beginsWith" dxfId="762" priority="273" stopIfTrue="1" operator="beginsWith" text="Completed">
      <formula>LEFT(E22,LEN("Completed"))="Completed"</formula>
    </cfRule>
    <cfRule type="beginsWith" dxfId="761" priority="274" stopIfTrue="1" operator="beginsWith" text="Partial">
      <formula>LEFT(E22,LEN("Partial"))="Partial"</formula>
    </cfRule>
    <cfRule type="beginsWith" dxfId="760" priority="275" stopIfTrue="1" operator="beginsWith" text="Missing">
      <formula>LEFT(E22,LEN("Missing"))="Missing"</formula>
    </cfRule>
    <cfRule type="beginsWith" dxfId="759" priority="276" stopIfTrue="1" operator="beginsWith" text="Untested">
      <formula>LEFT(E22,LEN("Untested"))="Untested"</formula>
    </cfRule>
    <cfRule type="notContainsBlanks" dxfId="758" priority="277" stopIfTrue="1">
      <formula>LEN(TRIM(E22))&gt;0</formula>
    </cfRule>
  </conditionalFormatting>
  <conditionalFormatting sqref="E26:F26">
    <cfRule type="beginsWith" dxfId="757" priority="248" stopIfTrue="1" operator="beginsWith" text="Not Applicable">
      <formula>LEFT(E26,LEN("Not Applicable"))="Not Applicable"</formula>
    </cfRule>
    <cfRule type="beginsWith" dxfId="756" priority="249" stopIfTrue="1" operator="beginsWith" text="Waived">
      <formula>LEFT(E26,LEN("Waived"))="Waived"</formula>
    </cfRule>
    <cfRule type="beginsWith" dxfId="755" priority="250" stopIfTrue="1" operator="beginsWith" text="Pre-Passed">
      <formula>LEFT(E26,LEN("Pre-Passed"))="Pre-Passed"</formula>
    </cfRule>
    <cfRule type="beginsWith" dxfId="754" priority="251" stopIfTrue="1" operator="beginsWith" text="Completed">
      <formula>LEFT(E26,LEN("Completed"))="Completed"</formula>
    </cfRule>
    <cfRule type="beginsWith" dxfId="753" priority="252" stopIfTrue="1" operator="beginsWith" text="Partial">
      <formula>LEFT(E26,LEN("Partial"))="Partial"</formula>
    </cfRule>
    <cfRule type="beginsWith" dxfId="752" priority="253" stopIfTrue="1" operator="beginsWith" text="Missing">
      <formula>LEFT(E26,LEN("Missing"))="Missing"</formula>
    </cfRule>
    <cfRule type="beginsWith" dxfId="751" priority="254" stopIfTrue="1" operator="beginsWith" text="Untested">
      <formula>LEFT(E26,LEN("Untested"))="Untested"</formula>
    </cfRule>
    <cfRule type="notContainsBlanks" dxfId="750" priority="255" stopIfTrue="1">
      <formula>LEN(TRIM(E26))&gt;0</formula>
    </cfRule>
  </conditionalFormatting>
  <conditionalFormatting sqref="E23:F23">
    <cfRule type="beginsWith" dxfId="749" priority="211" stopIfTrue="1" operator="beginsWith" text="Not Applicable">
      <formula>LEFT(E23,LEN("Not Applicable"))="Not Applicable"</formula>
    </cfRule>
    <cfRule type="beginsWith" dxfId="748" priority="212" stopIfTrue="1" operator="beginsWith" text="Waived">
      <formula>LEFT(E23,LEN("Waived"))="Waived"</formula>
    </cfRule>
    <cfRule type="beginsWith" dxfId="747" priority="213" stopIfTrue="1" operator="beginsWith" text="Pre-Passed">
      <formula>LEFT(E23,LEN("Pre-Passed"))="Pre-Passed"</formula>
    </cfRule>
    <cfRule type="beginsWith" dxfId="746" priority="214" stopIfTrue="1" operator="beginsWith" text="Completed">
      <formula>LEFT(E23,LEN("Completed"))="Completed"</formula>
    </cfRule>
    <cfRule type="beginsWith" dxfId="745" priority="215" stopIfTrue="1" operator="beginsWith" text="Partial">
      <formula>LEFT(E23,LEN("Partial"))="Partial"</formula>
    </cfRule>
    <cfRule type="beginsWith" dxfId="744" priority="216" stopIfTrue="1" operator="beginsWith" text="Missing">
      <formula>LEFT(E23,LEN("Missing"))="Missing"</formula>
    </cfRule>
    <cfRule type="beginsWith" dxfId="743" priority="217" stopIfTrue="1" operator="beginsWith" text="Untested">
      <formula>LEFT(E23,LEN("Untested"))="Untested"</formula>
    </cfRule>
    <cfRule type="notContainsBlanks" dxfId="742" priority="218" stopIfTrue="1">
      <formula>LEN(TRIM(E23))&gt;0</formula>
    </cfRule>
  </conditionalFormatting>
  <conditionalFormatting sqref="E27:F27">
    <cfRule type="beginsWith" dxfId="741" priority="196" stopIfTrue="1" operator="beginsWith" text="Not Applicable">
      <formula>LEFT(E27,LEN("Not Applicable"))="Not Applicable"</formula>
    </cfRule>
    <cfRule type="beginsWith" dxfId="740" priority="197" stopIfTrue="1" operator="beginsWith" text="Waived">
      <formula>LEFT(E27,LEN("Waived"))="Waived"</formula>
    </cfRule>
    <cfRule type="beginsWith" dxfId="739" priority="198" stopIfTrue="1" operator="beginsWith" text="Pre-Passed">
      <formula>LEFT(E27,LEN("Pre-Passed"))="Pre-Passed"</formula>
    </cfRule>
    <cfRule type="beginsWith" dxfId="738" priority="199" stopIfTrue="1" operator="beginsWith" text="Completed">
      <formula>LEFT(E27,LEN("Completed"))="Completed"</formula>
    </cfRule>
    <cfRule type="beginsWith" dxfId="737" priority="200" stopIfTrue="1" operator="beginsWith" text="Partial">
      <formula>LEFT(E27,LEN("Partial"))="Partial"</formula>
    </cfRule>
    <cfRule type="beginsWith" dxfId="736" priority="201" stopIfTrue="1" operator="beginsWith" text="Missing">
      <formula>LEFT(E27,LEN("Missing"))="Missing"</formula>
    </cfRule>
    <cfRule type="beginsWith" dxfId="735" priority="202" stopIfTrue="1" operator="beginsWith" text="Untested">
      <formula>LEFT(E27,LEN("Untested"))="Untested"</formula>
    </cfRule>
    <cfRule type="notContainsBlanks" dxfId="734" priority="203" stopIfTrue="1">
      <formula>LEN(TRIM(E27))&gt;0</formula>
    </cfRule>
  </conditionalFormatting>
  <conditionalFormatting sqref="E24:F24">
    <cfRule type="beginsWith" dxfId="733" priority="181" stopIfTrue="1" operator="beginsWith" text="Not Applicable">
      <formula>LEFT(E24,LEN("Not Applicable"))="Not Applicable"</formula>
    </cfRule>
    <cfRule type="beginsWith" dxfId="732" priority="182" stopIfTrue="1" operator="beginsWith" text="Waived">
      <formula>LEFT(E24,LEN("Waived"))="Waived"</formula>
    </cfRule>
    <cfRule type="beginsWith" dxfId="731" priority="183" stopIfTrue="1" operator="beginsWith" text="Pre-Passed">
      <formula>LEFT(E24,LEN("Pre-Passed"))="Pre-Passed"</formula>
    </cfRule>
    <cfRule type="beginsWith" dxfId="730" priority="184" stopIfTrue="1" operator="beginsWith" text="Completed">
      <formula>LEFT(E24,LEN("Completed"))="Completed"</formula>
    </cfRule>
    <cfRule type="beginsWith" dxfId="729" priority="185" stopIfTrue="1" operator="beginsWith" text="Partial">
      <formula>LEFT(E24,LEN("Partial"))="Partial"</formula>
    </cfRule>
    <cfRule type="beginsWith" dxfId="728" priority="186" stopIfTrue="1" operator="beginsWith" text="Missing">
      <formula>LEFT(E24,LEN("Missing"))="Missing"</formula>
    </cfRule>
    <cfRule type="beginsWith" dxfId="727" priority="187" stopIfTrue="1" operator="beginsWith" text="Untested">
      <formula>LEFT(E24,LEN("Untested"))="Untested"</formula>
    </cfRule>
    <cfRule type="notContainsBlanks" dxfId="726" priority="188" stopIfTrue="1">
      <formula>LEN(TRIM(E24))&gt;0</formula>
    </cfRule>
  </conditionalFormatting>
  <conditionalFormatting sqref="E12:F12">
    <cfRule type="beginsWith" dxfId="725" priority="158" stopIfTrue="1" operator="beginsWith" text="Not Applicable">
      <formula>LEFT(E12,LEN("Not Applicable"))="Not Applicable"</formula>
    </cfRule>
    <cfRule type="beginsWith" dxfId="724" priority="159" stopIfTrue="1" operator="beginsWith" text="Waived">
      <formula>LEFT(E12,LEN("Waived"))="Waived"</formula>
    </cfRule>
    <cfRule type="beginsWith" dxfId="723" priority="160" stopIfTrue="1" operator="beginsWith" text="Pre-Passed">
      <formula>LEFT(E12,LEN("Pre-Passed"))="Pre-Passed"</formula>
    </cfRule>
    <cfRule type="beginsWith" dxfId="722" priority="161" stopIfTrue="1" operator="beginsWith" text="Completed">
      <formula>LEFT(E12,LEN("Completed"))="Completed"</formula>
    </cfRule>
    <cfRule type="beginsWith" dxfId="721" priority="162" stopIfTrue="1" operator="beginsWith" text="Partial">
      <formula>LEFT(E12,LEN("Partial"))="Partial"</formula>
    </cfRule>
    <cfRule type="beginsWith" dxfId="720" priority="163" stopIfTrue="1" operator="beginsWith" text="Missing">
      <formula>LEFT(E12,LEN("Missing"))="Missing"</formula>
    </cfRule>
    <cfRule type="beginsWith" dxfId="719" priority="164" stopIfTrue="1" operator="beginsWith" text="Untested">
      <formula>LEFT(E12,LEN("Untested"))="Untested"</formula>
    </cfRule>
    <cfRule type="notContainsBlanks" dxfId="718" priority="165" stopIfTrue="1">
      <formula>LEN(TRIM(E12))&gt;0</formula>
    </cfRule>
  </conditionalFormatting>
  <conditionalFormatting sqref="E73:F73">
    <cfRule type="beginsWith" dxfId="717" priority="142" stopIfTrue="1" operator="beginsWith" text="Not Applicable">
      <formula>LEFT(E73,LEN("Not Applicable"))="Not Applicable"</formula>
    </cfRule>
    <cfRule type="beginsWith" dxfId="716" priority="143" stopIfTrue="1" operator="beginsWith" text="Waived">
      <formula>LEFT(E73,LEN("Waived"))="Waived"</formula>
    </cfRule>
    <cfRule type="beginsWith" dxfId="715" priority="144" stopIfTrue="1" operator="beginsWith" text="Pre-Passed">
      <formula>LEFT(E73,LEN("Pre-Passed"))="Pre-Passed"</formula>
    </cfRule>
    <cfRule type="beginsWith" dxfId="714" priority="145" stopIfTrue="1" operator="beginsWith" text="Completed">
      <formula>LEFT(E73,LEN("Completed"))="Completed"</formula>
    </cfRule>
    <cfRule type="beginsWith" dxfId="713" priority="146" stopIfTrue="1" operator="beginsWith" text="Partial">
      <formula>LEFT(E73,LEN("Partial"))="Partial"</formula>
    </cfRule>
    <cfRule type="beginsWith" dxfId="712" priority="147" stopIfTrue="1" operator="beginsWith" text="Missing">
      <formula>LEFT(E73,LEN("Missing"))="Missing"</formula>
    </cfRule>
    <cfRule type="beginsWith" dxfId="711" priority="148" stopIfTrue="1" operator="beginsWith" text="Untested">
      <formula>LEFT(E73,LEN("Untested"))="Untested"</formula>
    </cfRule>
    <cfRule type="notContainsBlanks" dxfId="710" priority="149" stopIfTrue="1">
      <formula>LEN(TRIM(E73))&gt;0</formula>
    </cfRule>
  </conditionalFormatting>
  <conditionalFormatting sqref="E36:F36">
    <cfRule type="beginsWith" dxfId="709" priority="134" stopIfTrue="1" operator="beginsWith" text="Not Applicable">
      <formula>LEFT(E36,LEN("Not Applicable"))="Not Applicable"</formula>
    </cfRule>
    <cfRule type="beginsWith" dxfId="708" priority="135" stopIfTrue="1" operator="beginsWith" text="Waived">
      <formula>LEFT(E36,LEN("Waived"))="Waived"</formula>
    </cfRule>
    <cfRule type="beginsWith" dxfId="707" priority="136" stopIfTrue="1" operator="beginsWith" text="Pre-Passed">
      <formula>LEFT(E36,LEN("Pre-Passed"))="Pre-Passed"</formula>
    </cfRule>
    <cfRule type="beginsWith" dxfId="706" priority="137" stopIfTrue="1" operator="beginsWith" text="Completed">
      <formula>LEFT(E36,LEN("Completed"))="Completed"</formula>
    </cfRule>
    <cfRule type="beginsWith" dxfId="705" priority="138" stopIfTrue="1" operator="beginsWith" text="Partial">
      <formula>LEFT(E36,LEN("Partial"))="Partial"</formula>
    </cfRule>
    <cfRule type="beginsWith" dxfId="704" priority="139" stopIfTrue="1" operator="beginsWith" text="Missing">
      <formula>LEFT(E36,LEN("Missing"))="Missing"</formula>
    </cfRule>
    <cfRule type="beginsWith" dxfId="703" priority="140" stopIfTrue="1" operator="beginsWith" text="Untested">
      <formula>LEFT(E36,LEN("Untested"))="Untested"</formula>
    </cfRule>
    <cfRule type="notContainsBlanks" dxfId="702" priority="141" stopIfTrue="1">
      <formula>LEN(TRIM(E36))&gt;0</formula>
    </cfRule>
  </conditionalFormatting>
  <conditionalFormatting sqref="E33:F33">
    <cfRule type="beginsWith" dxfId="701" priority="91" stopIfTrue="1" operator="beginsWith" text="Not Applicable">
      <formula>LEFT(E33,LEN("Not Applicable"))="Not Applicable"</formula>
    </cfRule>
    <cfRule type="beginsWith" dxfId="700" priority="92" stopIfTrue="1" operator="beginsWith" text="Waived">
      <formula>LEFT(E33,LEN("Waived"))="Waived"</formula>
    </cfRule>
    <cfRule type="beginsWith" dxfId="699" priority="93" stopIfTrue="1" operator="beginsWith" text="Pre-Passed">
      <formula>LEFT(E33,LEN("Pre-Passed"))="Pre-Passed"</formula>
    </cfRule>
    <cfRule type="beginsWith" dxfId="698" priority="94" stopIfTrue="1" operator="beginsWith" text="Completed">
      <formula>LEFT(E33,LEN("Completed"))="Completed"</formula>
    </cfRule>
    <cfRule type="beginsWith" dxfId="697" priority="95" stopIfTrue="1" operator="beginsWith" text="Partial">
      <formula>LEFT(E33,LEN("Partial"))="Partial"</formula>
    </cfRule>
    <cfRule type="beginsWith" dxfId="696" priority="96" stopIfTrue="1" operator="beginsWith" text="Missing">
      <formula>LEFT(E33,LEN("Missing"))="Missing"</formula>
    </cfRule>
    <cfRule type="beginsWith" dxfId="695" priority="97" stopIfTrue="1" operator="beginsWith" text="Untested">
      <formula>LEFT(E33,LEN("Untested"))="Untested"</formula>
    </cfRule>
    <cfRule type="notContainsBlanks" dxfId="694" priority="98" stopIfTrue="1">
      <formula>LEN(TRIM(E33))&gt;0</formula>
    </cfRule>
  </conditionalFormatting>
  <conditionalFormatting sqref="E30:F30">
    <cfRule type="beginsWith" dxfId="693" priority="67" stopIfTrue="1" operator="beginsWith" text="Not Applicable">
      <formula>LEFT(E30,LEN("Not Applicable"))="Not Applicable"</formula>
    </cfRule>
    <cfRule type="beginsWith" dxfId="692" priority="68" stopIfTrue="1" operator="beginsWith" text="Waived">
      <formula>LEFT(E30,LEN("Waived"))="Waived"</formula>
    </cfRule>
    <cfRule type="beginsWith" dxfId="691" priority="69" stopIfTrue="1" operator="beginsWith" text="Pre-Passed">
      <formula>LEFT(E30,LEN("Pre-Passed"))="Pre-Passed"</formula>
    </cfRule>
    <cfRule type="beginsWith" dxfId="690" priority="70" stopIfTrue="1" operator="beginsWith" text="Completed">
      <formula>LEFT(E30,LEN("Completed"))="Completed"</formula>
    </cfRule>
    <cfRule type="beginsWith" dxfId="689" priority="71" stopIfTrue="1" operator="beginsWith" text="Partial">
      <formula>LEFT(E30,LEN("Partial"))="Partial"</formula>
    </cfRule>
    <cfRule type="beginsWith" dxfId="688" priority="72" stopIfTrue="1" operator="beginsWith" text="Missing">
      <formula>LEFT(E30,LEN("Missing"))="Missing"</formula>
    </cfRule>
    <cfRule type="beginsWith" dxfId="687" priority="73" stopIfTrue="1" operator="beginsWith" text="Untested">
      <formula>LEFT(E30,LEN("Untested"))="Untested"</formula>
    </cfRule>
    <cfRule type="notContainsBlanks" dxfId="686" priority="74" stopIfTrue="1">
      <formula>LEN(TRIM(E30))&gt;0</formula>
    </cfRule>
  </conditionalFormatting>
  <conditionalFormatting sqref="E31:F31">
    <cfRule type="beginsWith" dxfId="685" priority="51" stopIfTrue="1" operator="beginsWith" text="Not Applicable">
      <formula>LEFT(E31,LEN("Not Applicable"))="Not Applicable"</formula>
    </cfRule>
    <cfRule type="beginsWith" dxfId="684" priority="52" stopIfTrue="1" operator="beginsWith" text="Waived">
      <formula>LEFT(E31,LEN("Waived"))="Waived"</formula>
    </cfRule>
    <cfRule type="beginsWith" dxfId="683" priority="53" stopIfTrue="1" operator="beginsWith" text="Pre-Passed">
      <formula>LEFT(E31,LEN("Pre-Passed"))="Pre-Passed"</formula>
    </cfRule>
    <cfRule type="beginsWith" dxfId="682" priority="54" stopIfTrue="1" operator="beginsWith" text="Completed">
      <formula>LEFT(E31,LEN("Completed"))="Completed"</formula>
    </cfRule>
    <cfRule type="beginsWith" dxfId="681" priority="55" stopIfTrue="1" operator="beginsWith" text="Partial">
      <formula>LEFT(E31,LEN("Partial"))="Partial"</formula>
    </cfRule>
    <cfRule type="beginsWith" dxfId="680" priority="56" stopIfTrue="1" operator="beginsWith" text="Missing">
      <formula>LEFT(E31,LEN("Missing"))="Missing"</formula>
    </cfRule>
    <cfRule type="beginsWith" dxfId="679" priority="57" stopIfTrue="1" operator="beginsWith" text="Untested">
      <formula>LEFT(E31,LEN("Untested"))="Untested"</formula>
    </cfRule>
    <cfRule type="notContainsBlanks" dxfId="678" priority="58" stopIfTrue="1">
      <formula>LEN(TRIM(E31))&gt;0</formula>
    </cfRule>
  </conditionalFormatting>
  <conditionalFormatting sqref="E32:F32">
    <cfRule type="beginsWith" dxfId="677" priority="43" stopIfTrue="1" operator="beginsWith" text="Not Applicable">
      <formula>LEFT(E32,LEN("Not Applicable"))="Not Applicable"</formula>
    </cfRule>
    <cfRule type="beginsWith" dxfId="676" priority="44" stopIfTrue="1" operator="beginsWith" text="Waived">
      <formula>LEFT(E32,LEN("Waived"))="Waived"</formula>
    </cfRule>
    <cfRule type="beginsWith" dxfId="675" priority="45" stopIfTrue="1" operator="beginsWith" text="Pre-Passed">
      <formula>LEFT(E32,LEN("Pre-Passed"))="Pre-Passed"</formula>
    </cfRule>
    <cfRule type="beginsWith" dxfId="674" priority="46" stopIfTrue="1" operator="beginsWith" text="Completed">
      <formula>LEFT(E32,LEN("Completed"))="Completed"</formula>
    </cfRule>
    <cfRule type="beginsWith" dxfId="673" priority="47" stopIfTrue="1" operator="beginsWith" text="Partial">
      <formula>LEFT(E32,LEN("Partial"))="Partial"</formula>
    </cfRule>
    <cfRule type="beginsWith" dxfId="672" priority="48" stopIfTrue="1" operator="beginsWith" text="Missing">
      <formula>LEFT(E32,LEN("Missing"))="Missing"</formula>
    </cfRule>
    <cfRule type="beginsWith" dxfId="671" priority="49" stopIfTrue="1" operator="beginsWith" text="Untested">
      <formula>LEFT(E32,LEN("Untested"))="Untested"</formula>
    </cfRule>
    <cfRule type="notContainsBlanks" dxfId="670" priority="50" stopIfTrue="1">
      <formula>LEN(TRIM(E32))&gt;0</formula>
    </cfRule>
  </conditionalFormatting>
  <dataValidations count="2">
    <dataValidation type="list" showInputMessage="1" showErrorMessage="1" sqref="E63:F76 E48:F61 E35:F46 E11:F13 E15:F18 E20:F33 E78:F85">
      <formula1>"Untested, Missing, Partial, Completed, Waived, Not Applicable"</formula1>
    </dataValidation>
    <dataValidation type="list" allowBlank="1" showInputMessage="1" showErrorMessage="1" sqref="F34 F47 F14 F10 F62 F19 F7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beginsWith" priority="1439" stopIfTrue="1" operator="beginsWith" text="Exceptional" id="{E4DC2EA5-DFE9-46AB-9018-A9197F1495E6}">
            <xm:f>LEFT(ICRs!A77,LEN("Exceptional"))="Exceptional"</xm:f>
            <x14:dxf>
              <font>
                <b/>
                <i val="0"/>
                <color theme="1"/>
              </font>
              <fill>
                <patternFill patternType="solid">
                  <fgColor indexed="64"/>
                  <bgColor theme="7" tint="-0.249977111117893"/>
                </patternFill>
              </fill>
            </x14:dxf>
          </x14:cfRule>
          <x14:cfRule type="beginsWith" priority="1440" stopIfTrue="1" operator="beginsWith" text="Professional" id="{6C9ED99C-BE2D-4A35-8AC9-D209A9916A0D}">
            <xm:f>LEFT(ICRs!A77,LEN("Professional"))="Professional"</xm:f>
            <x14:dxf>
              <font>
                <b/>
                <i val="0"/>
                <color theme="1"/>
              </font>
              <fill>
                <patternFill patternType="solid">
                  <fgColor indexed="64"/>
                  <bgColor theme="4" tint="-0.249977111117893"/>
                </patternFill>
              </fill>
            </x14:dxf>
          </x14:cfRule>
          <x14:cfRule type="beginsWith" priority="1441" stopIfTrue="1" operator="beginsWith" text="Advanced" id="{6CEBBF10-41D5-4472-88FF-8EBC355B7918}">
            <xm:f>LEFT(ICRs!A77,LEN("Advanced"))="Advanced"</xm:f>
            <x14:dxf>
              <font>
                <b/>
                <i val="0"/>
                <color theme="1"/>
              </font>
              <fill>
                <patternFill patternType="solid">
                  <fgColor indexed="64"/>
                  <bgColor rgb="FF008000"/>
                </patternFill>
              </fill>
            </x14:dxf>
          </x14:cfRule>
          <x14:cfRule type="beginsWith" priority="1442" stopIfTrue="1" operator="beginsWith" text="Intermediate" id="{80CF4E1F-5DD3-4FE3-89E3-CC432FAB1E9A}">
            <xm:f>LEFT(ICRs!A77,LEN("Intermediate"))="Intermediate"</xm:f>
            <x14:dxf>
              <font>
                <b/>
                <i val="0"/>
                <color theme="1"/>
              </font>
              <fill>
                <patternFill patternType="solid">
                  <fgColor indexed="64"/>
                  <bgColor theme="1" tint="0.499984740745262"/>
                </patternFill>
              </fill>
            </x14:dxf>
          </x14:cfRule>
          <x14:cfRule type="beginsWith" priority="1443" stopIfTrue="1" operator="beginsWith" text="Basic" id="{57FA9C63-52AB-4E6C-A5E9-665EA0278BB9}">
            <xm:f>LEFT(ICRs!A77,LEN("Basic"))="Basic"</xm:f>
            <x14:dxf>
              <font>
                <b/>
                <i val="0"/>
                <color theme="1"/>
              </font>
              <fill>
                <patternFill patternType="solid">
                  <fgColor indexed="64"/>
                  <bgColor rgb="FFE6DB3E"/>
                </patternFill>
              </fill>
            </x14:dxf>
          </x14:cfRule>
          <x14:cfRule type="beginsWith" priority="1444" stopIfTrue="1" operator="beginsWith" text="Required" id="{7C0F669E-AF6D-492C-BDE5-9FFCFD654974}">
            <xm:f>LEFT(ICRs!A77,LEN("Required"))="Required"</xm:f>
            <x14:dxf>
              <font>
                <b/>
                <i val="0"/>
                <color theme="1"/>
              </font>
              <fill>
                <patternFill patternType="solid">
                  <fgColor indexed="64"/>
                  <bgColor rgb="FFC60710"/>
                </patternFill>
              </fill>
            </x14:dxf>
          </x14:cfRule>
          <x14:cfRule type="notContainsBlanks" priority="1445" stopIfTrue="1" id="{E94887A9-BC85-4120-A3BD-DF6453CBF2EC}">
            <xm:f>LEN(TRIM(ICRs!A77))&gt;0</xm:f>
            <x14:dxf>
              <font>
                <b/>
                <i val="0"/>
                <color theme="0"/>
              </font>
              <fill>
                <patternFill patternType="solid">
                  <fgColor indexed="64"/>
                  <bgColor theme="1"/>
                </patternFill>
              </fill>
            </x14:dxf>
          </x14:cfRule>
          <xm:sqref>A26:A28</xm:sqref>
        </x14:conditionalFormatting>
        <x14:conditionalFormatting xmlns:xm="http://schemas.microsoft.com/office/excel/2006/main">
          <x14:cfRule type="beginsWith" priority="1462" stopIfTrue="1" operator="beginsWith" text="Exceptional" id="{E4DC2EA5-DFE9-46AB-9018-A9197F1495E6}">
            <xm:f>LEFT(ICRs!A79,LEN("Exceptional"))="Exceptional"</xm:f>
            <x14:dxf>
              <font>
                <b/>
                <i val="0"/>
                <color theme="1"/>
              </font>
              <fill>
                <patternFill patternType="solid">
                  <fgColor indexed="64"/>
                  <bgColor theme="7" tint="-0.249977111117893"/>
                </patternFill>
              </fill>
            </x14:dxf>
          </x14:cfRule>
          <x14:cfRule type="beginsWith" priority="1463" stopIfTrue="1" operator="beginsWith" text="Professional" id="{6C9ED99C-BE2D-4A35-8AC9-D209A9916A0D}">
            <xm:f>LEFT(ICRs!A79,LEN("Professional"))="Professional"</xm:f>
            <x14:dxf>
              <font>
                <b/>
                <i val="0"/>
                <color theme="1"/>
              </font>
              <fill>
                <patternFill patternType="solid">
                  <fgColor indexed="64"/>
                  <bgColor theme="4" tint="-0.249977111117893"/>
                </patternFill>
              </fill>
            </x14:dxf>
          </x14:cfRule>
          <x14:cfRule type="beginsWith" priority="1464" stopIfTrue="1" operator="beginsWith" text="Advanced" id="{6CEBBF10-41D5-4472-88FF-8EBC355B7918}">
            <xm:f>LEFT(ICRs!A79,LEN("Advanced"))="Advanced"</xm:f>
            <x14:dxf>
              <font>
                <b/>
                <i val="0"/>
                <color theme="1"/>
              </font>
              <fill>
                <patternFill patternType="solid">
                  <fgColor indexed="64"/>
                  <bgColor rgb="FF008000"/>
                </patternFill>
              </fill>
            </x14:dxf>
          </x14:cfRule>
          <x14:cfRule type="beginsWith" priority="1465" stopIfTrue="1" operator="beginsWith" text="Intermediate" id="{80CF4E1F-5DD3-4FE3-89E3-CC432FAB1E9A}">
            <xm:f>LEFT(ICRs!A79,LEN("Intermediate"))="Intermediate"</xm:f>
            <x14:dxf>
              <font>
                <b/>
                <i val="0"/>
                <color theme="1"/>
              </font>
              <fill>
                <patternFill patternType="solid">
                  <fgColor indexed="64"/>
                  <bgColor theme="1" tint="0.499984740745262"/>
                </patternFill>
              </fill>
            </x14:dxf>
          </x14:cfRule>
          <x14:cfRule type="beginsWith" priority="1466" stopIfTrue="1" operator="beginsWith" text="Basic" id="{57FA9C63-52AB-4E6C-A5E9-665EA0278BB9}">
            <xm:f>LEFT(ICRs!A79,LEN("Basic"))="Basic"</xm:f>
            <x14:dxf>
              <font>
                <b/>
                <i val="0"/>
                <color theme="1"/>
              </font>
              <fill>
                <patternFill patternType="solid">
                  <fgColor indexed="64"/>
                  <bgColor rgb="FFE6DB3E"/>
                </patternFill>
              </fill>
            </x14:dxf>
          </x14:cfRule>
          <x14:cfRule type="beginsWith" priority="1467" stopIfTrue="1" operator="beginsWith" text="Required" id="{7C0F669E-AF6D-492C-BDE5-9FFCFD654974}">
            <xm:f>LEFT(ICRs!A79,LEN("Required"))="Required"</xm:f>
            <x14:dxf>
              <font>
                <b/>
                <i val="0"/>
                <color theme="1"/>
              </font>
              <fill>
                <patternFill patternType="solid">
                  <fgColor indexed="64"/>
                  <bgColor rgb="FFC60710"/>
                </patternFill>
              </fill>
            </x14:dxf>
          </x14:cfRule>
          <x14:cfRule type="notContainsBlanks" priority="1468" stopIfTrue="1" id="{E94887A9-BC85-4120-A3BD-DF6453CBF2EC}">
            <xm:f>LEN(TRIM(ICRs!A79))&gt;0</xm:f>
            <x14:dxf>
              <font>
                <b/>
                <i val="0"/>
                <color theme="0"/>
              </font>
              <fill>
                <patternFill patternType="solid">
                  <fgColor indexed="64"/>
                  <bgColor theme="1"/>
                </patternFill>
              </fill>
            </x14:dxf>
          </x14:cfRule>
          <xm:sqref>A29:A31</xm:sqref>
        </x14:conditionalFormatting>
        <x14:conditionalFormatting xmlns:xm="http://schemas.microsoft.com/office/excel/2006/main">
          <x14:cfRule type="beginsWith" priority="1500" stopIfTrue="1" operator="beginsWith" text="Exceptional" id="{E4DC2EA5-DFE9-46AB-9018-A9197F1495E6}">
            <xm:f>LEFT(ICRs!A76,LEN("Exceptional"))="Exceptional"</xm:f>
            <x14:dxf>
              <font>
                <b/>
                <i val="0"/>
                <color theme="1"/>
              </font>
              <fill>
                <patternFill patternType="solid">
                  <fgColor indexed="64"/>
                  <bgColor theme="7" tint="-0.249977111117893"/>
                </patternFill>
              </fill>
            </x14:dxf>
          </x14:cfRule>
          <x14:cfRule type="beginsWith" priority="1501" stopIfTrue="1" operator="beginsWith" text="Professional" id="{6C9ED99C-BE2D-4A35-8AC9-D209A9916A0D}">
            <xm:f>LEFT(ICRs!A76,LEN("Professional"))="Professional"</xm:f>
            <x14:dxf>
              <font>
                <b/>
                <i val="0"/>
                <color theme="1"/>
              </font>
              <fill>
                <patternFill patternType="solid">
                  <fgColor indexed="64"/>
                  <bgColor theme="4" tint="-0.249977111117893"/>
                </patternFill>
              </fill>
            </x14:dxf>
          </x14:cfRule>
          <x14:cfRule type="beginsWith" priority="1502" stopIfTrue="1" operator="beginsWith" text="Advanced" id="{6CEBBF10-41D5-4472-88FF-8EBC355B7918}">
            <xm:f>LEFT(ICRs!A76,LEN("Advanced"))="Advanced"</xm:f>
            <x14:dxf>
              <font>
                <b/>
                <i val="0"/>
                <color theme="1"/>
              </font>
              <fill>
                <patternFill patternType="solid">
                  <fgColor indexed="64"/>
                  <bgColor rgb="FF008000"/>
                </patternFill>
              </fill>
            </x14:dxf>
          </x14:cfRule>
          <x14:cfRule type="beginsWith" priority="1503" stopIfTrue="1" operator="beginsWith" text="Intermediate" id="{80CF4E1F-5DD3-4FE3-89E3-CC432FAB1E9A}">
            <xm:f>LEFT(ICRs!A76,LEN("Intermediate"))="Intermediate"</xm:f>
            <x14:dxf>
              <font>
                <b/>
                <i val="0"/>
                <color theme="1"/>
              </font>
              <fill>
                <patternFill patternType="solid">
                  <fgColor indexed="64"/>
                  <bgColor theme="1" tint="0.499984740745262"/>
                </patternFill>
              </fill>
            </x14:dxf>
          </x14:cfRule>
          <x14:cfRule type="beginsWith" priority="1504" stopIfTrue="1" operator="beginsWith" text="Basic" id="{57FA9C63-52AB-4E6C-A5E9-665EA0278BB9}">
            <xm:f>LEFT(ICRs!A76,LEN("Basic"))="Basic"</xm:f>
            <x14:dxf>
              <font>
                <b/>
                <i val="0"/>
                <color theme="1"/>
              </font>
              <fill>
                <patternFill patternType="solid">
                  <fgColor indexed="64"/>
                  <bgColor rgb="FFE6DB3E"/>
                </patternFill>
              </fill>
            </x14:dxf>
          </x14:cfRule>
          <x14:cfRule type="beginsWith" priority="1505" stopIfTrue="1" operator="beginsWith" text="Required" id="{7C0F669E-AF6D-492C-BDE5-9FFCFD654974}">
            <xm:f>LEFT(ICRs!A76,LEN("Required"))="Required"</xm:f>
            <x14:dxf>
              <font>
                <b/>
                <i val="0"/>
                <color theme="1"/>
              </font>
              <fill>
                <patternFill patternType="solid">
                  <fgColor indexed="64"/>
                  <bgColor rgb="FFC60710"/>
                </patternFill>
              </fill>
            </x14:dxf>
          </x14:cfRule>
          <x14:cfRule type="notContainsBlanks" priority="1506" stopIfTrue="1" id="{E94887A9-BC85-4120-A3BD-DF6453CBF2EC}">
            <xm:f>LEN(TRIM(ICRs!A76))&gt;0</xm:f>
            <x14:dxf>
              <font>
                <b/>
                <i val="0"/>
                <color theme="0"/>
              </font>
              <fill>
                <patternFill patternType="solid">
                  <fgColor indexed="64"/>
                  <bgColor theme="1"/>
                </patternFill>
              </fill>
            </x14:dxf>
          </x14:cfRule>
          <xm:sqref>A80</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D13" sqref="D13"/>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49</v>
      </c>
      <c r="B1" s="8" t="s">
        <v>50</v>
      </c>
      <c r="C1" s="8" t="s">
        <v>463</v>
      </c>
      <c r="D1" s="8"/>
      <c r="E1" s="7" t="str">
        <f>""&amp;COUNTIF(E$10:E$169,$A$2)&amp;" "&amp;$A$2</f>
        <v>0 Untested</v>
      </c>
      <c r="F1" s="7" t="str">
        <f>""&amp;COUNTIF(F$10:F$169,$A$2)&amp;" "&amp;$A$2</f>
        <v>31 Untested</v>
      </c>
      <c r="G1" s="8" t="s">
        <v>462</v>
      </c>
    </row>
    <row r="2" spans="1:7" ht="13.9" customHeight="1" thickBot="1">
      <c r="A2" s="59" t="s">
        <v>53</v>
      </c>
      <c r="B2" s="55" t="s">
        <v>54</v>
      </c>
      <c r="C2" s="230" t="s">
        <v>464</v>
      </c>
      <c r="D2" s="231"/>
      <c r="E2" s="61">
        <f>SUMPRODUCT(($A$10:$A$169="Required")*(E$10:E$169="Missing"))+0.5*SUMPRODUCT(($A$10:$A$169="Required")*(E$10:E$169="Partial"))</f>
        <v>0</v>
      </c>
      <c r="F2" s="61">
        <f>SUMPRODUCT(($A$10:$A$169="Required")*(F$10:F$169="Missing"))+0.5*SUMPRODUCT(($A$10:$A$169="Required")*(F$10:F$169="Partial"))</f>
        <v>0</v>
      </c>
      <c r="G2" s="55" t="str">
        <f>"Required "&amp;$G$1&amp;"s "&amp;A3</f>
        <v>Required ICRs Missing</v>
      </c>
    </row>
    <row r="3" spans="1:7" ht="13.9" customHeight="1" thickBot="1">
      <c r="A3" s="59" t="s">
        <v>55</v>
      </c>
      <c r="B3" s="55" t="s">
        <v>56</v>
      </c>
      <c r="C3" s="232"/>
      <c r="D3" s="233"/>
      <c r="E3" s="61">
        <f>SUMPRODUCT(($A$10:$A$169="Basic")*(E$10:E$169="Missing"))+0.5*SUMPRODUCT(($A$10:$A$169="Basic")*(E$10:E$169="Partial"))</f>
        <v>0</v>
      </c>
      <c r="F3" s="61">
        <f>SUMPRODUCT(($A$10:$A$169="Basic")*(F$10:F$169="Missing"))+0.5*SUMPRODUCT(($A$10:$A$169="Basic")*(F$10:F$169="Partial"))</f>
        <v>0</v>
      </c>
      <c r="G3" s="55" t="str">
        <f>"Basic "&amp;$G$1&amp;"s "&amp;A3</f>
        <v>Basic ICRs Missing</v>
      </c>
    </row>
    <row r="4" spans="1:7" ht="13.9" customHeight="1" thickBot="1">
      <c r="A4" s="59" t="s">
        <v>57</v>
      </c>
      <c r="B4" s="55" t="s">
        <v>58</v>
      </c>
      <c r="C4" s="232"/>
      <c r="D4" s="233"/>
      <c r="E4" s="61">
        <f>SUMPRODUCT(($A$10:$A$169="Intermediate")*(E$10:E$169="Missing"))+0.5*SUMPRODUCT(($A$10:$A$169="Intermediate")*(E$10:E$169="Partial"))</f>
        <v>2</v>
      </c>
      <c r="F4" s="61">
        <f>SUMPRODUCT(($A$10:$A$169="Intermediate")*(F$10:F$169="Missing"))+0.5*SUMPRODUCT(($A$10:$A$169="Intermediate")*(F$10:F$169="Partial"))</f>
        <v>0</v>
      </c>
      <c r="G4" s="55" t="str">
        <f>"Intermediate "&amp;$G$1&amp;"s "&amp;A3</f>
        <v>Intermediate ICRs Missing</v>
      </c>
    </row>
    <row r="5" spans="1:7" ht="13.9" customHeight="1" thickBot="1">
      <c r="A5" s="59" t="s">
        <v>59</v>
      </c>
      <c r="B5" s="55" t="s">
        <v>60</v>
      </c>
      <c r="C5" s="232"/>
      <c r="D5" s="233"/>
      <c r="E5" s="61">
        <f>SUMPRODUCT(($A$10:$A$169="Intermediate")*(E$10:E$169="Completed"))+SUMPRODUCT(($A$10:$A$169="Intermediate")*(E$10:E$169="Pre-Passed"))+0.5*SUMPRODUCT(($A$10:$A$169="Intermediate")*(E$10:E$169="Partial"))</f>
        <v>0</v>
      </c>
      <c r="F5" s="61">
        <f>SUMPRODUCT(($A$10:$A$169="Intermediate")*(F$10:F$169="Completed"))+SUMPRODUCT(($A$10:$A$169="Intermediate")*(F$10:F$169="Pre-Passed"))+0.5*SUMPRODUCT(($A$10:$A$169="Intermediate")*(F$10:F$169="Partial"))</f>
        <v>0</v>
      </c>
      <c r="G5" s="55" t="str">
        <f>"Intermediate "&amp;$G$1&amp;"s "&amp;A5</f>
        <v>Intermediate ICRs Completed</v>
      </c>
    </row>
    <row r="6" spans="1:7" ht="13.9" customHeight="1" thickBot="1">
      <c r="A6" s="59" t="s">
        <v>61</v>
      </c>
      <c r="B6" s="55" t="s">
        <v>482</v>
      </c>
      <c r="C6" s="232"/>
      <c r="D6" s="233"/>
      <c r="E6" s="61">
        <f>SUMPRODUCT(($A$10:$A$169="Advanced")*(E$10:E$169="Missing"))+0.5*SUMPRODUCT(($A$10:$A$169="Advanced")*(E$10:E$169="Partial"))</f>
        <v>5</v>
      </c>
      <c r="F6" s="61">
        <f>SUMPRODUCT(($A$10:$A$169="Advanced")*(F$10:F$169="Missing"))+0.5*SUMPRODUCT(($A$10:$A$169="Advanced")*(F$10:F$169="Partial"))</f>
        <v>0</v>
      </c>
      <c r="G6" s="55" t="str">
        <f>"Advanced "&amp;$G$1&amp;"s "&amp;A3</f>
        <v>Advanced ICRs Missing</v>
      </c>
    </row>
    <row r="7" spans="1:7" ht="13.9" customHeight="1" thickBot="1">
      <c r="A7" s="54" t="s">
        <v>62</v>
      </c>
      <c r="B7" s="55" t="s">
        <v>63</v>
      </c>
      <c r="C7" s="232"/>
      <c r="D7" s="233"/>
      <c r="E7" s="61">
        <f>SUMPRODUCT(($A$10:$A$169="Advanced")*(E$10:E$169="Completed"))+SUMPRODUCT(($A$10:$A$169="Advanced")*(E$10:E$169="Pre-Passed"))+0.5*SUMPRODUCT(($A$10:$A$169="Advanced")*(E$10:E$169="Partial"))</f>
        <v>1</v>
      </c>
      <c r="F7" s="61">
        <f>SUMPRODUCT(($A$10:$A$169="Advanced")*(F$10:F$169="Completed"))+SUMPRODUCT(($A$10:$A$169="Advanced")*(F$10:F$169="Pre-Passed"))+0.5*SUMPRODUCT(($A$10:$A$169="Advanced")*(F$10:F$169="Partial"))</f>
        <v>0</v>
      </c>
      <c r="G7" s="55" t="str">
        <f>"Advanced "&amp;$G$1&amp;"s "&amp;A5</f>
        <v>Advanced ICRs Completed</v>
      </c>
    </row>
    <row r="8" spans="1:7" ht="13.9" customHeight="1" thickBot="1">
      <c r="A8" s="226" t="s">
        <v>483</v>
      </c>
      <c r="B8" s="227"/>
      <c r="C8" s="232"/>
      <c r="D8" s="233"/>
      <c r="E8" s="61">
        <f>SUMPRODUCT(($A$10:$A$169="Professional")*(E$10:E$169="Completed"))+SUMPRODUCT(($A$10:$A$169="Professional")*(E$10:E$169="Pre-Passed"))+0.5*SUMPRODUCT(($A$10:$A$169="Professional")*(E$10:E$169="Partial"))</f>
        <v>0.5</v>
      </c>
      <c r="F8" s="61">
        <f>SUMPRODUCT(($A$10:$A$169="Professional")*(F$10:F$169="Completed"))+SUMPRODUCT(($A$10:$A$169="Professional")*(F$10:F$169="Pre-Passed"))+0.5*SUMPRODUCT(($A$10:$A$169="Professional")*(F$10:F$169="Partial"))</f>
        <v>0</v>
      </c>
      <c r="G8" s="55" t="str">
        <f>"Professional "&amp;$G$1&amp;"s "&amp;A5</f>
        <v>Professional ICRs Completed</v>
      </c>
    </row>
    <row r="9" spans="1:7" ht="13.9" customHeight="1" thickBot="1">
      <c r="A9" s="228"/>
      <c r="B9" s="229"/>
      <c r="C9" s="234"/>
      <c r="D9" s="235"/>
      <c r="E9" s="61">
        <f>SUMPRODUCT(($A$10:$A$232="Exceptional")*(E$10:E$232="Completed"))+SUMPRODUCT(($A$10:$A$232="Exceptional")*(E$10:E$232="Pre-Passed"))+0.5*SUMPRODUCT(($A$10:$A$232="Exceptional")*(E$10:E$232="Partial"))</f>
        <v>0</v>
      </c>
      <c r="F9" s="61">
        <f>SUMPRODUCT(($A$10:$A$232="Exceptional")*(F$10:F$232="Completed"))+SUMPRODUCT(($A$10:$A$232="Exceptional")*(F$10:F$232="Pre-Passed"))+0.5*SUMPRODUCT(($A$10:$A$232="Exceptional")*(F$10:F$232="Partial"))</f>
        <v>0</v>
      </c>
      <c r="G9" s="55" t="str">
        <f>"Exceptional "&amp;$G$1&amp;"s "&amp;A5</f>
        <v>Exceptional ICRs Completed</v>
      </c>
    </row>
    <row r="10" spans="1:7" ht="13.9" customHeight="1" thickBot="1">
      <c r="A10" s="224" t="s">
        <v>110</v>
      </c>
      <c r="B10" s="225"/>
      <c r="C10" s="8" t="s">
        <v>64</v>
      </c>
      <c r="D10" s="8" t="s">
        <v>492</v>
      </c>
      <c r="E10" s="8" t="s">
        <v>65</v>
      </c>
      <c r="F10" s="8" t="s">
        <v>66</v>
      </c>
      <c r="G10" s="8" t="s">
        <v>493</v>
      </c>
    </row>
    <row r="11" spans="1:7" ht="26.25" thickBot="1">
      <c r="A11" s="62" t="s">
        <v>67</v>
      </c>
      <c r="B11" s="55" t="s">
        <v>111</v>
      </c>
      <c r="C11" s="55" t="s">
        <v>144</v>
      </c>
      <c r="D11" s="55"/>
      <c r="E11" s="8" t="s">
        <v>59</v>
      </c>
      <c r="F11" s="8" t="s">
        <v>53</v>
      </c>
      <c r="G11" s="55"/>
    </row>
    <row r="12" spans="1:7" ht="16.5" thickBot="1">
      <c r="A12" s="63" t="s">
        <v>70</v>
      </c>
      <c r="B12" s="55" t="s">
        <v>112</v>
      </c>
      <c r="C12" s="55" t="s">
        <v>145</v>
      </c>
      <c r="D12" s="55"/>
      <c r="E12" s="8" t="s">
        <v>59</v>
      </c>
      <c r="F12" s="8" t="s">
        <v>53</v>
      </c>
      <c r="G12" s="55"/>
    </row>
    <row r="13" spans="1:7" ht="51.75" thickBot="1">
      <c r="A13" s="63" t="s">
        <v>70</v>
      </c>
      <c r="B13" s="55" t="s">
        <v>113</v>
      </c>
      <c r="C13" s="55" t="s">
        <v>146</v>
      </c>
      <c r="D13" s="55" t="s">
        <v>706</v>
      </c>
      <c r="E13" s="8" t="s">
        <v>59</v>
      </c>
      <c r="F13" s="8" t="s">
        <v>53</v>
      </c>
      <c r="G13" s="55"/>
    </row>
    <row r="14" spans="1:7" ht="13.9" customHeight="1" thickBot="1">
      <c r="A14" s="224" t="s">
        <v>288</v>
      </c>
      <c r="B14" s="225"/>
      <c r="C14" s="8" t="s">
        <v>64</v>
      </c>
      <c r="D14" s="8" t="s">
        <v>492</v>
      </c>
      <c r="E14" s="8" t="s">
        <v>65</v>
      </c>
      <c r="F14" s="8" t="s">
        <v>66</v>
      </c>
      <c r="G14" s="8" t="s">
        <v>493</v>
      </c>
    </row>
    <row r="15" spans="1:7" ht="16.5" thickBot="1">
      <c r="A15" s="62" t="s">
        <v>67</v>
      </c>
      <c r="B15" s="55" t="s">
        <v>289</v>
      </c>
      <c r="C15" s="55" t="s">
        <v>290</v>
      </c>
      <c r="D15" s="55"/>
      <c r="E15" s="8" t="s">
        <v>59</v>
      </c>
      <c r="F15" s="8" t="s">
        <v>53</v>
      </c>
      <c r="G15" s="55"/>
    </row>
    <row r="16" spans="1:7" ht="26.25" thickBot="1">
      <c r="A16" s="63" t="s">
        <v>70</v>
      </c>
      <c r="B16" s="55" t="s">
        <v>291</v>
      </c>
      <c r="C16" s="55" t="s">
        <v>292</v>
      </c>
      <c r="D16" s="55" t="s">
        <v>705</v>
      </c>
      <c r="E16" s="8" t="s">
        <v>59</v>
      </c>
      <c r="F16" s="8" t="s">
        <v>53</v>
      </c>
      <c r="G16" s="55"/>
    </row>
    <row r="17" spans="1:7" ht="26.25" thickBot="1">
      <c r="A17" s="65" t="s">
        <v>73</v>
      </c>
      <c r="B17" s="55" t="s">
        <v>293</v>
      </c>
      <c r="C17" s="55" t="s">
        <v>631</v>
      </c>
      <c r="D17" s="55"/>
      <c r="E17" s="8" t="s">
        <v>55</v>
      </c>
      <c r="F17" s="8" t="s">
        <v>53</v>
      </c>
      <c r="G17" s="55"/>
    </row>
    <row r="18" spans="1:7" ht="26.25" thickBot="1">
      <c r="A18" s="64" t="s">
        <v>71</v>
      </c>
      <c r="B18" s="55" t="s">
        <v>632</v>
      </c>
      <c r="C18" s="55" t="s">
        <v>633</v>
      </c>
      <c r="D18" s="55"/>
      <c r="E18" s="8" t="s">
        <v>55</v>
      </c>
      <c r="F18" s="8" t="s">
        <v>53</v>
      </c>
      <c r="G18" s="55"/>
    </row>
    <row r="19" spans="1:7" ht="26.25" thickBot="1">
      <c r="A19" s="64" t="s">
        <v>71</v>
      </c>
      <c r="B19" s="55" t="s">
        <v>634</v>
      </c>
      <c r="C19" s="55" t="s">
        <v>635</v>
      </c>
      <c r="D19" s="55"/>
      <c r="E19" s="8" t="s">
        <v>55</v>
      </c>
      <c r="F19" s="8" t="s">
        <v>53</v>
      </c>
      <c r="G19" s="55"/>
    </row>
    <row r="20" spans="1:7" ht="26.25" thickBot="1">
      <c r="A20" s="64" t="s">
        <v>71</v>
      </c>
      <c r="B20" s="55" t="s">
        <v>504</v>
      </c>
      <c r="C20" s="55" t="s">
        <v>505</v>
      </c>
      <c r="D20" s="55"/>
      <c r="E20" s="8" t="s">
        <v>55</v>
      </c>
      <c r="F20" s="8" t="s">
        <v>53</v>
      </c>
      <c r="G20" s="55"/>
    </row>
    <row r="21" spans="1:7" ht="26.25" thickBot="1">
      <c r="A21" s="66" t="s">
        <v>82</v>
      </c>
      <c r="B21" s="55" t="s">
        <v>636</v>
      </c>
      <c r="C21" s="55" t="s">
        <v>637</v>
      </c>
      <c r="D21" s="55"/>
      <c r="E21" s="8" t="s">
        <v>55</v>
      </c>
      <c r="F21" s="8" t="s">
        <v>53</v>
      </c>
      <c r="G21" s="55"/>
    </row>
    <row r="22" spans="1:7" ht="26.25" thickBot="1">
      <c r="A22" s="66" t="s">
        <v>82</v>
      </c>
      <c r="B22" s="55" t="s">
        <v>294</v>
      </c>
      <c r="C22" s="55" t="s">
        <v>638</v>
      </c>
      <c r="D22" s="55"/>
      <c r="E22" s="8" t="s">
        <v>55</v>
      </c>
      <c r="F22" s="8" t="s">
        <v>53</v>
      </c>
      <c r="G22" s="55"/>
    </row>
    <row r="23" spans="1:7" ht="26.25" thickBot="1">
      <c r="A23" s="67" t="s">
        <v>485</v>
      </c>
      <c r="B23" s="55" t="s">
        <v>295</v>
      </c>
      <c r="C23" s="55" t="s">
        <v>296</v>
      </c>
      <c r="D23" s="55"/>
      <c r="E23" s="8" t="s">
        <v>55</v>
      </c>
      <c r="F23" s="8" t="s">
        <v>53</v>
      </c>
      <c r="G23" s="55"/>
    </row>
    <row r="24" spans="1:7" ht="13.9" customHeight="1" thickBot="1">
      <c r="A24" s="224" t="s">
        <v>297</v>
      </c>
      <c r="B24" s="225"/>
      <c r="C24" s="8" t="s">
        <v>64</v>
      </c>
      <c r="D24" s="8" t="s">
        <v>492</v>
      </c>
      <c r="E24" s="8" t="s">
        <v>65</v>
      </c>
      <c r="F24" s="8" t="s">
        <v>66</v>
      </c>
      <c r="G24" s="8" t="s">
        <v>493</v>
      </c>
    </row>
    <row r="25" spans="1:7" ht="64.5" thickBot="1">
      <c r="A25" s="62" t="s">
        <v>67</v>
      </c>
      <c r="B25" s="55" t="s">
        <v>298</v>
      </c>
      <c r="C25" s="55" t="s">
        <v>299</v>
      </c>
      <c r="D25" s="55"/>
      <c r="E25" s="8" t="s">
        <v>59</v>
      </c>
      <c r="F25" s="8" t="s">
        <v>53</v>
      </c>
      <c r="G25" s="55"/>
    </row>
    <row r="26" spans="1:7" ht="16.5" thickBot="1">
      <c r="A26" s="62" t="s">
        <v>67</v>
      </c>
      <c r="B26" s="55" t="s">
        <v>300</v>
      </c>
      <c r="C26" s="55" t="s">
        <v>301</v>
      </c>
      <c r="D26" s="55"/>
      <c r="E26" s="8" t="s">
        <v>59</v>
      </c>
      <c r="F26" s="8" t="s">
        <v>53</v>
      </c>
      <c r="G26" s="55"/>
    </row>
    <row r="27" spans="1:7" ht="26.25" thickBot="1">
      <c r="A27" s="62" t="s">
        <v>67</v>
      </c>
      <c r="B27" s="55" t="s">
        <v>302</v>
      </c>
      <c r="C27" s="55" t="s">
        <v>303</v>
      </c>
      <c r="D27" s="55"/>
      <c r="E27" s="8" t="s">
        <v>59</v>
      </c>
      <c r="F27" s="8" t="s">
        <v>53</v>
      </c>
      <c r="G27" s="55"/>
    </row>
    <row r="28" spans="1:7" ht="51.75" thickBot="1">
      <c r="A28" s="63" t="s">
        <v>70</v>
      </c>
      <c r="B28" s="55" t="s">
        <v>304</v>
      </c>
      <c r="C28" s="55" t="s">
        <v>305</v>
      </c>
      <c r="D28" s="55" t="s">
        <v>698</v>
      </c>
      <c r="E28" s="8" t="s">
        <v>59</v>
      </c>
      <c r="F28" s="8" t="s">
        <v>53</v>
      </c>
      <c r="G28" s="55"/>
    </row>
    <row r="29" spans="1:7" s="24" customFormat="1" ht="51.75" thickBot="1">
      <c r="A29" s="63" t="s">
        <v>70</v>
      </c>
      <c r="B29" s="55" t="s">
        <v>306</v>
      </c>
      <c r="C29" s="55" t="s">
        <v>307</v>
      </c>
      <c r="D29" s="55" t="s">
        <v>696</v>
      </c>
      <c r="E29" s="8" t="s">
        <v>59</v>
      </c>
      <c r="F29" s="8" t="s">
        <v>53</v>
      </c>
      <c r="G29" s="55"/>
    </row>
    <row r="30" spans="1:7" s="24" customFormat="1" ht="39" thickBot="1">
      <c r="A30" s="64" t="s">
        <v>71</v>
      </c>
      <c r="B30" s="55" t="s">
        <v>308</v>
      </c>
      <c r="C30" s="55" t="s">
        <v>309</v>
      </c>
      <c r="D30" s="55" t="s">
        <v>697</v>
      </c>
      <c r="E30" s="8" t="s">
        <v>55</v>
      </c>
      <c r="F30" s="8" t="s">
        <v>53</v>
      </c>
      <c r="G30" s="55"/>
    </row>
    <row r="31" spans="1:7" s="24" customFormat="1" ht="26.25" thickBot="1">
      <c r="A31" s="64" t="s">
        <v>71</v>
      </c>
      <c r="B31" s="55" t="s">
        <v>310</v>
      </c>
      <c r="C31" s="55" t="s">
        <v>311</v>
      </c>
      <c r="D31" s="55"/>
      <c r="E31" s="8" t="s">
        <v>55</v>
      </c>
      <c r="F31" s="8" t="s">
        <v>53</v>
      </c>
      <c r="G31" s="55"/>
    </row>
    <row r="32" spans="1:7" s="24" customFormat="1" ht="26.25" thickBot="1">
      <c r="A32" s="66" t="s">
        <v>82</v>
      </c>
      <c r="B32" s="55" t="s">
        <v>312</v>
      </c>
      <c r="C32" s="55" t="s">
        <v>313</v>
      </c>
      <c r="D32" s="55"/>
      <c r="E32" s="8" t="s">
        <v>55</v>
      </c>
      <c r="F32" s="8" t="s">
        <v>53</v>
      </c>
      <c r="G32" s="55"/>
    </row>
    <row r="33" spans="1:7" s="24" customFormat="1" ht="16.5" thickBot="1">
      <c r="A33" s="66" t="s">
        <v>82</v>
      </c>
      <c r="B33" s="55" t="s">
        <v>314</v>
      </c>
      <c r="C33" s="55" t="s">
        <v>315</v>
      </c>
      <c r="D33" s="55"/>
      <c r="E33" s="8" t="s">
        <v>55</v>
      </c>
      <c r="F33" s="8" t="s">
        <v>53</v>
      </c>
      <c r="G33" s="55"/>
    </row>
    <row r="34" spans="1:7" s="24" customFormat="1" ht="26.25" thickBot="1">
      <c r="A34" s="67" t="s">
        <v>485</v>
      </c>
      <c r="B34" s="55" t="s">
        <v>316</v>
      </c>
      <c r="C34" s="55" t="s">
        <v>317</v>
      </c>
      <c r="D34" s="55"/>
      <c r="E34" s="8" t="s">
        <v>55</v>
      </c>
      <c r="F34" s="8" t="s">
        <v>53</v>
      </c>
      <c r="G34" s="55"/>
    </row>
    <row r="35" spans="1:7" ht="13.9" customHeight="1" thickBot="1">
      <c r="A35" s="224" t="s">
        <v>405</v>
      </c>
      <c r="B35" s="225"/>
      <c r="C35" s="8" t="s">
        <v>64</v>
      </c>
      <c r="D35" s="8" t="s">
        <v>492</v>
      </c>
      <c r="E35" s="8" t="s">
        <v>65</v>
      </c>
      <c r="F35" s="8" t="s">
        <v>66</v>
      </c>
      <c r="G35" s="8" t="s">
        <v>493</v>
      </c>
    </row>
    <row r="36" spans="1:7" ht="16.5" thickBot="1">
      <c r="A36" s="62" t="s">
        <v>67</v>
      </c>
      <c r="B36" s="55" t="s">
        <v>586</v>
      </c>
      <c r="C36" s="55" t="s">
        <v>587</v>
      </c>
      <c r="D36" s="55"/>
      <c r="E36" s="8" t="s">
        <v>59</v>
      </c>
      <c r="F36" s="8" t="s">
        <v>53</v>
      </c>
      <c r="G36" s="55"/>
    </row>
    <row r="37" spans="1:7" ht="39" thickBot="1">
      <c r="A37" s="63" t="s">
        <v>70</v>
      </c>
      <c r="B37" s="55" t="s">
        <v>406</v>
      </c>
      <c r="C37" s="55" t="s">
        <v>407</v>
      </c>
      <c r="D37" s="55"/>
      <c r="E37" s="8" t="s">
        <v>59</v>
      </c>
      <c r="F37" s="8" t="s">
        <v>53</v>
      </c>
      <c r="G37" s="55"/>
    </row>
    <row r="38" spans="1:7" ht="64.5" thickBot="1">
      <c r="A38" s="63" t="s">
        <v>70</v>
      </c>
      <c r="B38" s="55" t="s">
        <v>629</v>
      </c>
      <c r="C38" s="55" t="s">
        <v>639</v>
      </c>
      <c r="D38" s="55" t="s">
        <v>704</v>
      </c>
      <c r="E38" s="8" t="s">
        <v>59</v>
      </c>
      <c r="F38" s="8" t="s">
        <v>53</v>
      </c>
      <c r="G38" s="55"/>
    </row>
    <row r="39" spans="1:7" s="24" customFormat="1" ht="26.25" thickBot="1">
      <c r="A39" s="63" t="s">
        <v>70</v>
      </c>
      <c r="B39" s="55" t="s">
        <v>630</v>
      </c>
      <c r="C39" s="55" t="s">
        <v>640</v>
      </c>
      <c r="D39" s="55" t="s">
        <v>695</v>
      </c>
      <c r="E39" s="8" t="s">
        <v>59</v>
      </c>
      <c r="F39" s="8" t="s">
        <v>53</v>
      </c>
      <c r="G39" s="55"/>
    </row>
    <row r="40" spans="1:7" ht="39" thickBot="1">
      <c r="A40" s="65" t="s">
        <v>73</v>
      </c>
      <c r="B40" s="55" t="s">
        <v>408</v>
      </c>
      <c r="C40" s="55" t="s">
        <v>409</v>
      </c>
      <c r="D40" s="55" t="s">
        <v>693</v>
      </c>
      <c r="E40" s="8" t="s">
        <v>55</v>
      </c>
      <c r="F40" s="8" t="s">
        <v>53</v>
      </c>
      <c r="G40" s="55"/>
    </row>
    <row r="41" spans="1:7" ht="13.9" customHeight="1" thickBot="1">
      <c r="A41" s="64" t="s">
        <v>71</v>
      </c>
      <c r="B41" s="55" t="s">
        <v>410</v>
      </c>
      <c r="C41" s="55" t="s">
        <v>411</v>
      </c>
      <c r="D41" s="55" t="s">
        <v>692</v>
      </c>
      <c r="E41" s="8" t="s">
        <v>59</v>
      </c>
      <c r="F41" s="8" t="s">
        <v>53</v>
      </c>
      <c r="G41" s="55"/>
    </row>
    <row r="42" spans="1:7" ht="64.5" thickBot="1">
      <c r="A42" s="66" t="s">
        <v>82</v>
      </c>
      <c r="B42" s="55" t="s">
        <v>412</v>
      </c>
      <c r="C42" s="55" t="s">
        <v>413</v>
      </c>
      <c r="D42" s="55" t="s">
        <v>694</v>
      </c>
      <c r="E42" s="8" t="s">
        <v>57</v>
      </c>
      <c r="F42" s="8" t="s">
        <v>53</v>
      </c>
      <c r="G42" s="55"/>
    </row>
    <row r="43" spans="1:7" ht="16.5" thickBot="1">
      <c r="A43" s="66" t="s">
        <v>82</v>
      </c>
      <c r="B43" s="55" t="s">
        <v>414</v>
      </c>
      <c r="C43" s="55" t="s">
        <v>415</v>
      </c>
      <c r="D43" s="55"/>
      <c r="E43" s="8" t="s">
        <v>55</v>
      </c>
      <c r="F43" s="8" t="s">
        <v>53</v>
      </c>
      <c r="G43" s="55"/>
    </row>
    <row r="44" spans="1:7" ht="26.25" thickBot="1">
      <c r="A44" s="67" t="s">
        <v>485</v>
      </c>
      <c r="B44" s="55" t="s">
        <v>416</v>
      </c>
      <c r="C44" s="55" t="s">
        <v>417</v>
      </c>
      <c r="D44" s="55"/>
      <c r="E44" s="8" t="s">
        <v>55</v>
      </c>
      <c r="F44" s="8" t="s">
        <v>53</v>
      </c>
      <c r="G44" s="55"/>
    </row>
    <row r="45" spans="1:7" s="24" customFormat="1" ht="15.75"/>
  </sheetData>
  <mergeCells count="6">
    <mergeCell ref="C2:D9"/>
    <mergeCell ref="A35:B35"/>
    <mergeCell ref="A14:B14"/>
    <mergeCell ref="A24:B24"/>
    <mergeCell ref="A10:B10"/>
    <mergeCell ref="A8:B9"/>
  </mergeCells>
  <conditionalFormatting sqref="E25:F34 E11:F13 E37:F37 E40:F242 E15:F16">
    <cfRule type="beginsWith" dxfId="648" priority="219" stopIfTrue="1" operator="beginsWith" text="Not Applicable">
      <formula>LEFT(E11,LEN("Not Applicable"))="Not Applicable"</formula>
    </cfRule>
    <cfRule type="beginsWith" dxfId="647" priority="220" stopIfTrue="1" operator="beginsWith" text="Waived">
      <formula>LEFT(E11,LEN("Waived"))="Waived"</formula>
    </cfRule>
    <cfRule type="beginsWith" dxfId="646" priority="221" stopIfTrue="1" operator="beginsWith" text="Pre-Passed">
      <formula>LEFT(E11,LEN("Pre-Passed"))="Pre-Passed"</formula>
    </cfRule>
    <cfRule type="beginsWith" dxfId="645" priority="222" stopIfTrue="1" operator="beginsWith" text="Completed">
      <formula>LEFT(E11,LEN("Completed"))="Completed"</formula>
    </cfRule>
    <cfRule type="beginsWith" dxfId="644" priority="223" stopIfTrue="1" operator="beginsWith" text="Partial">
      <formula>LEFT(E11,LEN("Partial"))="Partial"</formula>
    </cfRule>
    <cfRule type="beginsWith" dxfId="643" priority="224" stopIfTrue="1" operator="beginsWith" text="Missing">
      <formula>LEFT(E11,LEN("Missing"))="Missing"</formula>
    </cfRule>
    <cfRule type="beginsWith" dxfId="642" priority="225" stopIfTrue="1" operator="beginsWith" text="Untested">
      <formula>LEFT(E11,LEN("Untested"))="Untested"</formula>
    </cfRule>
  </conditionalFormatting>
  <conditionalFormatting sqref="A37 A40:A242 A10:A16 A24:A35">
    <cfRule type="beginsWith" dxfId="641" priority="226" stopIfTrue="1" operator="beginsWith" text="Exceptional">
      <formula>LEFT(A10,LEN("Exceptional"))="Exceptional"</formula>
    </cfRule>
    <cfRule type="beginsWith" dxfId="640" priority="227" stopIfTrue="1" operator="beginsWith" text="Professional">
      <formula>LEFT(A10,LEN("Professional"))="Professional"</formula>
    </cfRule>
    <cfRule type="beginsWith" dxfId="639" priority="228" stopIfTrue="1" operator="beginsWith" text="Advanced">
      <formula>LEFT(A10,LEN("Advanced"))="Advanced"</formula>
    </cfRule>
    <cfRule type="beginsWith" dxfId="638" priority="229" stopIfTrue="1" operator="beginsWith" text="Intermediate">
      <formula>LEFT(A10,LEN("Intermediate"))="Intermediate"</formula>
    </cfRule>
    <cfRule type="beginsWith" dxfId="637" priority="230" stopIfTrue="1" operator="beginsWith" text="Basic">
      <formula>LEFT(A10,LEN("Basic"))="Basic"</formula>
    </cfRule>
    <cfRule type="beginsWith" dxfId="636" priority="231" stopIfTrue="1" operator="beginsWith" text="Required">
      <formula>LEFT(A10,LEN("Required"))="Required"</formula>
    </cfRule>
    <cfRule type="notContainsBlanks" dxfId="635" priority="233" stopIfTrue="1">
      <formula>LEN(TRIM(A10))&gt;0</formula>
    </cfRule>
  </conditionalFormatting>
  <conditionalFormatting sqref="E24">
    <cfRule type="beginsWith" dxfId="634" priority="123" stopIfTrue="1" operator="beginsWith" text="Not Applicable">
      <formula>LEFT(E24,LEN("Not Applicable"))="Not Applicable"</formula>
    </cfRule>
    <cfRule type="beginsWith" dxfId="633" priority="124" stopIfTrue="1" operator="beginsWith" text="Waived">
      <formula>LEFT(E24,LEN("Waived"))="Waived"</formula>
    </cfRule>
    <cfRule type="beginsWith" dxfId="632" priority="125" stopIfTrue="1" operator="beginsWith" text="Pre-Passed">
      <formula>LEFT(E24,LEN("Pre-Passed"))="Pre-Passed"</formula>
    </cfRule>
    <cfRule type="beginsWith" dxfId="631" priority="126" stopIfTrue="1" operator="beginsWith" text="Completed">
      <formula>LEFT(E24,LEN("Completed"))="Completed"</formula>
    </cfRule>
    <cfRule type="beginsWith" dxfId="630" priority="127" stopIfTrue="1" operator="beginsWith" text="Partial">
      <formula>LEFT(E24,LEN("Partial"))="Partial"</formula>
    </cfRule>
    <cfRule type="beginsWith" dxfId="629" priority="128" stopIfTrue="1" operator="beginsWith" text="Missing">
      <formula>LEFT(E24,LEN("Missing"))="Missing"</formula>
    </cfRule>
    <cfRule type="beginsWith" dxfId="628" priority="129" stopIfTrue="1" operator="beginsWith" text="Untested">
      <formula>LEFT(E24,LEN("Untested"))="Untested"</formula>
    </cfRule>
    <cfRule type="notContainsBlanks" dxfId="627" priority="130" stopIfTrue="1">
      <formula>LEN(TRIM(E24))&gt;0</formula>
    </cfRule>
  </conditionalFormatting>
  <conditionalFormatting sqref="F14">
    <cfRule type="beginsWith" dxfId="626" priority="131" stopIfTrue="1" operator="beginsWith" text="Not Applicable">
      <formula>LEFT(F14,LEN("Not Applicable"))="Not Applicable"</formula>
    </cfRule>
    <cfRule type="beginsWith" dxfId="625" priority="132" stopIfTrue="1" operator="beginsWith" text="Waived">
      <formula>LEFT(F14,LEN("Waived"))="Waived"</formula>
    </cfRule>
    <cfRule type="beginsWith" dxfId="624" priority="133" stopIfTrue="1" operator="beginsWith" text="Pre-Passed">
      <formula>LEFT(F14,LEN("Pre-Passed"))="Pre-Passed"</formula>
    </cfRule>
    <cfRule type="beginsWith" dxfId="623" priority="134" stopIfTrue="1" operator="beginsWith" text="Completed">
      <formula>LEFT(F14,LEN("Completed"))="Completed"</formula>
    </cfRule>
    <cfRule type="beginsWith" dxfId="622" priority="135" stopIfTrue="1" operator="beginsWith" text="Partial">
      <formula>LEFT(F14,LEN("Partial"))="Partial"</formula>
    </cfRule>
    <cfRule type="beginsWith" dxfId="621" priority="136" stopIfTrue="1" operator="beginsWith" text="Missing">
      <formula>LEFT(F14,LEN("Missing"))="Missing"</formula>
    </cfRule>
    <cfRule type="beginsWith" dxfId="620" priority="137" stopIfTrue="1" operator="beginsWith" text="Untested">
      <formula>LEFT(F14,LEN("Untested"))="Untested"</formula>
    </cfRule>
    <cfRule type="notContainsBlanks" dxfId="619" priority="138" stopIfTrue="1">
      <formula>LEN(TRIM(F14))&gt;0</formula>
    </cfRule>
  </conditionalFormatting>
  <conditionalFormatting sqref="E14">
    <cfRule type="beginsWith" dxfId="618" priority="139" stopIfTrue="1" operator="beginsWith" text="Not Applicable">
      <formula>LEFT(E14,LEN("Not Applicable"))="Not Applicable"</formula>
    </cfRule>
    <cfRule type="beginsWith" dxfId="617" priority="140" stopIfTrue="1" operator="beginsWith" text="Waived">
      <formula>LEFT(E14,LEN("Waived"))="Waived"</formula>
    </cfRule>
    <cfRule type="beginsWith" dxfId="616" priority="141" stopIfTrue="1" operator="beginsWith" text="Pre-Passed">
      <formula>LEFT(E14,LEN("Pre-Passed"))="Pre-Passed"</formula>
    </cfRule>
    <cfRule type="beginsWith" dxfId="615" priority="142" stopIfTrue="1" operator="beginsWith" text="Completed">
      <formula>LEFT(E14,LEN("Completed"))="Completed"</formula>
    </cfRule>
    <cfRule type="beginsWith" dxfId="614" priority="143" stopIfTrue="1" operator="beginsWith" text="Partial">
      <formula>LEFT(E14,LEN("Partial"))="Partial"</formula>
    </cfRule>
    <cfRule type="beginsWith" dxfId="613" priority="144" stopIfTrue="1" operator="beginsWith" text="Missing">
      <formula>LEFT(E14,LEN("Missing"))="Missing"</formula>
    </cfRule>
    <cfRule type="beginsWith" dxfId="612" priority="145" stopIfTrue="1" operator="beginsWith" text="Untested">
      <formula>LEFT(E14,LEN("Untested"))="Untested"</formula>
    </cfRule>
    <cfRule type="notContainsBlanks" dxfId="611" priority="146" stopIfTrue="1">
      <formula>LEN(TRIM(E14))&gt;0</formula>
    </cfRule>
  </conditionalFormatting>
  <conditionalFormatting sqref="F10">
    <cfRule type="beginsWith" dxfId="610" priority="147" stopIfTrue="1" operator="beginsWith" text="Not Applicable">
      <formula>LEFT(F10,LEN("Not Applicable"))="Not Applicable"</formula>
    </cfRule>
    <cfRule type="beginsWith" dxfId="609" priority="148" stopIfTrue="1" operator="beginsWith" text="Waived">
      <formula>LEFT(F10,LEN("Waived"))="Waived"</formula>
    </cfRule>
    <cfRule type="beginsWith" dxfId="608" priority="149" stopIfTrue="1" operator="beginsWith" text="Pre-Passed">
      <formula>LEFT(F10,LEN("Pre-Passed"))="Pre-Passed"</formula>
    </cfRule>
    <cfRule type="beginsWith" dxfId="607" priority="150" stopIfTrue="1" operator="beginsWith" text="Completed">
      <formula>LEFT(F10,LEN("Completed"))="Completed"</formula>
    </cfRule>
    <cfRule type="beginsWith" dxfId="606" priority="151" stopIfTrue="1" operator="beginsWith" text="Partial">
      <formula>LEFT(F10,LEN("Partial"))="Partial"</formula>
    </cfRule>
    <cfRule type="beginsWith" dxfId="605" priority="152" stopIfTrue="1" operator="beginsWith" text="Missing">
      <formula>LEFT(F10,LEN("Missing"))="Missing"</formula>
    </cfRule>
    <cfRule type="beginsWith" dxfId="604" priority="153" stopIfTrue="1" operator="beginsWith" text="Untested">
      <formula>LEFT(F10,LEN("Untested"))="Untested"</formula>
    </cfRule>
    <cfRule type="notContainsBlanks" dxfId="603" priority="154" stopIfTrue="1">
      <formula>LEN(TRIM(F10))&gt;0</formula>
    </cfRule>
  </conditionalFormatting>
  <conditionalFormatting sqref="E10">
    <cfRule type="beginsWith" dxfId="602" priority="155" stopIfTrue="1" operator="beginsWith" text="Not Applicable">
      <formula>LEFT(E10,LEN("Not Applicable"))="Not Applicable"</formula>
    </cfRule>
    <cfRule type="beginsWith" dxfId="601" priority="156" stopIfTrue="1" operator="beginsWith" text="Waived">
      <formula>LEFT(E10,LEN("Waived"))="Waived"</formula>
    </cfRule>
    <cfRule type="beginsWith" dxfId="600" priority="157" stopIfTrue="1" operator="beginsWith" text="Pre-Passed">
      <formula>LEFT(E10,LEN("Pre-Passed"))="Pre-Passed"</formula>
    </cfRule>
    <cfRule type="beginsWith" dxfId="599" priority="158" stopIfTrue="1" operator="beginsWith" text="Completed">
      <formula>LEFT(E10,LEN("Completed"))="Completed"</formula>
    </cfRule>
    <cfRule type="beginsWith" dxfId="598" priority="159" stopIfTrue="1" operator="beginsWith" text="Partial">
      <formula>LEFT(E10,LEN("Partial"))="Partial"</formula>
    </cfRule>
    <cfRule type="beginsWith" dxfId="597" priority="160" stopIfTrue="1" operator="beginsWith" text="Missing">
      <formula>LEFT(E10,LEN("Missing"))="Missing"</formula>
    </cfRule>
    <cfRule type="beginsWith" dxfId="596" priority="161" stopIfTrue="1" operator="beginsWith" text="Untested">
      <formula>LEFT(E10,LEN("Untested"))="Untested"</formula>
    </cfRule>
    <cfRule type="notContainsBlanks" dxfId="595" priority="162" stopIfTrue="1">
      <formula>LEN(TRIM(E10))&gt;0</formula>
    </cfRule>
  </conditionalFormatting>
  <conditionalFormatting sqref="F24">
    <cfRule type="beginsWith" dxfId="594" priority="115" stopIfTrue="1" operator="beginsWith" text="Not Applicable">
      <formula>LEFT(F24,LEN("Not Applicable"))="Not Applicable"</formula>
    </cfRule>
    <cfRule type="beginsWith" dxfId="593" priority="116" stopIfTrue="1" operator="beginsWith" text="Waived">
      <formula>LEFT(F24,LEN("Waived"))="Waived"</formula>
    </cfRule>
    <cfRule type="beginsWith" dxfId="592" priority="117" stopIfTrue="1" operator="beginsWith" text="Pre-Passed">
      <formula>LEFT(F24,LEN("Pre-Passed"))="Pre-Passed"</formula>
    </cfRule>
    <cfRule type="beginsWith" dxfId="591" priority="118" stopIfTrue="1" operator="beginsWith" text="Completed">
      <formula>LEFT(F24,LEN("Completed"))="Completed"</formula>
    </cfRule>
    <cfRule type="beginsWith" dxfId="590" priority="119" stopIfTrue="1" operator="beginsWith" text="Partial">
      <formula>LEFT(F24,LEN("Partial"))="Partial"</formula>
    </cfRule>
    <cfRule type="beginsWith" dxfId="589" priority="120" stopIfTrue="1" operator="beginsWith" text="Missing">
      <formula>LEFT(F24,LEN("Missing"))="Missing"</formula>
    </cfRule>
    <cfRule type="beginsWith" dxfId="588" priority="121" stopIfTrue="1" operator="beginsWith" text="Untested">
      <formula>LEFT(F24,LEN("Untested"))="Untested"</formula>
    </cfRule>
    <cfRule type="notContainsBlanks" dxfId="587" priority="122" stopIfTrue="1">
      <formula>LEN(TRIM(F24))&gt;0</formula>
    </cfRule>
  </conditionalFormatting>
  <conditionalFormatting sqref="F35">
    <cfRule type="beginsWith" dxfId="586" priority="99" stopIfTrue="1" operator="beginsWith" text="Not Applicable">
      <formula>LEFT(F35,LEN("Not Applicable"))="Not Applicable"</formula>
    </cfRule>
    <cfRule type="beginsWith" dxfId="585" priority="100" stopIfTrue="1" operator="beginsWith" text="Waived">
      <formula>LEFT(F35,LEN("Waived"))="Waived"</formula>
    </cfRule>
    <cfRule type="beginsWith" dxfId="584" priority="101" stopIfTrue="1" operator="beginsWith" text="Pre-Passed">
      <formula>LEFT(F35,LEN("Pre-Passed"))="Pre-Passed"</formula>
    </cfRule>
    <cfRule type="beginsWith" dxfId="583" priority="102" stopIfTrue="1" operator="beginsWith" text="Completed">
      <formula>LEFT(F35,LEN("Completed"))="Completed"</formula>
    </cfRule>
    <cfRule type="beginsWith" dxfId="582" priority="103" stopIfTrue="1" operator="beginsWith" text="Partial">
      <formula>LEFT(F35,LEN("Partial"))="Partial"</formula>
    </cfRule>
    <cfRule type="beginsWith" dxfId="581" priority="104" stopIfTrue="1" operator="beginsWith" text="Missing">
      <formula>LEFT(F35,LEN("Missing"))="Missing"</formula>
    </cfRule>
    <cfRule type="beginsWith" dxfId="580" priority="105" stopIfTrue="1" operator="beginsWith" text="Untested">
      <formula>LEFT(F35,LEN("Untested"))="Untested"</formula>
    </cfRule>
    <cfRule type="notContainsBlanks" dxfId="579" priority="106" stopIfTrue="1">
      <formula>LEN(TRIM(F35))&gt;0</formula>
    </cfRule>
  </conditionalFormatting>
  <conditionalFormatting sqref="E35">
    <cfRule type="beginsWith" dxfId="578" priority="107" stopIfTrue="1" operator="beginsWith" text="Not Applicable">
      <formula>LEFT(E35,LEN("Not Applicable"))="Not Applicable"</formula>
    </cfRule>
    <cfRule type="beginsWith" dxfId="577" priority="108" stopIfTrue="1" operator="beginsWith" text="Waived">
      <formula>LEFT(E35,LEN("Waived"))="Waived"</formula>
    </cfRule>
    <cfRule type="beginsWith" dxfId="576" priority="109" stopIfTrue="1" operator="beginsWith" text="Pre-Passed">
      <formula>LEFT(E35,LEN("Pre-Passed"))="Pre-Passed"</formula>
    </cfRule>
    <cfRule type="beginsWith" dxfId="575" priority="110" stopIfTrue="1" operator="beginsWith" text="Completed">
      <formula>LEFT(E35,LEN("Completed"))="Completed"</formula>
    </cfRule>
    <cfRule type="beginsWith" dxfId="574" priority="111" stopIfTrue="1" operator="beginsWith" text="Partial">
      <formula>LEFT(E35,LEN("Partial"))="Partial"</formula>
    </cfRule>
    <cfRule type="beginsWith" dxfId="573" priority="112" stopIfTrue="1" operator="beginsWith" text="Missing">
      <formula>LEFT(E35,LEN("Missing"))="Missing"</formula>
    </cfRule>
    <cfRule type="beginsWith" dxfId="572" priority="113" stopIfTrue="1" operator="beginsWith" text="Untested">
      <formula>LEFT(E35,LEN("Untested"))="Untested"</formula>
    </cfRule>
    <cfRule type="notContainsBlanks" dxfId="571" priority="114" stopIfTrue="1">
      <formula>LEN(TRIM(E35))&gt;0</formula>
    </cfRule>
  </conditionalFormatting>
  <conditionalFormatting sqref="E36:F36">
    <cfRule type="beginsWith" dxfId="570" priority="71" stopIfTrue="1" operator="beginsWith" text="Not Applicable">
      <formula>LEFT(E36,LEN("Not Applicable"))="Not Applicable"</formula>
    </cfRule>
    <cfRule type="beginsWith" dxfId="569" priority="72" stopIfTrue="1" operator="beginsWith" text="Waived">
      <formula>LEFT(E36,LEN("Waived"))="Waived"</formula>
    </cfRule>
    <cfRule type="beginsWith" dxfId="568" priority="73" stopIfTrue="1" operator="beginsWith" text="Pre-Passed">
      <formula>LEFT(E36,LEN("Pre-Passed"))="Pre-Passed"</formula>
    </cfRule>
    <cfRule type="beginsWith" dxfId="567" priority="74" stopIfTrue="1" operator="beginsWith" text="Completed">
      <formula>LEFT(E36,LEN("Completed"))="Completed"</formula>
    </cfRule>
    <cfRule type="beginsWith" dxfId="566" priority="75" stopIfTrue="1" operator="beginsWith" text="Partial">
      <formula>LEFT(E36,LEN("Partial"))="Partial"</formula>
    </cfRule>
    <cfRule type="beginsWith" dxfId="565" priority="76" stopIfTrue="1" operator="beginsWith" text="Missing">
      <formula>LEFT(E36,LEN("Missing"))="Missing"</formula>
    </cfRule>
    <cfRule type="beginsWith" dxfId="564" priority="77" stopIfTrue="1" operator="beginsWith" text="Untested">
      <formula>LEFT(E36,LEN("Untested"))="Untested"</formula>
    </cfRule>
  </conditionalFormatting>
  <conditionalFormatting sqref="A36">
    <cfRule type="beginsWith" dxfId="563" priority="78" stopIfTrue="1" operator="beginsWith" text="Exceptional">
      <formula>LEFT(A36,LEN("Exceptional"))="Exceptional"</formula>
    </cfRule>
    <cfRule type="beginsWith" dxfId="562" priority="79" stopIfTrue="1" operator="beginsWith" text="Professional">
      <formula>LEFT(A36,LEN("Professional"))="Professional"</formula>
    </cfRule>
    <cfRule type="beginsWith" dxfId="561" priority="80" stopIfTrue="1" operator="beginsWith" text="Advanced">
      <formula>LEFT(A36,LEN("Advanced"))="Advanced"</formula>
    </cfRule>
    <cfRule type="beginsWith" dxfId="560" priority="81" stopIfTrue="1" operator="beginsWith" text="Intermediate">
      <formula>LEFT(A36,LEN("Intermediate"))="Intermediate"</formula>
    </cfRule>
    <cfRule type="beginsWith" dxfId="559" priority="82" stopIfTrue="1" operator="beginsWith" text="Basic">
      <formula>LEFT(A36,LEN("Basic"))="Basic"</formula>
    </cfRule>
    <cfRule type="beginsWith" dxfId="558" priority="83" stopIfTrue="1" operator="beginsWith" text="Required">
      <formula>LEFT(A36,LEN("Required"))="Required"</formula>
    </cfRule>
    <cfRule type="notContainsBlanks" dxfId="557" priority="84" stopIfTrue="1">
      <formula>LEN(TRIM(A36))&gt;0</formula>
    </cfRule>
  </conditionalFormatting>
  <conditionalFormatting sqref="E38:F39">
    <cfRule type="beginsWith" dxfId="556" priority="57" stopIfTrue="1" operator="beginsWith" text="Not Applicable">
      <formula>LEFT(E38,LEN("Not Applicable"))="Not Applicable"</formula>
    </cfRule>
    <cfRule type="beginsWith" dxfId="555" priority="58" stopIfTrue="1" operator="beginsWith" text="Waived">
      <formula>LEFT(E38,LEN("Waived"))="Waived"</formula>
    </cfRule>
    <cfRule type="beginsWith" dxfId="554" priority="59" stopIfTrue="1" operator="beginsWith" text="Pre-Passed">
      <formula>LEFT(E38,LEN("Pre-Passed"))="Pre-Passed"</formula>
    </cfRule>
    <cfRule type="beginsWith" dxfId="553" priority="60" stopIfTrue="1" operator="beginsWith" text="Completed">
      <formula>LEFT(E38,LEN("Completed"))="Completed"</formula>
    </cfRule>
    <cfRule type="beginsWith" dxfId="552" priority="61" stopIfTrue="1" operator="beginsWith" text="Partial">
      <formula>LEFT(E38,LEN("Partial"))="Partial"</formula>
    </cfRule>
    <cfRule type="beginsWith" dxfId="551" priority="62" stopIfTrue="1" operator="beginsWith" text="Missing">
      <formula>LEFT(E38,LEN("Missing"))="Missing"</formula>
    </cfRule>
    <cfRule type="beginsWith" dxfId="550" priority="63" stopIfTrue="1" operator="beginsWith" text="Untested">
      <formula>LEFT(E38,LEN("Untested"))="Untested"</formula>
    </cfRule>
  </conditionalFormatting>
  <conditionalFormatting sqref="A38:A39">
    <cfRule type="beginsWith" dxfId="549" priority="64" stopIfTrue="1" operator="beginsWith" text="Exceptional">
      <formula>LEFT(A38,LEN("Exceptional"))="Exceptional"</formula>
    </cfRule>
    <cfRule type="beginsWith" dxfId="548" priority="65" stopIfTrue="1" operator="beginsWith" text="Professional">
      <formula>LEFT(A38,LEN("Professional"))="Professional"</formula>
    </cfRule>
    <cfRule type="beginsWith" dxfId="547" priority="66" stopIfTrue="1" operator="beginsWith" text="Advanced">
      <formula>LEFT(A38,LEN("Advanced"))="Advanced"</formula>
    </cfRule>
    <cfRule type="beginsWith" dxfId="546" priority="67" stopIfTrue="1" operator="beginsWith" text="Intermediate">
      <formula>LEFT(A38,LEN("Intermediate"))="Intermediate"</formula>
    </cfRule>
    <cfRule type="beginsWith" dxfId="545" priority="68" stopIfTrue="1" operator="beginsWith" text="Basic">
      <formula>LEFT(A38,LEN("Basic"))="Basic"</formula>
    </cfRule>
    <cfRule type="beginsWith" dxfId="544" priority="69" stopIfTrue="1" operator="beginsWith" text="Required">
      <formula>LEFT(A38,LEN("Required"))="Required"</formula>
    </cfRule>
    <cfRule type="notContainsBlanks" dxfId="543" priority="70" stopIfTrue="1">
      <formula>LEN(TRIM(A38))&gt;0</formula>
    </cfRule>
  </conditionalFormatting>
  <conditionalFormatting sqref="E17:F18 E20:F23">
    <cfRule type="beginsWith" dxfId="542" priority="15" stopIfTrue="1" operator="beginsWith" text="Not Applicable">
      <formula>LEFT(E17,LEN("Not Applicable"))="Not Applicable"</formula>
    </cfRule>
    <cfRule type="beginsWith" dxfId="541" priority="16" stopIfTrue="1" operator="beginsWith" text="Waived">
      <formula>LEFT(E17,LEN("Waived"))="Waived"</formula>
    </cfRule>
    <cfRule type="beginsWith" dxfId="540" priority="17" stopIfTrue="1" operator="beginsWith" text="Pre-Passed">
      <formula>LEFT(E17,LEN("Pre-Passed"))="Pre-Passed"</formula>
    </cfRule>
    <cfRule type="beginsWith" dxfId="539" priority="18" stopIfTrue="1" operator="beginsWith" text="Completed">
      <formula>LEFT(E17,LEN("Completed"))="Completed"</formula>
    </cfRule>
    <cfRule type="beginsWith" dxfId="538" priority="19" stopIfTrue="1" operator="beginsWith" text="Partial">
      <formula>LEFT(E17,LEN("Partial"))="Partial"</formula>
    </cfRule>
    <cfRule type="beginsWith" dxfId="537" priority="20" stopIfTrue="1" operator="beginsWith" text="Missing">
      <formula>LEFT(E17,LEN("Missing"))="Missing"</formula>
    </cfRule>
    <cfRule type="beginsWith" dxfId="536" priority="21" stopIfTrue="1" operator="beginsWith" text="Untested">
      <formula>LEFT(E17,LEN("Untested"))="Untested"</formula>
    </cfRule>
  </conditionalFormatting>
  <conditionalFormatting sqref="A20:A23 A17:A18">
    <cfRule type="beginsWith" dxfId="535" priority="22" stopIfTrue="1" operator="beginsWith" text="Exceptional">
      <formula>LEFT(A17,LEN("Exceptional"))="Exceptional"</formula>
    </cfRule>
    <cfRule type="beginsWith" dxfId="534" priority="23" stopIfTrue="1" operator="beginsWith" text="Professional">
      <formula>LEFT(A17,LEN("Professional"))="Professional"</formula>
    </cfRule>
    <cfRule type="beginsWith" dxfId="533" priority="24" stopIfTrue="1" operator="beginsWith" text="Advanced">
      <formula>LEFT(A17,LEN("Advanced"))="Advanced"</formula>
    </cfRule>
    <cfRule type="beginsWith" dxfId="532" priority="25" stopIfTrue="1" operator="beginsWith" text="Intermediate">
      <formula>LEFT(A17,LEN("Intermediate"))="Intermediate"</formula>
    </cfRule>
    <cfRule type="beginsWith" dxfId="531" priority="26" stopIfTrue="1" operator="beginsWith" text="Basic">
      <formula>LEFT(A17,LEN("Basic"))="Basic"</formula>
    </cfRule>
    <cfRule type="beginsWith" dxfId="530" priority="27" stopIfTrue="1" operator="beginsWith" text="Required">
      <formula>LEFT(A17,LEN("Required"))="Required"</formula>
    </cfRule>
    <cfRule type="notContainsBlanks" dxfId="529" priority="28" stopIfTrue="1">
      <formula>LEN(TRIM(A17))&gt;0</formula>
    </cfRule>
  </conditionalFormatting>
  <conditionalFormatting sqref="E19:F19">
    <cfRule type="beginsWith" dxfId="528" priority="1" stopIfTrue="1" operator="beginsWith" text="Not Applicable">
      <formula>LEFT(E19,LEN("Not Applicable"))="Not Applicable"</formula>
    </cfRule>
    <cfRule type="beginsWith" dxfId="527" priority="2" stopIfTrue="1" operator="beginsWith" text="Waived">
      <formula>LEFT(E19,LEN("Waived"))="Waived"</formula>
    </cfRule>
    <cfRule type="beginsWith" dxfId="526" priority="3" stopIfTrue="1" operator="beginsWith" text="Pre-Passed">
      <formula>LEFT(E19,LEN("Pre-Passed"))="Pre-Passed"</formula>
    </cfRule>
    <cfRule type="beginsWith" dxfId="525" priority="4" stopIfTrue="1" operator="beginsWith" text="Completed">
      <formula>LEFT(E19,LEN("Completed"))="Completed"</formula>
    </cfRule>
    <cfRule type="beginsWith" dxfId="524" priority="5" stopIfTrue="1" operator="beginsWith" text="Partial">
      <formula>LEFT(E19,LEN("Partial"))="Partial"</formula>
    </cfRule>
    <cfRule type="beginsWith" dxfId="523" priority="6" stopIfTrue="1" operator="beginsWith" text="Missing">
      <formula>LEFT(E19,LEN("Missing"))="Missing"</formula>
    </cfRule>
    <cfRule type="beginsWith" dxfId="522" priority="7" stopIfTrue="1" operator="beginsWith" text="Untested">
      <formula>LEFT(E19,LEN("Untested"))="Untested"</formula>
    </cfRule>
  </conditionalFormatting>
  <conditionalFormatting sqref="A19">
    <cfRule type="beginsWith" dxfId="521" priority="8" stopIfTrue="1" operator="beginsWith" text="Exceptional">
      <formula>LEFT(A19,LEN("Exceptional"))="Exceptional"</formula>
    </cfRule>
    <cfRule type="beginsWith" dxfId="520" priority="9" stopIfTrue="1" operator="beginsWith" text="Professional">
      <formula>LEFT(A19,LEN("Professional"))="Professional"</formula>
    </cfRule>
    <cfRule type="beginsWith" dxfId="519" priority="10" stopIfTrue="1" operator="beginsWith" text="Advanced">
      <formula>LEFT(A19,LEN("Advanced"))="Advanced"</formula>
    </cfRule>
    <cfRule type="beginsWith" dxfId="518" priority="11" stopIfTrue="1" operator="beginsWith" text="Intermediate">
      <formula>LEFT(A19,LEN("Intermediate"))="Intermediate"</formula>
    </cfRule>
    <cfRule type="beginsWith" dxfId="517" priority="12" stopIfTrue="1" operator="beginsWith" text="Basic">
      <formula>LEFT(A19,LEN("Basic"))="Basic"</formula>
    </cfRule>
    <cfRule type="beginsWith" dxfId="516" priority="13" stopIfTrue="1" operator="beginsWith" text="Required">
      <formula>LEFT(A19,LEN("Required"))="Required"</formula>
    </cfRule>
    <cfRule type="notContainsBlanks" dxfId="515" priority="14" stopIfTrue="1">
      <formula>LEN(TRIM(A19))&gt;0</formula>
    </cfRule>
  </conditionalFormatting>
  <dataValidations count="2">
    <dataValidation type="list" showInputMessage="1" showErrorMessage="1" sqref="E25:F34 E11:F13 E36:F45 E15:F23">
      <formula1>"Untested, Missing, Partial, Completed, Waived, Not Applicable"</formula1>
    </dataValidation>
    <dataValidation type="list" allowBlank="1" showInputMessage="1" showErrorMessage="1" sqref="F24 F10 F14 F3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19" workbookViewId="0">
      <selection activeCell="D49" sqref="D49"/>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49</v>
      </c>
      <c r="B1" s="8" t="s">
        <v>50</v>
      </c>
      <c r="C1" s="8" t="s">
        <v>159</v>
      </c>
      <c r="D1" s="8"/>
      <c r="E1" s="7" t="str">
        <f>""&amp;COUNTIF(E$10:E$249,$A$2)&amp;" "&amp;$A$2</f>
        <v>0 Untested</v>
      </c>
      <c r="F1" s="7" t="str">
        <f>""&amp;COUNTIF(F$10:F$249,$A$2)&amp;" "&amp;$A$2</f>
        <v>41 Untested</v>
      </c>
      <c r="G1" s="8" t="s">
        <v>157</v>
      </c>
    </row>
    <row r="2" spans="1:7" ht="13.9" customHeight="1" thickBot="1">
      <c r="A2" s="59" t="s">
        <v>53</v>
      </c>
      <c r="B2" s="55" t="s">
        <v>54</v>
      </c>
      <c r="C2" s="230" t="s">
        <v>160</v>
      </c>
      <c r="D2" s="231"/>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3.9" customHeight="1" thickBot="1">
      <c r="A3" s="59" t="s">
        <v>55</v>
      </c>
      <c r="B3" s="55" t="s">
        <v>56</v>
      </c>
      <c r="C3" s="232"/>
      <c r="D3" s="233"/>
      <c r="E3" s="61">
        <f>SUMPRODUCT(($A$10:$A$249="Basic")*(E$10:E$249="Missing"))+0.5*SUMPRODUCT(($A$10:$A$249="Basic")*(E$10:E$249="Partial"))</f>
        <v>0</v>
      </c>
      <c r="F3" s="61">
        <f>SUMPRODUCT(($A$10:$A$249="Basic")*(F$10:F$249="Missing"))+0.5*SUMPRODUCT(($A$10:$A$249="Basic")*(F$10:F$249="Partial"))</f>
        <v>0</v>
      </c>
      <c r="G3" s="55" t="str">
        <f>"Basic "&amp;$G$1&amp;"s "&amp;A3</f>
        <v>Basic NCRs Missing</v>
      </c>
    </row>
    <row r="4" spans="1:7" ht="13.9" customHeight="1" thickBot="1">
      <c r="A4" s="59" t="s">
        <v>57</v>
      </c>
      <c r="B4" s="55" t="s">
        <v>58</v>
      </c>
      <c r="C4" s="232"/>
      <c r="D4" s="233"/>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3.9" customHeight="1" thickBot="1">
      <c r="A5" s="59" t="s">
        <v>59</v>
      </c>
      <c r="B5" s="55" t="s">
        <v>60</v>
      </c>
      <c r="C5" s="232"/>
      <c r="D5" s="233"/>
      <c r="E5" s="61">
        <f>SUMPRODUCT(($A$10:$A$249="Intermediate")*(E$10:E$249="Completed"))+SUMPRODUCT(($A$10:$A$249="Intermediate")*(E$10:E$249="Pre-Passed"))+0.5*SUMPRODUCT(($A$10:$A$249="Intermediate")*(E$10:E$249="Partial"))</f>
        <v>1</v>
      </c>
      <c r="F5" s="61">
        <f>SUMPRODUCT(($A$10:$A$249="Intermediate")*(F$10:F$249="Completed"))+SUMPRODUCT(($A$10:$A$249="Intermediate")*(F$10:F$249="Pre-Passed"))+0.5*SUMPRODUCT(($A$10:$A$249="Intermediate")*(F$10:F$249="Partial"))</f>
        <v>0</v>
      </c>
      <c r="G5" s="55" t="str">
        <f>"Intermediate "&amp;$G$1&amp;"s "&amp;A5</f>
        <v>Intermediate NCRs Completed</v>
      </c>
    </row>
    <row r="6" spans="1:7" ht="13.9" customHeight="1" thickBot="1">
      <c r="A6" s="59" t="s">
        <v>61</v>
      </c>
      <c r="B6" s="55" t="s">
        <v>482</v>
      </c>
      <c r="C6" s="232"/>
      <c r="D6" s="233"/>
      <c r="E6" s="61">
        <f>SUMPRODUCT(($A$10:$A$249="Advanced")*(E$10:E$249="Missing"))+0.5*SUMPRODUCT(($A$10:$A$249="Advanced")*(E$10:E$249="Partial"))</f>
        <v>3</v>
      </c>
      <c r="F6" s="61">
        <f>SUMPRODUCT(($A$10:$A$249="Advanced")*(F$10:F$249="Missing"))+0.5*SUMPRODUCT(($A$10:$A$249="Advanced")*(F$10:F$249="Partial"))</f>
        <v>0</v>
      </c>
      <c r="G6" s="55" t="str">
        <f>"Advanced "&amp;$G$1&amp;"s "&amp;A3</f>
        <v>Advanced NCRs Missing</v>
      </c>
    </row>
    <row r="7" spans="1:7" ht="13.9" customHeight="1" thickBot="1">
      <c r="A7" s="54" t="s">
        <v>62</v>
      </c>
      <c r="B7" s="55" t="s">
        <v>63</v>
      </c>
      <c r="C7" s="232"/>
      <c r="D7" s="233"/>
      <c r="E7" s="61">
        <f>SUMPRODUCT(($A$10:$A$249="Advanced")*(E$10:E$249="Completed"))+SUMPRODUCT(($A$10:$A$249="Advanced")*(E$10:E$249="Pre-Passed"))+0.5*SUMPRODUCT(($A$10:$A$249="Advanced")*(E$10:E$249="Partial"))</f>
        <v>1</v>
      </c>
      <c r="F7" s="61">
        <f>SUMPRODUCT(($A$10:$A$249="Advanced")*(F$10:F$249="Completed"))+SUMPRODUCT(($A$10:$A$249="Advanced")*(F$10:F$249="Pre-Passed"))+0.5*SUMPRODUCT(($A$10:$A$249="Advanced")*(F$10:F$249="Partial"))</f>
        <v>0</v>
      </c>
      <c r="G7" s="55" t="str">
        <f>"Advanced "&amp;$G$1&amp;"s "&amp;A5</f>
        <v>Advanced NCRs Completed</v>
      </c>
    </row>
    <row r="8" spans="1:7" ht="13.9" customHeight="1" thickBot="1">
      <c r="A8" s="226" t="s">
        <v>483</v>
      </c>
      <c r="B8" s="227"/>
      <c r="C8" s="232"/>
      <c r="D8" s="233"/>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3.9" customHeight="1" thickBot="1">
      <c r="A9" s="228"/>
      <c r="B9" s="229"/>
      <c r="C9" s="234"/>
      <c r="D9" s="235"/>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3.9" customHeight="1" thickBot="1">
      <c r="A10" s="224" t="s">
        <v>161</v>
      </c>
      <c r="B10" s="225"/>
      <c r="C10" s="8" t="s">
        <v>64</v>
      </c>
      <c r="D10" s="8" t="s">
        <v>492</v>
      </c>
      <c r="E10" s="8" t="s">
        <v>65</v>
      </c>
      <c r="F10" s="8" t="s">
        <v>66</v>
      </c>
      <c r="G10" s="8" t="s">
        <v>493</v>
      </c>
    </row>
    <row r="11" spans="1:7" ht="16.5" thickBot="1">
      <c r="A11" s="85" t="s">
        <v>67</v>
      </c>
      <c r="B11" s="55" t="s">
        <v>162</v>
      </c>
      <c r="C11" s="55" t="s">
        <v>163</v>
      </c>
      <c r="D11" s="55"/>
      <c r="E11" s="8" t="s">
        <v>59</v>
      </c>
      <c r="F11" s="8" t="s">
        <v>53</v>
      </c>
      <c r="G11" s="55"/>
    </row>
    <row r="12" spans="1:7" ht="16.5" thickBot="1">
      <c r="A12" s="86" t="s">
        <v>70</v>
      </c>
      <c r="B12" s="55" t="s">
        <v>164</v>
      </c>
      <c r="C12" s="55" t="s">
        <v>165</v>
      </c>
      <c r="D12" s="55"/>
      <c r="E12" s="8" t="s">
        <v>59</v>
      </c>
      <c r="F12" s="8" t="s">
        <v>53</v>
      </c>
      <c r="G12" s="55"/>
    </row>
    <row r="13" spans="1:7" ht="51.75" thickBot="1">
      <c r="A13" s="87" t="s">
        <v>73</v>
      </c>
      <c r="B13" s="55" t="s">
        <v>502</v>
      </c>
      <c r="C13" s="55" t="s">
        <v>503</v>
      </c>
      <c r="D13" s="55" t="s">
        <v>685</v>
      </c>
      <c r="E13" s="8" t="s">
        <v>59</v>
      </c>
      <c r="F13" s="8" t="s">
        <v>53</v>
      </c>
      <c r="G13" s="55"/>
    </row>
    <row r="14" spans="1:7" ht="26.25" thickBot="1">
      <c r="A14" s="88" t="s">
        <v>71</v>
      </c>
      <c r="B14" s="55" t="s">
        <v>166</v>
      </c>
      <c r="C14" s="55" t="s">
        <v>167</v>
      </c>
      <c r="D14" s="55"/>
      <c r="E14" s="8" t="s">
        <v>55</v>
      </c>
      <c r="F14" s="8" t="s">
        <v>53</v>
      </c>
      <c r="G14" s="55"/>
    </row>
    <row r="15" spans="1:7" ht="26.25" thickBot="1">
      <c r="A15" s="89" t="s">
        <v>82</v>
      </c>
      <c r="B15" s="55" t="s">
        <v>168</v>
      </c>
      <c r="C15" s="55" t="s">
        <v>169</v>
      </c>
      <c r="D15" s="55"/>
      <c r="E15" s="8" t="s">
        <v>55</v>
      </c>
      <c r="F15" s="8" t="s">
        <v>53</v>
      </c>
      <c r="G15" s="55"/>
    </row>
    <row r="16" spans="1:7" ht="16.5" thickBot="1">
      <c r="A16" s="90" t="s">
        <v>485</v>
      </c>
      <c r="B16" s="55" t="s">
        <v>170</v>
      </c>
      <c r="C16" s="55" t="s">
        <v>171</v>
      </c>
      <c r="D16" s="55"/>
      <c r="E16" s="8" t="s">
        <v>55</v>
      </c>
      <c r="F16" s="8" t="s">
        <v>53</v>
      </c>
      <c r="G16" s="55"/>
    </row>
    <row r="17" spans="1:7" ht="13.9" customHeight="1" thickBot="1">
      <c r="A17" s="224" t="s">
        <v>172</v>
      </c>
      <c r="B17" s="225"/>
      <c r="C17" s="8" t="s">
        <v>64</v>
      </c>
      <c r="D17" s="8" t="s">
        <v>492</v>
      </c>
      <c r="E17" s="8" t="s">
        <v>65</v>
      </c>
      <c r="F17" s="8" t="s">
        <v>66</v>
      </c>
      <c r="G17" s="8" t="s">
        <v>493</v>
      </c>
    </row>
    <row r="18" spans="1:7" ht="16.5" thickBot="1">
      <c r="A18" s="85" t="s">
        <v>67</v>
      </c>
      <c r="B18" s="55" t="s">
        <v>173</v>
      </c>
      <c r="C18" s="60" t="s">
        <v>174</v>
      </c>
      <c r="D18" s="60"/>
      <c r="E18" s="8" t="s">
        <v>59</v>
      </c>
      <c r="F18" s="8" t="s">
        <v>53</v>
      </c>
      <c r="G18" s="55"/>
    </row>
    <row r="19" spans="1:7" ht="16.5" thickBot="1">
      <c r="A19" s="86" t="s">
        <v>70</v>
      </c>
      <c r="B19" s="55" t="s">
        <v>175</v>
      </c>
      <c r="C19" s="60" t="s">
        <v>176</v>
      </c>
      <c r="D19" s="60" t="s">
        <v>686</v>
      </c>
      <c r="E19" s="8" t="s">
        <v>59</v>
      </c>
      <c r="F19" s="8" t="s">
        <v>53</v>
      </c>
      <c r="G19" s="55"/>
    </row>
    <row r="20" spans="1:7" ht="16.5" thickBot="1">
      <c r="A20" s="88" t="s">
        <v>71</v>
      </c>
      <c r="B20" s="55" t="s">
        <v>177</v>
      </c>
      <c r="C20" s="60" t="s">
        <v>178</v>
      </c>
      <c r="D20" s="60"/>
      <c r="E20" s="8" t="s">
        <v>55</v>
      </c>
      <c r="F20" s="8" t="s">
        <v>53</v>
      </c>
      <c r="G20" s="55"/>
    </row>
    <row r="21" spans="1:7" ht="16.5" thickBot="1">
      <c r="A21" s="89" t="s">
        <v>82</v>
      </c>
      <c r="B21" s="55" t="s">
        <v>179</v>
      </c>
      <c r="C21" s="60" t="s">
        <v>180</v>
      </c>
      <c r="D21" s="60"/>
      <c r="E21" s="8" t="s">
        <v>55</v>
      </c>
      <c r="F21" s="8" t="s">
        <v>53</v>
      </c>
      <c r="G21" s="55"/>
    </row>
    <row r="22" spans="1:7" ht="16.5" thickBot="1">
      <c r="A22" s="90" t="s">
        <v>485</v>
      </c>
      <c r="B22" s="55" t="s">
        <v>181</v>
      </c>
      <c r="C22" s="60" t="s">
        <v>182</v>
      </c>
      <c r="D22" s="60"/>
      <c r="E22" s="8" t="s">
        <v>55</v>
      </c>
      <c r="F22" s="8" t="s">
        <v>53</v>
      </c>
      <c r="G22" s="55"/>
    </row>
    <row r="23" spans="1:7" ht="13.9" customHeight="1" thickBot="1">
      <c r="A23" s="224" t="s">
        <v>183</v>
      </c>
      <c r="B23" s="225"/>
      <c r="C23" s="8" t="s">
        <v>461</v>
      </c>
      <c r="D23" s="8" t="s">
        <v>492</v>
      </c>
      <c r="E23" s="8" t="s">
        <v>65</v>
      </c>
      <c r="F23" s="8" t="s">
        <v>66</v>
      </c>
      <c r="G23" s="8" t="s">
        <v>493</v>
      </c>
    </row>
    <row r="24" spans="1:7" ht="16.5" thickBot="1">
      <c r="A24" s="85" t="s">
        <v>67</v>
      </c>
      <c r="B24" s="55" t="s">
        <v>184</v>
      </c>
      <c r="C24" s="60" t="s">
        <v>185</v>
      </c>
      <c r="D24" s="60"/>
      <c r="E24" s="8" t="s">
        <v>59</v>
      </c>
      <c r="F24" s="8" t="s">
        <v>53</v>
      </c>
      <c r="G24" s="55"/>
    </row>
    <row r="25" spans="1:7" ht="16.5" thickBot="1">
      <c r="A25" s="86" t="s">
        <v>70</v>
      </c>
      <c r="B25" s="55" t="s">
        <v>186</v>
      </c>
      <c r="C25" s="60" t="s">
        <v>187</v>
      </c>
      <c r="D25" s="60" t="s">
        <v>687</v>
      </c>
      <c r="E25" s="8" t="s">
        <v>59</v>
      </c>
      <c r="F25" s="8" t="s">
        <v>53</v>
      </c>
      <c r="G25" s="55"/>
    </row>
    <row r="26" spans="1:7" ht="51.75" thickBot="1">
      <c r="A26" s="88" t="s">
        <v>71</v>
      </c>
      <c r="B26" s="55" t="s">
        <v>188</v>
      </c>
      <c r="C26" s="60" t="s">
        <v>189</v>
      </c>
      <c r="D26" s="60" t="s">
        <v>688</v>
      </c>
      <c r="E26" s="8" t="s">
        <v>59</v>
      </c>
      <c r="F26" s="8" t="s">
        <v>53</v>
      </c>
      <c r="G26" s="55"/>
    </row>
    <row r="27" spans="1:7" ht="16.5" thickBot="1">
      <c r="A27" s="89" t="s">
        <v>82</v>
      </c>
      <c r="B27" s="55" t="s">
        <v>190</v>
      </c>
      <c r="C27" s="60" t="s">
        <v>191</v>
      </c>
      <c r="D27" s="60"/>
      <c r="E27" s="8" t="s">
        <v>55</v>
      </c>
      <c r="F27" s="8" t="s">
        <v>53</v>
      </c>
      <c r="G27" s="55"/>
    </row>
    <row r="28" spans="1:7" ht="16.5" thickBot="1">
      <c r="A28" s="90" t="s">
        <v>485</v>
      </c>
      <c r="B28" s="55" t="s">
        <v>192</v>
      </c>
      <c r="C28" s="55" t="s">
        <v>193</v>
      </c>
      <c r="D28" s="55"/>
      <c r="E28" s="8" t="s">
        <v>55</v>
      </c>
      <c r="F28" s="8" t="s">
        <v>53</v>
      </c>
      <c r="G28" s="55"/>
    </row>
    <row r="29" spans="1:7" ht="16.5" thickBot="1">
      <c r="A29" s="90" t="s">
        <v>485</v>
      </c>
      <c r="B29" s="55" t="s">
        <v>194</v>
      </c>
      <c r="C29" s="60" t="s">
        <v>195</v>
      </c>
      <c r="D29" s="60"/>
      <c r="E29" s="8" t="s">
        <v>55</v>
      </c>
      <c r="F29" s="8" t="s">
        <v>53</v>
      </c>
      <c r="G29" s="55"/>
    </row>
    <row r="30" spans="1:7" ht="13.9" customHeight="1" thickBot="1">
      <c r="A30" s="224" t="s">
        <v>196</v>
      </c>
      <c r="B30" s="225"/>
      <c r="C30" s="8" t="s">
        <v>459</v>
      </c>
      <c r="D30" s="8" t="s">
        <v>492</v>
      </c>
      <c r="E30" s="8" t="s">
        <v>65</v>
      </c>
      <c r="F30" s="8" t="s">
        <v>66</v>
      </c>
      <c r="G30" s="8" t="s">
        <v>493</v>
      </c>
    </row>
    <row r="31" spans="1:7" ht="16.5" thickBot="1">
      <c r="A31" s="85" t="s">
        <v>67</v>
      </c>
      <c r="B31" s="55" t="s">
        <v>197</v>
      </c>
      <c r="C31" s="60" t="s">
        <v>198</v>
      </c>
      <c r="D31" s="60"/>
      <c r="E31" s="8" t="s">
        <v>59</v>
      </c>
      <c r="F31" s="8" t="s">
        <v>53</v>
      </c>
      <c r="G31" s="55"/>
    </row>
    <row r="32" spans="1:7" ht="16.5" thickBot="1">
      <c r="A32" s="86" t="s">
        <v>70</v>
      </c>
      <c r="B32" s="55" t="s">
        <v>199</v>
      </c>
      <c r="C32" s="55" t="s">
        <v>200</v>
      </c>
      <c r="D32" s="55" t="s">
        <v>689</v>
      </c>
      <c r="E32" s="8" t="s">
        <v>59</v>
      </c>
      <c r="F32" s="8" t="s">
        <v>53</v>
      </c>
      <c r="G32" s="55"/>
    </row>
    <row r="33" spans="1:7" ht="16.5" thickBot="1">
      <c r="A33" s="88" t="s">
        <v>71</v>
      </c>
      <c r="B33" s="55" t="s">
        <v>201</v>
      </c>
      <c r="C33" s="60" t="s">
        <v>202</v>
      </c>
      <c r="D33" s="60"/>
      <c r="E33" s="8" t="s">
        <v>55</v>
      </c>
      <c r="F33" s="8" t="s">
        <v>53</v>
      </c>
      <c r="G33" s="55"/>
    </row>
    <row r="34" spans="1:7" ht="16.5" thickBot="1">
      <c r="A34" s="89" t="s">
        <v>82</v>
      </c>
      <c r="B34" s="55" t="s">
        <v>203</v>
      </c>
      <c r="C34" s="60" t="s">
        <v>204</v>
      </c>
      <c r="D34" s="60"/>
      <c r="E34" s="8" t="s">
        <v>55</v>
      </c>
      <c r="F34" s="8" t="s">
        <v>53</v>
      </c>
      <c r="G34" s="55"/>
    </row>
    <row r="35" spans="1:7" ht="16.5" thickBot="1">
      <c r="A35" s="90" t="s">
        <v>485</v>
      </c>
      <c r="B35" s="55" t="s">
        <v>205</v>
      </c>
      <c r="C35" s="55" t="s">
        <v>206</v>
      </c>
      <c r="D35" s="55"/>
      <c r="E35" s="8" t="s">
        <v>55</v>
      </c>
      <c r="F35" s="8" t="s">
        <v>53</v>
      </c>
      <c r="G35" s="55"/>
    </row>
    <row r="36" spans="1:7" ht="16.5" thickBot="1">
      <c r="A36" s="90" t="s">
        <v>485</v>
      </c>
      <c r="B36" s="55" t="s">
        <v>207</v>
      </c>
      <c r="C36" s="55" t="s">
        <v>208</v>
      </c>
      <c r="D36" s="55"/>
      <c r="E36" s="8" t="s">
        <v>55</v>
      </c>
      <c r="F36" s="8" t="s">
        <v>53</v>
      </c>
      <c r="G36" s="55"/>
    </row>
    <row r="37" spans="1:7" ht="16.5" thickBot="1">
      <c r="A37" s="90" t="s">
        <v>485</v>
      </c>
      <c r="B37" s="55" t="s">
        <v>209</v>
      </c>
      <c r="C37" s="55" t="s">
        <v>210</v>
      </c>
      <c r="D37" s="55"/>
      <c r="E37" s="8" t="s">
        <v>55</v>
      </c>
      <c r="F37" s="8" t="s">
        <v>53</v>
      </c>
      <c r="G37" s="55"/>
    </row>
    <row r="38" spans="1:7" ht="13.9" customHeight="1" thickBot="1">
      <c r="A38" s="224" t="s">
        <v>211</v>
      </c>
      <c r="B38" s="225"/>
      <c r="C38" s="8" t="s">
        <v>460</v>
      </c>
      <c r="D38" s="8" t="s">
        <v>492</v>
      </c>
      <c r="E38" s="8" t="s">
        <v>65</v>
      </c>
      <c r="F38" s="8" t="s">
        <v>66</v>
      </c>
      <c r="G38" s="8" t="s">
        <v>493</v>
      </c>
    </row>
    <row r="39" spans="1:7" ht="16.149999999999999" customHeight="1" thickBot="1">
      <c r="A39" s="85" t="s">
        <v>67</v>
      </c>
      <c r="B39" s="55" t="s">
        <v>212</v>
      </c>
      <c r="C39" s="60" t="s">
        <v>213</v>
      </c>
      <c r="D39" s="60"/>
      <c r="E39" s="8" t="s">
        <v>62</v>
      </c>
      <c r="F39" s="8" t="s">
        <v>53</v>
      </c>
      <c r="G39" s="55"/>
    </row>
    <row r="40" spans="1:7" ht="26.25" thickBot="1">
      <c r="A40" s="86" t="s">
        <v>70</v>
      </c>
      <c r="B40" s="55" t="s">
        <v>214</v>
      </c>
      <c r="C40" s="60" t="s">
        <v>215</v>
      </c>
      <c r="D40" s="60" t="s">
        <v>690</v>
      </c>
      <c r="E40" s="8" t="s">
        <v>62</v>
      </c>
      <c r="F40" s="8" t="s">
        <v>53</v>
      </c>
      <c r="G40" s="55"/>
    </row>
    <row r="41" spans="1:7" ht="16.5" thickBot="1">
      <c r="A41" s="88" t="s">
        <v>71</v>
      </c>
      <c r="B41" s="55" t="s">
        <v>216</v>
      </c>
      <c r="C41" s="60" t="s">
        <v>217</v>
      </c>
      <c r="D41" s="60"/>
      <c r="E41" s="8" t="s">
        <v>62</v>
      </c>
      <c r="F41" s="8" t="s">
        <v>53</v>
      </c>
      <c r="G41" s="55"/>
    </row>
    <row r="42" spans="1:7" ht="16.5" thickBot="1">
      <c r="A42" s="89" t="s">
        <v>82</v>
      </c>
      <c r="B42" s="55" t="s">
        <v>218</v>
      </c>
      <c r="C42" s="60" t="s">
        <v>219</v>
      </c>
      <c r="D42" s="60"/>
      <c r="E42" s="8" t="s">
        <v>62</v>
      </c>
      <c r="F42" s="8" t="s">
        <v>53</v>
      </c>
      <c r="G42" s="55"/>
    </row>
    <row r="43" spans="1:7" ht="16.5" thickBot="1">
      <c r="A43" s="89" t="s">
        <v>82</v>
      </c>
      <c r="B43" s="55" t="s">
        <v>220</v>
      </c>
      <c r="C43" s="55" t="s">
        <v>221</v>
      </c>
      <c r="D43" s="55"/>
      <c r="E43" s="8" t="s">
        <v>62</v>
      </c>
      <c r="F43" s="8" t="s">
        <v>53</v>
      </c>
      <c r="G43" s="55"/>
    </row>
    <row r="44" spans="1:7" ht="16.5" thickBot="1">
      <c r="A44" s="90" t="s">
        <v>485</v>
      </c>
      <c r="B44" s="55" t="s">
        <v>222</v>
      </c>
      <c r="C44" s="60" t="s">
        <v>223</v>
      </c>
      <c r="D44" s="60"/>
      <c r="E44" s="8" t="s">
        <v>62</v>
      </c>
      <c r="F44" s="8" t="s">
        <v>53</v>
      </c>
      <c r="G44" s="55"/>
    </row>
    <row r="45" spans="1:7" ht="13.9" customHeight="1" thickBot="1">
      <c r="A45" s="224" t="s">
        <v>224</v>
      </c>
      <c r="B45" s="225"/>
      <c r="C45" s="8" t="s">
        <v>64</v>
      </c>
      <c r="D45" s="8" t="s">
        <v>492</v>
      </c>
      <c r="E45" s="8" t="s">
        <v>65</v>
      </c>
      <c r="F45" s="8" t="s">
        <v>66</v>
      </c>
      <c r="G45" s="8" t="s">
        <v>493</v>
      </c>
    </row>
    <row r="46" spans="1:7" ht="13.9" customHeight="1" thickBot="1">
      <c r="A46" s="85" t="s">
        <v>67</v>
      </c>
      <c r="B46" s="55" t="s">
        <v>225</v>
      </c>
      <c r="C46" s="60" t="s">
        <v>226</v>
      </c>
      <c r="D46" s="60"/>
      <c r="E46" s="8" t="s">
        <v>62</v>
      </c>
      <c r="F46" s="8" t="s">
        <v>53</v>
      </c>
      <c r="G46" s="55"/>
    </row>
    <row r="47" spans="1:7" ht="39" thickBot="1">
      <c r="A47" s="86" t="s">
        <v>70</v>
      </c>
      <c r="B47" s="55" t="s">
        <v>227</v>
      </c>
      <c r="C47" s="60" t="s">
        <v>228</v>
      </c>
      <c r="D47" s="60" t="s">
        <v>691</v>
      </c>
      <c r="E47" s="8" t="s">
        <v>62</v>
      </c>
      <c r="F47" s="8" t="s">
        <v>53</v>
      </c>
      <c r="G47" s="55"/>
    </row>
    <row r="48" spans="1:7" ht="16.5" thickBot="1">
      <c r="A48" s="88" t="s">
        <v>71</v>
      </c>
      <c r="B48" s="55" t="s">
        <v>229</v>
      </c>
      <c r="C48" s="60" t="s">
        <v>230</v>
      </c>
      <c r="D48" s="60"/>
      <c r="E48" s="8" t="s">
        <v>62</v>
      </c>
      <c r="F48" s="8" t="s">
        <v>53</v>
      </c>
      <c r="G48" s="55"/>
    </row>
    <row r="49" spans="1:7" ht="16.5" thickBot="1">
      <c r="A49" s="88" t="s">
        <v>71</v>
      </c>
      <c r="B49" s="55" t="s">
        <v>231</v>
      </c>
      <c r="C49" s="60" t="s">
        <v>232</v>
      </c>
      <c r="D49" s="60"/>
      <c r="E49" s="8" t="s">
        <v>62</v>
      </c>
      <c r="F49" s="8" t="s">
        <v>53</v>
      </c>
      <c r="G49" s="55"/>
    </row>
    <row r="50" spans="1:7" ht="16.5" thickBot="1">
      <c r="A50" s="88" t="s">
        <v>71</v>
      </c>
      <c r="B50" s="55" t="s">
        <v>233</v>
      </c>
      <c r="C50" s="60" t="s">
        <v>234</v>
      </c>
      <c r="D50" s="60"/>
      <c r="E50" s="8" t="s">
        <v>62</v>
      </c>
      <c r="F50" s="8" t="s">
        <v>53</v>
      </c>
      <c r="G50" s="55"/>
    </row>
    <row r="51" spans="1:7" ht="13.9" customHeight="1" thickBot="1">
      <c r="A51" s="89" t="s">
        <v>82</v>
      </c>
      <c r="B51" s="55" t="s">
        <v>235</v>
      </c>
      <c r="C51" s="60" t="s">
        <v>236</v>
      </c>
      <c r="D51" s="60"/>
      <c r="E51" s="8" t="s">
        <v>62</v>
      </c>
      <c r="F51" s="8" t="s">
        <v>53</v>
      </c>
      <c r="G51" s="55"/>
    </row>
    <row r="52" spans="1:7" ht="16.5" thickBot="1">
      <c r="A52" s="89" t="s">
        <v>82</v>
      </c>
      <c r="B52" s="55" t="s">
        <v>237</v>
      </c>
      <c r="C52" s="60" t="s">
        <v>238</v>
      </c>
      <c r="D52" s="60"/>
      <c r="E52" s="8" t="s">
        <v>62</v>
      </c>
      <c r="F52" s="8" t="s">
        <v>53</v>
      </c>
      <c r="G52" s="55"/>
    </row>
    <row r="53" spans="1:7" ht="16.5" thickBot="1">
      <c r="A53" s="89" t="s">
        <v>82</v>
      </c>
      <c r="B53" s="55" t="s">
        <v>239</v>
      </c>
      <c r="C53" s="60" t="s">
        <v>240</v>
      </c>
      <c r="D53" s="60"/>
      <c r="E53" s="8" t="s">
        <v>62</v>
      </c>
      <c r="F53" s="8" t="s">
        <v>53</v>
      </c>
      <c r="G53" s="55"/>
    </row>
    <row r="54" spans="1:7" ht="16.5" thickBot="1">
      <c r="A54" s="90" t="s">
        <v>485</v>
      </c>
      <c r="B54" s="55" t="s">
        <v>241</v>
      </c>
      <c r="C54" s="55" t="s">
        <v>242</v>
      </c>
      <c r="D54" s="55"/>
      <c r="E54" s="8" t="s">
        <v>62</v>
      </c>
      <c r="F54" s="8" t="s">
        <v>53</v>
      </c>
      <c r="G54" s="55"/>
    </row>
    <row r="55" spans="1:7" ht="16.5" thickBot="1">
      <c r="A55" s="90" t="s">
        <v>485</v>
      </c>
      <c r="B55" s="55" t="s">
        <v>243</v>
      </c>
      <c r="C55" s="55" t="s">
        <v>244</v>
      </c>
      <c r="D55" s="55"/>
      <c r="E55" s="8" t="s">
        <v>62</v>
      </c>
      <c r="F55" s="8" t="s">
        <v>53</v>
      </c>
      <c r="G55" s="55"/>
    </row>
    <row r="56" spans="1:7" ht="16.5" thickBot="1">
      <c r="A56" s="90" t="s">
        <v>485</v>
      </c>
      <c r="B56" s="55" t="s">
        <v>245</v>
      </c>
      <c r="C56" s="55" t="s">
        <v>246</v>
      </c>
      <c r="D56" s="55"/>
      <c r="E56" s="8" t="s">
        <v>62</v>
      </c>
      <c r="F56" s="8" t="s">
        <v>53</v>
      </c>
      <c r="G56" s="55"/>
    </row>
    <row r="57" spans="1:7" s="24" customFormat="1" ht="13.9" customHeight="1"/>
    <row r="58" spans="1:7" s="24" customFormat="1" ht="15.75"/>
    <row r="59" spans="1:7" s="24" customFormat="1" ht="15.75"/>
    <row r="60" spans="1:7" s="24" customFormat="1" ht="15.75"/>
    <row r="61" spans="1:7" s="24" customFormat="1" ht="15.75"/>
    <row r="62" spans="1:7" s="24" customFormat="1" ht="15.75"/>
    <row r="63" spans="1:7" s="24" customFormat="1" ht="15.75"/>
    <row r="64" spans="1:7" s="24" customFormat="1" ht="15.75"/>
    <row r="65" s="24" customFormat="1" ht="15.75"/>
    <row r="66" s="24" customFormat="1" ht="13.9" customHeight="1"/>
    <row r="67" s="24" customFormat="1" ht="15.75"/>
    <row r="68" s="24" customFormat="1" ht="15.75"/>
    <row r="69" s="24" customFormat="1" ht="15.75"/>
    <row r="70" s="24" customFormat="1" ht="15.75"/>
    <row r="71" s="24" customFormat="1" ht="15.75"/>
    <row r="72" s="24" customFormat="1" ht="13.9" customHeight="1"/>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5.75"/>
    <row r="83" s="24" customFormat="1" ht="15.75"/>
    <row r="84" s="24" customFormat="1" ht="15.75"/>
    <row r="85" s="24" customFormat="1" ht="15.75"/>
    <row r="86" s="24" customFormat="1" ht="15.75"/>
    <row r="87" s="24" customFormat="1" ht="15.75"/>
    <row r="88" s="24" customFormat="1" ht="15.75"/>
    <row r="89" s="24" customFormat="1" ht="13.9" customHeight="1"/>
    <row r="90" s="24" customFormat="1" ht="15.75"/>
    <row r="91" s="24" customFormat="1" ht="15.75"/>
    <row r="92" s="24" customFormat="1" ht="15.75"/>
    <row r="93" s="24" customFormat="1" ht="15.75"/>
    <row r="94" s="24" customFormat="1" ht="15.75"/>
    <row r="95" s="24" customFormat="1" ht="15.75"/>
    <row r="96" s="24" customFormat="1" ht="13.9" customHeight="1"/>
    <row r="97" s="24" customFormat="1" ht="15.75"/>
    <row r="98" s="24" customFormat="1" ht="15.75"/>
    <row r="99" s="24" customFormat="1" ht="15.75"/>
    <row r="100" s="24" customFormat="1" ht="15.75"/>
    <row r="101" s="24" customFormat="1" ht="15.75"/>
    <row r="102" s="24" customFormat="1" ht="15.75"/>
    <row r="103" s="24" customFormat="1" ht="13.9" customHeight="1"/>
    <row r="104" s="24" customFormat="1" ht="15.75"/>
    <row r="105" s="24" customFormat="1" ht="15.75"/>
    <row r="106" s="24" customFormat="1" ht="15.75"/>
    <row r="107" s="24" customFormat="1" ht="15.75"/>
    <row r="108" s="24" customFormat="1" ht="13.9" customHeight="1"/>
    <row r="109" s="24" customFormat="1" ht="15.75"/>
    <row r="110" s="24" customFormat="1" ht="15.75"/>
    <row r="111" s="24" customFormat="1" ht="15.75"/>
    <row r="112" s="24" customFormat="1" ht="13.9" customHeight="1"/>
    <row r="113" s="24" customFormat="1" ht="15.75"/>
    <row r="114" s="24" customFormat="1" ht="15.75"/>
    <row r="115" s="24" customFormat="1" ht="15.75"/>
    <row r="116" s="24" customFormat="1" ht="15.75"/>
    <row r="117" s="24" customFormat="1" ht="13.9" customHeight="1"/>
    <row r="118" s="24" customFormat="1" ht="15.75"/>
    <row r="119" s="24" customFormat="1" ht="15.75"/>
    <row r="120" s="24" customFormat="1" ht="15.75"/>
    <row r="121" s="24" customFormat="1" ht="15.75"/>
    <row r="122" s="24" customFormat="1" ht="15.75"/>
    <row r="123" s="24" customFormat="1" ht="15.75"/>
    <row r="124" s="24" customFormat="1" ht="15.75"/>
    <row r="125" s="24" customFormat="1" ht="15.7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49" workbookViewId="0">
      <selection activeCell="D46" sqref="D46"/>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49</v>
      </c>
      <c r="B1" s="8" t="s">
        <v>50</v>
      </c>
      <c r="C1" s="8" t="s">
        <v>248</v>
      </c>
      <c r="D1" s="8"/>
      <c r="E1" s="7" t="str">
        <f>""&amp;COUNTIF(E$10:E$227,$A$2)&amp;" "&amp;$A$2</f>
        <v>0 Untested</v>
      </c>
      <c r="F1" s="7" t="str">
        <f>""&amp;COUNTIF(F$10:F$227,$A$2)&amp;" "&amp;$A$2</f>
        <v>46 Untested</v>
      </c>
      <c r="G1" s="8" t="s">
        <v>247</v>
      </c>
    </row>
    <row r="2" spans="1:7" ht="13.9" customHeight="1" thickBot="1">
      <c r="A2" s="59" t="s">
        <v>53</v>
      </c>
      <c r="B2" s="55" t="s">
        <v>54</v>
      </c>
      <c r="C2" s="230" t="s">
        <v>512</v>
      </c>
      <c r="D2" s="231"/>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3.9" customHeight="1" thickBot="1">
      <c r="A3" s="59" t="s">
        <v>55</v>
      </c>
      <c r="B3" s="55" t="s">
        <v>56</v>
      </c>
      <c r="C3" s="232"/>
      <c r="D3" s="233"/>
      <c r="E3" s="61">
        <f>SUMPRODUCT(($A$10:$A$227="Basic")*(E$10:E$227="Missing"))+0.5*SUMPRODUCT(($A$10:$A$227="Basic")*(E$10:E$227="Partial"))</f>
        <v>0</v>
      </c>
      <c r="F3" s="61">
        <f>SUMPRODUCT(($A$10:$A$227="Basic")*(F$10:F$227="Missing"))+0.5*SUMPRODUCT(($A$10:$A$227="Basic")*(F$10:F$227="Partial"))</f>
        <v>0</v>
      </c>
      <c r="G3" s="55" t="str">
        <f>"Basic "&amp;$G$1&amp;"s "&amp;A3</f>
        <v>Basic VCRs Missing</v>
      </c>
    </row>
    <row r="4" spans="1:7" ht="13.9" customHeight="1" thickBot="1">
      <c r="A4" s="59" t="s">
        <v>57</v>
      </c>
      <c r="B4" s="55" t="s">
        <v>58</v>
      </c>
      <c r="C4" s="232"/>
      <c r="D4" s="233"/>
      <c r="E4" s="61">
        <f>SUMPRODUCT(($A$10:$A$227="Intermediate")*(E$10:E$227="Missing"))+0.5*SUMPRODUCT(($A$10:$A$227="Intermediate")*(E$10:E$227="Partial"))</f>
        <v>1</v>
      </c>
      <c r="F4" s="61">
        <f>SUMPRODUCT(($A$10:$A$227="Intermediate")*(F$10:F$227="Missing"))+0.5*SUMPRODUCT(($A$10:$A$227="Intermediate")*(F$10:F$227="Partial"))</f>
        <v>0</v>
      </c>
      <c r="G4" s="55" t="str">
        <f>"Intermediate "&amp;$G$1&amp;"s "&amp;A3</f>
        <v>Intermediate VCRs Missing</v>
      </c>
    </row>
    <row r="5" spans="1:7" ht="13.9" customHeight="1" thickBot="1">
      <c r="A5" s="59" t="s">
        <v>59</v>
      </c>
      <c r="B5" s="55" t="s">
        <v>60</v>
      </c>
      <c r="C5" s="232"/>
      <c r="D5" s="233"/>
      <c r="E5" s="61">
        <f>SUMPRODUCT(($A$10:$A$227="Intermediate")*(E$10:E$227="Completed"))+SUMPRODUCT(($A$10:$A$227="Intermediate")*(E$10:E$227="Pre-Passed"))+0.5*SUMPRODUCT(($A$10:$A$227="Intermediate")*(E$10:E$227="Partial"))</f>
        <v>6</v>
      </c>
      <c r="F5" s="61">
        <f>SUMPRODUCT(($A$10:$A$227="Intermediate")*(F$10:F$227="Completed"))+SUMPRODUCT(($A$10:$A$227="Intermediate")*(F$10:F$227="Pre-Passed"))+0.5*SUMPRODUCT(($A$10:$A$227="Intermediate")*(F$10:F$227="Partial"))</f>
        <v>0</v>
      </c>
      <c r="G5" s="55" t="str">
        <f>"Intermediate "&amp;$G$1&amp;"s "&amp;A5</f>
        <v>Intermediate VCRs Completed</v>
      </c>
    </row>
    <row r="6" spans="1:7" ht="13.9" customHeight="1" thickBot="1">
      <c r="A6" s="59" t="s">
        <v>61</v>
      </c>
      <c r="B6" s="55" t="s">
        <v>482</v>
      </c>
      <c r="C6" s="232"/>
      <c r="D6" s="233"/>
      <c r="E6" s="61">
        <f>SUMPRODUCT(($A$10:$A$227="Advanced")*(E$10:E$227="Missing"))+0.5*SUMPRODUCT(($A$10:$A$227="Advanced")*(E$10:E$227="Partial"))</f>
        <v>9</v>
      </c>
      <c r="F6" s="61">
        <f>SUMPRODUCT(($A$10:$A$227="Advanced")*(F$10:F$227="Missing"))+0.5*SUMPRODUCT(($A$10:$A$227="Advanced")*(F$10:F$227="Partial"))</f>
        <v>0</v>
      </c>
      <c r="G6" s="55" t="str">
        <f>"Advanced "&amp;$G$1&amp;"s "&amp;A3</f>
        <v>Advanced VCRs Missing</v>
      </c>
    </row>
    <row r="7" spans="1:7" ht="13.9" customHeight="1" thickBot="1">
      <c r="A7" s="54" t="s">
        <v>62</v>
      </c>
      <c r="B7" s="55" t="s">
        <v>63</v>
      </c>
      <c r="C7" s="232"/>
      <c r="D7" s="233"/>
      <c r="E7" s="61">
        <f>SUMPRODUCT(($A$10:$A$227="Advanced")*(E$10:E$227="Completed"))+SUMPRODUCT(($A$10:$A$227="Advanced")*(E$10:E$227="Pre-Passed"))+0.5*SUMPRODUCT(($A$10:$A$227="Advanced")*(E$10:E$227="Partial"))</f>
        <v>0</v>
      </c>
      <c r="F7" s="61">
        <f>SUMPRODUCT(($A$10:$A$227="Advanced")*(F$10:F$227="Completed"))+SUMPRODUCT(($A$10:$A$227="Advanced")*(F$10:F$227="Pre-Passed"))+0.5*SUMPRODUCT(($A$10:$A$227="Advanced")*(F$10:F$227="Partial"))</f>
        <v>0</v>
      </c>
      <c r="G7" s="55" t="str">
        <f>"Advanced "&amp;$G$1&amp;"s "&amp;A5</f>
        <v>Advanced VCRs Completed</v>
      </c>
    </row>
    <row r="8" spans="1:7" ht="13.9" customHeight="1" thickBot="1">
      <c r="A8" s="226" t="s">
        <v>483</v>
      </c>
      <c r="B8" s="227"/>
      <c r="C8" s="232"/>
      <c r="D8" s="233"/>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3.9" customHeight="1" thickBot="1">
      <c r="A9" s="228"/>
      <c r="B9" s="229"/>
      <c r="C9" s="234"/>
      <c r="D9" s="235"/>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3.9" customHeight="1" thickBot="1">
      <c r="A10" s="224" t="s">
        <v>249</v>
      </c>
      <c r="B10" s="225"/>
      <c r="C10" s="8" t="s">
        <v>64</v>
      </c>
      <c r="D10" s="8" t="s">
        <v>492</v>
      </c>
      <c r="E10" s="8" t="s">
        <v>65</v>
      </c>
      <c r="F10" s="8" t="s">
        <v>66</v>
      </c>
      <c r="G10" s="8" t="s">
        <v>493</v>
      </c>
    </row>
    <row r="11" spans="1:7" ht="16.5" thickBot="1">
      <c r="A11" s="85" t="s">
        <v>67</v>
      </c>
      <c r="B11" s="55" t="s">
        <v>250</v>
      </c>
      <c r="C11" s="55" t="s">
        <v>251</v>
      </c>
      <c r="D11" s="55"/>
      <c r="E11" s="8" t="s">
        <v>59</v>
      </c>
      <c r="F11" s="8" t="s">
        <v>53</v>
      </c>
      <c r="G11" s="55"/>
    </row>
    <row r="12" spans="1:7" ht="16.5" thickBot="1">
      <c r="A12" s="85" t="s">
        <v>67</v>
      </c>
      <c r="B12" s="55" t="s">
        <v>253</v>
      </c>
      <c r="C12" s="55" t="s">
        <v>254</v>
      </c>
      <c r="D12" s="55"/>
      <c r="E12" s="8" t="s">
        <v>59</v>
      </c>
      <c r="F12" s="8" t="s">
        <v>53</v>
      </c>
      <c r="G12" s="55"/>
    </row>
    <row r="13" spans="1:7" ht="26.25" thickBot="1">
      <c r="A13" s="85" t="s">
        <v>67</v>
      </c>
      <c r="B13" s="55" t="s">
        <v>252</v>
      </c>
      <c r="C13" s="55" t="s">
        <v>477</v>
      </c>
      <c r="D13" s="55"/>
      <c r="E13" s="8" t="s">
        <v>59</v>
      </c>
      <c r="F13" s="8" t="s">
        <v>53</v>
      </c>
      <c r="G13" s="55"/>
    </row>
    <row r="14" spans="1:7" ht="16.5" thickBot="1">
      <c r="A14" s="86" t="s">
        <v>70</v>
      </c>
      <c r="B14" s="55" t="s">
        <v>257</v>
      </c>
      <c r="C14" s="55" t="s">
        <v>258</v>
      </c>
      <c r="D14" s="55"/>
      <c r="E14" s="8" t="s">
        <v>59</v>
      </c>
      <c r="F14" s="8" t="s">
        <v>53</v>
      </c>
      <c r="G14" s="55"/>
    </row>
    <row r="15" spans="1:7" ht="16.5" thickBot="1">
      <c r="A15" s="86" t="s">
        <v>70</v>
      </c>
      <c r="B15" s="55" t="s">
        <v>255</v>
      </c>
      <c r="C15" s="55" t="s">
        <v>256</v>
      </c>
      <c r="D15" s="55"/>
      <c r="E15" s="8" t="s">
        <v>59</v>
      </c>
      <c r="F15" s="8" t="s">
        <v>53</v>
      </c>
      <c r="G15" s="55"/>
    </row>
    <row r="16" spans="1:7" ht="16.5" thickBot="1">
      <c r="A16" s="86" t="s">
        <v>70</v>
      </c>
      <c r="B16" s="55" t="s">
        <v>259</v>
      </c>
      <c r="C16" s="55" t="s">
        <v>260</v>
      </c>
      <c r="D16" s="55"/>
      <c r="E16" s="8" t="s">
        <v>59</v>
      </c>
      <c r="F16" s="8" t="s">
        <v>53</v>
      </c>
      <c r="G16" s="55"/>
    </row>
    <row r="17" spans="1:7" ht="13.9" customHeight="1" thickBot="1">
      <c r="A17" s="86" t="s">
        <v>70</v>
      </c>
      <c r="B17" s="55" t="s">
        <v>261</v>
      </c>
      <c r="C17" s="55" t="s">
        <v>262</v>
      </c>
      <c r="D17" s="55"/>
      <c r="E17" s="8" t="s">
        <v>59</v>
      </c>
      <c r="F17" s="8" t="s">
        <v>53</v>
      </c>
      <c r="G17" s="55"/>
    </row>
    <row r="18" spans="1:7" ht="39" thickBot="1">
      <c r="A18" s="87" t="s">
        <v>73</v>
      </c>
      <c r="B18" s="55" t="s">
        <v>263</v>
      </c>
      <c r="C18" s="55" t="s">
        <v>264</v>
      </c>
      <c r="D18" s="55" t="s">
        <v>683</v>
      </c>
      <c r="E18" s="8" t="s">
        <v>59</v>
      </c>
      <c r="F18" s="8" t="s">
        <v>53</v>
      </c>
      <c r="G18" s="55"/>
    </row>
    <row r="19" spans="1:7" ht="64.5" thickBot="1">
      <c r="A19" s="87" t="s">
        <v>73</v>
      </c>
      <c r="B19" s="55" t="s">
        <v>265</v>
      </c>
      <c r="C19" s="55" t="s">
        <v>266</v>
      </c>
      <c r="D19" s="55" t="s">
        <v>682</v>
      </c>
      <c r="E19" s="8" t="s">
        <v>59</v>
      </c>
      <c r="F19" s="8" t="s">
        <v>53</v>
      </c>
      <c r="G19" s="55"/>
    </row>
    <row r="20" spans="1:7" ht="16.5" thickBot="1">
      <c r="A20" s="88" t="s">
        <v>71</v>
      </c>
      <c r="B20" s="55" t="s">
        <v>267</v>
      </c>
      <c r="C20" s="55" t="s">
        <v>268</v>
      </c>
      <c r="D20" s="55"/>
      <c r="E20" s="8" t="s">
        <v>55</v>
      </c>
      <c r="F20" s="8" t="s">
        <v>53</v>
      </c>
      <c r="G20" s="55"/>
    </row>
    <row r="21" spans="1:7" ht="16.5" thickBot="1">
      <c r="A21" s="88" t="s">
        <v>71</v>
      </c>
      <c r="B21" s="55" t="s">
        <v>269</v>
      </c>
      <c r="C21" s="55" t="s">
        <v>270</v>
      </c>
      <c r="D21" s="55"/>
      <c r="E21" s="8" t="s">
        <v>55</v>
      </c>
      <c r="F21" s="8" t="s">
        <v>53</v>
      </c>
      <c r="G21" s="55"/>
    </row>
    <row r="22" spans="1:7" ht="16.5" thickBot="1">
      <c r="A22" s="89" t="s">
        <v>82</v>
      </c>
      <c r="B22" s="55" t="s">
        <v>271</v>
      </c>
      <c r="C22" s="55" t="s">
        <v>272</v>
      </c>
      <c r="D22" s="55"/>
      <c r="E22" s="8" t="s">
        <v>55</v>
      </c>
      <c r="F22" s="8" t="s">
        <v>53</v>
      </c>
      <c r="G22" s="55"/>
    </row>
    <row r="23" spans="1:7" ht="16.5" thickBot="1">
      <c r="A23" s="89" t="s">
        <v>82</v>
      </c>
      <c r="B23" s="55" t="s">
        <v>273</v>
      </c>
      <c r="C23" s="55" t="s">
        <v>274</v>
      </c>
      <c r="D23" s="55"/>
      <c r="E23" s="8" t="s">
        <v>55</v>
      </c>
      <c r="F23" s="8" t="s">
        <v>53</v>
      </c>
      <c r="G23" s="55"/>
    </row>
    <row r="24" spans="1:7" ht="16.5" thickBot="1">
      <c r="A24" s="90" t="s">
        <v>485</v>
      </c>
      <c r="B24" s="55" t="s">
        <v>275</v>
      </c>
      <c r="C24" s="55" t="s">
        <v>276</v>
      </c>
      <c r="D24" s="55"/>
      <c r="E24" s="8" t="s">
        <v>55</v>
      </c>
      <c r="F24" s="8" t="s">
        <v>53</v>
      </c>
      <c r="G24" s="55"/>
    </row>
    <row r="25" spans="1:7" ht="16.5" thickBot="1">
      <c r="A25" s="90" t="s">
        <v>485</v>
      </c>
      <c r="B25" s="55" t="s">
        <v>277</v>
      </c>
      <c r="C25" s="55" t="s">
        <v>278</v>
      </c>
      <c r="D25" s="55"/>
      <c r="E25" s="8" t="s">
        <v>55</v>
      </c>
      <c r="F25" s="8" t="s">
        <v>53</v>
      </c>
      <c r="G25" s="55"/>
    </row>
    <row r="26" spans="1:7" ht="16.5" thickBot="1">
      <c r="A26" s="90" t="s">
        <v>485</v>
      </c>
      <c r="B26" s="55" t="s">
        <v>279</v>
      </c>
      <c r="C26" s="55" t="s">
        <v>280</v>
      </c>
      <c r="D26" s="55"/>
      <c r="E26" s="8" t="s">
        <v>55</v>
      </c>
      <c r="F26" s="8" t="s">
        <v>53</v>
      </c>
      <c r="G26" s="55"/>
    </row>
    <row r="27" spans="1:7" ht="16.5" thickBot="1">
      <c r="A27" s="90" t="s">
        <v>485</v>
      </c>
      <c r="B27" s="55" t="s">
        <v>281</v>
      </c>
      <c r="C27" s="55" t="s">
        <v>282</v>
      </c>
      <c r="D27" s="55"/>
      <c r="E27" s="8" t="s">
        <v>55</v>
      </c>
      <c r="F27" s="8" t="s">
        <v>53</v>
      </c>
      <c r="G27" s="55"/>
    </row>
    <row r="28" spans="1:7" ht="16.5" thickBot="1">
      <c r="A28" s="90" t="s">
        <v>485</v>
      </c>
      <c r="B28" s="55" t="s">
        <v>283</v>
      </c>
      <c r="C28" s="55" t="s">
        <v>284</v>
      </c>
      <c r="D28" s="55"/>
      <c r="E28" s="8" t="s">
        <v>55</v>
      </c>
      <c r="F28" s="8" t="s">
        <v>53</v>
      </c>
      <c r="G28" s="55"/>
    </row>
    <row r="29" spans="1:7" ht="13.9" customHeight="1" thickBot="1">
      <c r="A29" s="224" t="s">
        <v>516</v>
      </c>
      <c r="B29" s="225"/>
      <c r="C29" s="8" t="s">
        <v>457</v>
      </c>
      <c r="D29" s="8" t="s">
        <v>492</v>
      </c>
      <c r="E29" s="8" t="s">
        <v>65</v>
      </c>
      <c r="F29" s="8" t="s">
        <v>66</v>
      </c>
      <c r="G29" s="8" t="s">
        <v>493</v>
      </c>
    </row>
    <row r="30" spans="1:7" ht="26.25" thickBot="1">
      <c r="A30" s="85" t="s">
        <v>67</v>
      </c>
      <c r="B30" s="55" t="s">
        <v>517</v>
      </c>
      <c r="C30" s="55" t="s">
        <v>518</v>
      </c>
      <c r="D30" s="55"/>
      <c r="E30" s="8" t="s">
        <v>59</v>
      </c>
      <c r="F30" s="8" t="s">
        <v>53</v>
      </c>
      <c r="G30" s="55"/>
    </row>
    <row r="31" spans="1:7" ht="16.5" thickBot="1">
      <c r="A31" s="86" t="s">
        <v>70</v>
      </c>
      <c r="B31" s="55" t="s">
        <v>519</v>
      </c>
      <c r="C31" s="55" t="s">
        <v>285</v>
      </c>
      <c r="D31" s="55"/>
      <c r="E31" s="8" t="s">
        <v>59</v>
      </c>
      <c r="F31" s="8" t="s">
        <v>53</v>
      </c>
      <c r="G31" s="55"/>
    </row>
    <row r="32" spans="1:7" ht="26.25" thickBot="1">
      <c r="A32" s="86" t="s">
        <v>70</v>
      </c>
      <c r="B32" s="55" t="s">
        <v>520</v>
      </c>
      <c r="C32" s="55" t="s">
        <v>521</v>
      </c>
      <c r="D32" s="55"/>
      <c r="E32" s="8" t="s">
        <v>59</v>
      </c>
      <c r="F32" s="8" t="s">
        <v>53</v>
      </c>
      <c r="G32" s="55"/>
    </row>
    <row r="33" spans="1:7" ht="306.75" thickBot="1">
      <c r="A33" s="87" t="s">
        <v>73</v>
      </c>
      <c r="B33" s="55" t="s">
        <v>523</v>
      </c>
      <c r="C33" s="55" t="s">
        <v>522</v>
      </c>
      <c r="D33" s="55" t="s">
        <v>684</v>
      </c>
      <c r="E33" s="8" t="s">
        <v>59</v>
      </c>
      <c r="F33" s="8" t="s">
        <v>53</v>
      </c>
      <c r="G33" s="55"/>
    </row>
    <row r="34" spans="1:7" ht="16.5" thickBot="1">
      <c r="A34" s="88" t="s">
        <v>71</v>
      </c>
      <c r="B34" s="55" t="s">
        <v>524</v>
      </c>
      <c r="C34" s="55" t="s">
        <v>525</v>
      </c>
      <c r="D34" s="55"/>
      <c r="E34" s="8" t="s">
        <v>55</v>
      </c>
      <c r="F34" s="8" t="s">
        <v>53</v>
      </c>
      <c r="G34" s="55"/>
    </row>
    <row r="35" spans="1:7" ht="26.25" thickBot="1">
      <c r="A35" s="88" t="s">
        <v>71</v>
      </c>
      <c r="B35" s="55" t="s">
        <v>286</v>
      </c>
      <c r="C35" s="55" t="s">
        <v>526</v>
      </c>
      <c r="D35" s="55"/>
      <c r="E35" s="8" t="s">
        <v>55</v>
      </c>
      <c r="F35" s="8" t="s">
        <v>53</v>
      </c>
      <c r="G35" s="55"/>
    </row>
    <row r="36" spans="1:7" ht="26.25" thickBot="1">
      <c r="A36" s="89" t="s">
        <v>82</v>
      </c>
      <c r="B36" s="55" t="s">
        <v>527</v>
      </c>
      <c r="C36" s="55" t="s">
        <v>528</v>
      </c>
      <c r="D36" s="55"/>
      <c r="E36" s="8" t="s">
        <v>55</v>
      </c>
      <c r="F36" s="8" t="s">
        <v>53</v>
      </c>
      <c r="G36" s="55"/>
    </row>
    <row r="37" spans="1:7" ht="16.5" thickBot="1">
      <c r="A37" s="89" t="s">
        <v>82</v>
      </c>
      <c r="B37" s="55" t="s">
        <v>529</v>
      </c>
      <c r="C37" s="55" t="s">
        <v>530</v>
      </c>
      <c r="D37" s="55"/>
      <c r="E37" s="8" t="s">
        <v>55</v>
      </c>
      <c r="F37" s="8" t="s">
        <v>53</v>
      </c>
      <c r="G37" s="55"/>
    </row>
    <row r="38" spans="1:7" ht="26.25" thickBot="1">
      <c r="A38" s="89" t="s">
        <v>82</v>
      </c>
      <c r="B38" s="55" t="s">
        <v>287</v>
      </c>
      <c r="C38" s="55" t="s">
        <v>531</v>
      </c>
      <c r="D38" s="55"/>
      <c r="E38" s="8" t="s">
        <v>55</v>
      </c>
      <c r="F38" s="8" t="s">
        <v>53</v>
      </c>
      <c r="G38" s="55"/>
    </row>
    <row r="39" spans="1:7" ht="16.5" thickBot="1">
      <c r="A39" s="90" t="s">
        <v>485</v>
      </c>
      <c r="B39" s="55" t="s">
        <v>532</v>
      </c>
      <c r="C39" s="55" t="s">
        <v>534</v>
      </c>
      <c r="D39" s="55"/>
      <c r="E39" s="8" t="s">
        <v>55</v>
      </c>
      <c r="F39" s="8" t="s">
        <v>53</v>
      </c>
      <c r="G39" s="55"/>
    </row>
    <row r="40" spans="1:7" ht="16.5" thickBot="1">
      <c r="A40" s="90" t="s">
        <v>485</v>
      </c>
      <c r="B40" s="55" t="s">
        <v>533</v>
      </c>
      <c r="C40" s="55" t="s">
        <v>535</v>
      </c>
      <c r="D40" s="55"/>
      <c r="E40" s="8" t="s">
        <v>55</v>
      </c>
      <c r="F40" s="8" t="s">
        <v>53</v>
      </c>
      <c r="G40" s="55"/>
    </row>
    <row r="41" spans="1:7" s="24" customFormat="1" ht="13.9" customHeight="1" thickBot="1">
      <c r="A41" s="224" t="s">
        <v>74</v>
      </c>
      <c r="B41" s="225"/>
      <c r="C41" s="8" t="s">
        <v>64</v>
      </c>
      <c r="D41" s="8" t="s">
        <v>492</v>
      </c>
      <c r="E41" s="8" t="s">
        <v>65</v>
      </c>
      <c r="F41" s="8" t="s">
        <v>66</v>
      </c>
      <c r="G41" s="8" t="s">
        <v>493</v>
      </c>
    </row>
    <row r="42" spans="1:7" s="24" customFormat="1" ht="16.5" thickBot="1">
      <c r="A42" s="85" t="s">
        <v>67</v>
      </c>
      <c r="B42" s="55" t="s">
        <v>318</v>
      </c>
      <c r="C42" s="55" t="s">
        <v>319</v>
      </c>
      <c r="D42" s="55"/>
      <c r="E42" s="8" t="s">
        <v>59</v>
      </c>
      <c r="F42" s="8" t="s">
        <v>53</v>
      </c>
      <c r="G42" s="55"/>
    </row>
    <row r="43" spans="1:7" s="24" customFormat="1" ht="39" thickBot="1">
      <c r="A43" s="86" t="s">
        <v>70</v>
      </c>
      <c r="B43" s="55" t="s">
        <v>320</v>
      </c>
      <c r="C43" s="55" t="s">
        <v>321</v>
      </c>
      <c r="D43" s="55"/>
      <c r="E43" s="8" t="s">
        <v>59</v>
      </c>
      <c r="F43" s="8" t="s">
        <v>53</v>
      </c>
      <c r="G43" s="55"/>
    </row>
    <row r="44" spans="1:7" s="24" customFormat="1" ht="16.5" thickBot="1">
      <c r="A44" s="87" t="s">
        <v>73</v>
      </c>
      <c r="B44" s="55" t="s">
        <v>324</v>
      </c>
      <c r="C44" s="55" t="s">
        <v>325</v>
      </c>
      <c r="D44" s="55"/>
      <c r="E44" s="8" t="s">
        <v>59</v>
      </c>
      <c r="F44" s="8" t="s">
        <v>53</v>
      </c>
      <c r="G44" s="55"/>
    </row>
    <row r="45" spans="1:7" s="24" customFormat="1" ht="13.9" customHeight="1" thickBot="1">
      <c r="A45" s="87" t="s">
        <v>73</v>
      </c>
      <c r="B45" s="55" t="s">
        <v>322</v>
      </c>
      <c r="C45" s="55" t="s">
        <v>323</v>
      </c>
      <c r="D45" s="55" t="s">
        <v>708</v>
      </c>
      <c r="E45" s="8" t="s">
        <v>59</v>
      </c>
      <c r="F45" s="8" t="s">
        <v>53</v>
      </c>
      <c r="G45" s="55"/>
    </row>
    <row r="46" spans="1:7" s="24" customFormat="1" ht="16.5" thickBot="1">
      <c r="A46" s="88" t="s">
        <v>71</v>
      </c>
      <c r="B46" s="55" t="s">
        <v>326</v>
      </c>
      <c r="C46" s="55" t="s">
        <v>327</v>
      </c>
      <c r="D46" s="55"/>
      <c r="E46" s="8" t="s">
        <v>55</v>
      </c>
      <c r="F46" s="8" t="s">
        <v>53</v>
      </c>
      <c r="G46" s="55"/>
    </row>
    <row r="47" spans="1:7" s="24" customFormat="1" ht="16.5" thickBot="1">
      <c r="A47" s="88" t="s">
        <v>71</v>
      </c>
      <c r="B47" s="55" t="s">
        <v>328</v>
      </c>
      <c r="C47" s="55" t="s">
        <v>329</v>
      </c>
      <c r="D47" s="55"/>
      <c r="E47" s="8" t="s">
        <v>55</v>
      </c>
      <c r="F47" s="8" t="s">
        <v>53</v>
      </c>
      <c r="G47" s="55"/>
    </row>
    <row r="48" spans="1:7" s="24" customFormat="1" ht="16.5" thickBot="1">
      <c r="A48" s="89" t="s">
        <v>82</v>
      </c>
      <c r="B48" s="55" t="s">
        <v>330</v>
      </c>
      <c r="C48" s="55" t="s">
        <v>331</v>
      </c>
      <c r="D48" s="55"/>
      <c r="E48" s="8" t="s">
        <v>55</v>
      </c>
      <c r="F48" s="8" t="s">
        <v>53</v>
      </c>
      <c r="G48" s="55"/>
    </row>
    <row r="49" spans="1:7" s="24" customFormat="1" ht="16.5" thickBot="1">
      <c r="A49" s="89" t="s">
        <v>82</v>
      </c>
      <c r="B49" s="55" t="s">
        <v>332</v>
      </c>
      <c r="C49" s="55" t="s">
        <v>333</v>
      </c>
      <c r="D49" s="55"/>
      <c r="E49" s="8" t="s">
        <v>55</v>
      </c>
      <c r="F49" s="8" t="s">
        <v>53</v>
      </c>
      <c r="G49" s="55"/>
    </row>
    <row r="50" spans="1:7" s="24" customFormat="1" ht="13.9" customHeight="1" thickBot="1">
      <c r="A50" s="224" t="s">
        <v>334</v>
      </c>
      <c r="B50" s="225"/>
      <c r="C50" s="68" t="s">
        <v>458</v>
      </c>
      <c r="D50" s="8" t="s">
        <v>492</v>
      </c>
      <c r="E50" s="8" t="s">
        <v>65</v>
      </c>
      <c r="F50" s="8" t="s">
        <v>66</v>
      </c>
      <c r="G50" s="8" t="s">
        <v>493</v>
      </c>
    </row>
    <row r="51" spans="1:7" s="24" customFormat="1" ht="26.25" thickBot="1">
      <c r="A51" s="85" t="s">
        <v>67</v>
      </c>
      <c r="B51" s="55" t="s">
        <v>335</v>
      </c>
      <c r="C51" s="55" t="s">
        <v>593</v>
      </c>
      <c r="D51" s="55"/>
      <c r="E51" s="8" t="s">
        <v>59</v>
      </c>
      <c r="F51" s="8" t="s">
        <v>53</v>
      </c>
      <c r="G51" s="55"/>
    </row>
    <row r="52" spans="1:7" s="24" customFormat="1" ht="64.5" thickBot="1">
      <c r="A52" s="86" t="s">
        <v>70</v>
      </c>
      <c r="B52" s="55" t="s">
        <v>336</v>
      </c>
      <c r="C52" s="55" t="s">
        <v>337</v>
      </c>
      <c r="D52" s="55"/>
      <c r="E52" s="8" t="s">
        <v>59</v>
      </c>
      <c r="F52" s="8" t="s">
        <v>53</v>
      </c>
      <c r="G52" s="55"/>
    </row>
    <row r="53" spans="1:7" s="24" customFormat="1" ht="26.25" thickBot="1">
      <c r="A53" s="87" t="s">
        <v>73</v>
      </c>
      <c r="B53" s="55" t="s">
        <v>340</v>
      </c>
      <c r="C53" s="55" t="s">
        <v>341</v>
      </c>
      <c r="D53" s="55" t="s">
        <v>707</v>
      </c>
      <c r="E53" s="8" t="s">
        <v>59</v>
      </c>
      <c r="F53" s="8" t="s">
        <v>53</v>
      </c>
      <c r="G53" s="55"/>
    </row>
    <row r="54" spans="1:7" s="24" customFormat="1" ht="26.25" thickBot="1">
      <c r="A54" s="87" t="s">
        <v>73</v>
      </c>
      <c r="B54" s="55" t="s">
        <v>338</v>
      </c>
      <c r="C54" s="55" t="s">
        <v>339</v>
      </c>
      <c r="D54" s="55"/>
      <c r="E54" s="8" t="s">
        <v>55</v>
      </c>
      <c r="F54" s="8" t="s">
        <v>53</v>
      </c>
      <c r="G54" s="55"/>
    </row>
    <row r="55" spans="1:7" s="24" customFormat="1" ht="26.25" thickBot="1">
      <c r="A55" s="88" t="s">
        <v>71</v>
      </c>
      <c r="B55" s="55" t="s">
        <v>342</v>
      </c>
      <c r="C55" s="55" t="s">
        <v>343</v>
      </c>
      <c r="D55" s="55"/>
      <c r="E55" s="8" t="s">
        <v>55</v>
      </c>
      <c r="F55" s="8" t="s">
        <v>53</v>
      </c>
      <c r="G55" s="55"/>
    </row>
    <row r="56" spans="1:7" s="24" customFormat="1" ht="16.5" thickBot="1">
      <c r="A56" s="88" t="s">
        <v>71</v>
      </c>
      <c r="B56" s="55" t="s">
        <v>344</v>
      </c>
      <c r="C56" s="55" t="s">
        <v>345</v>
      </c>
      <c r="D56" s="55"/>
      <c r="E56" s="8" t="s">
        <v>55</v>
      </c>
      <c r="F56" s="8" t="s">
        <v>53</v>
      </c>
      <c r="G56" s="55"/>
    </row>
    <row r="57" spans="1:7" s="24" customFormat="1" ht="16.5" thickBot="1">
      <c r="A57" s="88" t="s">
        <v>71</v>
      </c>
      <c r="B57" s="55" t="s">
        <v>346</v>
      </c>
      <c r="C57" s="55" t="s">
        <v>347</v>
      </c>
      <c r="D57" s="55"/>
      <c r="E57" s="8" t="s">
        <v>55</v>
      </c>
      <c r="F57" s="8" t="s">
        <v>53</v>
      </c>
      <c r="G57" s="55"/>
    </row>
    <row r="58" spans="1:7" s="24" customFormat="1" ht="16.5" thickBot="1">
      <c r="A58" s="89" t="s">
        <v>82</v>
      </c>
      <c r="B58" s="55" t="s">
        <v>348</v>
      </c>
      <c r="C58" s="55" t="s">
        <v>349</v>
      </c>
      <c r="D58" s="55"/>
      <c r="E58" s="8" t="s">
        <v>55</v>
      </c>
      <c r="F58" s="8" t="s">
        <v>53</v>
      </c>
      <c r="G58" s="55"/>
    </row>
    <row r="59" spans="1:7" s="24" customFormat="1" ht="26.25" thickBot="1">
      <c r="A59" s="89" t="s">
        <v>82</v>
      </c>
      <c r="B59" s="55" t="s">
        <v>350</v>
      </c>
      <c r="C59" s="55" t="s">
        <v>351</v>
      </c>
      <c r="D59" s="55"/>
      <c r="E59" s="8" t="s">
        <v>55</v>
      </c>
      <c r="F59" s="8" t="s">
        <v>53</v>
      </c>
      <c r="G59" s="55"/>
    </row>
    <row r="60" spans="1:7" s="24" customFormat="1" ht="15.75"/>
    <row r="61" spans="1:7" s="24" customFormat="1" ht="15.75"/>
    <row r="62" spans="1:7" s="24" customFormat="1" ht="15.75"/>
    <row r="63" spans="1:7" s="24" customFormat="1" ht="15.75"/>
    <row r="64" spans="1:7" s="24" customFormat="1" ht="15.75"/>
    <row r="65" s="24" customFormat="1" ht="15.75"/>
    <row r="66" s="24" customFormat="1" ht="15.75"/>
    <row r="67" s="24" customFormat="1" ht="13.9" customHeight="1"/>
    <row r="68" s="24" customFormat="1" ht="15.75"/>
    <row r="69" s="24" customFormat="1" ht="15.75"/>
    <row r="70" s="24" customFormat="1" ht="15.75"/>
    <row r="71" s="24" customFormat="1" ht="15.75"/>
    <row r="72" s="24" customFormat="1" ht="15.75"/>
    <row r="73" s="24" customFormat="1" ht="15.75"/>
    <row r="74" s="24" customFormat="1" ht="13.9" customHeight="1"/>
    <row r="75" s="24" customFormat="1" ht="15.75"/>
    <row r="76" s="24" customFormat="1" ht="15.75"/>
    <row r="77" s="24" customFormat="1" ht="15.75"/>
    <row r="78" s="24" customFormat="1" ht="15.75"/>
    <row r="79" s="24" customFormat="1" ht="15.75"/>
    <row r="80" s="24" customFormat="1" ht="15.75"/>
    <row r="81" s="24" customFormat="1" ht="13.9" customHeight="1"/>
    <row r="82" s="24" customFormat="1" ht="15.75"/>
    <row r="83" s="24" customFormat="1" ht="15.75"/>
    <row r="84" s="24" customFormat="1" ht="15.75"/>
    <row r="85" s="24" customFormat="1" ht="15.75"/>
    <row r="86" s="24" customFormat="1" ht="13.9" customHeight="1"/>
    <row r="87" s="24" customFormat="1" ht="15.75"/>
    <row r="88" s="24" customFormat="1" ht="15.75"/>
    <row r="89" s="24" customFormat="1" ht="15.75"/>
    <row r="90" s="24" customFormat="1" ht="13.9" customHeight="1"/>
    <row r="91" s="24" customFormat="1" ht="15.75"/>
    <row r="92" s="24" customFormat="1" ht="15.75"/>
    <row r="93" s="24" customFormat="1" ht="15.75"/>
    <row r="94" s="24" customFormat="1" ht="15.75"/>
    <row r="95" s="24" customFormat="1" ht="13.9" customHeight="1"/>
    <row r="96" s="24" customFormat="1" ht="15.75"/>
    <row r="97" s="24" customFormat="1" ht="15.75"/>
    <row r="98" s="24" customFormat="1" ht="15.75"/>
    <row r="99" s="24" customFormat="1" ht="15.75"/>
    <row r="100" s="24" customFormat="1" ht="15.75"/>
    <row r="101" s="24" customFormat="1" ht="15.75"/>
    <row r="102" s="24" customFormat="1" ht="15.75"/>
    <row r="103" s="24" customFormat="1" ht="15.7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7" workbookViewId="0">
      <selection activeCell="D47" sqref="D47"/>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49</v>
      </c>
      <c r="B1" s="8" t="s">
        <v>50</v>
      </c>
      <c r="C1" s="8" t="s">
        <v>353</v>
      </c>
      <c r="D1" s="8"/>
      <c r="E1" s="7" t="str">
        <f>""&amp;COUNTIF(E$10:E$242,$A$2)&amp;" "&amp;$A$2</f>
        <v>0 Untested</v>
      </c>
      <c r="F1" s="7" t="str">
        <f>""&amp;COUNTIF(F$10:F$242,$A$2)&amp;" "&amp;$A$2</f>
        <v>34 Untested</v>
      </c>
      <c r="G1" s="8" t="s">
        <v>352</v>
      </c>
    </row>
    <row r="2" spans="1:7" ht="13.9" customHeight="1" thickBot="1">
      <c r="A2" s="59" t="s">
        <v>53</v>
      </c>
      <c r="B2" s="55" t="s">
        <v>54</v>
      </c>
      <c r="C2" s="230" t="s">
        <v>354</v>
      </c>
      <c r="D2" s="231"/>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3.9" customHeight="1" thickBot="1">
      <c r="A3" s="59" t="s">
        <v>55</v>
      </c>
      <c r="B3" s="55" t="s">
        <v>56</v>
      </c>
      <c r="C3" s="232"/>
      <c r="D3" s="233"/>
      <c r="E3" s="61">
        <f>SUMPRODUCT(($A$10:$A$242="Basic")*(E$10:E$242="Missing"))+0.5*SUMPRODUCT(($A$10:$A$242="Basic")*(E$10:E$242="Partial"))</f>
        <v>0</v>
      </c>
      <c r="F3" s="61">
        <f>SUMPRODUCT(($A$10:$A$242="Basic")*(F$10:F$242="Missing"))+0.5*SUMPRODUCT(($A$10:$A$242="Basic")*(F$10:F$242="Partial"))</f>
        <v>0</v>
      </c>
      <c r="G3" s="55" t="str">
        <f>"Basic "&amp;$G$1&amp;"s "&amp;A3</f>
        <v>Basic ACRs Missing</v>
      </c>
    </row>
    <row r="4" spans="1:7" ht="13.9" customHeight="1" thickBot="1">
      <c r="A4" s="59" t="s">
        <v>57</v>
      </c>
      <c r="B4" s="55" t="s">
        <v>58</v>
      </c>
      <c r="C4" s="232"/>
      <c r="D4" s="233"/>
      <c r="E4" s="61">
        <f>SUMPRODUCT(($A$10:$A$242="Intermediate")*(E$10:E$242="Missing"))+0.5*SUMPRODUCT(($A$10:$A$242="Intermediate")*(E$10:E$242="Partial"))</f>
        <v>2</v>
      </c>
      <c r="F4" s="61">
        <f>SUMPRODUCT(($A$10:$A$242="Intermediate")*(F$10:F$242="Missing"))+0.5*SUMPRODUCT(($A$10:$A$242="Intermediate")*(F$10:F$242="Partial"))</f>
        <v>0</v>
      </c>
      <c r="G4" s="55" t="str">
        <f>"Intermediate "&amp;$G$1&amp;"s "&amp;A3</f>
        <v>Intermediate ACRs Missing</v>
      </c>
    </row>
    <row r="5" spans="1:7" ht="13.9" customHeight="1" thickBot="1">
      <c r="A5" s="59" t="s">
        <v>59</v>
      </c>
      <c r="B5" s="55" t="s">
        <v>60</v>
      </c>
      <c r="C5" s="232"/>
      <c r="D5" s="233"/>
      <c r="E5" s="61">
        <f>SUMPRODUCT(($A$10:$A$242="Intermediate")*(E$10:E$242="Completed"))+SUMPRODUCT(($A$10:$A$242="Intermediate")*(E$10:E$242="Pre-Passed"))+0.5*SUMPRODUCT(($A$10:$A$242="Intermediate")*(E$10:E$242="Partial"))</f>
        <v>3</v>
      </c>
      <c r="F5" s="61">
        <f>SUMPRODUCT(($A$10:$A$242="Intermediate")*(F$10:F$242="Completed"))+SUMPRODUCT(($A$10:$A$242="Intermediate")*(F$10:F$242="Pre-Passed"))+0.5*SUMPRODUCT(($A$10:$A$242="Intermediate")*(F$10:F$242="Partial"))</f>
        <v>0</v>
      </c>
      <c r="G5" s="55" t="str">
        <f>"Intermediate "&amp;$G$1&amp;"s "&amp;A5</f>
        <v>Intermediate ACRs Completed</v>
      </c>
    </row>
    <row r="6" spans="1:7" ht="13.9" customHeight="1" thickBot="1">
      <c r="A6" s="59" t="s">
        <v>61</v>
      </c>
      <c r="B6" s="55" t="s">
        <v>482</v>
      </c>
      <c r="C6" s="232"/>
      <c r="D6" s="233"/>
      <c r="E6" s="61">
        <f>SUMPRODUCT(($A$10:$A$242="Advanced")*(E$10:E$242="Missing"))+0.5*SUMPRODUCT(($A$10:$A$242="Advanced")*(E$10:E$242="Partial"))</f>
        <v>3</v>
      </c>
      <c r="F6" s="61">
        <f>SUMPRODUCT(($A$10:$A$242="Advanced")*(F$10:F$242="Missing"))+0.5*SUMPRODUCT(($A$10:$A$242="Advanced")*(F$10:F$242="Partial"))</f>
        <v>0</v>
      </c>
      <c r="G6" s="55" t="str">
        <f>"Advanced "&amp;$G$1&amp;"s "&amp;A3</f>
        <v>Advanced ACRs Missing</v>
      </c>
    </row>
    <row r="7" spans="1:7" ht="13.9" customHeight="1" thickBot="1">
      <c r="A7" s="54" t="s">
        <v>62</v>
      </c>
      <c r="B7" s="55" t="s">
        <v>63</v>
      </c>
      <c r="C7" s="232"/>
      <c r="D7" s="233"/>
      <c r="E7" s="61">
        <f>SUMPRODUCT(($A$10:$A$242="Advanced")*(E$10:E$242="Completed"))+SUMPRODUCT(($A$10:$A$242="Advanced")*(E$10:E$242="Pre-Passed"))+0.5*SUMPRODUCT(($A$10:$A$242="Advanced")*(E$10:E$242="Partial"))</f>
        <v>2</v>
      </c>
      <c r="F7" s="61">
        <f>SUMPRODUCT(($A$10:$A$242="Advanced")*(F$10:F$242="Completed"))+SUMPRODUCT(($A$10:$A$242="Advanced")*(F$10:F$242="Pre-Passed"))+0.5*SUMPRODUCT(($A$10:$A$242="Advanced")*(F$10:F$242="Partial"))</f>
        <v>0</v>
      </c>
      <c r="G7" s="55" t="str">
        <f>"Advanced "&amp;$G$1&amp;"s "&amp;A5</f>
        <v>Advanced ACRs Completed</v>
      </c>
    </row>
    <row r="8" spans="1:7" ht="13.9" customHeight="1" thickBot="1">
      <c r="A8" s="226" t="s">
        <v>483</v>
      </c>
      <c r="B8" s="227"/>
      <c r="C8" s="232"/>
      <c r="D8" s="233"/>
      <c r="E8" s="61">
        <f>SUMPRODUCT(($A$10:$A$242="Professional")*(E$10:E$242="Completed"))+SUMPRODUCT(($A$10:$A$242="Professional")*(E$10:E$242="Pre-Passed"))+0.5*SUMPRODUCT(($A$10:$A$242="Professional")*(E$10:E$242="Partial"))</f>
        <v>0</v>
      </c>
      <c r="F8" s="61">
        <f>SUMPRODUCT(($A$10:$A$242="Professional")*(F$10:F$242="Completed"))+SUMPRODUCT(($A$10:$A$242="Professional")*(F$10:F$242="Pre-Passed"))+0.5*SUMPRODUCT(($A$10:$A$242="Professional")*(F$10:F$242="Partial"))</f>
        <v>0</v>
      </c>
      <c r="G8" s="55" t="str">
        <f>"Professional "&amp;$G$1&amp;"s "&amp;A5</f>
        <v>Professional ACRs Completed</v>
      </c>
    </row>
    <row r="9" spans="1:7" ht="13.9" customHeight="1" thickBot="1">
      <c r="A9" s="228"/>
      <c r="B9" s="229"/>
      <c r="C9" s="234"/>
      <c r="D9" s="235"/>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3.9" customHeight="1" thickBot="1">
      <c r="A10" s="224" t="s">
        <v>355</v>
      </c>
      <c r="B10" s="225"/>
      <c r="C10" s="68" t="s">
        <v>451</v>
      </c>
      <c r="D10" s="8" t="s">
        <v>492</v>
      </c>
      <c r="E10" s="8" t="s">
        <v>65</v>
      </c>
      <c r="F10" s="8" t="s">
        <v>66</v>
      </c>
      <c r="G10" s="8" t="s">
        <v>493</v>
      </c>
    </row>
    <row r="11" spans="1:7" ht="16.5" thickBot="1">
      <c r="A11" s="62" t="s">
        <v>67</v>
      </c>
      <c r="B11" s="55" t="s">
        <v>356</v>
      </c>
      <c r="C11" s="60" t="s">
        <v>357</v>
      </c>
      <c r="D11" s="60"/>
      <c r="E11" s="8" t="s">
        <v>59</v>
      </c>
      <c r="F11" s="8" t="s">
        <v>53</v>
      </c>
      <c r="G11" s="55"/>
    </row>
    <row r="12" spans="1:7" ht="16.5" thickBot="1">
      <c r="A12" s="62" t="s">
        <v>67</v>
      </c>
      <c r="B12" s="55" t="s">
        <v>358</v>
      </c>
      <c r="C12" s="55" t="s">
        <v>359</v>
      </c>
      <c r="D12" s="55"/>
      <c r="E12" s="8" t="s">
        <v>59</v>
      </c>
      <c r="F12" s="8" t="s">
        <v>53</v>
      </c>
      <c r="G12" s="55"/>
    </row>
    <row r="13" spans="1:7" ht="16.5" thickBot="1">
      <c r="A13" s="63" t="s">
        <v>70</v>
      </c>
      <c r="B13" s="55" t="s">
        <v>360</v>
      </c>
      <c r="C13" s="55" t="s">
        <v>361</v>
      </c>
      <c r="D13" s="55"/>
      <c r="E13" s="8" t="s">
        <v>59</v>
      </c>
      <c r="F13" s="8" t="s">
        <v>53</v>
      </c>
      <c r="G13" s="55"/>
    </row>
    <row r="14" spans="1:7" ht="16.5" thickBot="1">
      <c r="A14" s="63" t="s">
        <v>70</v>
      </c>
      <c r="B14" s="55" t="s">
        <v>362</v>
      </c>
      <c r="C14" s="55" t="s">
        <v>363</v>
      </c>
      <c r="D14" s="55"/>
      <c r="E14" s="8" t="s">
        <v>59</v>
      </c>
      <c r="F14" s="8" t="s">
        <v>53</v>
      </c>
      <c r="G14" s="55"/>
    </row>
    <row r="15" spans="1:7" ht="16.5" thickBot="1">
      <c r="A15" s="65" t="s">
        <v>73</v>
      </c>
      <c r="B15" s="55" t="s">
        <v>364</v>
      </c>
      <c r="C15" s="55" t="s">
        <v>365</v>
      </c>
      <c r="D15" s="55"/>
      <c r="E15" s="8" t="s">
        <v>55</v>
      </c>
      <c r="F15" s="8" t="s">
        <v>53</v>
      </c>
      <c r="G15" s="55"/>
    </row>
    <row r="16" spans="1:7" ht="16.5" thickBot="1">
      <c r="A16" s="65" t="s">
        <v>73</v>
      </c>
      <c r="B16" s="55" t="s">
        <v>366</v>
      </c>
      <c r="C16" s="55" t="s">
        <v>367</v>
      </c>
      <c r="D16" s="55"/>
      <c r="E16" s="8" t="s">
        <v>55</v>
      </c>
      <c r="F16" s="8" t="s">
        <v>53</v>
      </c>
      <c r="G16" s="55"/>
    </row>
    <row r="17" spans="1:7" ht="26.25" thickBot="1">
      <c r="A17" s="64" t="s">
        <v>71</v>
      </c>
      <c r="B17" s="55" t="s">
        <v>508</v>
      </c>
      <c r="C17" s="55" t="s">
        <v>509</v>
      </c>
      <c r="D17" s="55"/>
      <c r="E17" s="8" t="s">
        <v>55</v>
      </c>
      <c r="F17" s="8" t="s">
        <v>53</v>
      </c>
      <c r="G17" s="55"/>
    </row>
    <row r="18" spans="1:7" ht="26.25" thickBot="1">
      <c r="A18" s="64" t="s">
        <v>71</v>
      </c>
      <c r="B18" s="55" t="s">
        <v>368</v>
      </c>
      <c r="C18" s="55" t="s">
        <v>369</v>
      </c>
      <c r="D18" s="55"/>
      <c r="E18" s="8" t="s">
        <v>55</v>
      </c>
      <c r="F18" s="8" t="s">
        <v>53</v>
      </c>
      <c r="G18" s="55"/>
    </row>
    <row r="19" spans="1:7" ht="16.5" thickBot="1">
      <c r="A19" s="66" t="s">
        <v>82</v>
      </c>
      <c r="B19" s="55" t="s">
        <v>370</v>
      </c>
      <c r="C19" s="55" t="s">
        <v>371</v>
      </c>
      <c r="D19" s="55"/>
      <c r="E19" s="8" t="s">
        <v>55</v>
      </c>
      <c r="F19" s="8" t="s">
        <v>53</v>
      </c>
      <c r="G19" s="55"/>
    </row>
    <row r="20" spans="1:7" ht="26.25" thickBot="1">
      <c r="A20" s="66" t="s">
        <v>82</v>
      </c>
      <c r="B20" s="55" t="s">
        <v>506</v>
      </c>
      <c r="C20" s="55" t="s">
        <v>507</v>
      </c>
      <c r="D20" s="55"/>
      <c r="E20" s="8" t="s">
        <v>55</v>
      </c>
      <c r="F20" s="8" t="s">
        <v>53</v>
      </c>
      <c r="G20" s="55"/>
    </row>
    <row r="21" spans="1:7" ht="16.5" thickBot="1">
      <c r="A21" s="66" t="s">
        <v>82</v>
      </c>
      <c r="B21" s="55" t="s">
        <v>372</v>
      </c>
      <c r="C21" s="55" t="s">
        <v>373</v>
      </c>
      <c r="D21" s="55"/>
      <c r="E21" s="8" t="s">
        <v>55</v>
      </c>
      <c r="F21" s="8" t="s">
        <v>53</v>
      </c>
      <c r="G21" s="55"/>
    </row>
    <row r="22" spans="1:7" ht="26.25" thickBot="1">
      <c r="A22" s="67" t="s">
        <v>485</v>
      </c>
      <c r="B22" s="55" t="s">
        <v>374</v>
      </c>
      <c r="C22" s="55" t="s">
        <v>375</v>
      </c>
      <c r="D22" s="55"/>
      <c r="E22" s="8" t="s">
        <v>55</v>
      </c>
      <c r="F22" s="8" t="s">
        <v>53</v>
      </c>
      <c r="G22" s="55"/>
    </row>
    <row r="23" spans="1:7" ht="16.5" thickBot="1">
      <c r="A23" s="67" t="s">
        <v>485</v>
      </c>
      <c r="B23" s="55" t="s">
        <v>376</v>
      </c>
      <c r="C23" s="55" t="s">
        <v>377</v>
      </c>
      <c r="D23" s="55"/>
      <c r="E23" s="8" t="s">
        <v>55</v>
      </c>
      <c r="F23" s="8" t="s">
        <v>53</v>
      </c>
      <c r="G23" s="55"/>
    </row>
    <row r="24" spans="1:7" ht="13.9" customHeight="1" thickBot="1">
      <c r="A24" s="224" t="s">
        <v>378</v>
      </c>
      <c r="B24" s="225"/>
      <c r="C24" s="8" t="s">
        <v>64</v>
      </c>
      <c r="D24" s="8" t="s">
        <v>492</v>
      </c>
      <c r="E24" s="8" t="s">
        <v>65</v>
      </c>
      <c r="F24" s="8" t="s">
        <v>66</v>
      </c>
      <c r="G24" s="8" t="s">
        <v>493</v>
      </c>
    </row>
    <row r="25" spans="1:7" ht="16.5" thickBot="1">
      <c r="A25" s="62" t="s">
        <v>67</v>
      </c>
      <c r="B25" s="55" t="s">
        <v>379</v>
      </c>
      <c r="C25" s="60" t="s">
        <v>380</v>
      </c>
      <c r="D25" s="60"/>
      <c r="E25" s="8" t="s">
        <v>59</v>
      </c>
      <c r="F25" s="8" t="s">
        <v>53</v>
      </c>
      <c r="G25" s="55"/>
    </row>
    <row r="26" spans="1:7" ht="26.25" thickBot="1">
      <c r="A26" s="62" t="s">
        <v>67</v>
      </c>
      <c r="B26" s="55" t="s">
        <v>381</v>
      </c>
      <c r="C26" s="55" t="s">
        <v>382</v>
      </c>
      <c r="D26" s="55"/>
      <c r="E26" s="8" t="s">
        <v>59</v>
      </c>
      <c r="F26" s="8" t="s">
        <v>53</v>
      </c>
      <c r="G26" s="55"/>
    </row>
    <row r="27" spans="1:7" ht="16.5" thickBot="1">
      <c r="A27" s="63" t="s">
        <v>70</v>
      </c>
      <c r="B27" s="55" t="s">
        <v>383</v>
      </c>
      <c r="C27" s="55" t="s">
        <v>384</v>
      </c>
      <c r="D27" s="55"/>
      <c r="E27" s="8" t="s">
        <v>59</v>
      </c>
      <c r="F27" s="8" t="s">
        <v>53</v>
      </c>
      <c r="G27" s="55"/>
    </row>
    <row r="28" spans="1:7" ht="16.5" thickBot="1">
      <c r="A28" s="63" t="s">
        <v>70</v>
      </c>
      <c r="B28" s="55" t="s">
        <v>385</v>
      </c>
      <c r="C28" s="55" t="s">
        <v>386</v>
      </c>
      <c r="D28" s="55"/>
      <c r="E28" s="8" t="s">
        <v>59</v>
      </c>
      <c r="F28" s="8" t="s">
        <v>53</v>
      </c>
      <c r="G28" s="55"/>
    </row>
    <row r="29" spans="1:7" ht="26.25" thickBot="1">
      <c r="A29" s="65" t="s">
        <v>73</v>
      </c>
      <c r="B29" s="55" t="s">
        <v>388</v>
      </c>
      <c r="C29" s="55" t="s">
        <v>389</v>
      </c>
      <c r="D29" s="55"/>
      <c r="E29" s="8" t="s">
        <v>59</v>
      </c>
      <c r="F29" s="8" t="s">
        <v>53</v>
      </c>
      <c r="G29" s="55"/>
    </row>
    <row r="30" spans="1:7" ht="16.5" thickBot="1">
      <c r="A30" s="65" t="s">
        <v>73</v>
      </c>
      <c r="B30" s="55" t="s">
        <v>390</v>
      </c>
      <c r="C30" s="55" t="s">
        <v>391</v>
      </c>
      <c r="D30" s="55"/>
      <c r="E30" s="8" t="s">
        <v>59</v>
      </c>
      <c r="F30" s="8" t="s">
        <v>53</v>
      </c>
      <c r="G30" s="55"/>
    </row>
    <row r="31" spans="1:7" ht="16.5" thickBot="1">
      <c r="A31" s="64" t="s">
        <v>71</v>
      </c>
      <c r="B31" s="55" t="s">
        <v>392</v>
      </c>
      <c r="C31" s="55" t="s">
        <v>393</v>
      </c>
      <c r="D31" s="55"/>
      <c r="E31" s="8" t="s">
        <v>59</v>
      </c>
      <c r="F31" s="8" t="s">
        <v>53</v>
      </c>
      <c r="G31" s="55"/>
    </row>
    <row r="32" spans="1:7" ht="217.5" thickBot="1">
      <c r="A32" s="64" t="s">
        <v>71</v>
      </c>
      <c r="B32" s="55" t="s">
        <v>394</v>
      </c>
      <c r="C32" s="55" t="s">
        <v>395</v>
      </c>
      <c r="D32" s="55" t="s">
        <v>680</v>
      </c>
      <c r="E32" s="8" t="s">
        <v>59</v>
      </c>
      <c r="F32" s="8" t="s">
        <v>53</v>
      </c>
      <c r="G32" s="55"/>
    </row>
    <row r="33" spans="1:7" ht="26.25" thickBot="1">
      <c r="A33" s="66" t="s">
        <v>82</v>
      </c>
      <c r="B33" s="55" t="s">
        <v>397</v>
      </c>
      <c r="C33" s="55" t="s">
        <v>398</v>
      </c>
      <c r="D33" s="55"/>
      <c r="E33" s="8" t="s">
        <v>55</v>
      </c>
      <c r="F33" s="8" t="s">
        <v>53</v>
      </c>
      <c r="G33" s="55"/>
    </row>
    <row r="34" spans="1:7" ht="26.25" thickBot="1">
      <c r="A34" s="66" t="s">
        <v>82</v>
      </c>
      <c r="B34" s="55" t="s">
        <v>399</v>
      </c>
      <c r="C34" s="55" t="s">
        <v>400</v>
      </c>
      <c r="D34" s="55"/>
      <c r="E34" s="8" t="s">
        <v>55</v>
      </c>
      <c r="F34" s="8" t="s">
        <v>53</v>
      </c>
      <c r="G34" s="55"/>
    </row>
    <row r="35" spans="1:7" ht="26.25" thickBot="1">
      <c r="A35" s="67" t="s">
        <v>485</v>
      </c>
      <c r="B35" s="55" t="s">
        <v>402</v>
      </c>
      <c r="C35" s="55" t="s">
        <v>403</v>
      </c>
      <c r="D35" s="55"/>
      <c r="E35" s="8" t="s">
        <v>55</v>
      </c>
      <c r="F35" s="8" t="s">
        <v>53</v>
      </c>
      <c r="G35" s="55"/>
    </row>
    <row r="36" spans="1:7" ht="13.9" customHeight="1" thickBot="1">
      <c r="A36" s="224" t="s">
        <v>447</v>
      </c>
      <c r="B36" s="225"/>
      <c r="C36" s="8" t="s">
        <v>452</v>
      </c>
      <c r="D36" s="8" t="s">
        <v>492</v>
      </c>
      <c r="E36" s="8" t="s">
        <v>65</v>
      </c>
      <c r="F36" s="8" t="s">
        <v>66</v>
      </c>
      <c r="G36" s="8" t="s">
        <v>493</v>
      </c>
    </row>
    <row r="37" spans="1:7" ht="16.5" thickBot="1">
      <c r="A37" s="62" t="s">
        <v>67</v>
      </c>
      <c r="B37" s="55" t="s">
        <v>212</v>
      </c>
      <c r="C37" s="60" t="s">
        <v>448</v>
      </c>
      <c r="D37" s="60"/>
      <c r="E37" s="8" t="s">
        <v>62</v>
      </c>
      <c r="F37" s="8" t="s">
        <v>53</v>
      </c>
      <c r="G37" s="55"/>
    </row>
    <row r="38" spans="1:7" ht="16.5" thickBot="1">
      <c r="A38" s="62" t="s">
        <v>67</v>
      </c>
      <c r="B38" s="55" t="s">
        <v>449</v>
      </c>
      <c r="C38" s="55" t="s">
        <v>450</v>
      </c>
      <c r="D38" s="55"/>
      <c r="E38" s="8" t="s">
        <v>62</v>
      </c>
      <c r="F38" s="8" t="s">
        <v>53</v>
      </c>
      <c r="G38" s="55"/>
    </row>
    <row r="39" spans="1:7" ht="26.25" thickBot="1">
      <c r="A39" s="63" t="s">
        <v>70</v>
      </c>
      <c r="B39" s="55" t="s">
        <v>387</v>
      </c>
      <c r="C39" s="55" t="s">
        <v>453</v>
      </c>
      <c r="D39" s="55"/>
      <c r="E39" s="8" t="s">
        <v>62</v>
      </c>
      <c r="F39" s="8" t="s">
        <v>53</v>
      </c>
      <c r="G39" s="55"/>
    </row>
    <row r="40" spans="1:7" ht="26.25" thickBot="1">
      <c r="A40" s="64" t="s">
        <v>71</v>
      </c>
      <c r="B40" s="55" t="s">
        <v>396</v>
      </c>
      <c r="C40" s="55" t="s">
        <v>454</v>
      </c>
      <c r="D40" s="55"/>
      <c r="E40" s="8" t="s">
        <v>62</v>
      </c>
      <c r="F40" s="8" t="s">
        <v>53</v>
      </c>
      <c r="G40" s="55"/>
    </row>
    <row r="41" spans="1:7" ht="39" thickBot="1">
      <c r="A41" s="66" t="s">
        <v>82</v>
      </c>
      <c r="B41" s="55" t="s">
        <v>401</v>
      </c>
      <c r="C41" s="55" t="s">
        <v>455</v>
      </c>
      <c r="D41" s="55"/>
      <c r="E41" s="8" t="s">
        <v>62</v>
      </c>
      <c r="F41" s="8" t="s">
        <v>53</v>
      </c>
      <c r="G41" s="55"/>
    </row>
    <row r="42" spans="1:7" ht="16.5" thickBot="1">
      <c r="A42" s="67" t="s">
        <v>485</v>
      </c>
      <c r="B42" s="55" t="s">
        <v>404</v>
      </c>
      <c r="C42" s="55" t="s">
        <v>456</v>
      </c>
      <c r="D42" s="55"/>
      <c r="E42" s="8" t="s">
        <v>62</v>
      </c>
      <c r="F42" s="8" t="s">
        <v>53</v>
      </c>
      <c r="G42" s="55"/>
    </row>
    <row r="43" spans="1:7" ht="13.9" customHeight="1" thickBot="1">
      <c r="A43" s="224" t="s">
        <v>418</v>
      </c>
      <c r="B43" s="225"/>
      <c r="C43" s="8" t="s">
        <v>64</v>
      </c>
      <c r="D43" s="8" t="s">
        <v>492</v>
      </c>
      <c r="E43" s="8" t="s">
        <v>65</v>
      </c>
      <c r="F43" s="8" t="s">
        <v>66</v>
      </c>
      <c r="G43" s="8" t="s">
        <v>493</v>
      </c>
    </row>
    <row r="44" spans="1:7" ht="26.25" thickBot="1">
      <c r="A44" s="62" t="s">
        <v>67</v>
      </c>
      <c r="B44" s="55" t="s">
        <v>419</v>
      </c>
      <c r="C44" s="55" t="s">
        <v>420</v>
      </c>
      <c r="D44" s="55"/>
      <c r="E44" s="8" t="s">
        <v>59</v>
      </c>
      <c r="F44" s="8" t="s">
        <v>53</v>
      </c>
      <c r="G44" s="55"/>
    </row>
    <row r="45" spans="1:7" ht="39" thickBot="1">
      <c r="A45" s="63" t="s">
        <v>70</v>
      </c>
      <c r="B45" s="55" t="s">
        <v>421</v>
      </c>
      <c r="C45" s="69" t="s">
        <v>422</v>
      </c>
      <c r="D45" s="69"/>
      <c r="E45" s="8" t="s">
        <v>59</v>
      </c>
      <c r="F45" s="8" t="s">
        <v>53</v>
      </c>
      <c r="G45" s="55"/>
    </row>
    <row r="46" spans="1:7" ht="51.75" thickBot="1">
      <c r="A46" s="65" t="s">
        <v>73</v>
      </c>
      <c r="B46" s="55" t="s">
        <v>423</v>
      </c>
      <c r="C46" s="55" t="s">
        <v>424</v>
      </c>
      <c r="D46" s="55" t="s">
        <v>681</v>
      </c>
      <c r="E46" s="8" t="s">
        <v>59</v>
      </c>
      <c r="F46" s="8" t="s">
        <v>53</v>
      </c>
      <c r="G46" s="55"/>
    </row>
    <row r="47" spans="1:7" ht="26.25" thickBot="1">
      <c r="A47" s="64" t="s">
        <v>71</v>
      </c>
      <c r="B47" s="55" t="s">
        <v>273</v>
      </c>
      <c r="C47" s="55" t="s">
        <v>425</v>
      </c>
      <c r="D47" s="55"/>
      <c r="E47" s="8" t="s">
        <v>55</v>
      </c>
      <c r="F47" s="8" t="s">
        <v>53</v>
      </c>
      <c r="G47" s="55"/>
    </row>
    <row r="48" spans="1:7" s="24" customFormat="1" ht="15.75"/>
    <row r="49" s="24" customFormat="1" ht="15.75"/>
    <row r="50" s="24" customFormat="1" ht="13.9" customHeight="1"/>
    <row r="51" s="24" customFormat="1" ht="15.75"/>
    <row r="52" s="24" customFormat="1" ht="15.75"/>
    <row r="53" s="24" customFormat="1" ht="15.75"/>
    <row r="54" s="24" customFormat="1" ht="15.75"/>
    <row r="55" s="24" customFormat="1" ht="15.75"/>
    <row r="56" s="24" customFormat="1" ht="15.75"/>
    <row r="57" s="24" customFormat="1" ht="15.75"/>
    <row r="58" s="24" customFormat="1" ht="15.75"/>
    <row r="59" s="24" customFormat="1" ht="13.9" customHeight="1"/>
    <row r="60" s="24" customFormat="1" ht="15.75"/>
    <row r="61" s="24" customFormat="1" ht="15.75"/>
    <row r="62" s="24" customFormat="1" ht="15.75"/>
    <row r="63" s="24" customFormat="1" ht="15.75"/>
    <row r="64" s="24" customFormat="1" ht="15.75"/>
    <row r="65" s="24" customFormat="1" ht="13.9" customHeight="1"/>
    <row r="66" s="24" customFormat="1" ht="15.75"/>
    <row r="67" s="24" customFormat="1" ht="15.75"/>
    <row r="68" s="24" customFormat="1" ht="15.75"/>
    <row r="69" s="24" customFormat="1" ht="15.75"/>
    <row r="70" s="24" customFormat="1" ht="15.75"/>
    <row r="71" s="24" customFormat="1" ht="15.75"/>
    <row r="72" s="24" customFormat="1" ht="15.75"/>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3.9" customHeight="1"/>
    <row r="83" s="24" customFormat="1" ht="15.75"/>
    <row r="84" s="24" customFormat="1" ht="15.75"/>
    <row r="85" s="24" customFormat="1" ht="15.75"/>
    <row r="86" s="24" customFormat="1" ht="15.75"/>
    <row r="87" s="24" customFormat="1" ht="15.75"/>
    <row r="88" s="24" customFormat="1" ht="15.75"/>
    <row r="89" s="24" customFormat="1" ht="13.9" customHeight="1"/>
    <row r="90" s="24" customFormat="1" ht="15.75"/>
    <row r="91" s="24" customFormat="1" ht="15.75"/>
    <row r="92" s="24" customFormat="1" ht="15.75"/>
    <row r="93" s="24" customFormat="1" ht="15.75"/>
    <row r="94" s="24" customFormat="1" ht="15.75"/>
    <row r="95" s="24" customFormat="1" ht="15.75"/>
    <row r="96" s="24" customFormat="1" ht="13.9" customHeight="1"/>
    <row r="97" s="24" customFormat="1" ht="15.75"/>
    <row r="98" s="24" customFormat="1" ht="15.75"/>
    <row r="99" s="24" customFormat="1" ht="15.75"/>
    <row r="100" s="24" customFormat="1" ht="15.75"/>
    <row r="101" s="24" customFormat="1" ht="13.9" customHeight="1"/>
    <row r="102" s="24" customFormat="1" ht="15.75"/>
    <row r="103" s="24" customFormat="1" ht="15.75"/>
    <row r="104" s="24" customFormat="1" ht="15.75"/>
    <row r="105" s="24" customFormat="1" ht="13.9" customHeight="1"/>
    <row r="106" s="24" customFormat="1" ht="15.75"/>
    <row r="107" s="24" customFormat="1" ht="15.75"/>
    <row r="108" s="24" customFormat="1" ht="15.75"/>
    <row r="109" s="24" customFormat="1" ht="15.75"/>
    <row r="110" s="24" customFormat="1" ht="13.9" customHeight="1"/>
    <row r="111" s="24" customFormat="1" ht="15.75"/>
    <row r="112" s="24" customFormat="1" ht="15.75"/>
    <row r="113" s="24" customFormat="1" ht="15.75"/>
    <row r="114" s="24" customFormat="1" ht="15.75"/>
    <row r="115" s="24" customFormat="1" ht="15.75"/>
    <row r="116" s="24" customFormat="1" ht="15.75"/>
    <row r="117" s="24" customFormat="1" ht="15.75"/>
    <row r="118" s="24" customFormat="1" ht="15.7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DONT USE -Game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Travis</cp:lastModifiedBy>
  <cp:lastPrinted>2015-01-16T00:21:51Z</cp:lastPrinted>
  <dcterms:created xsi:type="dcterms:W3CDTF">2014-10-20T01:35:31Z</dcterms:created>
  <dcterms:modified xsi:type="dcterms:W3CDTF">2015-12-07T07:40:57Z</dcterms:modified>
</cp:coreProperties>
</file>