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F:\Library\Documents\GitHub\DigiPenFall2015\gat251-2d-design-II\project-01\"/>
    </mc:Choice>
  </mc:AlternateContent>
  <bookViews>
    <workbookView xWindow="0" yWindow="0" windowWidth="28800" windowHeight="14385" tabRatio="500"/>
  </bookViews>
  <sheets>
    <sheet name="Project Grade" sheetId="9" r:id="rId1"/>
    <sheet name="Submission" sheetId="3" r:id="rId2"/>
    <sheet name="TCRs" sheetId="4" r:id="rId3"/>
    <sheet name="DCRs" sheetId="5" r:id="rId4"/>
    <sheet name="ICRs" sheetId="10" r:id="rId5"/>
    <sheet name="NCRs" sheetId="6" r:id="rId6"/>
    <sheet name="VCRs" sheetId="7" r:id="rId7"/>
    <sheet name="ACRs" sheetId="8" r:id="rId8"/>
  </sheets>
  <externalReferences>
    <externalReference r:id="rId9"/>
  </externalReferenc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A3" i="9" l="1"/>
  <c r="A56" i="9" l="1"/>
  <c r="A47" i="9"/>
  <c r="A38" i="9"/>
  <c r="A11" i="9"/>
  <c r="F2" i="4" l="1"/>
  <c r="G9" i="9" s="1"/>
  <c r="H9" i="9" s="1"/>
  <c r="F3" i="4"/>
  <c r="G10" i="9" s="1"/>
  <c r="H10" i="9" s="1"/>
  <c r="F4" i="4"/>
  <c r="F7" i="4"/>
  <c r="G12" i="9" s="1"/>
  <c r="H12" i="9" s="1"/>
  <c r="F8" i="4"/>
  <c r="G13" i="9" s="1"/>
  <c r="H13" i="9" s="1"/>
  <c r="F9" i="4"/>
  <c r="G14" i="9" s="1"/>
  <c r="H14" i="9" s="1"/>
  <c r="F2" i="5"/>
  <c r="G18" i="9" s="1"/>
  <c r="H18" i="9" s="1"/>
  <c r="F3" i="5"/>
  <c r="G19" i="9" s="1"/>
  <c r="H19" i="9" s="1"/>
  <c r="F4" i="5"/>
  <c r="G20" i="9" s="1"/>
  <c r="H20" i="9" s="1"/>
  <c r="F7" i="5"/>
  <c r="G21" i="9" s="1"/>
  <c r="H21" i="9" s="1"/>
  <c r="F8" i="5"/>
  <c r="G22" i="9" s="1"/>
  <c r="H22" i="9" s="1"/>
  <c r="F9" i="5"/>
  <c r="G23" i="9" s="1"/>
  <c r="H23" i="9" s="1"/>
  <c r="F2" i="10"/>
  <c r="G27" i="9" s="1"/>
  <c r="H27" i="9" s="1"/>
  <c r="F3" i="10"/>
  <c r="G28" i="9" s="1"/>
  <c r="H28" i="9" s="1"/>
  <c r="F4" i="10"/>
  <c r="G29" i="9" s="1"/>
  <c r="H29" i="9" s="1"/>
  <c r="F7" i="10"/>
  <c r="G30" i="9" s="1"/>
  <c r="H30" i="9" s="1"/>
  <c r="F8" i="10"/>
  <c r="G31" i="9" s="1"/>
  <c r="H31" i="9" s="1"/>
  <c r="F9" i="10"/>
  <c r="G32" i="9" s="1"/>
  <c r="H32" i="9" s="1"/>
  <c r="F2" i="7"/>
  <c r="G45" i="9"/>
  <c r="H45" i="9"/>
  <c r="F3" i="7"/>
  <c r="G46" i="9" s="1"/>
  <c r="H46" i="9" s="1"/>
  <c r="F4" i="7"/>
  <c r="G47" i="9"/>
  <c r="H47" i="9" s="1"/>
  <c r="F7" i="7"/>
  <c r="G48" i="9" s="1"/>
  <c r="H48" i="9" s="1"/>
  <c r="F8" i="7"/>
  <c r="G49" i="9" s="1"/>
  <c r="H49" i="9" s="1"/>
  <c r="F9" i="7"/>
  <c r="G50" i="9"/>
  <c r="H50" i="9"/>
  <c r="E2" i="4"/>
  <c r="E3" i="4"/>
  <c r="E4" i="4"/>
  <c r="E7" i="4"/>
  <c r="E8" i="4"/>
  <c r="E9" i="4"/>
  <c r="E2" i="5"/>
  <c r="D18" i="9" s="1"/>
  <c r="E18" i="9" s="1"/>
  <c r="E3" i="5"/>
  <c r="D19" i="9" s="1"/>
  <c r="E19" i="9" s="1"/>
  <c r="E4" i="5"/>
  <c r="E20" i="9" s="1"/>
  <c r="E7" i="5"/>
  <c r="E21" i="9" s="1"/>
  <c r="E8" i="5"/>
  <c r="D22" i="9" s="1"/>
  <c r="E22" i="9" s="1"/>
  <c r="E9" i="5"/>
  <c r="D23" i="9" s="1"/>
  <c r="E23" i="9" s="1"/>
  <c r="E2" i="10"/>
  <c r="D27" i="9" s="1"/>
  <c r="E27" i="9" s="1"/>
  <c r="E3" i="10"/>
  <c r="D28" i="9" s="1"/>
  <c r="E28" i="9" s="1"/>
  <c r="E4" i="10"/>
  <c r="E29" i="9" s="1"/>
  <c r="E7" i="10"/>
  <c r="D30" i="9" s="1"/>
  <c r="E30" i="9" s="1"/>
  <c r="E8" i="10"/>
  <c r="D31" i="9" s="1"/>
  <c r="E31" i="9" s="1"/>
  <c r="E9" i="10"/>
  <c r="D32" i="9" s="1"/>
  <c r="E32" i="9" s="1"/>
  <c r="E2" i="7"/>
  <c r="D45" i="9" s="1"/>
  <c r="E45" i="9" s="1"/>
  <c r="E3" i="7"/>
  <c r="D46" i="9" s="1"/>
  <c r="E46" i="9" s="1"/>
  <c r="E4" i="7"/>
  <c r="E47" i="9" s="1"/>
  <c r="E7" i="7"/>
  <c r="D48" i="9" s="1"/>
  <c r="E48" i="9" s="1"/>
  <c r="E8" i="7"/>
  <c r="D49" i="9" s="1"/>
  <c r="E49" i="9" s="1"/>
  <c r="E9" i="7"/>
  <c r="D50" i="9" s="1"/>
  <c r="E50" i="9" s="1"/>
  <c r="F2" i="8"/>
  <c r="F3" i="8"/>
  <c r="F4" i="8"/>
  <c r="G56" i="9" s="1"/>
  <c r="H56" i="9" s="1"/>
  <c r="F7" i="8"/>
  <c r="G57" i="9" s="1"/>
  <c r="H57" i="9" s="1"/>
  <c r="F8" i="8"/>
  <c r="G58" i="9" s="1"/>
  <c r="H58" i="9" s="1"/>
  <c r="F9" i="8"/>
  <c r="E2" i="8"/>
  <c r="D54" i="9" s="1"/>
  <c r="E54" i="9" s="1"/>
  <c r="E3" i="8"/>
  <c r="D55" i="9" s="1"/>
  <c r="E55" i="9" s="1"/>
  <c r="E4" i="8"/>
  <c r="E7" i="8"/>
  <c r="D57" i="9" s="1"/>
  <c r="E57" i="9" s="1"/>
  <c r="E8" i="8"/>
  <c r="D58" i="9" s="1"/>
  <c r="E58" i="9" s="1"/>
  <c r="E9" i="8"/>
  <c r="D59" i="9" s="1"/>
  <c r="E59" i="9" s="1"/>
  <c r="F2" i="6"/>
  <c r="G36" i="9" s="1"/>
  <c r="H36" i="9" s="1"/>
  <c r="F3" i="6"/>
  <c r="G37" i="9" s="1"/>
  <c r="H37" i="9" s="1"/>
  <c r="F4" i="6"/>
  <c r="F7" i="6"/>
  <c r="F8" i="6"/>
  <c r="F9" i="6"/>
  <c r="G41" i="9" s="1"/>
  <c r="H41" i="9" s="1"/>
  <c r="E2" i="6"/>
  <c r="D36" i="9" s="1"/>
  <c r="E36" i="9" s="1"/>
  <c r="E3" i="6"/>
  <c r="D37" i="9" s="1"/>
  <c r="E37" i="9" s="1"/>
  <c r="E4" i="6"/>
  <c r="D38" i="9" s="1"/>
  <c r="E38" i="9" s="1"/>
  <c r="E7" i="6"/>
  <c r="D39" i="9" s="1"/>
  <c r="E39" i="9" s="1"/>
  <c r="E8" i="6"/>
  <c r="D40" i="9" s="1"/>
  <c r="E40" i="9" s="1"/>
  <c r="E9" i="6"/>
  <c r="D41" i="9" s="1"/>
  <c r="E41" i="9" s="1"/>
  <c r="E16" i="3"/>
  <c r="E17" i="3"/>
  <c r="E18" i="3"/>
  <c r="E19" i="3"/>
  <c r="E20" i="3"/>
  <c r="E21" i="3"/>
  <c r="E22" i="3"/>
  <c r="G38" i="9"/>
  <c r="H38" i="9" s="1"/>
  <c r="G39" i="9"/>
  <c r="H39" i="9" s="1"/>
  <c r="G40" i="9"/>
  <c r="H40" i="9" s="1"/>
  <c r="G54" i="9"/>
  <c r="H54" i="9" s="1"/>
  <c r="G55" i="9"/>
  <c r="H55" i="9" s="1"/>
  <c r="G59" i="9"/>
  <c r="H59" i="9" s="1"/>
  <c r="E56" i="9"/>
  <c r="A59" i="9"/>
  <c r="A50" i="9"/>
  <c r="A41" i="9"/>
  <c r="A32" i="9"/>
  <c r="A23" i="9"/>
  <c r="A14" i="9"/>
  <c r="G9" i="4"/>
  <c r="G9" i="5"/>
  <c r="G9" i="10"/>
  <c r="G9" i="6"/>
  <c r="G9" i="7"/>
  <c r="G9" i="8"/>
  <c r="A31" i="9"/>
  <c r="A30" i="9"/>
  <c r="A29" i="9"/>
  <c r="A28" i="9"/>
  <c r="A27" i="9"/>
  <c r="G8" i="10"/>
  <c r="G7" i="10"/>
  <c r="G6" i="10"/>
  <c r="F6" i="10"/>
  <c r="E6" i="10"/>
  <c r="G5" i="10"/>
  <c r="F5" i="10"/>
  <c r="E5" i="10"/>
  <c r="G4" i="10"/>
  <c r="G3" i="10"/>
  <c r="G2" i="10"/>
  <c r="F1" i="10"/>
  <c r="E1" i="10"/>
  <c r="A58" i="9"/>
  <c r="A57" i="9"/>
  <c r="A55" i="9"/>
  <c r="A54" i="9"/>
  <c r="A49" i="9"/>
  <c r="A48" i="9"/>
  <c r="A46" i="9"/>
  <c r="A45" i="9"/>
  <c r="A40" i="9"/>
  <c r="A39" i="9"/>
  <c r="A37" i="9"/>
  <c r="A36" i="9"/>
  <c r="A22" i="9"/>
  <c r="A21" i="9"/>
  <c r="A20" i="9"/>
  <c r="A19" i="9"/>
  <c r="A18" i="9"/>
  <c r="A13" i="9"/>
  <c r="A12" i="9"/>
  <c r="A10" i="9"/>
  <c r="A9" i="9"/>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D10" i="9" l="1"/>
  <c r="E10" i="9" s="1"/>
  <c r="D14" i="9"/>
  <c r="E14" i="9" s="1"/>
  <c r="D9" i="9"/>
  <c r="E9" i="9" s="1"/>
  <c r="D13" i="9"/>
  <c r="E13" i="9" s="1"/>
  <c r="G11" i="9"/>
  <c r="H11" i="9" s="1"/>
  <c r="H15" i="9" s="1"/>
  <c r="D12" i="9"/>
  <c r="E12" i="9" s="1"/>
  <c r="D11" i="9"/>
  <c r="E11" i="9" s="1"/>
  <c r="H42" i="9"/>
  <c r="E33" i="9"/>
  <c r="E23" i="3"/>
  <c r="J9" i="9" s="1"/>
  <c r="E51" i="9"/>
  <c r="E24" i="9"/>
  <c r="H51" i="9"/>
  <c r="H33" i="9"/>
  <c r="E42" i="9"/>
  <c r="H24" i="9"/>
  <c r="E60" i="9"/>
  <c r="H60" i="9"/>
  <c r="G6" i="9" l="1"/>
  <c r="E15" i="9"/>
  <c r="D6" i="9" s="1"/>
  <c r="D3" i="9" l="1"/>
  <c r="J6" i="9"/>
  <c r="J3" i="9" s="1"/>
  <c r="G3" i="9" s="1"/>
</calcChain>
</file>

<file path=xl/sharedStrings.xml><?xml version="1.0" encoding="utf-8"?>
<sst xmlns="http://schemas.openxmlformats.org/spreadsheetml/2006/main" count="1716" uniqueCount="706">
  <si>
    <t>Optimal Game Controls</t>
  </si>
  <si>
    <t>Optimal Number of Players</t>
  </si>
  <si>
    <t>#</t>
  </si>
  <si>
    <t>Total:</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</si>
  <si>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</si>
  <si>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</si>
  <si>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</si>
  <si>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</si>
  <si>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</si>
  <si>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</si>
  <si>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</si>
  <si>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</si>
  <si>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</si>
  <si>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</si>
  <si>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</si>
  <si>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</si>
  <si>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</si>
  <si>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</si>
  <si>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</si>
  <si>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</si>
  <si>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</si>
  <si>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</si>
  <si>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</si>
  <si>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t>Do not leave any of the student fields set to "untested"--take your best guess if you are not sure.</t>
  </si>
  <si>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</si>
  <si>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</si>
  <si>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</si>
  <si>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</si>
  <si>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</si>
  <si>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</si>
  <si>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</si>
  <si>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</si>
  <si>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</si>
  <si>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</si>
  <si>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</si>
  <si>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</si>
  <si>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</si>
  <si>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</si>
  <si>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</si>
  <si>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</si>
  <si>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</si>
  <si>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</si>
  <si>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</si>
  <si>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</si>
  <si>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</si>
  <si>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</si>
  <si>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Advanced</t>
  </si>
  <si>
    <t>Lab Machines</t>
  </si>
  <si>
    <t>Intermediate</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</si>
  <si>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</si>
  <si>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</si>
  <si>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</si>
  <si>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DigiPen Copyright</t>
  </si>
  <si>
    <t>Other Copyrights</t>
  </si>
  <si>
    <t>How To Play</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</si>
  <si>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</si>
  <si>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</si>
  <si>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</si>
  <si>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Gamepad/Peripheral Screen</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</si>
  <si>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</si>
  <si>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</si>
  <si>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</si>
  <si>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</si>
  <si>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</si>
  <si>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</si>
  <si>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</si>
  <si>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</si>
  <si>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</si>
  <si>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</si>
  <si>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</si>
  <si>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</si>
  <si>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</si>
  <si>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</si>
  <si>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</si>
  <si>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</si>
  <si>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</si>
  <si>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</si>
  <si>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</si>
  <si>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No Trial Versions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</si>
  <si>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</si>
  <si>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</si>
  <si>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</si>
  <si>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</si>
  <si>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</si>
  <si>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DCR</t>
  </si>
  <si>
    <t>CONTROLS</t>
  </si>
  <si>
    <t>Working Controls</t>
  </si>
  <si>
    <t>Stable Controls</t>
  </si>
  <si>
    <t>Simple Controls</t>
  </si>
  <si>
    <t>GOALS</t>
  </si>
  <si>
    <t>Decipherable Goals</t>
  </si>
  <si>
    <t>Fairly Clear Goals</t>
  </si>
  <si>
    <t>Simple Variations</t>
  </si>
  <si>
    <t>Some Anticipation</t>
  </si>
  <si>
    <t>Good Anticipation</t>
  </si>
  <si>
    <t>Great Anticipation</t>
  </si>
  <si>
    <t>Minor Innovation</t>
  </si>
  <si>
    <t>Major Innovation</t>
  </si>
  <si>
    <t>Novel Innovation</t>
  </si>
  <si>
    <t>EPISODE STRUCTURE</t>
  </si>
  <si>
    <t>Decent Interludes</t>
  </si>
  <si>
    <t>Good Interludes</t>
  </si>
  <si>
    <t>Great Intro Segments</t>
  </si>
  <si>
    <t>Great Outro Segments</t>
  </si>
  <si>
    <t>ENGAGEMENT CURVES</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</si>
  <si>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</si>
  <si>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</si>
  <si>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</si>
  <si>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</si>
  <si>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</si>
  <si>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</si>
  <si>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</si>
  <si>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</si>
  <si>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</si>
  <si>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</si>
  <si>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</si>
  <si>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</si>
  <si>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</si>
  <si>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</si>
  <si>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</si>
  <si>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</si>
  <si>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</si>
  <si>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There are lots of moments (at least a dozen) where the principal of anticipation is used to good effect in the gameplay. These moments should be obvious to the player.</t>
  </si>
  <si>
    <t>There are lots of moments (at least a dozen) where the principal of anticipation is used to great effect in the gameplay. These moments should be very obvious to the player.</t>
  </si>
  <si>
    <t>No interludes between episodes are are so strange, jarring, or boring that they hurt the experience of the game. For single-episode games, this includes the interludes between replays, if applicable.</t>
  </si>
  <si>
    <t>Overall, interludes between episodes are interesting and don't feel strange, jarring, or boring. For single-episode games, this includes the interludes between replays, if applicable.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</si>
  <si>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</si>
  <si>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</si>
  <si>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</si>
  <si>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</si>
  <si>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</si>
  <si>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</si>
  <si>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</si>
  <si>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</si>
  <si>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</si>
  <si>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</si>
  <si>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</si>
  <si>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</si>
  <si>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</si>
  <si>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</si>
  <si>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</si>
  <si>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</si>
  <si>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</si>
  <si>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</si>
  <si>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</si>
  <si>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</si>
  <si>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</si>
  <si>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</si>
  <si>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</si>
  <si>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</si>
  <si>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</si>
  <si>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</si>
  <si>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</si>
  <si>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</si>
  <si>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</si>
  <si>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</si>
  <si>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</si>
  <si>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</si>
  <si>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</si>
  <si>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</si>
  <si>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</si>
  <si>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</si>
  <si>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</si>
  <si>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</si>
  <si>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</si>
  <si>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</si>
  <si>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</si>
  <si>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</si>
  <si>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</si>
  <si>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</si>
  <si>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</si>
  <si>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</si>
  <si>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</si>
  <si>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</si>
  <si>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</si>
  <si>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</si>
  <si>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</si>
  <si>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</si>
  <si>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</si>
  <si>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</si>
  <si>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</si>
  <si>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</si>
  <si>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</si>
  <si>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</si>
  <si>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</si>
  <si>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</si>
  <si>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</si>
  <si>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</si>
  <si>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</si>
  <si>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</si>
  <si>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</si>
  <si>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</si>
  <si>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</si>
  <si>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</si>
  <si>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</si>
  <si>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</si>
  <si>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</si>
  <si>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</si>
  <si>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</si>
  <si>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</si>
  <si>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</si>
  <si>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</si>
  <si>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</si>
  <si>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</si>
  <si>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</si>
  <si>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</si>
  <si>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</si>
  <si>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</si>
  <si>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</si>
  <si>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</si>
  <si>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</si>
  <si>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</si>
  <si>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</si>
  <si>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</si>
  <si>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</si>
  <si>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</si>
  <si>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</si>
  <si>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</si>
  <si>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</si>
  <si>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</si>
  <si>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</si>
  <si>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</si>
  <si>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</si>
  <si>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</si>
  <si>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</si>
  <si>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</si>
  <si>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</si>
  <si>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</si>
  <si>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</si>
  <si>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</si>
  <si>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</si>
  <si>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</si>
  <si>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</si>
  <si>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</si>
  <si>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</si>
  <si>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</si>
  <si>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</si>
  <si>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</si>
  <si>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</si>
  <si>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</si>
  <si>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</si>
  <si>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</si>
  <si>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</si>
  <si>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</si>
  <si>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</si>
  <si>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</si>
  <si>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</si>
  <si>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</si>
  <si>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</si>
  <si>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</si>
  <si>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</si>
  <si>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</si>
  <si>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</si>
  <si>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</si>
  <si>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</si>
  <si>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</si>
  <si>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</si>
  <si>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</si>
  <si>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</si>
  <si>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</si>
  <si>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and/or SFX are of decent quality, without any major glitches or oddities.</t>
  </si>
  <si>
    <t>Interesting Transitions</t>
  </si>
  <si>
    <t>Sophisticated Transitions</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</si>
  <si>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</si>
  <si>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</si>
  <si>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</si>
  <si>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</si>
  <si>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</si>
  <si>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</si>
  <si>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</si>
  <si>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</si>
  <si>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</si>
  <si>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</si>
  <si>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</si>
  <si>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</si>
  <si>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</si>
  <si>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</si>
  <si>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</si>
  <si>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</si>
  <si>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</si>
  <si>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</si>
  <si>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</si>
  <si>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</si>
  <si>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</si>
  <si>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</si>
  <si>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</si>
  <si>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</si>
  <si>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</si>
  <si>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</si>
  <si>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</si>
  <si>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</si>
  <si>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</si>
  <si>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</si>
  <si>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</si>
  <si>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</si>
  <si>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</si>
  <si>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</si>
  <si>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</si>
  <si>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</si>
  <si>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</si>
  <si>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</si>
  <si>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</si>
  <si>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</si>
  <si>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</si>
  <si>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</si>
  <si>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</si>
  <si>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</si>
  <si>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</si>
  <si>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</si>
  <si>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</si>
  <si>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</si>
  <si>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</si>
  <si>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</si>
  <si>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</si>
  <si>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</si>
  <si>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</si>
  <si>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</si>
  <si>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</si>
  <si>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</si>
  <si>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</si>
  <si>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</si>
  <si>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</si>
  <si>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</si>
  <si>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</si>
  <si>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</si>
  <si>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</si>
  <si>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</si>
  <si>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</si>
  <si>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</si>
  <si>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</si>
  <si>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</si>
  <si>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</si>
  <si>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</si>
  <si>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</si>
  <si>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</si>
  <si>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</si>
  <si>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</si>
  <si>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</si>
  <si>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</si>
  <si>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</si>
  <si>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</si>
  <si>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</si>
  <si>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</si>
  <si>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</si>
  <si>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</si>
  <si>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</si>
  <si>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</si>
  <si>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</si>
  <si>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</si>
  <si>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</si>
  <si>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</si>
  <si>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</si>
  <si>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</si>
  <si>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</si>
  <si>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</si>
  <si>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</si>
  <si>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</si>
  <si>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</si>
  <si>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</si>
  <si>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</si>
  <si>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</si>
  <si>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</si>
  <si>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</si>
  <si>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</si>
  <si>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</si>
  <si>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</si>
  <si>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</si>
  <si>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</si>
  <si>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</si>
  <si>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</si>
  <si>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</si>
  <si>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</si>
  <si>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</si>
  <si>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</si>
  <si>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</si>
  <si>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</si>
  <si>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</si>
  <si>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</si>
  <si>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</si>
  <si>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</si>
  <si>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</si>
  <si>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</si>
  <si>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</si>
  <si>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</si>
  <si>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</si>
  <si>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</si>
  <si>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</si>
  <si>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</si>
  <si>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</si>
  <si>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</si>
  <si>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</si>
  <si>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</si>
  <si>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</si>
  <si>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</si>
  <si>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</si>
  <si>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</si>
  <si>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</si>
  <si>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</si>
  <si>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</si>
  <si>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</si>
  <si>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</si>
  <si>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</si>
  <si>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</si>
  <si>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</si>
  <si>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</si>
  <si>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</si>
  <si>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</si>
  <si>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</si>
  <si>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</si>
  <si>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</si>
  <si>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BASE GRADE</t>
  </si>
  <si>
    <t>Technical Requirements</t>
  </si>
  <si>
    <t>Weight</t>
  </si>
  <si>
    <t>Design Requirements</t>
  </si>
  <si>
    <t>Narrative Requirements</t>
  </si>
  <si>
    <t>Visual Requirements</t>
  </si>
  <si>
    <t>Audio Requirements</t>
  </si>
  <si>
    <t>Student Grading Accuracy Bonus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</si>
  <si>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</si>
  <si>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</si>
  <si>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</si>
  <si>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</si>
  <si>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</si>
  <si>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</si>
  <si>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</si>
  <si>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</si>
  <si>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family val="2"/>
        <scheme val="minor"/>
      </rPr>
      <t>Verifier:</t>
    </r>
    <r>
      <rPr>
        <sz val="10"/>
        <color rgb="FF000000"/>
        <rFont val="Calibri"/>
        <family val="2"/>
        <scheme val="minor"/>
      </rPr>
      <t xml:space="preserve"> There is a verifier program on the Game Central page that you can use to verify that you have the folder structure and file names correct. </t>
    </r>
    <r>
      <rPr>
        <b/>
        <i/>
        <sz val="10"/>
        <color theme="1"/>
        <rFont val="Calibri"/>
        <family val="2"/>
        <scheme val="minor"/>
      </rPr>
      <t>If the verifier says you have something wrong, you will get one or more submissions penalties, as listed below.</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</si>
  <si>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</si>
  <si>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Decent Game Ending</t>
  </si>
  <si>
    <t>The ending of the game is decent (with at least a decent last outro segment), not just a sudden "game over".</t>
  </si>
  <si>
    <t>RECORDED DIALOG</t>
  </si>
  <si>
    <t>All recorded dialog is acceptable for a DigiPen game.</t>
  </si>
  <si>
    <t>Placeholder Dialog</t>
  </si>
  <si>
    <t>Recorded dialog is just placeholder in quality.</t>
  </si>
  <si>
    <r>
      <rPr>
        <b/>
        <sz val="10"/>
        <color rgb="FFFFFFFF"/>
        <rFont val="Calibri"/>
        <family val="2"/>
        <scheme val="minor"/>
      </rPr>
      <t>Details</t>
    </r>
    <r>
      <rPr>
        <i/>
        <sz val="10"/>
        <color rgb="FFFFFFFF"/>
        <rFont val="Calibri"/>
        <family val="2"/>
        <scheme val="minor"/>
      </rPr>
      <t xml:space="preserve"> (a well-crafted audioscape of sound effects can take the place of music in some cases)</t>
    </r>
  </si>
  <si>
    <r>
      <t>Details</t>
    </r>
    <r>
      <rPr>
        <sz val="10"/>
        <color rgb="FFFFFFFF"/>
        <rFont val="Calibri"/>
        <family val="2"/>
        <scheme val="minor"/>
      </rPr>
      <t xml:space="preserve"> </t>
    </r>
    <r>
      <rPr>
        <i/>
        <sz val="10"/>
        <color rgb="FFFFFFFF"/>
        <rFont val="Calibri"/>
        <family val="2"/>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</si>
  <si>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</si>
  <si>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</si>
  <si>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</si>
  <si>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</si>
  <si>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family val="2"/>
        <scheme val="minor"/>
      </rPr>
      <t xml:space="preserve"> (includes animations, parallax, particles, glows, fades, hit effects, drop shadows, etc.)</t>
    </r>
  </si>
  <si>
    <r>
      <rPr>
        <b/>
        <sz val="10"/>
        <color rgb="FFFFFFFF"/>
        <rFont val="Calibri"/>
        <family val="2"/>
        <scheme val="minor"/>
      </rPr>
      <t>Details</t>
    </r>
    <r>
      <rPr>
        <i/>
        <sz val="10"/>
        <color rgb="FFFFFFFF"/>
        <rFont val="Calibri"/>
        <family val="2"/>
        <scheme val="minor"/>
      </rPr>
      <t xml:space="preserve"> (in-game UI such as cursors, labels, integrated UI on characters or backgrounds, etc.)</t>
    </r>
  </si>
  <si>
    <r>
      <t>Details</t>
    </r>
    <r>
      <rPr>
        <i/>
        <sz val="10"/>
        <color rgb="FFFFFFFF"/>
        <rFont val="Calibri"/>
        <family val="2"/>
        <scheme val="minor"/>
      </rPr>
      <t xml:space="preserve"> (in a narrative sense, not in an art or gameplay sense)</t>
    </r>
  </si>
  <si>
    <r>
      <t>Details</t>
    </r>
    <r>
      <rPr>
        <i/>
        <sz val="10"/>
        <color rgb="FFFFFFFF"/>
        <rFont val="Calibri"/>
        <family val="2"/>
        <scheme val="minor"/>
      </rPr>
      <t xml:space="preserve"> (just as written, not as recorded or acted)</t>
    </r>
  </si>
  <si>
    <r>
      <t>Details</t>
    </r>
    <r>
      <rPr>
        <i/>
        <sz val="10"/>
        <color rgb="FFFFFFFF"/>
        <rFont val="Calibri"/>
        <family val="2"/>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</si>
  <si>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</si>
  <si>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</si>
  <si>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</si>
  <si>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</si>
  <si>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r>
      <rPr>
        <b/>
        <sz val="10"/>
        <color rgb="FFFFFFFF"/>
        <rFont val="Calibri"/>
        <family val="2"/>
        <scheme val="minor"/>
      </rPr>
      <t>Details</t>
    </r>
    <r>
      <rPr>
        <i/>
        <sz val="10"/>
        <color rgb="FFFFFFFF"/>
        <rFont val="Calibri"/>
        <family val="2"/>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</si>
  <si>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</si>
  <si>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</si>
  <si>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</si>
  <si>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</si>
  <si>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Decent Game Beginning</t>
  </si>
  <si>
    <t>There are at least a few moments (minimum of three) where the principal of anticipation is used to decent effect in the gameplay. If they are not obvious, point them out in the comments field.</t>
  </si>
  <si>
    <t>The player's explicit and/or implicit goals are at least possible to figure out eventually.</t>
  </si>
  <si>
    <t>The player's explicit and/or implicit goals are usually clear.</t>
  </si>
  <si>
    <r>
      <t xml:space="preserve">For more details about the terminology used in this section (segment, episode, engagement, etc.), make sure you read all of the MGD articles at the </t>
    </r>
    <r>
      <rPr>
        <sz val="14"/>
        <color rgb="FF0000FF"/>
        <rFont val="Calibri"/>
        <family val="2"/>
        <scheme val="minor"/>
      </rPr>
      <t>www.zenrhino.org/mgd</t>
    </r>
    <r>
      <rPr>
        <sz val="14"/>
        <color rgb="FF000000"/>
        <rFont val="Calibri"/>
        <family val="2"/>
        <scheme val="minor"/>
      </rPr>
      <t xml:space="preserve"> website. In particular, “level” does not always equal “episode”--make sure you know what constitutes and actual episode for your game.</t>
    </r>
  </si>
  <si>
    <t>The game must maintain a framerate at which the game is at least reasonably playable on the normal lab machines.</t>
  </si>
  <si>
    <t>The game must maintain a framerate of at least 30 FPS on the normal lab machines.</t>
  </si>
  <si>
    <t>Interface Requirements</t>
  </si>
  <si>
    <t>Lots of placeholder art, but it isn't too sloppy and does not have lots of problems with glitches, artifacts, etc.</t>
  </si>
  <si>
    <t>Accurately predicting your CR modifiers within ±5% gives you a small bonus of up to +3%.</t>
  </si>
  <si>
    <t>Grade Clamping</t>
  </si>
  <si>
    <t>Once a nominal total grade goes above a 95%, it gets harder to increase the actual final grade, as shown below. This calculation is done automatically in the total grade above.</t>
  </si>
  <si>
    <t>Student-Instructor Difference</t>
  </si>
  <si>
    <t>Requirement waived by instructor</t>
  </si>
  <si>
    <t>Set the instructor column and instructor name drop-down for anything that is pre-graded.</t>
  </si>
  <si>
    <t>MODIFIERS</t>
  </si>
  <si>
    <t>Exceptional</t>
  </si>
  <si>
    <t>STUDENT</t>
  </si>
  <si>
    <t>INSTRUCTOR</t>
  </si>
  <si>
    <t>Make sure you have all of the required files listed below.</t>
  </si>
  <si>
    <r>
      <t xml:space="preserve">A zipped file that contains all code, art, sound, and other assets (for both the game and any tools). Also include your TDD, GDD, and/or GPD. Comment all code, </t>
    </r>
    <r>
      <rPr>
        <b/>
        <i/>
        <sz val="10"/>
        <color rgb="FF000000"/>
        <rFont val="Calibri"/>
        <family val="2"/>
        <scheme val="minor"/>
      </rPr>
      <t>include copyright notices in each code file</t>
    </r>
    <r>
      <rPr>
        <sz val="10"/>
        <color rgb="FF000000"/>
        <rFont val="Calibri"/>
        <family val="2"/>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</si>
  <si>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t>Student Comments</t>
  </si>
  <si>
    <t>Instructor Feedback</t>
  </si>
  <si>
    <t>Make sure you read all of the details for each requirement. There are a lot of small details that must be met in order to pass these requirements.</t>
  </si>
  <si>
    <t>STARTUP</t>
  </si>
  <si>
    <t>Game Launch</t>
  </si>
  <si>
    <t>The game must start displaying a non blank window within 3 seconds on launch. Then other transition TCRs apply. This can be a special loading window.</t>
  </si>
  <si>
    <t>Window Title</t>
  </si>
  <si>
    <t>The game must have the window title set to the name of the game (not "Framework", "GAM200 Project", "CS230 Project", etc.).</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</si>
  <si>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</si>
  <si>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</si>
  <si>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Good Editing</t>
  </si>
  <si>
    <t>Text has no typos and has decent grammar and structure.</t>
  </si>
  <si>
    <t>Interesting Camera Transitions</t>
  </si>
  <si>
    <t>Camera movement used for interesting, highly polished, transitions between levels, during respawns, etc.</t>
  </si>
  <si>
    <t>Extensive Music</t>
  </si>
  <si>
    <t>Music has tons of variety in a way that works well for the game (this will usually require a dozen tracks).</t>
  </si>
  <si>
    <t>Varied Music</t>
  </si>
  <si>
    <t>Music has a good variety of tracks in a way that works well for the game (this will usually require at least 3-5 tracks).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</si>
  <si>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</si>
  <si>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</si>
  <si>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Working Episodes</t>
  </si>
  <si>
    <t>No episode is broken or incomplete.</t>
  </si>
  <si>
    <t>ANIMATIONS &amp; VFX</t>
  </si>
  <si>
    <t>Simple Animations &amp; VFX</t>
  </si>
  <si>
    <t>Game has at least six or more animations and/or VFX, even if they are simple or limited. Menu and HUD animations/SFX do not count.</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</si>
  <si>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</si>
  <si>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</si>
  <si>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</si>
  <si>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</si>
  <si>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</si>
  <si>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</si>
  <si>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</si>
  <si>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Game uses animation, VFX, and/or camera movement to create interesting transitions between levels, during respawns, etc.</t>
  </si>
  <si>
    <t>Varied Animations &amp; VFX</t>
  </si>
  <si>
    <t>Animations and/or VFX have a good amount of interesting variety, with at least dozens of individual animations/VFX. Menu and HUD animations do not count.</t>
  </si>
  <si>
    <t>Professional Animations &amp; VFX</t>
  </si>
  <si>
    <t>Animations and/or VFX are of professional quality with no glitches.</t>
  </si>
  <si>
    <t>Game uses animation, VFX, and/or camera movement to create slick and sophisticated transitions between levels, during respawns, etc.</t>
  </si>
  <si>
    <t>Epic Animations &amp; VFX</t>
  </si>
  <si>
    <t>Emotional Animations &amp; VFX</t>
  </si>
  <si>
    <t>One or more animations and/or VFX are epic and extremely memorable.</t>
  </si>
  <si>
    <t>One or more animations and/or VFX provoke a strong, positive emotional response.</t>
  </si>
  <si>
    <t xml:space="preserve">  </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</si>
  <si>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family val="2"/>
        <scheme val="minor"/>
      </rPr>
      <t>gamename</t>
    </r>
    <r>
      <rPr>
        <sz val="10"/>
        <color rgb="FF000000"/>
        <rFont val="Calibri"/>
        <family val="2"/>
        <scheme val="minor"/>
      </rPr>
      <t xml:space="preserve"> appears below, substitute your actual game name (or a shortened version of it that works better for a filename) with any spaces in the name removed. Replace lastname with your last name.</t>
    </r>
  </si>
  <si>
    <r>
      <rPr>
        <b/>
        <sz val="10"/>
        <color rgb="FF000000"/>
        <rFont val="Calibri"/>
        <family val="2"/>
        <scheme val="minor"/>
      </rPr>
      <t>Submit to Game Submissions Folder:</t>
    </r>
    <r>
      <rPr>
        <sz val="10"/>
        <color rgb="FF000000"/>
        <rFont val="Calibri"/>
        <family val="2"/>
        <scheme val="minor"/>
      </rPr>
      <t xml:space="preserve"> Your entire submission must be copied to the "Game Submissions" folder on your networked drives list. Do not submit to the courses drive, or to your personal submission folder. </t>
    </r>
    <r>
      <rPr>
        <b/>
        <sz val="10"/>
        <color rgb="FF000000"/>
        <rFont val="Calibri"/>
        <family val="2"/>
        <scheme val="minor"/>
      </rPr>
      <t xml:space="preserve">THIS IS DIFFERENT FROM PREVIOUS SEMESTERS. </t>
    </r>
    <r>
      <rPr>
        <sz val="10"/>
        <color rgb="FF000000"/>
        <rFont val="Calibri"/>
        <family val="2"/>
        <scheme val="minor"/>
      </rPr>
      <t>Your submission must be in a folder named "GAT315_gamename". Do not put the section letter in the folder name and do not zip up or compress the folder (only the source folder is zipped).</t>
    </r>
  </si>
  <si>
    <r>
      <rPr>
        <b/>
        <sz val="10"/>
        <color theme="1"/>
        <rFont val="Calibri"/>
        <family val="2"/>
        <scheme val="minor"/>
      </rPr>
      <t>Send an Email:</t>
    </r>
    <r>
      <rPr>
        <sz val="10"/>
        <color theme="1"/>
        <rFont val="Calibri"/>
        <family val="2"/>
        <scheme val="minor"/>
      </rPr>
      <t xml:space="preserve"> After submitting, you must send a short email to </t>
    </r>
    <r>
      <rPr>
        <b/>
        <sz val="10"/>
        <color theme="1"/>
        <rFont val="Calibri"/>
        <family val="2"/>
        <scheme val="minor"/>
      </rPr>
      <t>your instructor</t>
    </r>
    <r>
      <rPr>
        <sz val="10"/>
        <color theme="1"/>
        <rFont val="Calibri"/>
        <family val="2"/>
        <scheme val="minor"/>
      </rPr>
      <t xml:space="preserve"> with the following subject line “GAT315 </t>
    </r>
    <r>
      <rPr>
        <b/>
        <sz val="10"/>
        <color theme="1"/>
        <rFont val="Calibri"/>
        <family val="2"/>
        <scheme val="minor"/>
      </rPr>
      <t>gamename</t>
    </r>
    <r>
      <rPr>
        <sz val="10"/>
        <color theme="1"/>
        <rFont val="Calibri"/>
        <family val="2"/>
        <scheme val="minor"/>
      </rPr>
      <t xml:space="preserve"> Submitted".</t>
    </r>
  </si>
  <si>
    <t>The game will be graded with the controls you list here.</t>
  </si>
  <si>
    <t>The game will be graded with the number of players you list here.</t>
  </si>
  <si>
    <r>
      <t xml:space="preserve">Core Types of Engagement
</t>
    </r>
    <r>
      <rPr>
        <i/>
        <sz val="11"/>
        <color rgb="FF000000"/>
        <rFont val="Calibri"/>
        <family val="2"/>
      </rPr>
      <t>(in order of importance)</t>
    </r>
  </si>
  <si>
    <t>Discovery</t>
  </si>
  <si>
    <t>The types of engagement already listed are required for this project. Additional core types of engagement should be listed, but are not required.</t>
  </si>
  <si>
    <r>
      <t xml:space="preserve">Notes
</t>
    </r>
    <r>
      <rPr>
        <i/>
        <sz val="11"/>
        <color rgb="FF000000"/>
        <rFont val="Calibri"/>
        <family val="2"/>
      </rPr>
      <t>(about controls, bugs, tips, etc.)</t>
    </r>
  </si>
  <si>
    <t>Student Name</t>
  </si>
  <si>
    <t>If you believe your game should get a waiver from any of these requirements, you must talk to the instructor first. If the waiver is granted, you must send the instructor an email outlining what was discussed. You must also include the reason for the waiver being granted in the comments section for that requirement when you submit this document.</t>
  </si>
  <si>
    <t>Game Name</t>
  </si>
  <si>
    <t>Class/Section</t>
  </si>
  <si>
    <t>Semester/Year</t>
  </si>
  <si>
    <r>
      <t xml:space="preserve">This file must be named properly, have the Submission tab filled out, be self-graded on the Project Grade tab, and the “student” columns on all the CR tabs must be filled out (do not leave any of the "student" fields as untested--take your best guess if you are not sure). </t>
    </r>
    <r>
      <rPr>
        <b/>
        <i/>
        <sz val="10"/>
        <color rgb="FFFF0000"/>
        <rFont val="Calibri"/>
        <family val="2"/>
        <scheme val="minor"/>
      </rPr>
      <t>Do not convert this file into an OpenOffice spreadsheet (or any other format) and do not edit it any way (except to fill in the data for your game).</t>
    </r>
  </si>
  <si>
    <t>SUBMISSION</t>
  </si>
  <si>
    <t>Editor Not Required</t>
  </si>
  <si>
    <t>The game does not require the user to run the project through the editor it was made with.</t>
  </si>
  <si>
    <t>Title Screen</t>
  </si>
  <si>
    <t>Game must have a title screen, containing the game name and a method for starting the game. This can be either a key press, a menu option, or start button on the controller.</t>
  </si>
  <si>
    <t>If the game supports and is intended to be played using a gamepad, there must be a screen informing the player of this before the controller is used (which generally means before the title screen is displayed, or on it). Note that if you include this screen, we will assume we should play with a controller, otherwise we will assume mouse and/or keyboard. If your game refers to gamepads anywhere (How To Play, tutorial, hints, etc.) and does not have this screen, then this TCR will be failed.</t>
  </si>
  <si>
    <t>Game must display the official DigiPen copyright on the game’s title screen or, if it won't fit, a copyright screen as the first screen of the game (before title screen). This notice is found on DigiPen Central at distance.digipen.edu.</t>
  </si>
  <si>
    <t>Game must display any copyrights required by any libraries the game uses (FMOD, for example). These copyrights (if any) must be on the title screen or, if it won't fit, a copyright screen as the first screen of the game (before title screen).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</si>
  <si>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UI &amp; Menu Stability</t>
  </si>
  <si>
    <t>All of the main UI and menus are responsive and do not behave strangely.</t>
  </si>
  <si>
    <t>Transitions</t>
  </si>
  <si>
    <t>Load times and transitions between menus or game episodes isn't overly long, and doesn't allow the user to question whether the game has crashed or stopped responding.</t>
  </si>
  <si>
    <t>ANTICIPATION</t>
  </si>
  <si>
    <t>Minimal Anticipation</t>
  </si>
  <si>
    <t>There is at least one moment where the principal of anticipation is used to decent effect. If it is not obvious, point it out in the comments field.</t>
  </si>
  <si>
    <t>As the player goes through the episode, the discovery peaks may not be increasing, but at least they are not decreasing. This applies to a single-episode game, but to the segments instead of the episodes.</t>
  </si>
  <si>
    <t>The game delivers fairly well on discovery engagement at some point.</t>
  </si>
  <si>
    <t>No episode goes for significant stretches without at least modestly delivering on one of the game's core types of engagement.</t>
  </si>
  <si>
    <t>The episode's finale is a noticeable peak of one of the game's core types of engagement.</t>
  </si>
  <si>
    <t>Has a good intro segment that sets the tone for the episode.</t>
  </si>
  <si>
    <t>Good Intro Segment</t>
  </si>
  <si>
    <t>Good Outro Segment</t>
  </si>
  <si>
    <t>Good Hook</t>
  </si>
  <si>
    <t>Has a good hook that at least make it somewhat memorable.</t>
  </si>
  <si>
    <t>Good Fills</t>
  </si>
  <si>
    <t>Overall, transitions from one segment to the next have good “fills” and don't feel strange, jarring, or boring.</t>
  </si>
  <si>
    <t>The very first segment provides a decent start to the game, even if fairly short.</t>
  </si>
  <si>
    <t>Has a good outro segment that wraps up the episode nicely, even if it is very short.</t>
  </si>
  <si>
    <t>Has a great intro segment that seamlessly teaches the player anything new they need, or sets the tone perfectly for the episode (if nothing needs to be taught).</t>
  </si>
  <si>
    <t>Has a great outro segment that wraps up the episode perfectly, even if it is very short.</t>
  </si>
  <si>
    <t>LEVEL DESIGN</t>
  </si>
  <si>
    <t>3D Space Used</t>
  </si>
  <si>
    <t>The player moves through an actual 3D world, not just a flat world with 3D graphics.</t>
  </si>
  <si>
    <t>Minimal Archetype Variety</t>
  </si>
  <si>
    <t>The level features a minimal variety in Spatial Archetypes (at least three), and does not feel repetitive or uninteresting.</t>
  </si>
  <si>
    <t>Minimal Technique Variety</t>
  </si>
  <si>
    <t>The level uses a minimal variety in Spatial Techniques (at least three), and is not repetitive or uninteresting.</t>
  </si>
  <si>
    <t>Decent Use of Space</t>
  </si>
  <si>
    <t>Decent Archetype Variety</t>
  </si>
  <si>
    <t>The level features a decent variety in Spatial Archetypes (at least six)</t>
  </si>
  <si>
    <t>Decent Technique Variety</t>
  </si>
  <si>
    <t>The level uses a decent variety in Spatial Techniques (at least six)</t>
  </si>
  <si>
    <t>Good Use of Space</t>
  </si>
  <si>
    <t>The level uses 3D space in several interesting ways that mostly enhance the player's engagement.</t>
  </si>
  <si>
    <t>Good Archetype Variety</t>
  </si>
  <si>
    <t>The level features a good variety of Spatial Archetypes (more than six), and uses them in ways that mostly enhance the player's engagement.</t>
  </si>
  <si>
    <t>Good Technique Variety</t>
  </si>
  <si>
    <t>The level features a good variety of Spatial Techniques (more than six),  and uses them in ways that mostly enhance the player's engagement.</t>
  </si>
  <si>
    <t>Compelling Use of Space</t>
  </si>
  <si>
    <t>The level uses 3D space in a wide variety of compelling ways, consistently enhancing the player's engagement, and creating a memorable experience.</t>
  </si>
  <si>
    <t>Great Archetype Variety</t>
  </si>
  <si>
    <t>The level features a wide variety of Spatial Archetypes, and uses them in interesting and/ or memorable ways that greatly enhance the engagement of the player.</t>
  </si>
  <si>
    <t>Great Technique Variety</t>
  </si>
  <si>
    <t>The level uses a wide variety of Spatial Techniques that are blended together seamlessly, creating memorable areas within the space that transition naturally to other adjoining areas</t>
  </si>
  <si>
    <t>GUIDANCE</t>
  </si>
  <si>
    <t>The game has at least an accurate How to Play screen, or controls reference.</t>
  </si>
  <si>
    <t>Minimal Guidance</t>
  </si>
  <si>
    <t>The player is guided effectively in at least three separate instances.</t>
  </si>
  <si>
    <t>Minimal Variety</t>
  </si>
  <si>
    <t>The player is guided effectively in at least three very different ways.</t>
  </si>
  <si>
    <t>Decent Guidance</t>
  </si>
  <si>
    <t>The player is guided very effectively in at least one instance.</t>
  </si>
  <si>
    <t>Moderate Guidance</t>
  </si>
  <si>
    <t>The player is guided effectively in at least six separate instances.</t>
  </si>
  <si>
    <t>Decent Variety</t>
  </si>
  <si>
    <t>The player is guided effectively in at least six very different ways.</t>
  </si>
  <si>
    <t>Good Guidance</t>
  </si>
  <si>
    <t>The player is guided very effectively in at least three separate instances.</t>
  </si>
  <si>
    <t>Consistent Guidance</t>
  </si>
  <si>
    <t>Every instance of player guidance is at least decent.</t>
  </si>
  <si>
    <t>Lots of Guidance</t>
  </si>
  <si>
    <t>The player is guided effectively in at least a dozen separate instances.</t>
  </si>
  <si>
    <t>Good Variety</t>
  </si>
  <si>
    <t>The player is guided effectively in at least a dozen very different ways.</t>
  </si>
  <si>
    <t>Great Guidance</t>
  </si>
  <si>
    <t>Every instance of player guidance is very effective.</t>
  </si>
  <si>
    <t>Tons of Guidance</t>
  </si>
  <si>
    <t>The player is guided effectively in dozens of separate instances.</t>
  </si>
  <si>
    <t>Great Variety</t>
  </si>
  <si>
    <t>The player is guided effectively in dozens of very different ways.</t>
  </si>
  <si>
    <t>One Perfect Guidance Moment</t>
  </si>
  <si>
    <t>Has one or more perfect guidance moments.</t>
  </si>
  <si>
    <t>Two Perfect Guidance Moments</t>
  </si>
  <si>
    <t>Has two or more perfect guidance moments.</t>
  </si>
  <si>
    <t>Three Perfect Guidance Moments</t>
  </si>
  <si>
    <t>Has three or more perfect guidance moments.</t>
  </si>
  <si>
    <t>INNOVATION</t>
  </si>
  <si>
    <t>Copied Player Guidance</t>
  </si>
  <si>
    <t>The player guidance techniques are copied directly from another game, with no modification at all.</t>
  </si>
  <si>
    <t>The player guidance has simple variations on known methods, but at least are not completely unoriginal.</t>
  </si>
  <si>
    <t>Attempted Innovation</t>
  </si>
  <si>
    <t>Style of player guidance is an attempt to be innovative, even if the attempt does not succeed.</t>
  </si>
  <si>
    <t>Uncommon Player Guidance</t>
  </si>
  <si>
    <t>Style of player guidance is unusual or rarely seen, even if it has been done before.</t>
  </si>
  <si>
    <t>Interesting Attempt</t>
  </si>
  <si>
    <t>Results of an attempt at innovation are interesting, even if not completely successful.</t>
  </si>
  <si>
    <t>Player guidance has a minor innovation, perhaps even just a new twist on something done before.</t>
  </si>
  <si>
    <t>Player guidance has a major innovation that actually works.</t>
  </si>
  <si>
    <t>Player guidance is completely novel and actually works.</t>
  </si>
  <si>
    <t>Critical Audio Feedback</t>
  </si>
  <si>
    <t>Audio is used effectively to guide the player at least once.</t>
  </si>
  <si>
    <t>The level uses 3D space to a fair degree, with at least one interesting area. Exterior must have at least a 50-100 foot elevation change, interior space must have at least 2 stories.</t>
  </si>
  <si>
    <t>Interior &amp; Exterior Space</t>
  </si>
  <si>
    <t>The player moves through both an interior and exterior space.</t>
  </si>
  <si>
    <t>No Scene Loading</t>
  </si>
  <si>
    <t>The player only experiences one scene load; teleportation is acceptable, loading a new scene/level is not.</t>
  </si>
  <si>
    <t>Game must not use trial versions of software (especially Unity or other engines). A free Unity or Unreal license, is fine; it just has to be a legitimate license to release, not just a trial version.</t>
  </si>
  <si>
    <r>
      <t xml:space="preserve">UNITY/UNREAL/ZERO SUBMISSIONS: A single zip file that contains the exported game executable at the root level and any essential supporting subfolders. 
CUSTOM ENGINE SUBMISSIONS: If you are not using Unity, Unreal, or Zero, you MUST provide an installer instead. </t>
    </r>
    <r>
      <rPr>
        <b/>
        <i/>
        <sz val="10"/>
        <color rgb="FF000000"/>
        <rFont val="Calibri"/>
        <family val="2"/>
        <scheme val="minor"/>
      </rPr>
      <t>Make sure you test the installer.</t>
    </r>
    <r>
      <rPr>
        <sz val="10"/>
        <color rgb="FF000000"/>
        <rFont val="Calibri"/>
        <family val="2"/>
        <scheme val="minor"/>
      </rPr>
      <t xml:space="preserve"> An installer must include the DigiPen EULA and you must have a full uninstall option for the game that FULLY UNINSTALLS THE GAME AND ALL SUPPORTING FILES/DLLs.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If you have a stand-alone executable for your game, you may submit just a single zip file that contains the exported game executable at the root level and any supporting subfolders.</t>
    </r>
  </si>
  <si>
    <t>The game runs at appropriate performance level on the average lab machine.</t>
  </si>
  <si>
    <t>Travis Moore</t>
  </si>
  <si>
    <t>Fall 2015</t>
  </si>
  <si>
    <t>GAT251F15 Section B</t>
  </si>
  <si>
    <t>Pausing is functional: Keyboard "P" or Gamepad "Start" to pause/unpause the game. Pausing also pauses and resumes audio.</t>
  </si>
  <si>
    <t>Game runs via executable file with data file.</t>
  </si>
  <si>
    <t>Limited menu, but works as it should.</t>
  </si>
  <si>
    <t>DigiPen logo is the first non-skippable copyright.</t>
  </si>
  <si>
    <t>DigiPen copyright on first non-skippable splash screen upon running the game's executable and also on the main menu.</t>
  </si>
  <si>
    <t>Unity3D personal license is used.</t>
  </si>
  <si>
    <t>Cheat codes teleport the player to sections of the map using the keyboard keypad (make sure Num Lock is on): 1 - Mountains, 2 - Forest, 3 - Town.</t>
  </si>
  <si>
    <t>Game Name should be "Treasure Trek" in the window title.</t>
  </si>
  <si>
    <t>Other copyrights are from assets downloaded on the unity asset store (bridges, buildings, trees, etc…). This is mentioned in the credits menu.</t>
  </si>
  <si>
    <t>Game launches credits menu upon completion of the game where the player can choose to go back to the main menu and then either replay the game or quit.</t>
  </si>
  <si>
    <t>Keyboard &amp; Mouse or Gamepad</t>
  </si>
  <si>
    <t>The gamepad is a bit wonky when it comes to the menu ui and the cheats only work with the keyboard keypad, so I recommend using a keyboard and mouse for this game.</t>
  </si>
  <si>
    <r>
      <t>moore</t>
    </r>
    <r>
      <rPr>
        <sz val="10"/>
        <color rgb="FF000000"/>
        <rFont val="Calibri"/>
        <family val="2"/>
        <scheme val="minor"/>
      </rPr>
      <t>_project1_</t>
    </r>
    <r>
      <rPr>
        <b/>
        <sz val="10"/>
        <color rgb="FF000000"/>
        <rFont val="Calibri"/>
        <family val="2"/>
        <scheme val="minor"/>
      </rPr>
      <t>treasuretrek</t>
    </r>
    <r>
      <rPr>
        <sz val="10"/>
        <color rgb="FF000000"/>
        <rFont val="Calibri"/>
        <family val="2"/>
        <scheme val="minor"/>
      </rPr>
      <t>_source.zip</t>
    </r>
  </si>
  <si>
    <r>
      <t>moore</t>
    </r>
    <r>
      <rPr>
        <sz val="10"/>
        <color rgb="FF000000"/>
        <rFont val="Calibri"/>
        <family val="2"/>
        <scheme val="minor"/>
      </rPr>
      <t>_project1_</t>
    </r>
    <r>
      <rPr>
        <b/>
        <sz val="10"/>
        <color rgb="FF000000"/>
        <rFont val="Calibri"/>
        <family val="2"/>
        <scheme val="minor"/>
      </rPr>
      <t>treasuretrek</t>
    </r>
    <r>
      <rPr>
        <sz val="10"/>
        <color rgb="FF000000"/>
        <rFont val="Calibri"/>
        <family val="2"/>
        <scheme val="minor"/>
      </rPr>
      <t>_executable.zip</t>
    </r>
  </si>
  <si>
    <r>
      <rPr>
        <sz val="10"/>
        <color rgb="FF000000"/>
        <rFont val="Calibri"/>
        <family val="2"/>
        <scheme val="minor"/>
      </rPr>
      <t>moore_project1_</t>
    </r>
    <r>
      <rPr>
        <b/>
        <sz val="10"/>
        <color rgb="FF000000"/>
        <rFont val="Calibri"/>
        <family val="2"/>
        <scheme val="minor"/>
      </rPr>
      <t>treasuretrek</t>
    </r>
    <r>
      <rPr>
        <sz val="10"/>
        <color rgb="FF000000"/>
        <rFont val="Calibri"/>
        <family val="2"/>
        <scheme val="minor"/>
      </rPr>
      <t>_rubric.xlsx</t>
    </r>
  </si>
  <si>
    <t>I provide the player with 3 areas/platforms where they can view the upincoming areas (from the start on the mountains, before the forest on the bridge, and through the crevase leading to the town). I hope these areas provide some sort of anticipation for what is next to come.</t>
  </si>
  <si>
    <t>The transistions between mountain-&gt;forest-&gt;town should feel like they are all connected and part of the overall environment. These areas shouldn't feel like they came out of nowhere.</t>
  </si>
  <si>
    <t>Starting on top of a mountain with a great view of the overall area should be nice, right?</t>
  </si>
  <si>
    <t>You finally find the treasure at the end of the game. Not the grandest of endings, but there's a point and purpose to the journey.</t>
  </si>
  <si>
    <t>Finding the treasure should feel like a good ending to the trek through the map.</t>
  </si>
  <si>
    <t>The 3 areas used throughout the game should add some interest/variety to the map, translating to some engagement with the player.</t>
  </si>
  <si>
    <t>Exterior makes extensive use of verticality, while the interior space, while minimal, is interesting in the very least.</t>
  </si>
  <si>
    <t>The game only uses one scene.</t>
  </si>
  <si>
    <t>The "How to Play" menu is accessible from the main menu. These controls are presented to the player upon start of the game before fading out to reveal the game itself.</t>
  </si>
  <si>
    <t>A clear linear/path is provided for the player through the use of a slight valley created for a path in a few areas, as well as differently colored ground from the surrounding enviornment.</t>
  </si>
  <si>
    <t>The player is guided through multiple areas inside the mountain, forest, and town areas.</t>
  </si>
  <si>
    <t>I believe so.</t>
  </si>
  <si>
    <t>Similar to a lot of first person games.</t>
  </si>
  <si>
    <t>Multiple paths, a variety of spaces, and variations on guidance.</t>
  </si>
  <si>
    <t>The camera is a first person camera that is provided with the standard unity3d assets.</t>
  </si>
  <si>
    <t>The controls work with the keyboard &amp; mouse and also with an xbox gamepad. The controls are simple: movement and jumping. These are the standard controls from the unity3D assets.</t>
  </si>
  <si>
    <t>The player cannot really "lose" in this game, other than not being able to find the treasure (but this is kind of hard to do).</t>
  </si>
  <si>
    <t>Upon finding the treasure, the game ends and goes straight to the credits.</t>
  </si>
  <si>
    <t>Umm, I have animated water using a vertex noise script?</t>
  </si>
  <si>
    <t>Player bobs up and down with movement and makes footstep noises (provided with the unity3d standard assets).</t>
  </si>
  <si>
    <t>Basic looping audio of ambient forest noises.</t>
  </si>
  <si>
    <t>I do not believe I have any text errors. However, I also do not have a lot of text.</t>
  </si>
  <si>
    <t>A mountain/forest area that is peaceful with a hidden village and treasure should be pretty "E" rated.</t>
  </si>
  <si>
    <t>Basic setting that fits the discovery aesthetic.</t>
  </si>
  <si>
    <t>No written dialog that is spoken in the game.</t>
  </si>
  <si>
    <t>Not really much of a story, just you existing in a world discovering the environment for all it is worth on your way to finding treasure.</t>
  </si>
  <si>
    <t>While I can not take credit for the creation of the assets in the game (bridges, buildings, trees, etc…), I did do my best to create a terrain that also was minimal in style to match the look the the assets I got.</t>
  </si>
  <si>
    <t>I managed to get surface noise on polygon vertexes to simulate moving water in a lake.</t>
  </si>
  <si>
    <t>basic text scaling and a slight color change.</t>
  </si>
  <si>
    <t>I sure hope so.</t>
  </si>
  <si>
    <t>Very minimalist, but it works.</t>
  </si>
  <si>
    <t>Should be good to go.</t>
  </si>
  <si>
    <t>No HUD in the game at all.</t>
  </si>
  <si>
    <t>Ambient noises for particular areas.</t>
  </si>
  <si>
    <t>Basic sfx for foot steps that are provided with the unity3d standard assets.</t>
  </si>
  <si>
    <t>No recoded dialog</t>
  </si>
  <si>
    <t>Didn't really touch it much, hopefully it works well on your machine.</t>
  </si>
  <si>
    <t>Not much of an attempt at creating a character. You play as you in this environment, really.</t>
  </si>
  <si>
    <t>Treasure Trek</t>
  </si>
  <si>
    <t>Main Menu allows for the player to select "Start Game"</t>
  </si>
  <si>
    <t>Game supports keyboard &amp; mouse as well as gamepad (but gamepad can be strange on the menus and cheats are found on the keyboard keypad).</t>
  </si>
  <si>
    <t>Main menu is presented after splash screens and has "Start Game", "How to Play", "Credits", and "Quit Game" options.</t>
  </si>
  <si>
    <t>I use signs and torches throughout the 3 areas of my game to help lead the player</t>
  </si>
  <si>
    <t>I think so.</t>
  </si>
  <si>
    <t>I tried to provide a great mountain, forest, and town environment. I also included a small section of caves.</t>
  </si>
  <si>
    <t>Through the use of props, environment types, and verticality, I try to provide variety to keep engagement consistent throughout the level.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</si>
</sst>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0">
    <font>
      <sz val="12"/>
      <color theme="1"/>
      <name val="Calibri"/>
      <family val="2"/>
      <charset val="134"/>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i/>
      <sz val="10"/>
      <color theme="1"/>
      <name val="Calibri"/>
      <family val="2"/>
      <scheme val="minor"/>
    </font>
    <font>
      <b/>
      <i/>
      <sz val="10"/>
      <color rgb="FF000000"/>
      <name val="Calibri"/>
      <family val="2"/>
      <scheme val="minor"/>
    </font>
    <font>
      <b/>
      <i/>
      <sz val="10"/>
      <color rgb="FFFF0000"/>
      <name val="Calibri"/>
      <family val="2"/>
      <scheme val="minor"/>
    </font>
    <font>
      <sz val="10"/>
      <color rgb="FFFFFFFF"/>
      <name val="Calibri"/>
      <family val="2"/>
      <scheme val="minor"/>
    </font>
    <font>
      <i/>
      <sz val="10"/>
      <color rgb="FFFFFFFF"/>
      <name val="Calibri"/>
      <family val="2"/>
      <scheme val="minor"/>
    </font>
    <font>
      <b/>
      <sz val="24"/>
      <color rgb="FFFFFFFF"/>
      <name val="Calibri"/>
      <family val="2"/>
      <scheme val="minor"/>
    </font>
    <font>
      <sz val="13.5"/>
      <color rgb="FF000000"/>
      <name val="Calibri"/>
      <family val="2"/>
      <scheme val="minor"/>
    </font>
    <font>
      <b/>
      <sz val="13.5"/>
      <color rgb="FFFFFFFF"/>
      <name val="Calibri"/>
      <family val="2"/>
      <scheme val="minor"/>
    </font>
    <font>
      <sz val="24"/>
      <color rgb="FF000000"/>
      <name val="Calibri"/>
      <family val="2"/>
      <scheme val="minor"/>
    </font>
    <font>
      <b/>
      <sz val="18"/>
      <color rgb="FF000000"/>
      <name val="Calibri"/>
      <family val="2"/>
      <scheme val="minor"/>
    </font>
    <font>
      <sz val="14"/>
      <color rgb="FF000000"/>
      <name val="Calibri"/>
      <family val="2"/>
      <scheme val="minor"/>
    </font>
    <font>
      <sz val="14"/>
      <color rgb="FF0000FF"/>
      <name val="Calibri"/>
      <family val="2"/>
      <scheme val="minor"/>
    </font>
    <font>
      <sz val="18"/>
      <color rgb="FF000000"/>
      <name val="Calibri"/>
      <family val="2"/>
      <scheme val="minor"/>
    </font>
    <font>
      <sz val="11"/>
      <color rgb="FF3F3F76"/>
      <name val="Calibri"/>
      <family val="2"/>
      <scheme val="minor"/>
    </font>
    <font>
      <b/>
      <sz val="11"/>
      <color rgb="FF000000"/>
      <name val="Calibri"/>
      <family val="2"/>
    </font>
    <font>
      <i/>
      <sz val="11"/>
      <color rgb="FF000000"/>
      <name val="Calibri"/>
      <family val="2"/>
    </font>
    <font>
      <b/>
      <sz val="10"/>
      <color rgb="FF000000"/>
      <name val="Calibri"/>
      <family val="2"/>
    </font>
    <font>
      <sz val="10"/>
      <color rgb="FF000000"/>
      <name val="Calibri"/>
      <family val="2"/>
    </font>
    <font>
      <b/>
      <sz val="11"/>
      <name val="Calibri"/>
      <family val="2"/>
      <scheme val="minor"/>
    </font>
    <font>
      <b/>
      <sz val="14"/>
      <color rgb="FFFFFFFF"/>
      <name val="Calibri"/>
      <family val="2"/>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FFCC99"/>
      </patternFill>
    </fill>
    <fill>
      <patternFill patternType="solid">
        <fgColor rgb="FFFFFFFF"/>
        <bgColor rgb="FFFFFFFF"/>
      </patternFill>
    </fill>
    <fill>
      <patternFill patternType="solid">
        <fgColor rgb="FF7030A0"/>
        <bgColor indexed="64"/>
      </patternFill>
    </fill>
  </fills>
  <borders count="38">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64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3" fillId="14" borderId="33" applyNumberFormat="0" applyAlignment="0" applyProtection="0"/>
  </cellStyleXfs>
  <cellXfs count="161">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0" fillId="4" borderId="0" xfId="0" applyFill="1" applyAlignment="1">
      <alignment vertical="center"/>
    </xf>
    <xf numFmtId="0" fontId="3" fillId="2" borderId="1" xfId="0" applyFont="1" applyFill="1" applyBorder="1" applyAlignment="1">
      <alignment horizontal="left" vertical="center" wrapText="1"/>
    </xf>
    <xf numFmtId="9" fontId="5" fillId="3" borderId="0" xfId="0" applyNumberFormat="1" applyFont="1" applyFill="1" applyAlignment="1">
      <alignment horizontal="center" vertical="center" wrapText="1"/>
    </xf>
    <xf numFmtId="0" fontId="5" fillId="3" borderId="5"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4"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6" fillId="3" borderId="0" xfId="0" applyFont="1" applyFill="1" applyAlignment="1">
      <alignment horizontal="center" vertical="top" wrapText="1"/>
    </xf>
    <xf numFmtId="0" fontId="18" fillId="3" borderId="0" xfId="0" applyFont="1" applyFill="1" applyAlignment="1">
      <alignment horizontal="center" vertical="top" wrapText="1"/>
    </xf>
    <xf numFmtId="0" fontId="3" fillId="2" borderId="11" xfId="0" applyFont="1" applyFill="1" applyBorder="1" applyAlignment="1">
      <alignment horizontal="center" vertical="center" wrapText="1"/>
    </xf>
    <xf numFmtId="0" fontId="4" fillId="4" borderId="0" xfId="0" applyFont="1" applyFill="1" applyAlignment="1">
      <alignment horizontal="right"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166" fontId="5" fillId="3" borderId="15" xfId="0" applyNumberFormat="1" applyFont="1" applyFill="1" applyBorder="1" applyAlignment="1">
      <alignment horizontal="center" vertical="center" wrapText="1"/>
    </xf>
    <xf numFmtId="166" fontId="5" fillId="3" borderId="22"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1" fillId="0" borderId="0" xfId="0" applyFont="1" applyFill="1" applyBorder="1" applyAlignment="1">
      <alignment vertical="center" wrapText="1"/>
    </xf>
    <xf numFmtId="0" fontId="4" fillId="3" borderId="17" xfId="0" applyFont="1" applyFill="1" applyBorder="1" applyAlignment="1">
      <alignment horizontal="center" vertical="center" wrapText="1"/>
    </xf>
    <xf numFmtId="9" fontId="5" fillId="4" borderId="0" xfId="0" applyNumberFormat="1" applyFont="1" applyFill="1" applyBorder="1" applyAlignment="1">
      <alignment horizontal="center" vertical="top" wrapText="1"/>
    </xf>
    <xf numFmtId="165" fontId="5" fillId="4" borderId="0" xfId="0" applyNumberFormat="1" applyFont="1" applyFill="1" applyBorder="1" applyAlignment="1">
      <alignment horizontal="center" vertical="top" wrapText="1"/>
    </xf>
    <xf numFmtId="10" fontId="5" fillId="4" borderId="0" xfId="0" applyNumberFormat="1" applyFont="1" applyFill="1" applyBorder="1" applyAlignment="1">
      <alignment horizontal="center" vertical="top" wrapText="1"/>
    </xf>
    <xf numFmtId="0" fontId="5" fillId="3" borderId="27" xfId="0" applyFont="1" applyFill="1" applyBorder="1" applyAlignment="1">
      <alignment horizontal="center" vertical="top" wrapText="1"/>
    </xf>
    <xf numFmtId="0" fontId="5" fillId="3" borderId="26" xfId="0" applyFont="1" applyFill="1" applyBorder="1" applyAlignment="1">
      <alignment horizontal="center" vertical="top" wrapText="1"/>
    </xf>
    <xf numFmtId="0" fontId="5" fillId="3" borderId="23" xfId="0" applyFont="1" applyFill="1" applyBorder="1" applyAlignment="1">
      <alignment horizontal="center" vertical="top" wrapText="1"/>
    </xf>
    <xf numFmtId="164" fontId="5" fillId="4" borderId="0" xfId="0" applyNumberFormat="1" applyFont="1" applyFill="1" applyBorder="1" applyAlignment="1">
      <alignment horizontal="center" vertical="top" wrapText="1"/>
    </xf>
    <xf numFmtId="0" fontId="3" fillId="4" borderId="0" xfId="0" applyFont="1" applyFill="1" applyBorder="1" applyAlignment="1">
      <alignment horizontal="center" vertical="top" wrapText="1"/>
    </xf>
    <xf numFmtId="0" fontId="5" fillId="4" borderId="0" xfId="0" applyFont="1" applyFill="1" applyBorder="1" applyAlignment="1">
      <alignment horizontal="center" vertical="top" wrapText="1"/>
    </xf>
    <xf numFmtId="0" fontId="3" fillId="2" borderId="28" xfId="0" applyFont="1" applyFill="1" applyBorder="1" applyAlignment="1">
      <alignment horizontal="center" vertical="top" wrapText="1"/>
    </xf>
    <xf numFmtId="0" fontId="3" fillId="2" borderId="29" xfId="0" applyFont="1" applyFill="1" applyBorder="1" applyAlignment="1">
      <alignment horizontal="center" vertical="top" wrapText="1"/>
    </xf>
    <xf numFmtId="164" fontId="5" fillId="4" borderId="30" xfId="0" applyNumberFormat="1" applyFont="1" applyFill="1" applyBorder="1" applyAlignment="1">
      <alignment horizontal="center" vertical="top" wrapText="1"/>
    </xf>
    <xf numFmtId="164" fontId="5" fillId="4" borderId="31" xfId="0" applyNumberFormat="1" applyFont="1" applyFill="1" applyBorder="1" applyAlignment="1">
      <alignment horizontal="center" vertical="top" wrapText="1"/>
    </xf>
    <xf numFmtId="164" fontId="5" fillId="4" borderId="25" xfId="0" applyNumberFormat="1" applyFont="1" applyFill="1" applyBorder="1" applyAlignment="1">
      <alignment horizontal="center" vertical="top" wrapText="1"/>
    </xf>
    <xf numFmtId="9" fontId="5" fillId="4" borderId="7" xfId="0" applyNumberFormat="1" applyFont="1" applyFill="1" applyBorder="1" applyAlignment="1">
      <alignment horizontal="center" vertical="top" wrapText="1"/>
    </xf>
    <xf numFmtId="9" fontId="5" fillId="4" borderId="15" xfId="0" applyNumberFormat="1" applyFont="1" applyFill="1" applyBorder="1" applyAlignment="1">
      <alignment horizontal="center" vertical="top" wrapText="1"/>
    </xf>
    <xf numFmtId="165" fontId="5" fillId="4" borderId="15" xfId="0" applyNumberFormat="1" applyFont="1" applyFill="1" applyBorder="1" applyAlignment="1">
      <alignment horizontal="center" vertical="top" wrapText="1"/>
    </xf>
    <xf numFmtId="10" fontId="5" fillId="4" borderId="15" xfId="0" applyNumberFormat="1" applyFont="1" applyFill="1" applyBorder="1" applyAlignment="1">
      <alignment horizontal="center" vertical="top" wrapText="1"/>
    </xf>
    <xf numFmtId="9" fontId="5" fillId="4" borderId="10" xfId="0" applyNumberFormat="1" applyFont="1" applyFill="1" applyBorder="1" applyAlignment="1">
      <alignment horizontal="center" vertical="top" wrapText="1"/>
    </xf>
    <xf numFmtId="0" fontId="16" fillId="4" borderId="0" xfId="0" applyFont="1" applyFill="1" applyAlignment="1">
      <alignment horizontal="center" vertical="top" wrapText="1"/>
    </xf>
    <xf numFmtId="0" fontId="18" fillId="4" borderId="0" xfId="0" applyFont="1" applyFill="1" applyAlignment="1">
      <alignment horizontal="center" vertical="top" wrapText="1"/>
    </xf>
    <xf numFmtId="165" fontId="22" fillId="3" borderId="16" xfId="0" applyNumberFormat="1" applyFont="1" applyFill="1" applyBorder="1" applyAlignment="1">
      <alignment horizontal="center" vertical="center" wrapText="1"/>
    </xf>
    <xf numFmtId="0" fontId="4" fillId="12" borderId="1" xfId="0" applyFont="1" applyFill="1" applyBorder="1" applyAlignment="1">
      <alignment horizontal="left" vertical="top" wrapText="1"/>
    </xf>
    <xf numFmtId="0" fontId="4" fillId="12" borderId="13" xfId="0" applyFont="1" applyFill="1" applyBorder="1" applyAlignment="1">
      <alignment horizontal="left" vertical="top" wrapText="1"/>
    </xf>
    <xf numFmtId="0" fontId="4" fillId="13" borderId="13" xfId="0" applyFont="1" applyFill="1" applyBorder="1" applyAlignment="1">
      <alignment horizontal="left" vertical="top" wrapText="1"/>
    </xf>
    <xf numFmtId="0" fontId="5" fillId="3" borderId="0" xfId="0" applyFont="1" applyFill="1" applyAlignment="1">
      <alignment horizontal="left" vertical="center" wrapText="1"/>
    </xf>
    <xf numFmtId="0" fontId="24" fillId="15" borderId="34" xfId="0" applyFont="1" applyFill="1" applyBorder="1" applyAlignment="1">
      <alignment vertical="top"/>
    </xf>
    <xf numFmtId="0" fontId="25" fillId="15" borderId="34" xfId="0" applyFont="1" applyFill="1" applyBorder="1"/>
    <xf numFmtId="0" fontId="24" fillId="15" borderId="34" xfId="0" applyFont="1" applyFill="1" applyBorder="1" applyAlignment="1">
      <alignment vertical="top" wrapText="1"/>
    </xf>
    <xf numFmtId="0" fontId="27" fillId="15" borderId="34" xfId="0" applyFont="1" applyFill="1" applyBorder="1" applyAlignment="1">
      <alignment vertical="top" wrapText="1"/>
    </xf>
    <xf numFmtId="0" fontId="27" fillId="15" borderId="0" xfId="0" applyFont="1" applyFill="1" applyBorder="1" applyAlignment="1">
      <alignment vertical="top" wrapText="1"/>
    </xf>
    <xf numFmtId="0" fontId="27" fillId="0" borderId="0" xfId="0" applyFont="1" applyBorder="1"/>
    <xf numFmtId="0" fontId="4" fillId="16" borderId="1" xfId="0" applyFont="1" applyFill="1" applyBorder="1" applyAlignment="1">
      <alignment horizontal="left" vertical="top" wrapText="1"/>
    </xf>
    <xf numFmtId="10" fontId="9" fillId="11" borderId="17" xfId="0" applyNumberFormat="1" applyFont="1" applyFill="1" applyBorder="1" applyAlignment="1">
      <alignment horizontal="center" vertical="top" wrapText="1"/>
    </xf>
    <xf numFmtId="166" fontId="5" fillId="3" borderId="19" xfId="0" applyNumberFormat="1" applyFont="1" applyFill="1" applyBorder="1" applyAlignment="1">
      <alignment horizontal="center" vertical="top"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9" fontId="4" fillId="3" borderId="20" xfId="0" applyNumberFormat="1" applyFont="1" applyFill="1" applyBorder="1" applyAlignment="1">
      <alignment horizontal="center" vertical="center" wrapText="1"/>
    </xf>
    <xf numFmtId="9" fontId="4" fillId="3" borderId="21" xfId="0" applyNumberFormat="1" applyFont="1" applyFill="1" applyBorder="1" applyAlignment="1">
      <alignment horizontal="center" vertical="center" wrapText="1"/>
    </xf>
    <xf numFmtId="0" fontId="15" fillId="2" borderId="14"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29" fillId="2" borderId="14" xfId="0" applyFont="1" applyFill="1" applyBorder="1" applyAlignment="1">
      <alignment horizontal="center" vertical="center" wrapText="1"/>
    </xf>
    <xf numFmtId="0" fontId="29" fillId="2" borderId="0" xfId="0" applyFont="1" applyFill="1" applyBorder="1" applyAlignment="1">
      <alignment horizontal="center" vertical="center" wrapText="1"/>
    </xf>
    <xf numFmtId="0" fontId="4" fillId="4" borderId="24"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17" fillId="2" borderId="5" xfId="0" applyFont="1" applyFill="1" applyBorder="1" applyAlignment="1">
      <alignment horizontal="center" vertical="center" wrapText="1"/>
    </xf>
    <xf numFmtId="0" fontId="17" fillId="2" borderId="7" xfId="0" applyFont="1" applyFill="1" applyBorder="1" applyAlignment="1">
      <alignment horizontal="center" vertical="center" wrapText="1"/>
    </xf>
    <xf numFmtId="9" fontId="19" fillId="0" borderId="8" xfId="0" applyNumberFormat="1" applyFont="1" applyBorder="1" applyAlignment="1">
      <alignment horizontal="center" vertical="top" wrapText="1"/>
    </xf>
    <xf numFmtId="9" fontId="19" fillId="0" borderId="10" xfId="0" applyNumberFormat="1" applyFont="1" applyBorder="1" applyAlignment="1">
      <alignment horizontal="center" vertical="top" wrapText="1"/>
    </xf>
    <xf numFmtId="0" fontId="5" fillId="3" borderId="18" xfId="0" applyFont="1" applyFill="1" applyBorder="1" applyAlignment="1">
      <alignment horizontal="center" vertical="top" wrapText="1"/>
    </xf>
    <xf numFmtId="0" fontId="5" fillId="3" borderId="19" xfId="0" applyFont="1" applyFill="1" applyBorder="1" applyAlignment="1">
      <alignment horizontal="center" vertical="top" wrapText="1"/>
    </xf>
    <xf numFmtId="0" fontId="23" fillId="14" borderId="33" xfId="643" applyAlignment="1">
      <alignment horizontal="left" vertical="top" wrapText="1"/>
    </xf>
    <xf numFmtId="0" fontId="23" fillId="14" borderId="33" xfId="643" applyAlignment="1">
      <alignment horizontal="left"/>
    </xf>
    <xf numFmtId="0" fontId="23" fillId="14" borderId="33" xfId="643" applyAlignment="1">
      <alignment horizontal="center"/>
    </xf>
    <xf numFmtId="0" fontId="26" fillId="15" borderId="35" xfId="0" applyFont="1" applyFill="1" applyBorder="1" applyAlignment="1">
      <alignment horizontal="center" vertical="center"/>
    </xf>
    <xf numFmtId="0" fontId="26" fillId="15" borderId="36" xfId="0" applyFont="1" applyFill="1" applyBorder="1" applyAlignment="1">
      <alignment horizontal="center" vertical="center"/>
    </xf>
    <xf numFmtId="0" fontId="26" fillId="15" borderId="37" xfId="0" applyFont="1" applyFill="1" applyBorder="1" applyAlignment="1">
      <alignment horizontal="center" vertical="center"/>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25" fillId="15" borderId="34" xfId="0" applyFont="1" applyFill="1" applyBorder="1" applyAlignment="1">
      <alignment horizontal="left" vertical="center" wrapText="1"/>
    </xf>
    <xf numFmtId="0" fontId="28" fillId="14" borderId="33" xfId="643" applyFont="1" applyAlignment="1">
      <alignment horizontal="center" vertical="center"/>
    </xf>
    <xf numFmtId="0" fontId="24" fillId="15" borderId="34" xfId="0" applyFont="1" applyFill="1" applyBorder="1" applyAlignment="1">
      <alignment horizontal="left" vertical="top" wrapText="1"/>
    </xf>
    <xf numFmtId="0" fontId="24" fillId="15" borderId="34" xfId="0" applyFont="1" applyFill="1" applyBorder="1" applyAlignment="1">
      <alignment horizontal="left" vertical="top"/>
    </xf>
    <xf numFmtId="0" fontId="25" fillId="15" borderId="34" xfId="0" applyFont="1" applyFill="1" applyBorder="1" applyAlignment="1">
      <alignment horizontal="left" vertical="top"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32" xfId="0" applyFont="1" applyBorder="1" applyAlignment="1">
      <alignment vertical="center" wrapText="1"/>
    </xf>
    <xf numFmtId="0" fontId="1" fillId="0" borderId="21"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6" fillId="3" borderId="5"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20" fillId="3" borderId="5" xfId="0" applyFont="1" applyFill="1" applyBorder="1" applyAlignment="1">
      <alignment horizontal="left" vertical="top" wrapText="1"/>
    </xf>
    <xf numFmtId="0" fontId="20" fillId="3" borderId="7" xfId="0" applyFont="1" applyFill="1" applyBorder="1" applyAlignment="1">
      <alignment horizontal="left" vertical="top" wrapText="1"/>
    </xf>
    <xf numFmtId="0" fontId="20" fillId="3" borderId="14" xfId="0" applyFont="1" applyFill="1" applyBorder="1" applyAlignment="1">
      <alignment horizontal="left" vertical="top" wrapText="1"/>
    </xf>
    <xf numFmtId="0" fontId="20" fillId="3" borderId="15" xfId="0" applyFont="1" applyFill="1" applyBorder="1" applyAlignment="1">
      <alignment horizontal="left" vertical="top" wrapText="1"/>
    </xf>
    <xf numFmtId="0" fontId="20" fillId="3" borderId="8" xfId="0" applyFont="1" applyFill="1" applyBorder="1" applyAlignment="1">
      <alignment horizontal="left" vertical="top" wrapText="1"/>
    </xf>
    <xf numFmtId="0" fontId="20" fillId="3" borderId="10" xfId="0" applyFont="1" applyFill="1" applyBorder="1" applyAlignment="1">
      <alignment horizontal="left" vertical="top" wrapText="1"/>
    </xf>
  </cellXfs>
  <cellStyles count="6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Input" xfId="643" builtinId="20"/>
    <cellStyle name="Normal" xfId="0" builtinId="0"/>
  </cellStyles>
  <dxfs count="1099">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igipen\GAT315\GAT315_Rubric_Project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T USE -Game Data"/>
      <sheetName val="Project Grade"/>
      <sheetName val="Submission"/>
      <sheetName val="TCRs"/>
      <sheetName val="DCRs"/>
      <sheetName val="ICRs"/>
      <sheetName val="NCRs"/>
      <sheetName val="VCRs"/>
      <sheetName val="ACRs"/>
    </sheetNames>
    <sheetDataSet>
      <sheetData sheetId="0" refreshError="1"/>
      <sheetData sheetId="1" refreshError="1"/>
      <sheetData sheetId="2">
        <row r="2">
          <cell r="B2" t="str">
            <v>&lt;enter your name here&gt;</v>
          </cell>
        </row>
      </sheetData>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80808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tabSelected="1" workbookViewId="0">
      <selection activeCell="J23" sqref="J23"/>
    </sheetView>
  </sheetViews>
  <sheetFormatPr defaultColWidth="10.75" defaultRowHeight="13.9" customHeight="1"/>
  <cols>
    <col min="1" max="1" width="29" style="20" customWidth="1"/>
    <col min="2" max="2" width="6.5" style="20" customWidth="1"/>
    <col min="3" max="3" width="2.25" style="20" customWidth="1"/>
    <col min="4" max="4" width="4.75" style="20" customWidth="1"/>
    <col min="5" max="5" width="9.75" style="20" customWidth="1"/>
    <col min="6" max="6" width="2.25" style="20" customWidth="1"/>
    <col min="7" max="7" width="4.75" style="20" customWidth="1"/>
    <col min="8" max="8" width="9.75" style="20" customWidth="1"/>
    <col min="9" max="9" width="2.25" style="20" customWidth="1"/>
    <col min="10" max="10" width="24" style="20" customWidth="1"/>
    <col min="11" max="16384" width="10.75" style="20"/>
  </cols>
  <sheetData>
    <row r="1" spans="1:10" ht="18" customHeight="1" thickBot="1">
      <c r="A1" s="103" t="s">
        <v>493</v>
      </c>
      <c r="B1" s="104"/>
      <c r="C1" s="79"/>
      <c r="D1" s="112" t="s">
        <v>471</v>
      </c>
      <c r="E1" s="113"/>
      <c r="F1" s="40"/>
      <c r="G1" s="112" t="s">
        <v>472</v>
      </c>
      <c r="H1" s="113"/>
    </row>
    <row r="2" spans="1:10" ht="18" customHeight="1" thickBot="1">
      <c r="A2" s="103"/>
      <c r="B2" s="104"/>
      <c r="C2" s="79"/>
      <c r="D2" s="114" t="s">
        <v>409</v>
      </c>
      <c r="E2" s="115"/>
      <c r="F2" s="40"/>
      <c r="G2" s="114" t="s">
        <v>409</v>
      </c>
      <c r="H2" s="115"/>
      <c r="J2" s="42" t="s">
        <v>417</v>
      </c>
    </row>
    <row r="3" spans="1:10" ht="22.9" customHeight="1" thickBot="1">
      <c r="A3" s="105" t="str">
        <f>IF([1]Submission!B2="&lt;enter your name here&gt;","Student Name",[1]Submission!B2)</f>
        <v>Student Name</v>
      </c>
      <c r="B3" s="106"/>
      <c r="C3" s="80"/>
      <c r="D3" s="116">
        <f>MAX(0,MIN(1,IF(($A$6+$D$6) &lt;= 0.95, ROUND($A$6+$D$6,2), FLOOR((0.95+($A$6+$D$6-0.95)/5),0.01))))</f>
        <v>0.76</v>
      </c>
      <c r="E3" s="117"/>
      <c r="F3" s="41"/>
      <c r="G3" s="116">
        <f>MAX(0,MIN(1,IF(($A$6+$G$6+J3) &lt;= 0.95, ROUND($A$6+$G$6+J3,2), FLOOR((0.95+($A$6+$G$6+J3-0.95)/5),0.01))))</f>
        <v>0.78</v>
      </c>
      <c r="H3" s="117"/>
      <c r="J3" s="81">
        <f>IF(J6 &gt; 0.06, 0, 0.03-J6/2)</f>
        <v>2.4999999999999998E-2</v>
      </c>
    </row>
    <row r="4" spans="1:10" ht="13.9" customHeight="1" thickBot="1">
      <c r="A4" s="3"/>
      <c r="B4" s="9"/>
      <c r="C4" s="19"/>
      <c r="D4" s="19"/>
      <c r="E4" s="19"/>
      <c r="F4" s="9"/>
      <c r="G4" s="19"/>
      <c r="H4" s="19"/>
      <c r="J4" s="9"/>
    </row>
    <row r="5" spans="1:10" ht="13.9" customHeight="1" thickBot="1">
      <c r="A5" s="99" t="s">
        <v>410</v>
      </c>
      <c r="B5" s="100"/>
      <c r="C5" s="19"/>
      <c r="D5" s="97" t="s">
        <v>469</v>
      </c>
      <c r="E5" s="98"/>
      <c r="F5" s="9"/>
      <c r="G5" s="97" t="s">
        <v>469</v>
      </c>
      <c r="H5" s="98"/>
      <c r="J5" s="42" t="s">
        <v>466</v>
      </c>
    </row>
    <row r="6" spans="1:10" ht="13.9" customHeight="1" thickBot="1">
      <c r="A6" s="101">
        <v>0.75</v>
      </c>
      <c r="B6" s="102"/>
      <c r="C6" s="68"/>
      <c r="D6" s="95">
        <f>E15+E24+E33+E42+E51+E60+J9</f>
        <v>0.01</v>
      </c>
      <c r="E6" s="96"/>
      <c r="F6" s="9"/>
      <c r="G6" s="95">
        <f>H15+H24+H33+H42+H51+H60+J9</f>
        <v>0</v>
      </c>
      <c r="H6" s="96"/>
      <c r="J6" s="45">
        <f>ABS($D$6-$G$6)</f>
        <v>0.01</v>
      </c>
    </row>
    <row r="7" spans="1:10" ht="13.9" customHeight="1" thickBot="1">
      <c r="A7" s="3"/>
      <c r="B7" s="9"/>
      <c r="C7" s="68"/>
      <c r="D7" s="108" t="s">
        <v>40</v>
      </c>
      <c r="E7" s="108"/>
      <c r="F7" s="9"/>
      <c r="G7" s="108" t="s">
        <v>41</v>
      </c>
      <c r="H7" s="108"/>
      <c r="J7" s="44"/>
    </row>
    <row r="8" spans="1:10" ht="13.9" customHeight="1" thickBot="1">
      <c r="A8" s="1" t="s">
        <v>411</v>
      </c>
      <c r="B8" s="17" t="s">
        <v>412</v>
      </c>
      <c r="C8" s="67"/>
      <c r="D8" s="69" t="s">
        <v>2</v>
      </c>
      <c r="E8" s="70" t="s">
        <v>6</v>
      </c>
      <c r="F8" s="67"/>
      <c r="G8" s="69" t="s">
        <v>2</v>
      </c>
      <c r="H8" s="70" t="s">
        <v>6</v>
      </c>
      <c r="J8" s="93" t="s">
        <v>4</v>
      </c>
    </row>
    <row r="9" spans="1:10" ht="13.9" customHeight="1" thickBot="1">
      <c r="A9" s="23" t="str">
        <f>"Missing Required TCRs (out of "&amp;COUNTIF(TCRs!$A$10:'TCRs'!$A$166,"Required")&amp;")"</f>
        <v>Missing Required TCRs (out of 11)</v>
      </c>
      <c r="B9" s="74">
        <v>-0.05</v>
      </c>
      <c r="C9" s="60"/>
      <c r="D9" s="63">
        <f>TCRs!$E$2</f>
        <v>0</v>
      </c>
      <c r="E9" s="71">
        <f t="shared" ref="E9:E14" si="0">B9*D9</f>
        <v>0</v>
      </c>
      <c r="F9" s="68"/>
      <c r="G9" s="63">
        <f>TCRs!$F$2</f>
        <v>0</v>
      </c>
      <c r="H9" s="71">
        <f t="shared" ref="H9:H14" si="1">$B9*G9</f>
        <v>0</v>
      </c>
      <c r="J9" s="94">
        <f>Submission!$E$23</f>
        <v>0</v>
      </c>
    </row>
    <row r="10" spans="1:10" ht="13.9" customHeight="1" thickBot="1">
      <c r="A10" s="7" t="str">
        <f>"Missing Basic TCRs (out of "&amp;COUNTIF(TCRs!$A$10:'TCRs'!$A$166,"Basic")&amp;")"</f>
        <v>Missing Basic TCRs (out of 12)</v>
      </c>
      <c r="B10" s="75">
        <v>-0.01</v>
      </c>
      <c r="C10" s="60"/>
      <c r="D10" s="64">
        <f>TCRs!$E$3</f>
        <v>0</v>
      </c>
      <c r="E10" s="72">
        <f t="shared" si="0"/>
        <v>0</v>
      </c>
      <c r="F10" s="68"/>
      <c r="G10" s="64">
        <f>TCRs!$F$3</f>
        <v>0</v>
      </c>
      <c r="H10" s="72">
        <f t="shared" si="1"/>
        <v>0</v>
      </c>
      <c r="J10" s="44"/>
    </row>
    <row r="11" spans="1:10" ht="13.9" customHeight="1">
      <c r="A11" s="7" t="str">
        <f>"Completed Intermediate TCRs (out of "&amp;COUNTIF(TCRs!$A$10:'TCRs'!$A$166,"Intermediate")&amp;")"</f>
        <v>Completed Intermediate TCRs (out of 3)</v>
      </c>
      <c r="B11" s="77">
        <v>2.5000000000000001E-3</v>
      </c>
      <c r="C11" s="60"/>
      <c r="D11" s="64">
        <f>TCRs!$E$4</f>
        <v>0</v>
      </c>
      <c r="E11" s="72">
        <f t="shared" si="0"/>
        <v>0</v>
      </c>
      <c r="F11" s="68"/>
      <c r="G11" s="64">
        <f>TCRs!$F$4</f>
        <v>0</v>
      </c>
      <c r="H11" s="72">
        <f t="shared" si="1"/>
        <v>0</v>
      </c>
      <c r="J11" s="109" t="s">
        <v>463</v>
      </c>
    </row>
    <row r="12" spans="1:10" ht="13.9" customHeight="1">
      <c r="A12" s="7" t="str">
        <f>"Completed Advanced TCRs (out of "&amp;COUNTIF(TCRs!$A$10:'TCRs'!$A$166,"Advanced")&amp;")"</f>
        <v>Completed Advanced TCRs (out of 1)</v>
      </c>
      <c r="B12" s="76">
        <v>5.0000000000000001E-3</v>
      </c>
      <c r="C12" s="61"/>
      <c r="D12" s="64">
        <f>TCRs!$E$7</f>
        <v>1</v>
      </c>
      <c r="E12" s="72">
        <f t="shared" si="0"/>
        <v>5.0000000000000001E-3</v>
      </c>
      <c r="F12" s="68"/>
      <c r="G12" s="64">
        <f>TCRs!$F$7</f>
        <v>0</v>
      </c>
      <c r="H12" s="72">
        <f t="shared" si="1"/>
        <v>0</v>
      </c>
      <c r="J12" s="110"/>
    </row>
    <row r="13" spans="1:10" ht="13.9" customHeight="1" thickBot="1">
      <c r="A13" s="7" t="str">
        <f>"Completed Professional TCRs (out of "&amp;COUNTIF(TCRs!$A$10:'TCRs'!$A$166,"Professional")&amp;")"</f>
        <v>Completed Professional TCRs (out of 0)</v>
      </c>
      <c r="B13" s="76">
        <v>5.0000000000000001E-3</v>
      </c>
      <c r="C13" s="62"/>
      <c r="D13" s="64">
        <f>TCRs!$E$8</f>
        <v>0</v>
      </c>
      <c r="E13" s="72">
        <f t="shared" si="0"/>
        <v>0</v>
      </c>
      <c r="F13" s="68"/>
      <c r="G13" s="64">
        <f>TCRs!$F$8</f>
        <v>0</v>
      </c>
      <c r="H13" s="72">
        <f t="shared" si="1"/>
        <v>0</v>
      </c>
      <c r="J13" s="111"/>
    </row>
    <row r="14" spans="1:10" ht="13.9" customHeight="1" thickBot="1">
      <c r="A14" s="8" t="str">
        <f>"Completed Exceptional TCRs (out of "&amp;COUNTIF(TCRs!$A$10:'TCRs'!$A$166,"Exceptional")&amp;")"</f>
        <v>Completed Exceptional TCRs (out of 0)</v>
      </c>
      <c r="B14" s="78">
        <v>0.01</v>
      </c>
      <c r="C14" s="60"/>
      <c r="D14" s="65">
        <f>TCRs!$E$9</f>
        <v>0</v>
      </c>
      <c r="E14" s="73">
        <f t="shared" si="0"/>
        <v>0</v>
      </c>
      <c r="F14" s="68"/>
      <c r="G14" s="65">
        <f>TCRs!$F$9</f>
        <v>0</v>
      </c>
      <c r="H14" s="73">
        <f t="shared" si="1"/>
        <v>0</v>
      </c>
      <c r="J14" s="58"/>
    </row>
    <row r="15" spans="1:10" ht="13.9" customHeight="1">
      <c r="A15" s="3"/>
      <c r="B15" s="9"/>
      <c r="C15" s="68"/>
      <c r="D15" s="43" t="s">
        <v>3</v>
      </c>
      <c r="E15" s="66">
        <f>SUM(E9:E14)</f>
        <v>5.0000000000000001E-3</v>
      </c>
      <c r="F15" s="68"/>
      <c r="G15" s="43" t="s">
        <v>3</v>
      </c>
      <c r="H15" s="66">
        <f>SUM(H9:H14)</f>
        <v>0</v>
      </c>
      <c r="J15" s="59" t="s">
        <v>464</v>
      </c>
    </row>
    <row r="16" spans="1:10" ht="13.9" customHeight="1" thickBot="1">
      <c r="A16" s="3"/>
      <c r="B16" s="9"/>
      <c r="C16" s="68"/>
      <c r="D16" s="107" t="s">
        <v>40</v>
      </c>
      <c r="E16" s="107"/>
      <c r="F16" s="68"/>
      <c r="G16" s="107" t="s">
        <v>41</v>
      </c>
      <c r="H16" s="107"/>
      <c r="J16" s="118" t="s">
        <v>465</v>
      </c>
    </row>
    <row r="17" spans="1:10" ht="13.9" customHeight="1" thickBot="1">
      <c r="A17" s="1" t="s">
        <v>413</v>
      </c>
      <c r="B17" s="17" t="s">
        <v>412</v>
      </c>
      <c r="C17" s="67"/>
      <c r="D17" s="69" t="s">
        <v>2</v>
      </c>
      <c r="E17" s="70" t="s">
        <v>6</v>
      </c>
      <c r="F17" s="67"/>
      <c r="G17" s="69" t="s">
        <v>2</v>
      </c>
      <c r="H17" s="70" t="s">
        <v>6</v>
      </c>
      <c r="J17" s="118"/>
    </row>
    <row r="18" spans="1:10" ht="13.9" customHeight="1">
      <c r="A18" s="23" t="str">
        <f>"Missing Required DCRs (out of "&amp;COUNTIF(DCRs!$A$10:'DCRs'!$A$202,"Required")&amp;")"</f>
        <v>Missing Required DCRs (out of 13)</v>
      </c>
      <c r="B18" s="74">
        <v>-0.15</v>
      </c>
      <c r="C18" s="60"/>
      <c r="D18" s="63">
        <f>DCRs!$E$2</f>
        <v>0</v>
      </c>
      <c r="E18" s="71">
        <f t="shared" ref="E18:E23" si="2">B18*D18</f>
        <v>0</v>
      </c>
      <c r="F18" s="68"/>
      <c r="G18" s="63">
        <f>DCRs!$F$2</f>
        <v>0</v>
      </c>
      <c r="H18" s="71">
        <f t="shared" ref="H18:H23" si="3">$B18*G18</f>
        <v>0</v>
      </c>
      <c r="J18" s="118"/>
    </row>
    <row r="19" spans="1:10" ht="13.9" customHeight="1">
      <c r="A19" s="7" t="str">
        <f>"Missing Basic DCRs (out of "&amp;COUNTIF(DCRs!$A$10:'DCRs'!$A$202,"Basic")&amp;")"</f>
        <v>Missing Basic DCRs (out of 15)</v>
      </c>
      <c r="B19" s="75">
        <v>-0.05</v>
      </c>
      <c r="C19" s="60"/>
      <c r="D19" s="64">
        <f>DCRs!$E$3</f>
        <v>0</v>
      </c>
      <c r="E19" s="72">
        <f t="shared" si="2"/>
        <v>0</v>
      </c>
      <c r="F19" s="68"/>
      <c r="G19" s="64">
        <f>DCRs!$F$3</f>
        <v>0</v>
      </c>
      <c r="H19" s="72">
        <f t="shared" si="3"/>
        <v>0</v>
      </c>
      <c r="J19" s="118"/>
    </row>
    <row r="20" spans="1:10" ht="13.9" customHeight="1">
      <c r="A20" s="7" t="str">
        <f>"Missing Intermediate DCRs (out of "&amp;COUNTIF(DCRs!$A$10:'DCRs'!$A$202,"Intermediate")&amp;")"</f>
        <v>Missing Intermediate DCRs (out of 4)</v>
      </c>
      <c r="B20" s="75">
        <v>-0.02</v>
      </c>
      <c r="C20" s="60"/>
      <c r="D20" s="64">
        <v>0</v>
      </c>
      <c r="E20" s="72">
        <f t="shared" si="2"/>
        <v>0</v>
      </c>
      <c r="F20" s="68"/>
      <c r="G20" s="64">
        <f>DCRs!$F$4</f>
        <v>0</v>
      </c>
      <c r="H20" s="72">
        <f t="shared" si="3"/>
        <v>0</v>
      </c>
      <c r="J20" s="118"/>
    </row>
    <row r="21" spans="1:10" ht="13.9" customHeight="1" thickBot="1">
      <c r="A21" s="7" t="str">
        <f>"Completed Advanced DCRs (out of "&amp;COUNTIF(DCRs!$A$10:'DCRs'!$A$202,"Advanced")&amp;")"</f>
        <v>Completed Advanced DCRs (out of 16)</v>
      </c>
      <c r="B21" s="75">
        <v>0.02</v>
      </c>
      <c r="C21" s="61"/>
      <c r="D21" s="64">
        <v>0</v>
      </c>
      <c r="E21" s="72">
        <f t="shared" si="2"/>
        <v>0</v>
      </c>
      <c r="F21" s="68"/>
      <c r="G21" s="64">
        <f>DCRs!$F$7</f>
        <v>0</v>
      </c>
      <c r="H21" s="72">
        <f t="shared" si="3"/>
        <v>0</v>
      </c>
      <c r="J21" s="119"/>
    </row>
    <row r="22" spans="1:10" ht="13.9" customHeight="1" thickBot="1">
      <c r="A22" s="7" t="str">
        <f>"Completed Professional DCRs (out of "&amp;COUNTIF(DCRs!$A$10:'DCRs'!$A$202,"Professional")&amp;")"</f>
        <v>Completed Professional DCRs (out of 16)</v>
      </c>
      <c r="B22" s="75">
        <v>0.02</v>
      </c>
      <c r="C22" s="62"/>
      <c r="D22" s="64">
        <f>DCRs!$E$8</f>
        <v>0</v>
      </c>
      <c r="E22" s="72">
        <f t="shared" si="2"/>
        <v>0</v>
      </c>
      <c r="F22" s="68"/>
      <c r="G22" s="64">
        <f>DCRs!$F$8</f>
        <v>0</v>
      </c>
      <c r="H22" s="72">
        <f t="shared" si="3"/>
        <v>0</v>
      </c>
    </row>
    <row r="23" spans="1:10" ht="13.9" customHeight="1" thickBot="1">
      <c r="A23" s="8" t="str">
        <f>"Completed Exceptional DCRs (out of "&amp;COUNTIF(DCRs!$A$10:'DCRs'!$A$202,"Exceptional")&amp;")"</f>
        <v>Completed Exceptional DCRs (out of 5)</v>
      </c>
      <c r="B23" s="78">
        <v>0.04</v>
      </c>
      <c r="C23" s="60"/>
      <c r="D23" s="65">
        <f>DCRs!$E$9</f>
        <v>0</v>
      </c>
      <c r="E23" s="73">
        <f t="shared" si="2"/>
        <v>0</v>
      </c>
      <c r="F23" s="68"/>
      <c r="G23" s="65">
        <f>DCRs!$F$9</f>
        <v>0</v>
      </c>
      <c r="H23" s="73">
        <f t="shared" si="3"/>
        <v>0</v>
      </c>
      <c r="J23" s="46" t="s">
        <v>425</v>
      </c>
    </row>
    <row r="24" spans="1:10" ht="13.9" customHeight="1">
      <c r="A24" s="3"/>
      <c r="B24" s="9"/>
      <c r="C24" s="68"/>
      <c r="D24" s="43" t="s">
        <v>3</v>
      </c>
      <c r="E24" s="66">
        <f>SUM(E18:E23)</f>
        <v>0</v>
      </c>
      <c r="F24" s="68"/>
      <c r="G24" s="43" t="s">
        <v>3</v>
      </c>
      <c r="H24" s="66">
        <f>SUM(H18:H23)</f>
        <v>0</v>
      </c>
      <c r="J24" s="48" t="s">
        <v>418</v>
      </c>
    </row>
    <row r="25" spans="1:10" ht="13.9" customHeight="1" thickBot="1">
      <c r="A25" s="3"/>
      <c r="B25" s="9"/>
      <c r="C25" s="68"/>
      <c r="D25" s="107" t="s">
        <v>40</v>
      </c>
      <c r="E25" s="107"/>
      <c r="F25" s="68"/>
      <c r="G25" s="107" t="s">
        <v>41</v>
      </c>
      <c r="H25" s="107"/>
      <c r="J25" s="48" t="s">
        <v>419</v>
      </c>
    </row>
    <row r="26" spans="1:10" ht="13.9" customHeight="1" thickBot="1">
      <c r="A26" s="1" t="s">
        <v>461</v>
      </c>
      <c r="B26" s="17" t="s">
        <v>412</v>
      </c>
      <c r="C26" s="67"/>
      <c r="D26" s="69" t="s">
        <v>2</v>
      </c>
      <c r="E26" s="70" t="s">
        <v>6</v>
      </c>
      <c r="F26" s="67"/>
      <c r="G26" s="69" t="s">
        <v>2</v>
      </c>
      <c r="H26" s="70" t="s">
        <v>6</v>
      </c>
      <c r="J26" s="48" t="s">
        <v>420</v>
      </c>
    </row>
    <row r="27" spans="1:10" ht="13.9" customHeight="1">
      <c r="A27" s="23" t="str">
        <f>"Missing Required ICRs (out of "&amp;COUNTIF(ICRs!$A$10:'ICRs'!$A$231,"Required")&amp;")"</f>
        <v>Missing Required ICRs (out of 6)</v>
      </c>
      <c r="B27" s="74">
        <v>-0.05</v>
      </c>
      <c r="C27" s="60"/>
      <c r="D27" s="63">
        <f>ICRs!$E$2</f>
        <v>0</v>
      </c>
      <c r="E27" s="71">
        <f t="shared" ref="E27:E32" si="4">B27*D27</f>
        <v>0</v>
      </c>
      <c r="F27" s="68"/>
      <c r="G27" s="63">
        <f>ICRs!$F$2</f>
        <v>0</v>
      </c>
      <c r="H27" s="71">
        <f t="shared" ref="H27:H32" si="5">$B27*G27</f>
        <v>0</v>
      </c>
      <c r="J27" s="48" t="s">
        <v>421</v>
      </c>
    </row>
    <row r="28" spans="1:10" ht="13.9" customHeight="1">
      <c r="A28" s="7" t="str">
        <f>"Missing Basic ICRs (out of "&amp;COUNTIF(ICRs!$A$10:'ICRs'!$A$231,"Basic")&amp;")"</f>
        <v>Missing Basic ICRs (out of 6)</v>
      </c>
      <c r="B28" s="75">
        <v>-0.01</v>
      </c>
      <c r="C28" s="60"/>
      <c r="D28" s="64">
        <f>ICRs!$E$3</f>
        <v>0</v>
      </c>
      <c r="E28" s="72">
        <f t="shared" si="4"/>
        <v>0</v>
      </c>
      <c r="F28" s="68"/>
      <c r="G28" s="64">
        <f>ICRs!$F$3</f>
        <v>0</v>
      </c>
      <c r="H28" s="72">
        <f t="shared" si="5"/>
        <v>0</v>
      </c>
      <c r="J28" s="48" t="s">
        <v>422</v>
      </c>
    </row>
    <row r="29" spans="1:10" ht="13.9" customHeight="1">
      <c r="A29" s="7" t="str">
        <f>"Missing Intermediate ICRs (out of "&amp;COUNTIF(ICRs!$A$10:'ICRs'!$A$231,"Intermediate")&amp;")"</f>
        <v>Missing Intermediate ICRs (out of 2)</v>
      </c>
      <c r="B29" s="77">
        <v>-2.5000000000000001E-3</v>
      </c>
      <c r="C29" s="60"/>
      <c r="D29" s="64">
        <v>0</v>
      </c>
      <c r="E29" s="72">
        <f t="shared" si="4"/>
        <v>0</v>
      </c>
      <c r="F29" s="68"/>
      <c r="G29" s="64">
        <f>ICRs!$F$4</f>
        <v>0</v>
      </c>
      <c r="H29" s="72">
        <f t="shared" si="5"/>
        <v>0</v>
      </c>
      <c r="J29" s="48" t="s">
        <v>423</v>
      </c>
    </row>
    <row r="30" spans="1:10" ht="13.9" customHeight="1" thickBot="1">
      <c r="A30" s="7" t="str">
        <f>"Completed Advanced ICRs (out of "&amp;COUNTIF(ICRs!$A$10:'ICRs'!$A$231,"Advanced")&amp;")"</f>
        <v>Completed Advanced ICRs (out of 6)</v>
      </c>
      <c r="B30" s="76">
        <v>5.0000000000000001E-3</v>
      </c>
      <c r="C30" s="61"/>
      <c r="D30" s="64">
        <f>ICRs!$E$7</f>
        <v>0</v>
      </c>
      <c r="E30" s="72">
        <f t="shared" si="4"/>
        <v>0</v>
      </c>
      <c r="F30" s="68"/>
      <c r="G30" s="64">
        <f>ICRs!$F$7</f>
        <v>0</v>
      </c>
      <c r="H30" s="72">
        <f t="shared" si="5"/>
        <v>0</v>
      </c>
      <c r="J30" s="47" t="s">
        <v>424</v>
      </c>
    </row>
    <row r="31" spans="1:10" ht="13.9" customHeight="1">
      <c r="A31" s="7" t="str">
        <f>"Completed Professional ICRs (out of "&amp;COUNTIF(ICRs!$A$10:'ICRs'!$A$231,"Professional")&amp;")"</f>
        <v>Completed Professional ICRs (out of 6)</v>
      </c>
      <c r="B31" s="77">
        <v>7.4999999999999997E-3</v>
      </c>
      <c r="C31" s="62"/>
      <c r="D31" s="64">
        <f>ICRs!$E$8</f>
        <v>0</v>
      </c>
      <c r="E31" s="72">
        <f t="shared" si="4"/>
        <v>0</v>
      </c>
      <c r="F31" s="68"/>
      <c r="G31" s="64">
        <f>ICRs!$F$8</f>
        <v>0</v>
      </c>
      <c r="H31" s="72">
        <f t="shared" si="5"/>
        <v>0</v>
      </c>
    </row>
    <row r="32" spans="1:10" ht="13.9" customHeight="1" thickBot="1">
      <c r="A32" s="8" t="str">
        <f>"Completed Exceptional ICRs (out of "&amp;COUNTIF(ICRs!$A$10:'ICRs'!$A$231,"Exceptional")&amp;")"</f>
        <v>Completed Exceptional ICRs (out of 3)</v>
      </c>
      <c r="B32" s="78">
        <v>0.01</v>
      </c>
      <c r="C32" s="60"/>
      <c r="D32" s="65">
        <f>ICRs!$E$9</f>
        <v>0</v>
      </c>
      <c r="E32" s="73">
        <f t="shared" si="4"/>
        <v>0</v>
      </c>
      <c r="F32" s="68"/>
      <c r="G32" s="65">
        <f>ICRs!$F$9</f>
        <v>0</v>
      </c>
      <c r="H32" s="73">
        <f t="shared" si="5"/>
        <v>0</v>
      </c>
    </row>
    <row r="33" spans="1:8" ht="13.9" customHeight="1">
      <c r="A33" s="3"/>
      <c r="B33" s="9"/>
      <c r="C33" s="68"/>
      <c r="D33" s="43" t="s">
        <v>3</v>
      </c>
      <c r="E33" s="66">
        <f>SUM(E27:E32)</f>
        <v>0</v>
      </c>
      <c r="F33" s="68"/>
      <c r="G33" s="43" t="s">
        <v>3</v>
      </c>
      <c r="H33" s="66">
        <f>SUM(H27:H32)</f>
        <v>0</v>
      </c>
    </row>
    <row r="34" spans="1:8" ht="13.9" customHeight="1" thickBot="1">
      <c r="A34" s="3"/>
      <c r="B34" s="9"/>
      <c r="C34" s="68"/>
      <c r="D34" s="107" t="s">
        <v>40</v>
      </c>
      <c r="E34" s="107"/>
      <c r="F34" s="68"/>
      <c r="G34" s="107" t="s">
        <v>41</v>
      </c>
      <c r="H34" s="107"/>
    </row>
    <row r="35" spans="1:8" ht="13.9" customHeight="1" thickBot="1">
      <c r="A35" s="1" t="s">
        <v>414</v>
      </c>
      <c r="B35" s="17" t="s">
        <v>412</v>
      </c>
      <c r="C35" s="67"/>
      <c r="D35" s="69" t="s">
        <v>2</v>
      </c>
      <c r="E35" s="70" t="s">
        <v>6</v>
      </c>
      <c r="F35" s="67"/>
      <c r="G35" s="69" t="s">
        <v>2</v>
      </c>
      <c r="H35" s="70" t="s">
        <v>6</v>
      </c>
    </row>
    <row r="36" spans="1:8" ht="13.9" customHeight="1">
      <c r="A36" s="23" t="str">
        <f>"Missing Required NCRs (out of "&amp;COUNTIF(NCRs!$A$10:'NCRs'!$A$249,"Required")&amp;")"</f>
        <v>Missing Required NCRs (out of 6)</v>
      </c>
      <c r="B36" s="74">
        <v>-0.05</v>
      </c>
      <c r="C36" s="60"/>
      <c r="D36" s="63">
        <f>NCRs!$E$2</f>
        <v>0</v>
      </c>
      <c r="E36" s="71">
        <f t="shared" ref="E36:E41" si="6">B36*D36</f>
        <v>0</v>
      </c>
      <c r="F36" s="68"/>
      <c r="G36" s="63">
        <f>NCRs!$F$2</f>
        <v>0</v>
      </c>
      <c r="H36" s="71">
        <f t="shared" ref="H36:H41" si="7">$B36*G36</f>
        <v>0</v>
      </c>
    </row>
    <row r="37" spans="1:8" ht="13.9" customHeight="1">
      <c r="A37" s="7" t="str">
        <f>"Missing Basic NCRs (out of "&amp;COUNTIF(NCRs!$A$10:'NCRs'!$A$249,"Basic")&amp;")"</f>
        <v>Missing Basic NCRs (out of 6)</v>
      </c>
      <c r="B37" s="75">
        <v>-0.01</v>
      </c>
      <c r="C37" s="60"/>
      <c r="D37" s="64">
        <f>NCRs!$E$3</f>
        <v>0</v>
      </c>
      <c r="E37" s="72">
        <f t="shared" si="6"/>
        <v>0</v>
      </c>
      <c r="F37" s="68"/>
      <c r="G37" s="64">
        <f>NCRs!$F$3</f>
        <v>0</v>
      </c>
      <c r="H37" s="72">
        <f t="shared" si="7"/>
        <v>0</v>
      </c>
    </row>
    <row r="38" spans="1:8" ht="13.9" customHeight="1">
      <c r="A38" s="7" t="str">
        <f>"Missing Intermediate NCRs (out of "&amp;COUNTIF(NCRs!$A$10:'NCRs'!$A$249,"Intermediate")&amp;")"</f>
        <v>Missing Intermediate NCRs (out of 1)</v>
      </c>
      <c r="B38" s="77">
        <v>-2.5000000000000001E-3</v>
      </c>
      <c r="C38" s="60"/>
      <c r="D38" s="64">
        <f>NCRs!$E$4</f>
        <v>0</v>
      </c>
      <c r="E38" s="72">
        <f t="shared" si="6"/>
        <v>0</v>
      </c>
      <c r="F38" s="68"/>
      <c r="G38" s="64">
        <f>NCRs!$F$4</f>
        <v>0</v>
      </c>
      <c r="H38" s="72">
        <f t="shared" si="7"/>
        <v>0</v>
      </c>
    </row>
    <row r="39" spans="1:8" ht="13.9" customHeight="1">
      <c r="A39" s="7" t="str">
        <f>"Completed Advanced NCRs (out of "&amp;COUNTIF(NCRs!$A$10:'NCRs'!$A$249,"Advanced")&amp;")"</f>
        <v>Completed Advanced NCRs (out of 8)</v>
      </c>
      <c r="B39" s="76">
        <v>5.0000000000000001E-3</v>
      </c>
      <c r="C39" s="61"/>
      <c r="D39" s="64">
        <f>NCRs!$E$7</f>
        <v>0</v>
      </c>
      <c r="E39" s="72">
        <f t="shared" si="6"/>
        <v>0</v>
      </c>
      <c r="F39" s="68"/>
      <c r="G39" s="64">
        <f>NCRs!$F$7</f>
        <v>0</v>
      </c>
      <c r="H39" s="72">
        <f t="shared" si="7"/>
        <v>0</v>
      </c>
    </row>
    <row r="40" spans="1:8" ht="13.9" customHeight="1">
      <c r="A40" s="7" t="str">
        <f>"Completed Professional NCRs (out of "&amp;COUNTIF(NCRs!$A$10:'NCRs'!$A$249,"Professional")&amp;")"</f>
        <v>Completed Professional NCRs (out of 9)</v>
      </c>
      <c r="B40" s="77">
        <v>7.4999999999999997E-3</v>
      </c>
      <c r="C40" s="62"/>
      <c r="D40" s="64">
        <f>NCRs!$E$8</f>
        <v>0</v>
      </c>
      <c r="E40" s="72">
        <f t="shared" si="6"/>
        <v>0</v>
      </c>
      <c r="F40" s="68"/>
      <c r="G40" s="64">
        <f>NCRs!$F$8</f>
        <v>0</v>
      </c>
      <c r="H40" s="72">
        <f t="shared" si="7"/>
        <v>0</v>
      </c>
    </row>
    <row r="41" spans="1:8" ht="13.9" customHeight="1" thickBot="1">
      <c r="A41" s="8" t="str">
        <f>"Completed Exceptional NCRs (out of "&amp;COUNTIF(NCRs!$A$10:'NCRs'!$A$249,"Exceptional")&amp;")"</f>
        <v>Completed Exceptional NCRs (out of 11)</v>
      </c>
      <c r="B41" s="78">
        <v>0.01</v>
      </c>
      <c r="C41" s="60"/>
      <c r="D41" s="65">
        <f>NCRs!$E$9</f>
        <v>0</v>
      </c>
      <c r="E41" s="73">
        <f t="shared" si="6"/>
        <v>0</v>
      </c>
      <c r="F41" s="68"/>
      <c r="G41" s="65">
        <f>NCRs!$F$9</f>
        <v>0</v>
      </c>
      <c r="H41" s="73">
        <f t="shared" si="7"/>
        <v>0</v>
      </c>
    </row>
    <row r="42" spans="1:8" ht="13.9" customHeight="1">
      <c r="A42" s="3"/>
      <c r="B42" s="9"/>
      <c r="C42" s="68"/>
      <c r="D42" s="43" t="s">
        <v>3</v>
      </c>
      <c r="E42" s="66">
        <f>SUM(E36:E41)</f>
        <v>0</v>
      </c>
      <c r="F42" s="68"/>
      <c r="G42" s="43" t="s">
        <v>3</v>
      </c>
      <c r="H42" s="66">
        <f>SUM(H36:H41)</f>
        <v>0</v>
      </c>
    </row>
    <row r="43" spans="1:8" ht="13.9" customHeight="1" thickBot="1">
      <c r="A43" s="3"/>
      <c r="B43" s="9"/>
      <c r="C43" s="68"/>
      <c r="D43" s="107" t="s">
        <v>40</v>
      </c>
      <c r="E43" s="107"/>
      <c r="F43" s="68"/>
      <c r="G43" s="107" t="s">
        <v>41</v>
      </c>
      <c r="H43" s="107"/>
    </row>
    <row r="44" spans="1:8" ht="13.9" customHeight="1" thickBot="1">
      <c r="A44" s="1" t="s">
        <v>415</v>
      </c>
      <c r="B44" s="17" t="s">
        <v>412</v>
      </c>
      <c r="C44" s="67"/>
      <c r="D44" s="69" t="s">
        <v>2</v>
      </c>
      <c r="E44" s="70" t="s">
        <v>6</v>
      </c>
      <c r="F44" s="67"/>
      <c r="G44" s="69" t="s">
        <v>2</v>
      </c>
      <c r="H44" s="70" t="s">
        <v>6</v>
      </c>
    </row>
    <row r="45" spans="1:8" ht="13.9" customHeight="1">
      <c r="A45" s="23" t="str">
        <f>"Missing Required VCRs (out of "&amp;COUNTIF(VCRs!$A$10:'VCRs'!$A$227,"Required")&amp;")"</f>
        <v>Missing Required VCRs (out of 6)</v>
      </c>
      <c r="B45" s="74">
        <v>-0.1</v>
      </c>
      <c r="C45" s="60"/>
      <c r="D45" s="63">
        <f>VCRs!$E$2</f>
        <v>0</v>
      </c>
      <c r="E45" s="71">
        <f t="shared" ref="E45:E50" si="8">B45*D45</f>
        <v>0</v>
      </c>
      <c r="F45" s="68"/>
      <c r="G45" s="63">
        <f>VCRs!$F$2</f>
        <v>0</v>
      </c>
      <c r="H45" s="71">
        <f t="shared" ref="H45:H50" si="9">$B45*G45</f>
        <v>0</v>
      </c>
    </row>
    <row r="46" spans="1:8" ht="13.9" customHeight="1">
      <c r="A46" s="7" t="str">
        <f>"Missing Basic VCRs (out of "&amp;COUNTIF(VCRs!$A$10:'VCRs'!$A$227,"Basic")&amp;")"</f>
        <v>Missing Basic VCRs (out of 8)</v>
      </c>
      <c r="B46" s="75">
        <v>-0.02</v>
      </c>
      <c r="C46" s="60"/>
      <c r="D46" s="64">
        <f>VCRs!$E$3</f>
        <v>0</v>
      </c>
      <c r="E46" s="72">
        <f t="shared" si="8"/>
        <v>0</v>
      </c>
      <c r="F46" s="68"/>
      <c r="G46" s="64">
        <f>VCRs!$F$3</f>
        <v>0</v>
      </c>
      <c r="H46" s="72">
        <f t="shared" si="9"/>
        <v>0</v>
      </c>
    </row>
    <row r="47" spans="1:8" ht="13.9" customHeight="1">
      <c r="A47" s="7" t="str">
        <f>"Completed Intermediate VCRs (out of "&amp;COUNTIF(VCRs!$A$10:'VCRs'!$A$227,"Intermediate")&amp;")"</f>
        <v>Completed Intermediate VCRs (out of 7)</v>
      </c>
      <c r="B47" s="77">
        <v>2.5000000000000001E-3</v>
      </c>
      <c r="C47" s="60"/>
      <c r="D47" s="64">
        <v>0</v>
      </c>
      <c r="E47" s="72">
        <f t="shared" si="8"/>
        <v>0</v>
      </c>
      <c r="F47" s="68"/>
      <c r="G47" s="64">
        <f>VCRs!$F$4</f>
        <v>0</v>
      </c>
      <c r="H47" s="72">
        <f t="shared" si="9"/>
        <v>0</v>
      </c>
    </row>
    <row r="48" spans="1:8" ht="13.9" customHeight="1">
      <c r="A48" s="7" t="str">
        <f>"Completed Advanced VCRs (out of "&amp;COUNTIF(VCRs!$A$10:'VCRs'!$A$227,"Advanced")&amp;")"</f>
        <v>Completed Advanced VCRs (out of 9)</v>
      </c>
      <c r="B48" s="76">
        <v>5.0000000000000001E-3</v>
      </c>
      <c r="C48" s="61"/>
      <c r="D48" s="64">
        <f>VCRs!$E$7</f>
        <v>1</v>
      </c>
      <c r="E48" s="72">
        <f t="shared" si="8"/>
        <v>5.0000000000000001E-3</v>
      </c>
      <c r="F48" s="68"/>
      <c r="G48" s="64">
        <f>VCRs!$F$7</f>
        <v>0</v>
      </c>
      <c r="H48" s="72">
        <f t="shared" si="9"/>
        <v>0</v>
      </c>
    </row>
    <row r="49" spans="1:8" ht="13.9" customHeight="1">
      <c r="A49" s="7" t="str">
        <f>"Completed Professional VCRs (out of "&amp;COUNTIF(VCRs!$A$10:'VCRs'!$A$227,"Professional")&amp;")"</f>
        <v>Completed Professional VCRs (out of 9)</v>
      </c>
      <c r="B49" s="77">
        <v>7.4999999999999997E-3</v>
      </c>
      <c r="C49" s="62"/>
      <c r="D49" s="64">
        <f>VCRs!$E$8</f>
        <v>0</v>
      </c>
      <c r="E49" s="72">
        <f t="shared" si="8"/>
        <v>0</v>
      </c>
      <c r="F49" s="68"/>
      <c r="G49" s="64">
        <f>VCRs!$F$8</f>
        <v>0</v>
      </c>
      <c r="H49" s="72">
        <f t="shared" si="9"/>
        <v>0</v>
      </c>
    </row>
    <row r="50" spans="1:8" ht="13.9" customHeight="1" thickBot="1">
      <c r="A50" s="8" t="str">
        <f>"Completed Exceptional VCRs (out of "&amp;COUNTIF(VCRs!$A$10:'VCRs'!$A$227,"Exceptional")&amp;")"</f>
        <v>Completed Exceptional VCRs (out of 7)</v>
      </c>
      <c r="B50" s="78">
        <v>0.01</v>
      </c>
      <c r="C50" s="60"/>
      <c r="D50" s="65">
        <f>VCRs!$E$9</f>
        <v>0</v>
      </c>
      <c r="E50" s="73">
        <f t="shared" si="8"/>
        <v>0</v>
      </c>
      <c r="F50" s="68"/>
      <c r="G50" s="65">
        <f>VCRs!$F$9</f>
        <v>0</v>
      </c>
      <c r="H50" s="73">
        <f t="shared" si="9"/>
        <v>0</v>
      </c>
    </row>
    <row r="51" spans="1:8" ht="13.9" customHeight="1">
      <c r="A51" s="3"/>
      <c r="B51" s="9"/>
      <c r="C51" s="68"/>
      <c r="D51" s="43" t="s">
        <v>3</v>
      </c>
      <c r="E51" s="66">
        <f>SUM(E45:E50)</f>
        <v>5.0000000000000001E-3</v>
      </c>
      <c r="F51" s="68"/>
      <c r="G51" s="43" t="s">
        <v>3</v>
      </c>
      <c r="H51" s="66">
        <f>SUM(H45:H50)</f>
        <v>0</v>
      </c>
    </row>
    <row r="52" spans="1:8" ht="13.9" customHeight="1" thickBot="1">
      <c r="A52" s="3"/>
      <c r="B52" s="9"/>
      <c r="C52" s="68"/>
      <c r="D52" s="107" t="s">
        <v>40</v>
      </c>
      <c r="E52" s="107"/>
      <c r="F52" s="68"/>
      <c r="G52" s="107" t="s">
        <v>41</v>
      </c>
      <c r="H52" s="107"/>
    </row>
    <row r="53" spans="1:8" ht="13.9" customHeight="1" thickBot="1">
      <c r="A53" s="1" t="s">
        <v>416</v>
      </c>
      <c r="B53" s="17" t="s">
        <v>412</v>
      </c>
      <c r="C53" s="67"/>
      <c r="D53" s="69" t="s">
        <v>2</v>
      </c>
      <c r="E53" s="70" t="s">
        <v>6</v>
      </c>
      <c r="F53" s="67"/>
      <c r="G53" s="69" t="s">
        <v>2</v>
      </c>
      <c r="H53" s="70" t="s">
        <v>6</v>
      </c>
    </row>
    <row r="54" spans="1:8" ht="13.9" customHeight="1">
      <c r="A54" s="23" t="str">
        <f>"Missing Required ACRs (out of "&amp;COUNTIF(ACRs!$A$10:'ACRs'!$A$242,"Required")&amp;")"</f>
        <v>Missing Required ACRs (out of 7)</v>
      </c>
      <c r="B54" s="74">
        <v>-0.1</v>
      </c>
      <c r="C54" s="60"/>
      <c r="D54" s="63">
        <f>ACRs!$E$2</f>
        <v>0</v>
      </c>
      <c r="E54" s="71">
        <f t="shared" ref="E54:E59" si="10">B54*D54</f>
        <v>0</v>
      </c>
      <c r="F54" s="68"/>
      <c r="G54" s="63">
        <f>ACRs!$F$2</f>
        <v>0</v>
      </c>
      <c r="H54" s="71">
        <f t="shared" ref="H54:H59" si="11">$B54*G54</f>
        <v>0</v>
      </c>
    </row>
    <row r="55" spans="1:8" ht="13.9" customHeight="1">
      <c r="A55" s="7" t="str">
        <f>"Missing Basic ACRs (out of "&amp;COUNTIF(ACRs!$A$10:'ACRs'!$A$242,"Basic")&amp;")"</f>
        <v>Missing Basic ACRs (out of 6)</v>
      </c>
      <c r="B55" s="75">
        <v>-0.02</v>
      </c>
      <c r="C55" s="60"/>
      <c r="D55" s="64">
        <f>ACRs!$E$3</f>
        <v>0</v>
      </c>
      <c r="E55" s="72">
        <f t="shared" si="10"/>
        <v>0</v>
      </c>
      <c r="F55" s="68"/>
      <c r="G55" s="64">
        <f>ACRs!$F$3</f>
        <v>0</v>
      </c>
      <c r="H55" s="72">
        <f t="shared" si="11"/>
        <v>0</v>
      </c>
    </row>
    <row r="56" spans="1:8" ht="13.9" customHeight="1">
      <c r="A56" s="7" t="str">
        <f>"Completed Intermediate ACRs (out of "&amp;COUNTIF(ACRs!$A$10:'ACRs'!$A$242,"Intermediate")&amp;")"</f>
        <v>Completed Intermediate ACRs (out of 5)</v>
      </c>
      <c r="B56" s="77">
        <v>2.5000000000000001E-3</v>
      </c>
      <c r="C56" s="60"/>
      <c r="D56" s="64">
        <v>0</v>
      </c>
      <c r="E56" s="72">
        <f t="shared" si="10"/>
        <v>0</v>
      </c>
      <c r="F56" s="68"/>
      <c r="G56" s="64">
        <f>ACRs!$F$4</f>
        <v>0</v>
      </c>
      <c r="H56" s="72">
        <f t="shared" si="11"/>
        <v>0</v>
      </c>
    </row>
    <row r="57" spans="1:8" ht="13.9" customHeight="1">
      <c r="A57" s="7" t="str">
        <f>"Completed Advanced ACRs (out of "&amp;COUNTIF(ACRs!$A$10:'ACRs'!$A$242,"Advanced")&amp;")"</f>
        <v>Completed Advanced ACRs (out of 6)</v>
      </c>
      <c r="B57" s="76">
        <v>5.0000000000000001E-3</v>
      </c>
      <c r="C57" s="61"/>
      <c r="D57" s="64">
        <f>ACRs!$E$7</f>
        <v>0</v>
      </c>
      <c r="E57" s="72">
        <f t="shared" si="10"/>
        <v>0</v>
      </c>
      <c r="F57" s="68"/>
      <c r="G57" s="64">
        <f>ACRs!$F$7</f>
        <v>0</v>
      </c>
      <c r="H57" s="72">
        <f t="shared" si="11"/>
        <v>0</v>
      </c>
    </row>
    <row r="58" spans="1:8" ht="13.9" customHeight="1">
      <c r="A58" s="7" t="str">
        <f>"Completed Professional ACRs (out of "&amp;COUNTIF(ACRs!$A$10:'ACRs'!$A$242,"Professional")&amp;")"</f>
        <v>Completed Professional ACRs (out of 6)</v>
      </c>
      <c r="B58" s="77">
        <v>7.4999999999999997E-3</v>
      </c>
      <c r="C58" s="62"/>
      <c r="D58" s="64">
        <f>ACRs!$E$8</f>
        <v>0</v>
      </c>
      <c r="E58" s="72">
        <f t="shared" si="10"/>
        <v>0</v>
      </c>
      <c r="F58" s="68"/>
      <c r="G58" s="64">
        <f>ACRs!$F$8</f>
        <v>0</v>
      </c>
      <c r="H58" s="72">
        <f t="shared" si="11"/>
        <v>0</v>
      </c>
    </row>
    <row r="59" spans="1:8" ht="13.9" customHeight="1" thickBot="1">
      <c r="A59" s="8" t="str">
        <f>"Completed Exceptional ACRs (out of "&amp;COUNTIF(ACRs!$A$10:'ACRs'!$A$242,"Exceptional")&amp;")"</f>
        <v>Completed Exceptional ACRs (out of 4)</v>
      </c>
      <c r="B59" s="78">
        <v>0.01</v>
      </c>
      <c r="C59" s="60"/>
      <c r="D59" s="65">
        <f>ACRs!$E$9</f>
        <v>0</v>
      </c>
      <c r="E59" s="73">
        <f t="shared" si="10"/>
        <v>0</v>
      </c>
      <c r="F59" s="68"/>
      <c r="G59" s="65">
        <f>ACRs!$F$9</f>
        <v>0</v>
      </c>
      <c r="H59" s="73">
        <f t="shared" si="11"/>
        <v>0</v>
      </c>
    </row>
    <row r="60" spans="1:8" ht="13.9" customHeight="1">
      <c r="A60" s="3"/>
      <c r="B60" s="9"/>
      <c r="C60" s="68"/>
      <c r="D60" s="43" t="s">
        <v>3</v>
      </c>
      <c r="E60" s="66">
        <f>SUM(E54:E59)</f>
        <v>0</v>
      </c>
      <c r="F60" s="9"/>
      <c r="G60" s="43" t="s">
        <v>3</v>
      </c>
      <c r="H60" s="66">
        <f>SUM(H54:H59)</f>
        <v>0</v>
      </c>
    </row>
  </sheetData>
  <mergeCells count="28">
    <mergeCell ref="G5:H5"/>
    <mergeCell ref="G6:H6"/>
    <mergeCell ref="J16:J21"/>
    <mergeCell ref="G16:H16"/>
    <mergeCell ref="G52:H52"/>
    <mergeCell ref="G25:H25"/>
    <mergeCell ref="G34:H34"/>
    <mergeCell ref="G43:H43"/>
    <mergeCell ref="G1:H1"/>
    <mergeCell ref="G2:H2"/>
    <mergeCell ref="G3:H3"/>
    <mergeCell ref="D1:E1"/>
    <mergeCell ref="D2:E2"/>
    <mergeCell ref="D3:E3"/>
    <mergeCell ref="D52:E52"/>
    <mergeCell ref="G7:H7"/>
    <mergeCell ref="D7:E7"/>
    <mergeCell ref="D43:E43"/>
    <mergeCell ref="J11:J13"/>
    <mergeCell ref="D34:E34"/>
    <mergeCell ref="D25:E25"/>
    <mergeCell ref="D16:E16"/>
    <mergeCell ref="D6:E6"/>
    <mergeCell ref="D5:E5"/>
    <mergeCell ref="A5:B5"/>
    <mergeCell ref="A6:B6"/>
    <mergeCell ref="A1:B2"/>
    <mergeCell ref="A3:B3"/>
  </mergeCell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zoomScale="85" zoomScaleNormal="85" workbookViewId="0">
      <selection activeCell="A27" sqref="A27:F27"/>
    </sheetView>
  </sheetViews>
  <sheetFormatPr defaultColWidth="10.75" defaultRowHeight="13.9" customHeight="1"/>
  <cols>
    <col min="1" max="1" width="22" style="26" customWidth="1"/>
    <col min="2" max="2" width="12.75" style="26" customWidth="1"/>
    <col min="3" max="3" width="6.25" style="26" customWidth="1"/>
    <col min="4" max="4" width="8" style="26" customWidth="1"/>
    <col min="5" max="5" width="7.75" style="26" customWidth="1"/>
    <col min="6" max="6" width="94.25" style="26" customWidth="1"/>
    <col min="7" max="16384" width="10.75" style="26"/>
  </cols>
  <sheetData>
    <row r="1" spans="1:6" ht="13.9" customHeight="1" thickBot="1">
      <c r="A1" s="126" t="s">
        <v>517</v>
      </c>
      <c r="B1" s="127"/>
      <c r="C1" s="127"/>
      <c r="D1" s="127"/>
      <c r="E1" s="127"/>
      <c r="F1" s="128"/>
    </row>
    <row r="2" spans="1:6" customFormat="1" ht="15.75">
      <c r="A2" s="86" t="s">
        <v>527</v>
      </c>
      <c r="B2" s="130" t="s">
        <v>642</v>
      </c>
      <c r="C2" s="130"/>
      <c r="D2" s="130"/>
      <c r="E2" s="130"/>
      <c r="F2" s="129" t="s">
        <v>528</v>
      </c>
    </row>
    <row r="3" spans="1:6" customFormat="1" ht="15.75">
      <c r="A3" s="86" t="s">
        <v>529</v>
      </c>
      <c r="B3" s="130" t="s">
        <v>698</v>
      </c>
      <c r="C3" s="130"/>
      <c r="D3" s="130"/>
      <c r="E3" s="130"/>
      <c r="F3" s="129"/>
    </row>
    <row r="4" spans="1:6" customFormat="1" ht="15.75">
      <c r="A4" s="86" t="s">
        <v>530</v>
      </c>
      <c r="B4" s="130" t="s">
        <v>644</v>
      </c>
      <c r="C4" s="130"/>
      <c r="D4" s="130"/>
      <c r="E4" s="130"/>
      <c r="F4" s="129"/>
    </row>
    <row r="5" spans="1:6" customFormat="1" ht="15.75">
      <c r="A5" s="86" t="s">
        <v>531</v>
      </c>
      <c r="B5" s="130" t="s">
        <v>643</v>
      </c>
      <c r="C5" s="130"/>
      <c r="D5" s="130"/>
      <c r="E5" s="130"/>
      <c r="F5" s="129"/>
    </row>
    <row r="6" spans="1:6" ht="13.9" customHeight="1" thickBot="1">
      <c r="A6" s="85"/>
      <c r="B6" s="85"/>
      <c r="C6" s="85"/>
      <c r="D6" s="85"/>
      <c r="E6" s="85"/>
      <c r="F6" s="85"/>
    </row>
    <row r="7" spans="1:6" ht="13.9" customHeight="1" thickBot="1">
      <c r="A7" s="126" t="s">
        <v>517</v>
      </c>
      <c r="B7" s="127"/>
      <c r="C7" s="127"/>
      <c r="D7" s="127"/>
      <c r="E7" s="127"/>
      <c r="F7" s="128"/>
    </row>
    <row r="8" spans="1:6" customFormat="1" ht="15.75">
      <c r="A8" s="86" t="s">
        <v>0</v>
      </c>
      <c r="B8" s="121" t="s">
        <v>655</v>
      </c>
      <c r="C8" s="121"/>
      <c r="D8" s="121"/>
      <c r="E8" s="121"/>
      <c r="F8" s="87" t="s">
        <v>521</v>
      </c>
    </row>
    <row r="9" spans="1:6" customFormat="1" ht="15.75">
      <c r="A9" s="86" t="s">
        <v>1</v>
      </c>
      <c r="B9" s="122">
        <v>1</v>
      </c>
      <c r="C9" s="122"/>
      <c r="D9" s="122"/>
      <c r="E9" s="122"/>
      <c r="F9" s="87" t="s">
        <v>522</v>
      </c>
    </row>
    <row r="10" spans="1:6" customFormat="1" ht="15.75">
      <c r="A10" s="131" t="s">
        <v>523</v>
      </c>
      <c r="B10" s="123" t="s">
        <v>524</v>
      </c>
      <c r="C10" s="124"/>
      <c r="D10" s="124"/>
      <c r="E10" s="125"/>
      <c r="F10" s="133" t="s">
        <v>525</v>
      </c>
    </row>
    <row r="11" spans="1:6" customFormat="1" ht="15.75">
      <c r="A11" s="132"/>
      <c r="B11" s="122"/>
      <c r="C11" s="122"/>
      <c r="D11" s="122"/>
      <c r="E11" s="122"/>
      <c r="F11" s="133"/>
    </row>
    <row r="12" spans="1:6" customFormat="1" ht="15.75">
      <c r="A12" s="132"/>
      <c r="B12" s="122"/>
      <c r="C12" s="122"/>
      <c r="D12" s="122"/>
      <c r="E12" s="122"/>
      <c r="F12" s="133"/>
    </row>
    <row r="13" spans="1:6" customFormat="1" ht="43.9" customHeight="1">
      <c r="A13" s="88" t="s">
        <v>526</v>
      </c>
      <c r="B13" s="120" t="s">
        <v>656</v>
      </c>
      <c r="C13" s="120"/>
      <c r="D13" s="120"/>
      <c r="E13" s="120"/>
      <c r="F13" s="120"/>
    </row>
    <row r="14" spans="1:6" ht="13.9" customHeight="1" thickBot="1">
      <c r="A14" s="85"/>
      <c r="B14" s="85"/>
      <c r="C14" s="85"/>
      <c r="D14" s="85"/>
      <c r="E14" s="85"/>
      <c r="F14" s="85"/>
    </row>
    <row r="15" spans="1:6" ht="13.9" customHeight="1" thickBot="1">
      <c r="A15" s="2" t="s">
        <v>4</v>
      </c>
      <c r="B15" s="14"/>
      <c r="C15" s="14" t="s">
        <v>2</v>
      </c>
      <c r="D15" s="14" t="s">
        <v>5</v>
      </c>
      <c r="E15" s="13" t="s">
        <v>6</v>
      </c>
      <c r="F15" s="21" t="s">
        <v>7</v>
      </c>
    </row>
    <row r="16" spans="1:6" ht="13.9" customHeight="1">
      <c r="A16" s="137" t="s">
        <v>8</v>
      </c>
      <c r="B16" s="138"/>
      <c r="C16" s="11">
        <v>0</v>
      </c>
      <c r="D16" s="22">
        <v>-0.01</v>
      </c>
      <c r="E16" s="49">
        <f>C16*D16</f>
        <v>0</v>
      </c>
      <c r="F16" s="27" t="s">
        <v>9</v>
      </c>
    </row>
    <row r="17" spans="1:6" ht="13.9" customHeight="1">
      <c r="A17" s="144" t="s">
        <v>10</v>
      </c>
      <c r="B17" s="145"/>
      <c r="C17" s="10">
        <v>0</v>
      </c>
      <c r="D17" s="22">
        <v>-0.02</v>
      </c>
      <c r="E17" s="49">
        <f t="shared" ref="E17:E22" si="0">C17*D17</f>
        <v>0</v>
      </c>
      <c r="F17" s="15" t="s">
        <v>11</v>
      </c>
    </row>
    <row r="18" spans="1:6" ht="13.9" customHeight="1">
      <c r="A18" s="146" t="s">
        <v>12</v>
      </c>
      <c r="B18" s="146"/>
      <c r="C18" s="10">
        <v>0</v>
      </c>
      <c r="D18" s="22">
        <v>-0.01</v>
      </c>
      <c r="E18" s="49">
        <f t="shared" si="0"/>
        <v>0</v>
      </c>
      <c r="F18" s="15" t="s">
        <v>23</v>
      </c>
    </row>
    <row r="19" spans="1:6" ht="13.9" customHeight="1">
      <c r="A19" s="146" t="s">
        <v>13</v>
      </c>
      <c r="B19" s="146"/>
      <c r="C19" s="10">
        <v>0</v>
      </c>
      <c r="D19" s="22">
        <v>-0.05</v>
      </c>
      <c r="E19" s="49">
        <f t="shared" si="0"/>
        <v>0</v>
      </c>
      <c r="F19" s="15" t="s">
        <v>473</v>
      </c>
    </row>
    <row r="20" spans="1:6" ht="13.9" customHeight="1">
      <c r="A20" s="144" t="s">
        <v>14</v>
      </c>
      <c r="B20" s="145"/>
      <c r="C20" s="10">
        <v>0</v>
      </c>
      <c r="D20" s="22">
        <v>-0.05</v>
      </c>
      <c r="E20" s="49">
        <f t="shared" si="0"/>
        <v>0</v>
      </c>
      <c r="F20" s="15" t="s">
        <v>15</v>
      </c>
    </row>
    <row r="21" spans="1:6" ht="13.9" customHeight="1">
      <c r="A21" s="144" t="s">
        <v>16</v>
      </c>
      <c r="B21" s="145"/>
      <c r="C21" s="10">
        <v>0</v>
      </c>
      <c r="D21" s="22">
        <v>-0.05</v>
      </c>
      <c r="E21" s="49">
        <f t="shared" si="0"/>
        <v>0</v>
      </c>
      <c r="F21" s="15" t="s">
        <v>17</v>
      </c>
    </row>
    <row r="22" spans="1:6" ht="13.9" customHeight="1" thickBot="1">
      <c r="A22" s="147" t="s">
        <v>18</v>
      </c>
      <c r="B22" s="148"/>
      <c r="C22" s="12">
        <v>0</v>
      </c>
      <c r="D22" s="28">
        <v>-0.3</v>
      </c>
      <c r="E22" s="50">
        <f t="shared" si="0"/>
        <v>0</v>
      </c>
      <c r="F22" s="16" t="s">
        <v>19</v>
      </c>
    </row>
    <row r="23" spans="1:6" ht="13.9" customHeight="1">
      <c r="A23" s="4"/>
      <c r="B23" s="143" t="s">
        <v>20</v>
      </c>
      <c r="C23" s="143"/>
      <c r="D23" s="143"/>
      <c r="E23" s="51">
        <f>SUM(E16:E22)</f>
        <v>0</v>
      </c>
      <c r="F23" s="4"/>
    </row>
    <row r="24" spans="1:6" ht="13.9" customHeight="1" thickBot="1">
      <c r="A24" s="4"/>
      <c r="B24" s="4"/>
      <c r="C24" s="4"/>
      <c r="D24" s="4"/>
      <c r="E24" s="4"/>
      <c r="F24" s="4"/>
    </row>
    <row r="25" spans="1:6" ht="13.9" customHeight="1" thickBot="1">
      <c r="A25" s="126" t="s">
        <v>517</v>
      </c>
      <c r="B25" s="127"/>
      <c r="C25" s="127"/>
      <c r="D25" s="127"/>
      <c r="E25" s="127"/>
      <c r="F25" s="128"/>
    </row>
    <row r="26" spans="1:6" ht="43.15" customHeight="1" thickBot="1">
      <c r="A26" s="134" t="s">
        <v>518</v>
      </c>
      <c r="B26" s="135"/>
      <c r="C26" s="135"/>
      <c r="D26" s="135"/>
      <c r="E26" s="135"/>
      <c r="F26" s="136"/>
    </row>
    <row r="27" spans="1:6" ht="43.15" customHeight="1" thickBot="1">
      <c r="A27" s="137" t="s">
        <v>519</v>
      </c>
      <c r="B27" s="138"/>
      <c r="C27" s="138"/>
      <c r="D27" s="138"/>
      <c r="E27" s="138"/>
      <c r="F27" s="139"/>
    </row>
    <row r="28" spans="1:6" ht="28.9" customHeight="1" thickBot="1">
      <c r="A28" s="134" t="s">
        <v>426</v>
      </c>
      <c r="B28" s="135"/>
      <c r="C28" s="135"/>
      <c r="D28" s="135"/>
      <c r="E28" s="135"/>
      <c r="F28" s="136"/>
    </row>
    <row r="29" spans="1:6" ht="28.9" customHeight="1" thickBot="1">
      <c r="A29" s="140" t="s">
        <v>520</v>
      </c>
      <c r="B29" s="141"/>
      <c r="C29" s="141"/>
      <c r="D29" s="141"/>
      <c r="E29" s="141"/>
      <c r="F29" s="142"/>
    </row>
    <row r="30" spans="1:6" ht="13.9" customHeight="1" thickBot="1">
      <c r="A30" s="4"/>
      <c r="B30" s="4"/>
      <c r="C30" s="4"/>
      <c r="D30" s="4"/>
      <c r="E30" s="4"/>
      <c r="F30" s="4"/>
    </row>
    <row r="31" spans="1:6" ht="13.9" customHeight="1" thickBot="1">
      <c r="A31" s="21" t="s">
        <v>21</v>
      </c>
      <c r="B31" s="126" t="s">
        <v>22</v>
      </c>
      <c r="C31" s="127"/>
      <c r="D31" s="127"/>
      <c r="E31" s="127"/>
      <c r="F31" s="128"/>
    </row>
    <row r="32" spans="1:6" ht="51" customHeight="1" thickBot="1">
      <c r="A32" s="29" t="s">
        <v>659</v>
      </c>
      <c r="B32" s="134" t="s">
        <v>532</v>
      </c>
      <c r="C32" s="135"/>
      <c r="D32" s="135"/>
      <c r="E32" s="135"/>
      <c r="F32" s="136"/>
    </row>
    <row r="33" spans="1:6" ht="95.45" customHeight="1" thickBot="1">
      <c r="A33" s="29" t="s">
        <v>658</v>
      </c>
      <c r="B33" s="134" t="s">
        <v>640</v>
      </c>
      <c r="C33" s="135"/>
      <c r="D33" s="135"/>
      <c r="E33" s="135"/>
      <c r="F33" s="136"/>
    </row>
    <row r="34" spans="1:6" ht="58.15" customHeight="1" thickBot="1">
      <c r="A34" s="29" t="s">
        <v>657</v>
      </c>
      <c r="B34" s="134" t="s">
        <v>474</v>
      </c>
      <c r="C34" s="135"/>
      <c r="D34" s="135"/>
      <c r="E34" s="135"/>
      <c r="F34" s="136"/>
    </row>
  </sheetData>
  <mergeCells count="32">
    <mergeCell ref="B23:D23"/>
    <mergeCell ref="A16:B16"/>
    <mergeCell ref="A17:B17"/>
    <mergeCell ref="A18:B18"/>
    <mergeCell ref="A19:B19"/>
    <mergeCell ref="A20:B20"/>
    <mergeCell ref="A21:B21"/>
    <mergeCell ref="A22:B22"/>
    <mergeCell ref="B34:F34"/>
    <mergeCell ref="B33:F33"/>
    <mergeCell ref="A25:F25"/>
    <mergeCell ref="A26:F26"/>
    <mergeCell ref="A28:F28"/>
    <mergeCell ref="A27:F27"/>
    <mergeCell ref="A29:F29"/>
    <mergeCell ref="B31:F31"/>
    <mergeCell ref="B32:F32"/>
    <mergeCell ref="A1:F1"/>
    <mergeCell ref="F2:F5"/>
    <mergeCell ref="B2:E2"/>
    <mergeCell ref="B3:E3"/>
    <mergeCell ref="A10:A12"/>
    <mergeCell ref="F10:F12"/>
    <mergeCell ref="B4:E4"/>
    <mergeCell ref="B5:E5"/>
    <mergeCell ref="A7:F7"/>
    <mergeCell ref="B13:F13"/>
    <mergeCell ref="B8:E8"/>
    <mergeCell ref="B9:E9"/>
    <mergeCell ref="B10:E10"/>
    <mergeCell ref="B11:E11"/>
    <mergeCell ref="B12:E12"/>
  </mergeCell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B42"/>
  <sheetViews>
    <sheetView topLeftCell="A24" zoomScaleNormal="100" workbookViewId="0">
      <selection activeCell="D14" sqref="D14"/>
    </sheetView>
  </sheetViews>
  <sheetFormatPr defaultColWidth="10.75" defaultRowHeight="13.9" customHeight="1"/>
  <cols>
    <col min="1" max="1" width="12" style="20" customWidth="1"/>
    <col min="2" max="2" width="26.25" style="20" customWidth="1"/>
    <col min="3" max="3" width="66" style="20" customWidth="1"/>
    <col min="4" max="4" width="24" style="20" customWidth="1"/>
    <col min="5" max="6" width="12" style="20" customWidth="1"/>
    <col min="7" max="7" width="24" style="20" customWidth="1"/>
    <col min="8" max="16384" width="10.75" style="20"/>
  </cols>
  <sheetData>
    <row r="1" spans="1:1016" ht="13.9" customHeight="1" thickBot="1">
      <c r="A1" s="6" t="s">
        <v>24</v>
      </c>
      <c r="B1" s="6" t="s">
        <v>25</v>
      </c>
      <c r="C1" s="6" t="s">
        <v>26</v>
      </c>
      <c r="D1" s="6"/>
      <c r="E1" s="5" t="str">
        <f>""&amp;COUNTIF(E$10:E$166,$A$2)&amp;" "&amp;$A$2</f>
        <v>0 Untested</v>
      </c>
      <c r="F1" s="5" t="str">
        <f>""&amp;COUNTIF(F$10:F$166,$A$2)&amp;" "&amp;$A$2</f>
        <v>27 Untested</v>
      </c>
      <c r="G1" s="6" t="s">
        <v>27</v>
      </c>
    </row>
    <row r="2" spans="1:1016" ht="13.9" customHeight="1" thickBot="1">
      <c r="A2" s="29" t="s">
        <v>28</v>
      </c>
      <c r="B2" s="25" t="s">
        <v>29</v>
      </c>
      <c r="C2" s="155" t="s">
        <v>477</v>
      </c>
      <c r="D2" s="156"/>
      <c r="E2" s="31">
        <f>SUMPRODUCT(($A$10:$A$166="Required")*(E$10:E$166="Missing"))+0.5*SUMPRODUCT(($A$10:$A$166="Required")*(E$10:E$166="Partial"))</f>
        <v>0</v>
      </c>
      <c r="F2" s="31">
        <f>SUMPRODUCT(($A$10:$A$166="Required")*(F$10:F$166="Missing"))+0.5*SUMPRODUCT(($A$10:$A$166="Required")*(F$10:F$166="Partial"))</f>
        <v>0</v>
      </c>
      <c r="G2" s="25" t="str">
        <f>"Required "&amp;$G$1&amp;"s "&amp;A3</f>
        <v>Required TCRs Missing</v>
      </c>
    </row>
    <row r="3" spans="1:1016" ht="13.9" customHeight="1" thickBot="1">
      <c r="A3" s="29" t="s">
        <v>30</v>
      </c>
      <c r="B3" s="25" t="s">
        <v>31</v>
      </c>
      <c r="C3" s="157"/>
      <c r="D3" s="158"/>
      <c r="E3" s="31">
        <f>SUMPRODUCT(($A$10:$A$166="Basic")*(E$10:E$166="Missing"))+0.5*SUMPRODUCT(($A$10:$A$166="Basic")*(E$10:E$166="Partial"))</f>
        <v>0</v>
      </c>
      <c r="F3" s="31">
        <f>SUMPRODUCT(($A$10:$A$166="Basic")*(F$10:F$166="Missing"))+0.5*SUMPRODUCT(($A$10:$A$166="Basic")*(F$10:F$166="Partial"))</f>
        <v>0</v>
      </c>
      <c r="G3" s="25" t="str">
        <f>"Basic "&amp;$G$1&amp;"s "&amp;A3</f>
        <v>Basic TCRs Missing</v>
      </c>
    </row>
    <row r="4" spans="1:1016" ht="13.9" customHeight="1" thickBot="1">
      <c r="A4" s="29" t="s">
        <v>32</v>
      </c>
      <c r="B4" s="25" t="s">
        <v>33</v>
      </c>
      <c r="C4" s="157"/>
      <c r="D4" s="158"/>
      <c r="E4" s="31">
        <f>SUMPRODUCT(($A$10:$A$166="Intermediate")*(E$10:E$166="Missing"))+0.5*SUMPRODUCT(($A$10:$A$166="Intermediate")*(E$10:E$166="Partial"))</f>
        <v>0</v>
      </c>
      <c r="F4" s="31">
        <f>SUMPRODUCT(($A$10:$A$166="Intermediate")*(F$10:F$166="Missing"))+0.5*SUMPRODUCT(($A$10:$A$166="Intermediate")*(F$10:F$166="Partial"))</f>
        <v>0</v>
      </c>
      <c r="G4" s="25" t="str">
        <f>"Intermediate "&amp;$G$1&amp;"s "&amp;A3</f>
        <v>Intermediate TCRs Missing</v>
      </c>
    </row>
    <row r="5" spans="1:1016" ht="13.9" customHeight="1" thickBot="1">
      <c r="A5" s="29" t="s">
        <v>34</v>
      </c>
      <c r="B5" s="25" t="s">
        <v>35</v>
      </c>
      <c r="C5" s="157"/>
      <c r="D5" s="158"/>
      <c r="E5" s="31">
        <f>SUMPRODUCT(($A$10:$A$166="Intermediate")*(E$10:E$166="Completed"))+SUMPRODUCT(($A$10:$A$166="Intermediate")*(E$10:E$166="Pre-Passed"))+0.5*SUMPRODUCT(($A$10:$A$166="Intermediate")*(E$10:E$166="Partial"))</f>
        <v>3</v>
      </c>
      <c r="F5" s="31">
        <f>SUMPRODUCT(($A$10:$A$166="Intermediate")*(F$10:F$166="Completed"))+SUMPRODUCT(($A$10:$A$166="Intermediate")*(F$10:F$166="Pre-Passed"))+0.5*SUMPRODUCT(($A$10:$A$166="Intermediate")*(F$10:F$166="Partial"))</f>
        <v>0</v>
      </c>
      <c r="G5" s="25" t="str">
        <f>"Intermediate "&amp;$G$1&amp;"s "&amp;A5</f>
        <v>Intermediate TCRs Completed</v>
      </c>
    </row>
    <row r="6" spans="1:1016" ht="13.9" customHeight="1" thickBot="1">
      <c r="A6" s="29" t="s">
        <v>36</v>
      </c>
      <c r="B6" s="25" t="s">
        <v>467</v>
      </c>
      <c r="C6" s="157"/>
      <c r="D6" s="158"/>
      <c r="E6" s="31">
        <f>SUMPRODUCT(($A$10:$A$166="Advanced")*(E$10:E$166="Missing"))+0.5*SUMPRODUCT(($A$10:$A$166="Advanced")*(E$10:E$166="Partial"))</f>
        <v>0</v>
      </c>
      <c r="F6" s="31">
        <f>SUMPRODUCT(($A$10:$A$166="Advanced")*(F$10:F$166="Missing"))+0.5*SUMPRODUCT(($A$10:$A$166="Advanced")*(F$10:F$166="Partial"))</f>
        <v>0</v>
      </c>
      <c r="G6" s="25" t="str">
        <f>"Advanced "&amp;$G$1&amp;"s "&amp;A3</f>
        <v>Advanced TCRs Missing</v>
      </c>
    </row>
    <row r="7" spans="1:1016" ht="13.9" customHeight="1" thickBot="1">
      <c r="A7" s="24" t="s">
        <v>37</v>
      </c>
      <c r="B7" s="25" t="s">
        <v>38</v>
      </c>
      <c r="C7" s="157"/>
      <c r="D7" s="158"/>
      <c r="E7" s="31">
        <f>SUMPRODUCT(($A$10:$A$166="Advanced")*(E$10:E$166="Completed"))+SUMPRODUCT(($A$10:$A$166="Advanced")*(E$10:E$166="Pre-Passed"))+0.5*SUMPRODUCT(($A$10:$A$166="Advanced")*(E$10:E$166="Partial"))</f>
        <v>1</v>
      </c>
      <c r="F7" s="31">
        <f>SUMPRODUCT(($A$10:$A$166="Advanced")*(F$10:F$166="Completed"))+SUMPRODUCT(($A$10:$A$166="Advanced")*(F$10:F$166="Pre-Passed"))+0.5*SUMPRODUCT(($A$10:$A$166="Advanced")*(F$10:F$166="Partial"))</f>
        <v>0</v>
      </c>
      <c r="G7" s="25" t="str">
        <f>"Advanced "&amp;$G$1&amp;"s "&amp;A5</f>
        <v>Advanced TCRs Completed</v>
      </c>
    </row>
    <row r="8" spans="1:1016" ht="13.9" customHeight="1" thickBot="1">
      <c r="A8" s="151" t="s">
        <v>468</v>
      </c>
      <c r="B8" s="152"/>
      <c r="C8" s="157"/>
      <c r="D8" s="158"/>
      <c r="E8" s="31">
        <f>SUMPRODUCT(($A$10:$A$166="Professional")*(E$10:E$166="Completed"))+SUMPRODUCT(($A$10:$A$166="Professional")*(E$10:E$166="Pre-Passed"))+0.5*SUMPRODUCT(($A$10:$A$166="Professional")*(E$10:E$166="Partial"))</f>
        <v>0</v>
      </c>
      <c r="F8" s="31">
        <f>SUMPRODUCT(($A$10:$A$166="Professional")*(F$10:F$166="Completed"))+SUMPRODUCT(($A$10:$A$166="Professional")*(F$10:F$166="Pre-Passed"))+0.5*SUMPRODUCT(($A$10:$A$166="Professional")*(F$10:F$166="Partial"))</f>
        <v>0</v>
      </c>
      <c r="G8" s="25" t="str">
        <f>"Professional "&amp;$G$1&amp;"s "&amp;A5</f>
        <v>Professional TCRs Completed</v>
      </c>
    </row>
    <row r="9" spans="1:1016" ht="13.9" customHeight="1" thickBot="1">
      <c r="A9" s="153"/>
      <c r="B9" s="154"/>
      <c r="C9" s="159"/>
      <c r="D9" s="160"/>
      <c r="E9" s="31">
        <f>SUMPRODUCT(($A$10:$A$156="Exceptional")*(E$10:E$156="Completed"))+SUMPRODUCT(($A$10:$A$156="Exceptional")*(E$10:E$156="Pre-Passed"))+0.5*SUMPRODUCT(($A$10:$A$156="Exceptional")*(E$10:E$156="Partial"))</f>
        <v>0</v>
      </c>
      <c r="F9" s="31">
        <f>SUMPRODUCT(($A$10:$A$156="Exceptional")*(F$10:F$156="Completed"))+SUMPRODUCT(($A$10:$A$156="Exceptional")*(F$10:F$156="Pre-Passed"))+0.5*SUMPRODUCT(($A$10:$A$156="Exceptional")*(F$10:F$156="Partial"))</f>
        <v>0</v>
      </c>
      <c r="G9" s="25" t="str">
        <f>"Exceptional "&amp;$G$1&amp;"s "&amp;A5</f>
        <v>Exceptional TCRs Completed</v>
      </c>
    </row>
    <row r="10" spans="1:1016" ht="13.9" customHeight="1" thickBot="1">
      <c r="A10" s="149" t="s">
        <v>533</v>
      </c>
      <c r="B10" s="150"/>
      <c r="C10" s="6" t="s">
        <v>39</v>
      </c>
      <c r="D10" s="6" t="s">
        <v>475</v>
      </c>
      <c r="E10" s="6" t="s">
        <v>40</v>
      </c>
      <c r="F10" s="6" t="s">
        <v>41</v>
      </c>
      <c r="G10" s="6" t="s">
        <v>476</v>
      </c>
    </row>
    <row r="11" spans="1:1016" ht="16.5" thickBot="1">
      <c r="A11" s="32" t="s">
        <v>42</v>
      </c>
      <c r="B11" s="25" t="s">
        <v>47</v>
      </c>
      <c r="C11" s="25" t="s">
        <v>641</v>
      </c>
      <c r="D11" s="25"/>
      <c r="E11" s="6" t="s">
        <v>34</v>
      </c>
      <c r="F11" s="6" t="s">
        <v>28</v>
      </c>
      <c r="G11" s="25"/>
    </row>
    <row r="12" spans="1:1016" customFormat="1" ht="26.25" thickBot="1">
      <c r="A12" s="32" t="s">
        <v>42</v>
      </c>
      <c r="B12" s="25" t="s">
        <v>534</v>
      </c>
      <c r="C12" s="25" t="s">
        <v>535</v>
      </c>
      <c r="D12" s="25" t="s">
        <v>646</v>
      </c>
      <c r="E12" s="6" t="s">
        <v>34</v>
      </c>
      <c r="F12" s="6" t="s">
        <v>28</v>
      </c>
      <c r="G12" s="89"/>
      <c r="H12" s="90"/>
      <c r="I12" s="90"/>
      <c r="J12" s="90"/>
      <c r="K12" s="90"/>
      <c r="L12" s="90"/>
      <c r="M12" s="90"/>
      <c r="N12" s="90"/>
      <c r="O12" s="90"/>
      <c r="P12" s="90"/>
      <c r="Q12" s="90"/>
      <c r="R12" s="90"/>
      <c r="S12" s="90"/>
      <c r="T12" s="90"/>
      <c r="U12" s="90"/>
      <c r="V12" s="90"/>
      <c r="W12" s="90"/>
      <c r="X12" s="90"/>
      <c r="Y12" s="90"/>
      <c r="Z12" s="90"/>
      <c r="AA12" s="90"/>
      <c r="AB12" s="90"/>
      <c r="AC12" s="90"/>
      <c r="AD12" s="90"/>
      <c r="AE12" s="90"/>
      <c r="AF12" s="90"/>
      <c r="AG12" s="90"/>
      <c r="AH12" s="90"/>
      <c r="AI12" s="90"/>
      <c r="AJ12" s="90"/>
      <c r="AK12" s="90"/>
      <c r="AL12" s="90"/>
      <c r="AM12" s="90"/>
      <c r="AN12" s="90"/>
      <c r="AO12" s="90"/>
      <c r="AP12" s="90"/>
      <c r="AQ12" s="90"/>
      <c r="AR12" s="90"/>
      <c r="AS12" s="90"/>
      <c r="AT12" s="90"/>
      <c r="AU12" s="90"/>
      <c r="AV12" s="90"/>
      <c r="AW12" s="90"/>
      <c r="AX12" s="90"/>
      <c r="AY12" s="90"/>
      <c r="AZ12" s="90"/>
      <c r="BA12" s="90"/>
      <c r="BB12" s="90"/>
      <c r="BC12" s="90"/>
      <c r="BD12" s="90"/>
      <c r="BE12" s="90"/>
      <c r="BF12" s="90"/>
      <c r="BG12" s="90"/>
      <c r="BH12" s="90"/>
      <c r="BI12" s="90"/>
      <c r="BJ12" s="90"/>
      <c r="BK12" s="90"/>
      <c r="BL12" s="90"/>
      <c r="BM12" s="90"/>
      <c r="BN12" s="90"/>
      <c r="BO12" s="90"/>
      <c r="BP12" s="90"/>
      <c r="BQ12" s="90"/>
      <c r="BR12" s="90"/>
      <c r="BS12" s="90"/>
      <c r="BT12" s="90"/>
      <c r="BU12" s="90"/>
      <c r="BV12" s="90"/>
      <c r="BW12" s="90"/>
      <c r="BX12" s="90"/>
      <c r="BY12" s="90"/>
      <c r="BZ12" s="90"/>
      <c r="CA12" s="90"/>
      <c r="CB12" s="90"/>
      <c r="CC12" s="90"/>
      <c r="CD12" s="90"/>
      <c r="CE12" s="90"/>
      <c r="CF12" s="90"/>
      <c r="CG12" s="90"/>
      <c r="CH12" s="90"/>
      <c r="CI12" s="90"/>
      <c r="CJ12" s="90"/>
      <c r="CK12" s="90"/>
      <c r="CL12" s="90"/>
      <c r="CM12" s="90"/>
      <c r="CN12" s="90"/>
      <c r="CO12" s="90"/>
      <c r="CP12" s="90"/>
      <c r="CQ12" s="90"/>
      <c r="CR12" s="90"/>
      <c r="CS12" s="90"/>
      <c r="CT12" s="90"/>
      <c r="CU12" s="90"/>
      <c r="CV12" s="90"/>
      <c r="CW12" s="90"/>
      <c r="CX12" s="90"/>
      <c r="CY12" s="90"/>
      <c r="CZ12" s="90"/>
      <c r="DA12" s="90"/>
      <c r="DB12" s="90"/>
      <c r="DC12" s="90"/>
      <c r="DD12" s="90"/>
      <c r="DE12" s="90"/>
      <c r="DF12" s="90"/>
      <c r="DG12" s="90"/>
      <c r="DH12" s="90"/>
      <c r="DI12" s="90"/>
      <c r="DJ12" s="90"/>
      <c r="DK12" s="90"/>
      <c r="DL12" s="90"/>
      <c r="DM12" s="90"/>
      <c r="DN12" s="90"/>
      <c r="DO12" s="90"/>
      <c r="DP12" s="90"/>
      <c r="DQ12" s="90"/>
      <c r="DR12" s="90"/>
      <c r="DS12" s="90"/>
      <c r="DT12" s="90"/>
      <c r="DU12" s="90"/>
      <c r="DV12" s="90"/>
      <c r="DW12" s="90"/>
      <c r="DX12" s="90"/>
      <c r="DY12" s="90"/>
      <c r="DZ12" s="90"/>
      <c r="EA12" s="90"/>
      <c r="EB12" s="90"/>
      <c r="EC12" s="90"/>
      <c r="ED12" s="90"/>
      <c r="EE12" s="90"/>
      <c r="EF12" s="90"/>
      <c r="EG12" s="90"/>
      <c r="EH12" s="90"/>
      <c r="EI12" s="90"/>
      <c r="EJ12" s="90"/>
      <c r="EK12" s="90"/>
      <c r="EL12" s="90"/>
      <c r="EM12" s="90"/>
      <c r="EN12" s="90"/>
      <c r="EO12" s="90"/>
      <c r="EP12" s="90"/>
      <c r="EQ12" s="90"/>
      <c r="ER12" s="90"/>
      <c r="ES12" s="90"/>
      <c r="ET12" s="90"/>
      <c r="EU12" s="90"/>
      <c r="EV12" s="90"/>
      <c r="EW12" s="90"/>
      <c r="EX12" s="90"/>
      <c r="EY12" s="90"/>
      <c r="EZ12" s="90"/>
      <c r="FA12" s="90"/>
      <c r="FB12" s="90"/>
      <c r="FC12" s="90"/>
      <c r="FD12" s="90"/>
      <c r="FE12" s="90"/>
      <c r="FF12" s="90"/>
      <c r="FG12" s="90"/>
      <c r="FH12" s="90"/>
      <c r="FI12" s="90"/>
      <c r="FJ12" s="90"/>
      <c r="FK12" s="90"/>
      <c r="FL12" s="90"/>
      <c r="FM12" s="90"/>
      <c r="FN12" s="90"/>
      <c r="FO12" s="90"/>
      <c r="FP12" s="90"/>
      <c r="FQ12" s="90"/>
      <c r="FR12" s="90"/>
      <c r="FS12" s="90"/>
      <c r="FT12" s="90"/>
      <c r="FU12" s="90"/>
      <c r="FV12" s="90"/>
      <c r="FW12" s="90"/>
      <c r="FX12" s="90"/>
      <c r="FY12" s="90"/>
      <c r="FZ12" s="90"/>
      <c r="GA12" s="90"/>
      <c r="GB12" s="90"/>
      <c r="GC12" s="90"/>
      <c r="GD12" s="90"/>
      <c r="GE12" s="90"/>
      <c r="GF12" s="90"/>
      <c r="GG12" s="90"/>
      <c r="GH12" s="90"/>
      <c r="GI12" s="90"/>
      <c r="GJ12" s="90"/>
      <c r="GK12" s="90"/>
      <c r="GL12" s="90"/>
      <c r="GM12" s="90"/>
      <c r="GN12" s="90"/>
      <c r="GO12" s="90"/>
      <c r="GP12" s="90"/>
      <c r="GQ12" s="90"/>
      <c r="GR12" s="90"/>
      <c r="GS12" s="90"/>
      <c r="GT12" s="90"/>
      <c r="GU12" s="90"/>
      <c r="GV12" s="90"/>
      <c r="GW12" s="90"/>
      <c r="GX12" s="90"/>
      <c r="GY12" s="90"/>
      <c r="GZ12" s="90"/>
      <c r="HA12" s="90"/>
      <c r="HB12" s="90"/>
      <c r="HC12" s="90"/>
      <c r="HD12" s="90"/>
      <c r="HE12" s="90"/>
      <c r="HF12" s="90"/>
      <c r="HG12" s="90"/>
      <c r="HH12" s="90"/>
      <c r="HI12" s="90"/>
      <c r="HJ12" s="90"/>
      <c r="HK12" s="90"/>
      <c r="HL12" s="90"/>
      <c r="HM12" s="90"/>
      <c r="HN12" s="90"/>
      <c r="HO12" s="90"/>
      <c r="HP12" s="90"/>
      <c r="HQ12" s="90"/>
      <c r="HR12" s="90"/>
      <c r="HS12" s="90"/>
      <c r="HT12" s="90"/>
      <c r="HU12" s="90"/>
      <c r="HV12" s="90"/>
      <c r="HW12" s="90"/>
      <c r="HX12" s="90"/>
      <c r="HY12" s="90"/>
      <c r="HZ12" s="90"/>
      <c r="IA12" s="90"/>
      <c r="IB12" s="90"/>
      <c r="IC12" s="90"/>
      <c r="ID12" s="90"/>
      <c r="IE12" s="90"/>
      <c r="IF12" s="90"/>
      <c r="IG12" s="90"/>
      <c r="IH12" s="90"/>
      <c r="II12" s="90"/>
      <c r="IJ12" s="90"/>
      <c r="IK12" s="90"/>
      <c r="IL12" s="90"/>
      <c r="IM12" s="90"/>
      <c r="IN12" s="90"/>
      <c r="IO12" s="91"/>
      <c r="IP12" s="91"/>
      <c r="IQ12" s="91"/>
      <c r="IR12" s="91"/>
      <c r="IS12" s="91"/>
      <c r="IT12" s="91"/>
      <c r="IU12" s="91"/>
      <c r="IV12" s="91"/>
      <c r="IW12" s="91"/>
      <c r="IX12" s="91"/>
      <c r="IY12" s="91"/>
      <c r="IZ12" s="91"/>
      <c r="JA12" s="91"/>
      <c r="JB12" s="91"/>
      <c r="JC12" s="91"/>
      <c r="JD12" s="91"/>
      <c r="JE12" s="91"/>
      <c r="JF12" s="91"/>
      <c r="JG12" s="91"/>
      <c r="JH12" s="91"/>
      <c r="JI12" s="91"/>
      <c r="JJ12" s="91"/>
      <c r="JK12" s="91"/>
      <c r="JL12" s="91"/>
      <c r="JM12" s="91"/>
      <c r="JN12" s="91"/>
      <c r="JO12" s="91"/>
      <c r="JP12" s="91"/>
      <c r="JQ12" s="91"/>
      <c r="JR12" s="91"/>
      <c r="JS12" s="91"/>
      <c r="JT12" s="91"/>
      <c r="JU12" s="91"/>
      <c r="JV12" s="91"/>
      <c r="JW12" s="91"/>
      <c r="JX12" s="91"/>
      <c r="JY12" s="91"/>
      <c r="JZ12" s="91"/>
      <c r="KA12" s="91"/>
      <c r="KB12" s="91"/>
      <c r="KC12" s="91"/>
      <c r="KD12" s="91"/>
      <c r="KE12" s="91"/>
      <c r="KF12" s="91"/>
      <c r="KG12" s="91"/>
      <c r="KH12" s="91"/>
      <c r="KI12" s="91"/>
      <c r="KJ12" s="91"/>
      <c r="KK12" s="91"/>
      <c r="KL12" s="91"/>
      <c r="KM12" s="91"/>
      <c r="KN12" s="91"/>
      <c r="KO12" s="91"/>
      <c r="KP12" s="91"/>
      <c r="KQ12" s="91"/>
      <c r="KR12" s="91"/>
      <c r="KS12" s="91"/>
      <c r="KT12" s="91"/>
      <c r="KU12" s="91"/>
      <c r="KV12" s="91"/>
      <c r="KW12" s="91"/>
      <c r="KX12" s="91"/>
      <c r="KY12" s="91"/>
      <c r="KZ12" s="91"/>
      <c r="LA12" s="91"/>
      <c r="LB12" s="91"/>
      <c r="LC12" s="91"/>
      <c r="LD12" s="91"/>
      <c r="LE12" s="91"/>
      <c r="LF12" s="91"/>
      <c r="LG12" s="91"/>
      <c r="LH12" s="91"/>
      <c r="LI12" s="91"/>
      <c r="LJ12" s="91"/>
      <c r="LK12" s="91"/>
      <c r="LL12" s="91"/>
      <c r="LM12" s="91"/>
      <c r="LN12" s="91"/>
      <c r="LO12" s="91"/>
      <c r="LP12" s="91"/>
      <c r="LQ12" s="91"/>
      <c r="LR12" s="91"/>
      <c r="LS12" s="91"/>
      <c r="LT12" s="91"/>
      <c r="LU12" s="91"/>
      <c r="LV12" s="91"/>
      <c r="LW12" s="91"/>
      <c r="LX12" s="91"/>
      <c r="LY12" s="91"/>
      <c r="LZ12" s="91"/>
      <c r="MA12" s="91"/>
      <c r="MB12" s="91"/>
      <c r="MC12" s="91"/>
      <c r="MD12" s="91"/>
      <c r="ME12" s="91"/>
      <c r="MF12" s="91"/>
      <c r="MG12" s="91"/>
      <c r="MH12" s="91"/>
      <c r="MI12" s="91"/>
      <c r="MJ12" s="91"/>
      <c r="MK12" s="91"/>
      <c r="ML12" s="91"/>
      <c r="MM12" s="91"/>
      <c r="MN12" s="91"/>
      <c r="MO12" s="91"/>
      <c r="MP12" s="91"/>
      <c r="MQ12" s="91"/>
      <c r="MR12" s="91"/>
      <c r="MS12" s="91"/>
      <c r="MT12" s="91"/>
      <c r="MU12" s="91"/>
      <c r="MV12" s="91"/>
      <c r="MW12" s="91"/>
      <c r="MX12" s="91"/>
      <c r="MY12" s="91"/>
      <c r="MZ12" s="91"/>
      <c r="NA12" s="91"/>
      <c r="NB12" s="91"/>
      <c r="NC12" s="91"/>
      <c r="ND12" s="91"/>
      <c r="NE12" s="91"/>
      <c r="NF12" s="91"/>
      <c r="NG12" s="91"/>
      <c r="NH12" s="91"/>
      <c r="NI12" s="91"/>
      <c r="NJ12" s="91"/>
      <c r="NK12" s="91"/>
      <c r="NL12" s="91"/>
      <c r="NM12" s="91"/>
      <c r="NN12" s="91"/>
      <c r="NO12" s="91"/>
      <c r="NP12" s="91"/>
      <c r="NQ12" s="91"/>
      <c r="NR12" s="91"/>
      <c r="NS12" s="91"/>
      <c r="NT12" s="91"/>
      <c r="NU12" s="91"/>
      <c r="NV12" s="91"/>
      <c r="NW12" s="91"/>
      <c r="NX12" s="91"/>
      <c r="NY12" s="91"/>
      <c r="NZ12" s="91"/>
      <c r="OA12" s="91"/>
      <c r="OB12" s="91"/>
      <c r="OC12" s="91"/>
      <c r="OD12" s="91"/>
      <c r="OE12" s="91"/>
      <c r="OF12" s="91"/>
      <c r="OG12" s="91"/>
      <c r="OH12" s="91"/>
      <c r="OI12" s="91"/>
      <c r="OJ12" s="91"/>
      <c r="OK12" s="91"/>
      <c r="OL12" s="91"/>
      <c r="OM12" s="91"/>
      <c r="ON12" s="91"/>
      <c r="OO12" s="91"/>
      <c r="OP12" s="91"/>
      <c r="OQ12" s="91"/>
      <c r="OR12" s="91"/>
      <c r="OS12" s="91"/>
      <c r="OT12" s="91"/>
      <c r="OU12" s="91"/>
      <c r="OV12" s="91"/>
      <c r="OW12" s="91"/>
      <c r="OX12" s="91"/>
      <c r="OY12" s="91"/>
      <c r="OZ12" s="91"/>
      <c r="PA12" s="91"/>
      <c r="PB12" s="91"/>
      <c r="PC12" s="91"/>
      <c r="PD12" s="91"/>
      <c r="PE12" s="91"/>
      <c r="PF12" s="91"/>
      <c r="PG12" s="91"/>
      <c r="PH12" s="91"/>
      <c r="PI12" s="91"/>
      <c r="PJ12" s="91"/>
      <c r="PK12" s="91"/>
      <c r="PL12" s="91"/>
      <c r="PM12" s="91"/>
      <c r="PN12" s="91"/>
      <c r="PO12" s="91"/>
      <c r="PP12" s="91"/>
      <c r="PQ12" s="91"/>
      <c r="PR12" s="91"/>
      <c r="PS12" s="91"/>
      <c r="PT12" s="91"/>
      <c r="PU12" s="91"/>
      <c r="PV12" s="91"/>
      <c r="PW12" s="91"/>
      <c r="PX12" s="91"/>
      <c r="PY12" s="91"/>
      <c r="PZ12" s="91"/>
      <c r="QA12" s="91"/>
      <c r="QB12" s="91"/>
      <c r="QC12" s="91"/>
      <c r="QD12" s="91"/>
      <c r="QE12" s="91"/>
      <c r="QF12" s="91"/>
      <c r="QG12" s="91"/>
      <c r="QH12" s="91"/>
      <c r="QI12" s="91"/>
      <c r="QJ12" s="91"/>
      <c r="QK12" s="91"/>
      <c r="QL12" s="91"/>
      <c r="QM12" s="91"/>
      <c r="QN12" s="91"/>
      <c r="QO12" s="91"/>
      <c r="QP12" s="91"/>
      <c r="QQ12" s="91"/>
      <c r="QR12" s="91"/>
      <c r="QS12" s="91"/>
      <c r="QT12" s="91"/>
      <c r="QU12" s="91"/>
      <c r="QV12" s="91"/>
      <c r="QW12" s="91"/>
      <c r="QX12" s="91"/>
      <c r="QY12" s="91"/>
      <c r="QZ12" s="91"/>
      <c r="RA12" s="91"/>
      <c r="RB12" s="91"/>
      <c r="RC12" s="91"/>
      <c r="RD12" s="91"/>
      <c r="RE12" s="91"/>
      <c r="RF12" s="91"/>
      <c r="RG12" s="91"/>
      <c r="RH12" s="91"/>
      <c r="RI12" s="91"/>
      <c r="RJ12" s="91"/>
      <c r="RK12" s="91"/>
      <c r="RL12" s="91"/>
      <c r="RM12" s="91"/>
      <c r="RN12" s="91"/>
      <c r="RO12" s="91"/>
      <c r="RP12" s="91"/>
      <c r="RQ12" s="91"/>
      <c r="RR12" s="91"/>
      <c r="RS12" s="91"/>
      <c r="RT12" s="91"/>
      <c r="RU12" s="91"/>
      <c r="RV12" s="91"/>
      <c r="RW12" s="91"/>
      <c r="RX12" s="91"/>
      <c r="RY12" s="91"/>
      <c r="RZ12" s="91"/>
      <c r="SA12" s="91"/>
      <c r="SB12" s="91"/>
      <c r="SC12" s="91"/>
      <c r="SD12" s="91"/>
      <c r="SE12" s="91"/>
      <c r="SF12" s="91"/>
      <c r="SG12" s="91"/>
      <c r="SH12" s="91"/>
      <c r="SI12" s="91"/>
      <c r="SJ12" s="91"/>
      <c r="SK12" s="91"/>
      <c r="SL12" s="91"/>
      <c r="SM12" s="91"/>
      <c r="SN12" s="91"/>
      <c r="SO12" s="91"/>
      <c r="SP12" s="91"/>
      <c r="SQ12" s="91"/>
      <c r="SR12" s="91"/>
      <c r="SS12" s="91"/>
      <c r="ST12" s="91"/>
      <c r="SU12" s="91"/>
      <c r="SV12" s="91"/>
      <c r="SW12" s="91"/>
      <c r="SX12" s="91"/>
      <c r="SY12" s="91"/>
      <c r="SZ12" s="91"/>
      <c r="TA12" s="91"/>
      <c r="TB12" s="91"/>
      <c r="TC12" s="91"/>
      <c r="TD12" s="91"/>
      <c r="TE12" s="91"/>
      <c r="TF12" s="91"/>
      <c r="TG12" s="91"/>
      <c r="TH12" s="91"/>
      <c r="TI12" s="91"/>
      <c r="TJ12" s="91"/>
      <c r="TK12" s="91"/>
      <c r="TL12" s="91"/>
      <c r="TM12" s="91"/>
      <c r="TN12" s="91"/>
      <c r="TO12" s="91"/>
      <c r="TP12" s="91"/>
      <c r="TQ12" s="91"/>
      <c r="TR12" s="91"/>
      <c r="TS12" s="91"/>
      <c r="TT12" s="91"/>
      <c r="TU12" s="91"/>
      <c r="TV12" s="91"/>
      <c r="TW12" s="91"/>
      <c r="TX12" s="91"/>
      <c r="TY12" s="91"/>
      <c r="TZ12" s="91"/>
      <c r="UA12" s="91"/>
      <c r="UB12" s="91"/>
      <c r="UC12" s="91"/>
      <c r="UD12" s="91"/>
      <c r="UE12" s="91"/>
      <c r="UF12" s="91"/>
      <c r="UG12" s="91"/>
      <c r="UH12" s="91"/>
      <c r="UI12" s="91"/>
      <c r="UJ12" s="91"/>
      <c r="UK12" s="91"/>
      <c r="UL12" s="91"/>
      <c r="UM12" s="91"/>
      <c r="UN12" s="91"/>
      <c r="UO12" s="91"/>
      <c r="UP12" s="91"/>
      <c r="UQ12" s="91"/>
      <c r="UR12" s="91"/>
      <c r="US12" s="91"/>
      <c r="UT12" s="91"/>
      <c r="UU12" s="91"/>
      <c r="UV12" s="91"/>
      <c r="UW12" s="91"/>
      <c r="UX12" s="91"/>
      <c r="UY12" s="91"/>
      <c r="UZ12" s="91"/>
      <c r="VA12" s="91"/>
      <c r="VB12" s="91"/>
      <c r="VC12" s="91"/>
      <c r="VD12" s="91"/>
      <c r="VE12" s="91"/>
      <c r="VF12" s="91"/>
      <c r="VG12" s="91"/>
      <c r="VH12" s="91"/>
      <c r="VI12" s="91"/>
      <c r="VJ12" s="91"/>
      <c r="VK12" s="91"/>
      <c r="VL12" s="91"/>
      <c r="VM12" s="91"/>
      <c r="VN12" s="91"/>
      <c r="VO12" s="91"/>
      <c r="VP12" s="91"/>
      <c r="VQ12" s="91"/>
      <c r="VR12" s="91"/>
      <c r="VS12" s="91"/>
      <c r="VT12" s="91"/>
      <c r="VU12" s="91"/>
      <c r="VV12" s="91"/>
      <c r="VW12" s="91"/>
      <c r="VX12" s="91"/>
      <c r="VY12" s="91"/>
      <c r="VZ12" s="91"/>
      <c r="WA12" s="91"/>
      <c r="WB12" s="91"/>
      <c r="WC12" s="91"/>
      <c r="WD12" s="91"/>
      <c r="WE12" s="91"/>
      <c r="WF12" s="91"/>
      <c r="WG12" s="91"/>
      <c r="WH12" s="91"/>
      <c r="WI12" s="91"/>
      <c r="WJ12" s="91"/>
      <c r="WK12" s="91"/>
      <c r="WL12" s="91"/>
      <c r="WM12" s="91"/>
      <c r="WN12" s="91"/>
      <c r="WO12" s="91"/>
      <c r="WP12" s="91"/>
      <c r="WQ12" s="91"/>
      <c r="WR12" s="91"/>
      <c r="WS12" s="91"/>
      <c r="WT12" s="91"/>
      <c r="WU12" s="91"/>
      <c r="WV12" s="91"/>
      <c r="WW12" s="91"/>
      <c r="WX12" s="91"/>
      <c r="WY12" s="91"/>
      <c r="WZ12" s="91"/>
      <c r="XA12" s="91"/>
      <c r="XB12" s="91"/>
      <c r="XC12" s="91"/>
      <c r="XD12" s="91"/>
      <c r="XE12" s="91"/>
      <c r="XF12" s="91"/>
      <c r="XG12" s="91"/>
      <c r="XH12" s="91"/>
      <c r="XI12" s="91"/>
      <c r="XJ12" s="91"/>
      <c r="XK12" s="91"/>
      <c r="XL12" s="91"/>
      <c r="XM12" s="91"/>
      <c r="XN12" s="91"/>
      <c r="XO12" s="91"/>
      <c r="XP12" s="91"/>
      <c r="XQ12" s="91"/>
      <c r="XR12" s="91"/>
      <c r="XS12" s="91"/>
      <c r="XT12" s="91"/>
      <c r="XU12" s="91"/>
      <c r="XV12" s="91"/>
      <c r="XW12" s="91"/>
      <c r="XX12" s="91"/>
      <c r="XY12" s="91"/>
      <c r="XZ12" s="91"/>
      <c r="YA12" s="91"/>
      <c r="YB12" s="91"/>
      <c r="YC12" s="91"/>
      <c r="YD12" s="91"/>
      <c r="YE12" s="91"/>
      <c r="YF12" s="91"/>
      <c r="YG12" s="91"/>
      <c r="YH12" s="91"/>
      <c r="YI12" s="91"/>
      <c r="YJ12" s="91"/>
      <c r="YK12" s="91"/>
      <c r="YL12" s="91"/>
      <c r="YM12" s="91"/>
      <c r="YN12" s="91"/>
      <c r="YO12" s="91"/>
      <c r="YP12" s="91"/>
      <c r="YQ12" s="91"/>
      <c r="YR12" s="91"/>
      <c r="YS12" s="91"/>
      <c r="YT12" s="91"/>
      <c r="YU12" s="91"/>
      <c r="YV12" s="91"/>
      <c r="YW12" s="91"/>
      <c r="YX12" s="91"/>
      <c r="YY12" s="91"/>
      <c r="YZ12" s="91"/>
      <c r="ZA12" s="91"/>
      <c r="ZB12" s="91"/>
      <c r="ZC12" s="91"/>
      <c r="ZD12" s="91"/>
      <c r="ZE12" s="91"/>
      <c r="ZF12" s="91"/>
      <c r="ZG12" s="91"/>
      <c r="ZH12" s="91"/>
      <c r="ZI12" s="91"/>
      <c r="ZJ12" s="91"/>
      <c r="ZK12" s="91"/>
      <c r="ZL12" s="91"/>
      <c r="ZM12" s="91"/>
      <c r="ZN12" s="91"/>
      <c r="ZO12" s="91"/>
      <c r="ZP12" s="91"/>
      <c r="ZQ12" s="91"/>
      <c r="ZR12" s="91"/>
      <c r="ZS12" s="91"/>
      <c r="ZT12" s="91"/>
      <c r="ZU12" s="91"/>
      <c r="ZV12" s="91"/>
      <c r="ZW12" s="91"/>
      <c r="ZX12" s="91"/>
      <c r="ZY12" s="91"/>
      <c r="ZZ12" s="91"/>
      <c r="AAA12" s="91"/>
      <c r="AAB12" s="91"/>
      <c r="AAC12" s="91"/>
      <c r="AAD12" s="91"/>
      <c r="AAE12" s="91"/>
      <c r="AAF12" s="91"/>
      <c r="AAG12" s="91"/>
      <c r="AAH12" s="91"/>
      <c r="AAI12" s="91"/>
      <c r="AAJ12" s="91"/>
      <c r="AAK12" s="91"/>
      <c r="AAL12" s="91"/>
      <c r="AAM12" s="91"/>
      <c r="AAN12" s="91"/>
      <c r="AAO12" s="91"/>
      <c r="AAP12" s="91"/>
      <c r="AAQ12" s="91"/>
      <c r="AAR12" s="91"/>
      <c r="AAS12" s="91"/>
      <c r="AAT12" s="91"/>
      <c r="AAU12" s="91"/>
      <c r="AAV12" s="91"/>
      <c r="AAW12" s="91"/>
      <c r="AAX12" s="91"/>
      <c r="AAY12" s="91"/>
      <c r="AAZ12" s="91"/>
      <c r="ABA12" s="91"/>
      <c r="ABB12" s="91"/>
      <c r="ABC12" s="91"/>
      <c r="ABD12" s="91"/>
      <c r="ABE12" s="91"/>
      <c r="ABF12" s="91"/>
      <c r="ABG12" s="91"/>
      <c r="ABH12" s="91"/>
      <c r="ABI12" s="91"/>
      <c r="ABJ12" s="91"/>
      <c r="ABK12" s="91"/>
      <c r="ABL12" s="91"/>
      <c r="ABM12" s="91"/>
      <c r="ABN12" s="91"/>
      <c r="ABO12" s="91"/>
      <c r="ABP12" s="91"/>
      <c r="ABQ12" s="91"/>
      <c r="ABR12" s="91"/>
      <c r="ABS12" s="91"/>
      <c r="ABT12" s="91"/>
      <c r="ABU12" s="91"/>
      <c r="ABV12" s="91"/>
      <c r="ABW12" s="91"/>
      <c r="ABX12" s="91"/>
      <c r="ABY12" s="91"/>
      <c r="ABZ12" s="91"/>
      <c r="ACA12" s="91"/>
      <c r="ACB12" s="91"/>
      <c r="ACC12" s="91"/>
      <c r="ACD12" s="91"/>
      <c r="ACE12" s="91"/>
      <c r="ACF12" s="91"/>
      <c r="ACG12" s="91"/>
      <c r="ACH12" s="91"/>
      <c r="ACI12" s="91"/>
      <c r="ACJ12" s="91"/>
      <c r="ACK12" s="91"/>
      <c r="ACL12" s="91"/>
      <c r="ACM12" s="91"/>
      <c r="ACN12" s="91"/>
      <c r="ACO12" s="91"/>
      <c r="ACP12" s="91"/>
      <c r="ACQ12" s="91"/>
      <c r="ACR12" s="91"/>
      <c r="ACS12" s="91"/>
      <c r="ACT12" s="91"/>
      <c r="ACU12" s="91"/>
      <c r="ACV12" s="91"/>
      <c r="ACW12" s="91"/>
      <c r="ACX12" s="91"/>
      <c r="ACY12" s="91"/>
      <c r="ACZ12" s="91"/>
      <c r="ADA12" s="91"/>
      <c r="ADB12" s="91"/>
      <c r="ADC12" s="91"/>
      <c r="ADD12" s="91"/>
      <c r="ADE12" s="91"/>
      <c r="ADF12" s="91"/>
      <c r="ADG12" s="91"/>
      <c r="ADH12" s="91"/>
      <c r="ADI12" s="91"/>
      <c r="ADJ12" s="91"/>
      <c r="ADK12" s="91"/>
      <c r="ADL12" s="91"/>
      <c r="ADM12" s="91"/>
      <c r="ADN12" s="91"/>
      <c r="ADO12" s="91"/>
      <c r="ADP12" s="91"/>
      <c r="ADQ12" s="91"/>
      <c r="ADR12" s="91"/>
      <c r="ADS12" s="91"/>
      <c r="ADT12" s="91"/>
      <c r="ADU12" s="91"/>
      <c r="ADV12" s="91"/>
      <c r="ADW12" s="91"/>
      <c r="ADX12" s="91"/>
      <c r="ADY12" s="91"/>
      <c r="ADZ12" s="91"/>
      <c r="AEA12" s="91"/>
      <c r="AEB12" s="91"/>
      <c r="AEC12" s="91"/>
      <c r="AED12" s="91"/>
      <c r="AEE12" s="91"/>
      <c r="AEF12" s="91"/>
      <c r="AEG12" s="91"/>
      <c r="AEH12" s="91"/>
      <c r="AEI12" s="91"/>
      <c r="AEJ12" s="91"/>
      <c r="AEK12" s="91"/>
      <c r="AEL12" s="91"/>
      <c r="AEM12" s="91"/>
      <c r="AEN12" s="91"/>
      <c r="AEO12" s="91"/>
      <c r="AEP12" s="91"/>
      <c r="AEQ12" s="91"/>
      <c r="AER12" s="91"/>
      <c r="AES12" s="91"/>
      <c r="AET12" s="91"/>
      <c r="AEU12" s="91"/>
      <c r="AEV12" s="91"/>
      <c r="AEW12" s="91"/>
      <c r="AEX12" s="91"/>
      <c r="AEY12" s="91"/>
      <c r="AEZ12" s="91"/>
      <c r="AFA12" s="91"/>
      <c r="AFB12" s="91"/>
      <c r="AFC12" s="91"/>
      <c r="AFD12" s="91"/>
      <c r="AFE12" s="91"/>
      <c r="AFF12" s="91"/>
      <c r="AFG12" s="91"/>
      <c r="AFH12" s="91"/>
      <c r="AFI12" s="91"/>
      <c r="AFJ12" s="91"/>
      <c r="AFK12" s="91"/>
      <c r="AFL12" s="91"/>
      <c r="AFM12" s="91"/>
      <c r="AFN12" s="91"/>
      <c r="AFO12" s="91"/>
      <c r="AFP12" s="91"/>
      <c r="AFQ12" s="91"/>
      <c r="AFR12" s="91"/>
      <c r="AFS12" s="91"/>
      <c r="AFT12" s="91"/>
      <c r="AFU12" s="91"/>
      <c r="AFV12" s="91"/>
      <c r="AFW12" s="91"/>
      <c r="AFX12" s="91"/>
      <c r="AFY12" s="91"/>
      <c r="AFZ12" s="91"/>
      <c r="AGA12" s="91"/>
      <c r="AGB12" s="91"/>
      <c r="AGC12" s="91"/>
      <c r="AGD12" s="91"/>
      <c r="AGE12" s="91"/>
      <c r="AGF12" s="91"/>
      <c r="AGG12" s="91"/>
      <c r="AGH12" s="91"/>
      <c r="AGI12" s="91"/>
      <c r="AGJ12" s="91"/>
      <c r="AGK12" s="91"/>
      <c r="AGL12" s="91"/>
      <c r="AGM12" s="91"/>
      <c r="AGN12" s="91"/>
      <c r="AGO12" s="91"/>
      <c r="AGP12" s="91"/>
      <c r="AGQ12" s="91"/>
      <c r="AGR12" s="91"/>
      <c r="AGS12" s="91"/>
      <c r="AGT12" s="91"/>
      <c r="AGU12" s="91"/>
      <c r="AGV12" s="91"/>
      <c r="AGW12" s="91"/>
      <c r="AGX12" s="91"/>
      <c r="AGY12" s="91"/>
      <c r="AGZ12" s="91"/>
      <c r="AHA12" s="91"/>
      <c r="AHB12" s="91"/>
      <c r="AHC12" s="91"/>
      <c r="AHD12" s="91"/>
      <c r="AHE12" s="91"/>
      <c r="AHF12" s="91"/>
      <c r="AHG12" s="91"/>
      <c r="AHH12" s="91"/>
      <c r="AHI12" s="91"/>
      <c r="AHJ12" s="91"/>
      <c r="AHK12" s="91"/>
      <c r="AHL12" s="91"/>
      <c r="AHM12" s="91"/>
      <c r="AHN12" s="91"/>
      <c r="AHO12" s="91"/>
      <c r="AHP12" s="91"/>
      <c r="AHQ12" s="91"/>
      <c r="AHR12" s="91"/>
      <c r="AHS12" s="91"/>
      <c r="AHT12" s="91"/>
      <c r="AHU12" s="91"/>
      <c r="AHV12" s="91"/>
      <c r="AHW12" s="91"/>
      <c r="AHX12" s="91"/>
      <c r="AHY12" s="91"/>
      <c r="AHZ12" s="91"/>
      <c r="AIA12" s="91"/>
      <c r="AIB12" s="91"/>
      <c r="AIC12" s="91"/>
      <c r="AID12" s="91"/>
      <c r="AIE12" s="91"/>
      <c r="AIF12" s="91"/>
      <c r="AIG12" s="91"/>
      <c r="AIH12" s="91"/>
      <c r="AII12" s="91"/>
      <c r="AIJ12" s="91"/>
      <c r="AIK12" s="91"/>
      <c r="AIL12" s="91"/>
      <c r="AIM12" s="91"/>
      <c r="AIN12" s="91"/>
      <c r="AIO12" s="91"/>
      <c r="AIP12" s="91"/>
      <c r="AIQ12" s="91"/>
      <c r="AIR12" s="91"/>
      <c r="AIS12" s="91"/>
      <c r="AIT12" s="91"/>
      <c r="AIU12" s="91"/>
      <c r="AIV12" s="91"/>
      <c r="AIW12" s="91"/>
      <c r="AIX12" s="91"/>
      <c r="AIY12" s="91"/>
      <c r="AIZ12" s="91"/>
      <c r="AJA12" s="91"/>
      <c r="AJB12" s="91"/>
      <c r="AJC12" s="91"/>
      <c r="AJD12" s="91"/>
      <c r="AJE12" s="91"/>
      <c r="AJF12" s="91"/>
      <c r="AJG12" s="91"/>
      <c r="AJH12" s="91"/>
      <c r="AJI12" s="91"/>
      <c r="AJJ12" s="91"/>
      <c r="AJK12" s="91"/>
      <c r="AJL12" s="91"/>
      <c r="AJM12" s="91"/>
      <c r="AJN12" s="91"/>
      <c r="AJO12" s="91"/>
      <c r="AJP12" s="91"/>
      <c r="AJQ12" s="91"/>
      <c r="AJR12" s="91"/>
      <c r="AJS12" s="91"/>
      <c r="AJT12" s="91"/>
      <c r="AJU12" s="91"/>
      <c r="AJV12" s="91"/>
      <c r="AJW12" s="91"/>
      <c r="AJX12" s="91"/>
      <c r="AJY12" s="91"/>
      <c r="AJZ12" s="91"/>
      <c r="AKA12" s="91"/>
      <c r="AKB12" s="91"/>
      <c r="AKC12" s="91"/>
      <c r="AKD12" s="91"/>
      <c r="AKE12" s="91"/>
      <c r="AKF12" s="91"/>
      <c r="AKG12" s="91"/>
      <c r="AKH12" s="91"/>
      <c r="AKI12" s="91"/>
      <c r="AKJ12" s="91"/>
      <c r="AKK12" s="91"/>
      <c r="AKL12" s="91"/>
      <c r="AKM12" s="91"/>
      <c r="AKN12" s="91"/>
      <c r="AKO12" s="91"/>
      <c r="AKP12" s="91"/>
      <c r="AKQ12" s="91"/>
      <c r="AKR12" s="91"/>
      <c r="AKS12" s="91"/>
      <c r="AKT12" s="91"/>
      <c r="AKU12" s="91"/>
      <c r="AKV12" s="91"/>
      <c r="AKW12" s="91"/>
      <c r="AKX12" s="91"/>
      <c r="AKY12" s="91"/>
      <c r="AKZ12" s="91"/>
      <c r="ALA12" s="91"/>
      <c r="ALB12" s="91"/>
      <c r="ALC12" s="91"/>
      <c r="ALD12" s="91"/>
      <c r="ALE12" s="91"/>
      <c r="ALF12" s="91"/>
      <c r="ALG12" s="91"/>
      <c r="ALH12" s="91"/>
      <c r="ALI12" s="91"/>
      <c r="ALJ12" s="91"/>
      <c r="ALK12" s="91"/>
      <c r="ALL12" s="91"/>
      <c r="ALM12" s="91"/>
      <c r="ALN12" s="91"/>
      <c r="ALO12" s="91"/>
      <c r="ALP12" s="91"/>
      <c r="ALQ12" s="91"/>
      <c r="ALR12" s="91"/>
      <c r="ALS12" s="91"/>
      <c r="ALT12" s="91"/>
      <c r="ALU12" s="91"/>
      <c r="ALV12" s="91"/>
      <c r="ALW12" s="91"/>
      <c r="ALX12" s="91"/>
      <c r="ALY12" s="91"/>
      <c r="ALZ12" s="91"/>
      <c r="AMA12" s="91"/>
      <c r="AMB12" s="91"/>
    </row>
    <row r="13" spans="1:1016" ht="13.9" customHeight="1" thickBot="1">
      <c r="A13" s="149" t="s">
        <v>49</v>
      </c>
      <c r="B13" s="150"/>
      <c r="C13" s="6" t="s">
        <v>39</v>
      </c>
      <c r="D13" s="6" t="s">
        <v>475</v>
      </c>
      <c r="E13" s="6" t="s">
        <v>40</v>
      </c>
      <c r="F13" s="6" t="s">
        <v>41</v>
      </c>
      <c r="G13" s="6" t="s">
        <v>476</v>
      </c>
    </row>
    <row r="14" spans="1:1016" ht="51.75" thickBot="1">
      <c r="A14" s="32" t="s">
        <v>42</v>
      </c>
      <c r="B14" s="25" t="s">
        <v>50</v>
      </c>
      <c r="C14" s="25" t="s">
        <v>51</v>
      </c>
      <c r="D14" s="25" t="s">
        <v>701</v>
      </c>
      <c r="E14" s="6" t="s">
        <v>34</v>
      </c>
      <c r="F14" s="6" t="s">
        <v>28</v>
      </c>
      <c r="G14" s="25"/>
    </row>
    <row r="15" spans="1:1016" ht="51.75" thickBot="1">
      <c r="A15" s="32" t="s">
        <v>42</v>
      </c>
      <c r="B15" s="25" t="s">
        <v>52</v>
      </c>
      <c r="C15" s="25" t="s">
        <v>539</v>
      </c>
      <c r="D15" s="25" t="s">
        <v>649</v>
      </c>
      <c r="E15" s="6" t="s">
        <v>34</v>
      </c>
      <c r="F15" s="6" t="s">
        <v>28</v>
      </c>
      <c r="G15" s="25"/>
    </row>
    <row r="16" spans="1:1016" ht="90" thickBot="1">
      <c r="A16" s="33" t="s">
        <v>45</v>
      </c>
      <c r="B16" s="25" t="s">
        <v>53</v>
      </c>
      <c r="C16" s="25" t="s">
        <v>540</v>
      </c>
      <c r="D16" s="25" t="s">
        <v>653</v>
      </c>
      <c r="E16" s="6" t="s">
        <v>34</v>
      </c>
      <c r="F16" s="6" t="s">
        <v>28</v>
      </c>
      <c r="G16" s="25"/>
    </row>
    <row r="17" spans="1:7" ht="26.25" thickBot="1">
      <c r="A17" s="33" t="s">
        <v>45</v>
      </c>
      <c r="B17" s="25" t="s">
        <v>541</v>
      </c>
      <c r="C17" s="25" t="s">
        <v>542</v>
      </c>
      <c r="D17" s="25" t="s">
        <v>647</v>
      </c>
      <c r="E17" s="6" t="s">
        <v>34</v>
      </c>
      <c r="F17" s="6" t="s">
        <v>28</v>
      </c>
      <c r="G17" s="25"/>
    </row>
    <row r="18" spans="1:7" ht="90" thickBot="1">
      <c r="A18" s="33" t="s">
        <v>45</v>
      </c>
      <c r="B18" s="25" t="s">
        <v>55</v>
      </c>
      <c r="C18" s="25" t="s">
        <v>56</v>
      </c>
      <c r="D18" s="25" t="s">
        <v>654</v>
      </c>
      <c r="E18" s="6" t="s">
        <v>34</v>
      </c>
      <c r="F18" s="6" t="s">
        <v>28</v>
      </c>
      <c r="G18" s="25"/>
    </row>
    <row r="19" spans="1:7" ht="13.9" customHeight="1" thickBot="1">
      <c r="A19" s="149" t="s">
        <v>478</v>
      </c>
      <c r="B19" s="150"/>
      <c r="C19" s="6" t="s">
        <v>39</v>
      </c>
      <c r="D19" s="6" t="s">
        <v>475</v>
      </c>
      <c r="E19" s="6" t="s">
        <v>40</v>
      </c>
      <c r="F19" s="6" t="s">
        <v>41</v>
      </c>
      <c r="G19" s="6" t="s">
        <v>476</v>
      </c>
    </row>
    <row r="20" spans="1:7" ht="64.5" thickBot="1">
      <c r="A20" s="32" t="s">
        <v>42</v>
      </c>
      <c r="B20" s="25" t="s">
        <v>483</v>
      </c>
      <c r="C20" s="25" t="s">
        <v>484</v>
      </c>
      <c r="D20" s="25" t="s">
        <v>648</v>
      </c>
      <c r="E20" s="6" t="s">
        <v>34</v>
      </c>
      <c r="F20" s="6" t="s">
        <v>28</v>
      </c>
      <c r="G20" s="25"/>
    </row>
    <row r="21" spans="1:7" ht="26.25" thickBot="1">
      <c r="A21" s="32" t="s">
        <v>42</v>
      </c>
      <c r="B21" s="25" t="s">
        <v>536</v>
      </c>
      <c r="C21" s="25" t="s">
        <v>537</v>
      </c>
      <c r="D21" s="25" t="s">
        <v>699</v>
      </c>
      <c r="E21" s="6" t="s">
        <v>34</v>
      </c>
      <c r="F21" s="6" t="s">
        <v>28</v>
      </c>
      <c r="G21" s="25"/>
    </row>
    <row r="22" spans="1:7" ht="26.25" thickBot="1">
      <c r="A22" s="33" t="s">
        <v>45</v>
      </c>
      <c r="B22" s="25" t="s">
        <v>479</v>
      </c>
      <c r="C22" s="25" t="s">
        <v>480</v>
      </c>
      <c r="D22" s="25"/>
      <c r="E22" s="6" t="s">
        <v>34</v>
      </c>
      <c r="F22" s="6" t="s">
        <v>28</v>
      </c>
      <c r="G22" s="25"/>
    </row>
    <row r="23" spans="1:7" ht="26.25" thickBot="1">
      <c r="A23" s="33" t="s">
        <v>45</v>
      </c>
      <c r="B23" s="25" t="s">
        <v>481</v>
      </c>
      <c r="C23" s="25" t="s">
        <v>482</v>
      </c>
      <c r="D23" s="25" t="s">
        <v>652</v>
      </c>
      <c r="E23" s="6" t="s">
        <v>34</v>
      </c>
      <c r="F23" s="6" t="s">
        <v>28</v>
      </c>
      <c r="G23" s="25"/>
    </row>
    <row r="24" spans="1:7" ht="77.25" thickBot="1">
      <c r="A24" s="33" t="s">
        <v>45</v>
      </c>
      <c r="B24" s="25" t="s">
        <v>58</v>
      </c>
      <c r="C24" s="25" t="s">
        <v>538</v>
      </c>
      <c r="D24" s="25" t="s">
        <v>700</v>
      </c>
      <c r="E24" s="6" t="s">
        <v>34</v>
      </c>
      <c r="F24" s="6" t="s">
        <v>28</v>
      </c>
      <c r="G24" s="25"/>
    </row>
    <row r="25" spans="1:7" ht="13.9" customHeight="1" thickBot="1">
      <c r="A25" s="149" t="s">
        <v>59</v>
      </c>
      <c r="B25" s="150"/>
      <c r="C25" s="6" t="s">
        <v>39</v>
      </c>
      <c r="D25" s="6" t="s">
        <v>475</v>
      </c>
      <c r="E25" s="6" t="s">
        <v>40</v>
      </c>
      <c r="F25" s="6" t="s">
        <v>41</v>
      </c>
      <c r="G25" s="6" t="s">
        <v>476</v>
      </c>
    </row>
    <row r="26" spans="1:7" ht="39" thickBot="1">
      <c r="A26" s="32" t="s">
        <v>42</v>
      </c>
      <c r="B26" s="25" t="s">
        <v>60</v>
      </c>
      <c r="C26" s="25" t="s">
        <v>61</v>
      </c>
      <c r="D26" s="25"/>
      <c r="E26" s="6" t="s">
        <v>34</v>
      </c>
      <c r="F26" s="6" t="s">
        <v>28</v>
      </c>
      <c r="G26" s="25"/>
    </row>
    <row r="27" spans="1:7" ht="26.25" thickBot="1">
      <c r="A27" s="32" t="s">
        <v>42</v>
      </c>
      <c r="B27" s="25" t="s">
        <v>62</v>
      </c>
      <c r="C27" s="25" t="s">
        <v>63</v>
      </c>
      <c r="D27" s="25"/>
      <c r="E27" s="6" t="s">
        <v>34</v>
      </c>
      <c r="F27" s="6" t="s">
        <v>28</v>
      </c>
      <c r="G27" s="25"/>
    </row>
    <row r="28" spans="1:7" ht="16.5" thickBot="1">
      <c r="A28" s="33" t="s">
        <v>45</v>
      </c>
      <c r="B28" s="25" t="s">
        <v>64</v>
      </c>
      <c r="C28" s="25" t="s">
        <v>65</v>
      </c>
      <c r="D28" s="25"/>
      <c r="E28" s="6" t="s">
        <v>34</v>
      </c>
      <c r="F28" s="6" t="s">
        <v>28</v>
      </c>
      <c r="G28" s="25"/>
    </row>
    <row r="29" spans="1:7" ht="26.25" thickBot="1">
      <c r="A29" s="33" t="s">
        <v>45</v>
      </c>
      <c r="B29" s="25" t="s">
        <v>543</v>
      </c>
      <c r="C29" s="25" t="s">
        <v>544</v>
      </c>
      <c r="D29" s="25"/>
      <c r="E29" s="6" t="s">
        <v>34</v>
      </c>
      <c r="F29" s="6" t="s">
        <v>28</v>
      </c>
      <c r="G29" s="25"/>
    </row>
    <row r="30" spans="1:7" ht="26.25" thickBot="1">
      <c r="A30" s="33" t="s">
        <v>45</v>
      </c>
      <c r="B30" s="25" t="s">
        <v>66</v>
      </c>
      <c r="C30" s="25" t="s">
        <v>67</v>
      </c>
      <c r="D30" s="25"/>
      <c r="E30" s="6" t="s">
        <v>34</v>
      </c>
      <c r="F30" s="6" t="s">
        <v>28</v>
      </c>
      <c r="G30" s="25"/>
    </row>
    <row r="31" spans="1:7" ht="16.5" thickBot="1">
      <c r="A31" s="34" t="s">
        <v>46</v>
      </c>
      <c r="B31" s="25" t="s">
        <v>68</v>
      </c>
      <c r="C31" s="25" t="s">
        <v>69</v>
      </c>
      <c r="D31" s="25"/>
      <c r="E31" s="6" t="s">
        <v>34</v>
      </c>
      <c r="F31" s="6" t="s">
        <v>28</v>
      </c>
      <c r="G31" s="25"/>
    </row>
    <row r="32" spans="1:7" ht="13.9" customHeight="1" thickBot="1">
      <c r="A32" s="149" t="s">
        <v>70</v>
      </c>
      <c r="B32" s="150"/>
      <c r="C32" s="6" t="s">
        <v>39</v>
      </c>
      <c r="D32" s="6" t="s">
        <v>475</v>
      </c>
      <c r="E32" s="6" t="s">
        <v>40</v>
      </c>
      <c r="F32" s="6" t="s">
        <v>41</v>
      </c>
      <c r="G32" s="6" t="s">
        <v>476</v>
      </c>
    </row>
    <row r="33" spans="1:7" ht="26.25" thickBot="1">
      <c r="A33" s="32" t="s">
        <v>42</v>
      </c>
      <c r="B33" s="25" t="s">
        <v>71</v>
      </c>
      <c r="C33" s="25" t="s">
        <v>459</v>
      </c>
      <c r="D33" s="25"/>
      <c r="E33" s="6" t="s">
        <v>34</v>
      </c>
      <c r="F33" s="6" t="s">
        <v>28</v>
      </c>
      <c r="G33" s="25"/>
    </row>
    <row r="34" spans="1:7" ht="16.5" thickBot="1">
      <c r="A34" s="32" t="s">
        <v>45</v>
      </c>
      <c r="B34" s="25" t="s">
        <v>72</v>
      </c>
      <c r="C34" s="25" t="s">
        <v>460</v>
      </c>
      <c r="D34" s="25"/>
      <c r="E34" s="6" t="s">
        <v>34</v>
      </c>
      <c r="F34" s="6" t="s">
        <v>28</v>
      </c>
      <c r="G34" s="25"/>
    </row>
    <row r="35" spans="1:7" ht="26.25" thickBot="1">
      <c r="A35" s="33" t="s">
        <v>48</v>
      </c>
      <c r="B35" s="25" t="s">
        <v>73</v>
      </c>
      <c r="C35" s="25" t="s">
        <v>74</v>
      </c>
      <c r="D35" s="25"/>
      <c r="E35" s="6" t="s">
        <v>34</v>
      </c>
      <c r="F35" s="6" t="s">
        <v>28</v>
      </c>
      <c r="G35" s="25"/>
    </row>
    <row r="36" spans="1:7" ht="26.25" thickBot="1">
      <c r="A36" s="35" t="s">
        <v>48</v>
      </c>
      <c r="B36" s="25" t="s">
        <v>75</v>
      </c>
      <c r="C36" s="25" t="s">
        <v>76</v>
      </c>
      <c r="D36" s="25"/>
      <c r="E36" s="6" t="s">
        <v>34</v>
      </c>
      <c r="F36" s="6" t="s">
        <v>28</v>
      </c>
      <c r="G36" s="25"/>
    </row>
    <row r="37" spans="1:7" ht="13.9" customHeight="1" thickBot="1">
      <c r="A37" s="149" t="s">
        <v>77</v>
      </c>
      <c r="B37" s="150"/>
      <c r="C37" s="6" t="s">
        <v>39</v>
      </c>
      <c r="D37" s="6" t="s">
        <v>475</v>
      </c>
      <c r="E37" s="6" t="s">
        <v>40</v>
      </c>
      <c r="F37" s="6" t="s">
        <v>41</v>
      </c>
      <c r="G37" s="6" t="s">
        <v>476</v>
      </c>
    </row>
    <row r="38" spans="1:7" ht="39" thickBot="1">
      <c r="A38" s="32" t="s">
        <v>42</v>
      </c>
      <c r="B38" s="25" t="s">
        <v>78</v>
      </c>
      <c r="C38" s="25" t="s">
        <v>639</v>
      </c>
      <c r="D38" s="25" t="s">
        <v>650</v>
      </c>
      <c r="E38" s="6" t="s">
        <v>34</v>
      </c>
      <c r="F38" s="6" t="s">
        <v>28</v>
      </c>
      <c r="G38" s="25"/>
    </row>
    <row r="39" spans="1:7" ht="51.75" thickBot="1">
      <c r="A39" s="32" t="s">
        <v>42</v>
      </c>
      <c r="B39" s="25" t="s">
        <v>43</v>
      </c>
      <c r="C39" s="25" t="s">
        <v>44</v>
      </c>
      <c r="D39" s="25"/>
      <c r="E39" s="6" t="s">
        <v>34</v>
      </c>
      <c r="F39" s="6" t="s">
        <v>28</v>
      </c>
      <c r="G39" s="25"/>
    </row>
    <row r="40" spans="1:7" ht="128.25" thickBot="1">
      <c r="A40" s="33" t="s">
        <v>45</v>
      </c>
      <c r="B40" s="25" t="s">
        <v>79</v>
      </c>
      <c r="C40" s="25" t="s">
        <v>427</v>
      </c>
      <c r="D40" s="25" t="s">
        <v>651</v>
      </c>
      <c r="E40" s="6" t="s">
        <v>34</v>
      </c>
      <c r="F40" s="6" t="s">
        <v>28</v>
      </c>
      <c r="G40" s="25"/>
    </row>
    <row r="41" spans="1:7" ht="39" thickBot="1">
      <c r="A41" s="33" t="s">
        <v>45</v>
      </c>
      <c r="B41" s="25" t="s">
        <v>80</v>
      </c>
      <c r="C41" s="25" t="s">
        <v>81</v>
      </c>
      <c r="D41" s="25"/>
      <c r="E41" s="6" t="s">
        <v>34</v>
      </c>
      <c r="F41" s="6" t="s">
        <v>28</v>
      </c>
      <c r="G41" s="25"/>
    </row>
    <row r="42" spans="1:7" ht="64.5" thickBot="1">
      <c r="A42" s="35" t="s">
        <v>48</v>
      </c>
      <c r="B42" s="25" t="s">
        <v>82</v>
      </c>
      <c r="C42" s="25" t="s">
        <v>83</v>
      </c>
      <c r="D42" s="25" t="s">
        <v>645</v>
      </c>
      <c r="E42" s="6" t="s">
        <v>34</v>
      </c>
      <c r="F42" s="6" t="s">
        <v>28</v>
      </c>
      <c r="G42" s="25"/>
    </row>
  </sheetData>
  <mergeCells count="8">
    <mergeCell ref="A37:B37"/>
    <mergeCell ref="A10:B10"/>
    <mergeCell ref="A13:B13"/>
    <mergeCell ref="A8:B9"/>
    <mergeCell ref="C2:D9"/>
    <mergeCell ref="A19:B19"/>
    <mergeCell ref="A25:B25"/>
    <mergeCell ref="A32:B32"/>
  </mergeCells>
  <conditionalFormatting sqref="A11 A40:A41 A20 A25:A28 A22:A23 A30:A38 A13:A18 A43:A167">
    <cfRule type="beginsWith" dxfId="1098" priority="1052" stopIfTrue="1" operator="beginsWith" text="Exceptional">
      <formula>LEFT(A11,LEN("Exceptional"))="Exceptional"</formula>
    </cfRule>
    <cfRule type="beginsWith" dxfId="1097" priority="1053" stopIfTrue="1" operator="beginsWith" text="Professional">
      <formula>LEFT(A11,LEN("Professional"))="Professional"</formula>
    </cfRule>
    <cfRule type="beginsWith" dxfId="1096" priority="1054" stopIfTrue="1" operator="beginsWith" text="Advanced">
      <formula>LEFT(A11,LEN("Advanced"))="Advanced"</formula>
    </cfRule>
    <cfRule type="beginsWith" dxfId="1095" priority="1055" stopIfTrue="1" operator="beginsWith" text="Intermediate">
      <formula>LEFT(A11,LEN("Intermediate"))="Intermediate"</formula>
    </cfRule>
    <cfRule type="beginsWith" dxfId="1094" priority="1056" stopIfTrue="1" operator="beginsWith" text="Basic">
      <formula>LEFT(A11,LEN("Basic"))="Basic"</formula>
    </cfRule>
    <cfRule type="beginsWith" dxfId="1093" priority="1057" stopIfTrue="1" operator="beginsWith" text="Required">
      <formula>LEFT(A11,LEN("Required"))="Required"</formula>
    </cfRule>
    <cfRule type="notContainsBlanks" dxfId="1092" priority="1058" stopIfTrue="1">
      <formula>LEN(TRIM(A11))&gt;0</formula>
    </cfRule>
  </conditionalFormatting>
  <conditionalFormatting sqref="E10 E11:F11 E13 E26:F28 E25 E33:F36 E32 E37 E40:F41 E20:F20 E22:F23 E30:F31 E38:F38 E14:F18 E43:F167">
    <cfRule type="beginsWith" dxfId="1091" priority="1044" stopIfTrue="1" operator="beginsWith" text="Not Applicable">
      <formula>LEFT(E10,LEN("Not Applicable"))="Not Applicable"</formula>
    </cfRule>
    <cfRule type="beginsWith" dxfId="1090" priority="1045" stopIfTrue="1" operator="beginsWith" text="Waived">
      <formula>LEFT(E10,LEN("Waived"))="Waived"</formula>
    </cfRule>
    <cfRule type="beginsWith" dxfId="1089" priority="1047" stopIfTrue="1" operator="beginsWith" text="Pre-Passed">
      <formula>LEFT(E10,LEN("Pre-Passed"))="Pre-Passed"</formula>
    </cfRule>
    <cfRule type="beginsWith" dxfId="1088" priority="1048" stopIfTrue="1" operator="beginsWith" text="Completed">
      <formula>LEFT(E10,LEN("Completed"))="Completed"</formula>
    </cfRule>
    <cfRule type="beginsWith" dxfId="1087" priority="1049" stopIfTrue="1" operator="beginsWith" text="Partial">
      <formula>LEFT(E10,LEN("Partial"))="Partial"</formula>
    </cfRule>
    <cfRule type="beginsWith" dxfId="1086" priority="1050" stopIfTrue="1" operator="beginsWith" text="Missing">
      <formula>LEFT(E10,LEN("Missing"))="Missing"</formula>
    </cfRule>
    <cfRule type="beginsWith" dxfId="1085" priority="1051" stopIfTrue="1" operator="beginsWith" text="Untested">
      <formula>LEFT(E10,LEN("Untested"))="Untested"</formula>
    </cfRule>
    <cfRule type="notContainsBlanks" dxfId="1084" priority="1059" stopIfTrue="1">
      <formula>LEN(TRIM(E10))&gt;0</formula>
    </cfRule>
  </conditionalFormatting>
  <conditionalFormatting sqref="F10">
    <cfRule type="beginsWith" dxfId="1083" priority="739" stopIfTrue="1" operator="beginsWith" text="Not Applicable">
      <formula>LEFT(F10,LEN("Not Applicable"))="Not Applicable"</formula>
    </cfRule>
    <cfRule type="beginsWith" dxfId="1082" priority="740" stopIfTrue="1" operator="beginsWith" text="Waived">
      <formula>LEFT(F10,LEN("Waived"))="Waived"</formula>
    </cfRule>
    <cfRule type="beginsWith" dxfId="1081" priority="741" stopIfTrue="1" operator="beginsWith" text="Pre-Passed">
      <formula>LEFT(F10,LEN("Pre-Passed"))="Pre-Passed"</formula>
    </cfRule>
    <cfRule type="beginsWith" dxfId="1080" priority="742" stopIfTrue="1" operator="beginsWith" text="Completed">
      <formula>LEFT(F10,LEN("Completed"))="Completed"</formula>
    </cfRule>
    <cfRule type="beginsWith" dxfId="1079" priority="743" stopIfTrue="1" operator="beginsWith" text="Partial">
      <formula>LEFT(F10,LEN("Partial"))="Partial"</formula>
    </cfRule>
    <cfRule type="beginsWith" dxfId="1078" priority="744" stopIfTrue="1" operator="beginsWith" text="Missing">
      <formula>LEFT(F10,LEN("Missing"))="Missing"</formula>
    </cfRule>
    <cfRule type="beginsWith" dxfId="1077" priority="745" stopIfTrue="1" operator="beginsWith" text="Untested">
      <formula>LEFT(F10,LEN("Untested"))="Untested"</formula>
    </cfRule>
    <cfRule type="notContainsBlanks" dxfId="1076" priority="746" stopIfTrue="1">
      <formula>LEN(TRIM(F10))&gt;0</formula>
    </cfRule>
  </conditionalFormatting>
  <conditionalFormatting sqref="F13">
    <cfRule type="beginsWith" dxfId="1075" priority="715" stopIfTrue="1" operator="beginsWith" text="Not Applicable">
      <formula>LEFT(F13,LEN("Not Applicable"))="Not Applicable"</formula>
    </cfRule>
    <cfRule type="beginsWith" dxfId="1074" priority="716" stopIfTrue="1" operator="beginsWith" text="Waived">
      <formula>LEFT(F13,LEN("Waived"))="Waived"</formula>
    </cfRule>
    <cfRule type="beginsWith" dxfId="1073" priority="717" stopIfTrue="1" operator="beginsWith" text="Pre-Passed">
      <formula>LEFT(F13,LEN("Pre-Passed"))="Pre-Passed"</formula>
    </cfRule>
    <cfRule type="beginsWith" dxfId="1072" priority="718" stopIfTrue="1" operator="beginsWith" text="Completed">
      <formula>LEFT(F13,LEN("Completed"))="Completed"</formula>
    </cfRule>
    <cfRule type="beginsWith" dxfId="1071" priority="719" stopIfTrue="1" operator="beginsWith" text="Partial">
      <formula>LEFT(F13,LEN("Partial"))="Partial"</formula>
    </cfRule>
    <cfRule type="beginsWith" dxfId="1070" priority="720" stopIfTrue="1" operator="beginsWith" text="Missing">
      <formula>LEFT(F13,LEN("Missing"))="Missing"</formula>
    </cfRule>
    <cfRule type="beginsWith" dxfId="1069" priority="721" stopIfTrue="1" operator="beginsWith" text="Untested">
      <formula>LEFT(F13,LEN("Untested"))="Untested"</formula>
    </cfRule>
    <cfRule type="notContainsBlanks" dxfId="1068" priority="722" stopIfTrue="1">
      <formula>LEN(TRIM(F13))&gt;0</formula>
    </cfRule>
  </conditionalFormatting>
  <conditionalFormatting sqref="F25">
    <cfRule type="beginsWith" dxfId="1067" priority="699" stopIfTrue="1" operator="beginsWith" text="Not Applicable">
      <formula>LEFT(F25,LEN("Not Applicable"))="Not Applicable"</formula>
    </cfRule>
    <cfRule type="beginsWith" dxfId="1066" priority="700" stopIfTrue="1" operator="beginsWith" text="Waived">
      <formula>LEFT(F25,LEN("Waived"))="Waived"</formula>
    </cfRule>
    <cfRule type="beginsWith" dxfId="1065" priority="701" stopIfTrue="1" operator="beginsWith" text="Pre-Passed">
      <formula>LEFT(F25,LEN("Pre-Passed"))="Pre-Passed"</formula>
    </cfRule>
    <cfRule type="beginsWith" dxfId="1064" priority="702" stopIfTrue="1" operator="beginsWith" text="Completed">
      <formula>LEFT(F25,LEN("Completed"))="Completed"</formula>
    </cfRule>
    <cfRule type="beginsWith" dxfId="1063" priority="703" stopIfTrue="1" operator="beginsWith" text="Partial">
      <formula>LEFT(F25,LEN("Partial"))="Partial"</formula>
    </cfRule>
    <cfRule type="beginsWith" dxfId="1062" priority="704" stopIfTrue="1" operator="beginsWith" text="Missing">
      <formula>LEFT(F25,LEN("Missing"))="Missing"</formula>
    </cfRule>
    <cfRule type="beginsWith" dxfId="1061" priority="705" stopIfTrue="1" operator="beginsWith" text="Untested">
      <formula>LEFT(F25,LEN("Untested"))="Untested"</formula>
    </cfRule>
    <cfRule type="notContainsBlanks" dxfId="1060" priority="706" stopIfTrue="1">
      <formula>LEN(TRIM(F25))&gt;0</formula>
    </cfRule>
  </conditionalFormatting>
  <conditionalFormatting sqref="F32">
    <cfRule type="beginsWith" dxfId="1059" priority="683" stopIfTrue="1" operator="beginsWith" text="Not Applicable">
      <formula>LEFT(F32,LEN("Not Applicable"))="Not Applicable"</formula>
    </cfRule>
    <cfRule type="beginsWith" dxfId="1058" priority="684" stopIfTrue="1" operator="beginsWith" text="Waived">
      <formula>LEFT(F32,LEN("Waived"))="Waived"</formula>
    </cfRule>
    <cfRule type="beginsWith" dxfId="1057" priority="685" stopIfTrue="1" operator="beginsWith" text="Pre-Passed">
      <formula>LEFT(F32,LEN("Pre-Passed"))="Pre-Passed"</formula>
    </cfRule>
    <cfRule type="beginsWith" dxfId="1056" priority="686" stopIfTrue="1" operator="beginsWith" text="Completed">
      <formula>LEFT(F32,LEN("Completed"))="Completed"</formula>
    </cfRule>
    <cfRule type="beginsWith" dxfId="1055" priority="687" stopIfTrue="1" operator="beginsWith" text="Partial">
      <formula>LEFT(F32,LEN("Partial"))="Partial"</formula>
    </cfRule>
    <cfRule type="beginsWith" dxfId="1054" priority="688" stopIfTrue="1" operator="beginsWith" text="Missing">
      <formula>LEFT(F32,LEN("Missing"))="Missing"</formula>
    </cfRule>
    <cfRule type="beginsWith" dxfId="1053" priority="689" stopIfTrue="1" operator="beginsWith" text="Untested">
      <formula>LEFT(F32,LEN("Untested"))="Untested"</formula>
    </cfRule>
    <cfRule type="notContainsBlanks" dxfId="1052" priority="690" stopIfTrue="1">
      <formula>LEN(TRIM(F32))&gt;0</formula>
    </cfRule>
  </conditionalFormatting>
  <conditionalFormatting sqref="F37">
    <cfRule type="beginsWith" dxfId="1051" priority="675" stopIfTrue="1" operator="beginsWith" text="Not Applicable">
      <formula>LEFT(F37,LEN("Not Applicable"))="Not Applicable"</formula>
    </cfRule>
    <cfRule type="beginsWith" dxfId="1050" priority="676" stopIfTrue="1" operator="beginsWith" text="Waived">
      <formula>LEFT(F37,LEN("Waived"))="Waived"</formula>
    </cfRule>
    <cfRule type="beginsWith" dxfId="1049" priority="677" stopIfTrue="1" operator="beginsWith" text="Pre-Passed">
      <formula>LEFT(F37,LEN("Pre-Passed"))="Pre-Passed"</formula>
    </cfRule>
    <cfRule type="beginsWith" dxfId="1048" priority="678" stopIfTrue="1" operator="beginsWith" text="Completed">
      <formula>LEFT(F37,LEN("Completed"))="Completed"</formula>
    </cfRule>
    <cfRule type="beginsWith" dxfId="1047" priority="679" stopIfTrue="1" operator="beginsWith" text="Partial">
      <formula>LEFT(F37,LEN("Partial"))="Partial"</formula>
    </cfRule>
    <cfRule type="beginsWith" dxfId="1046" priority="680" stopIfTrue="1" operator="beginsWith" text="Missing">
      <formula>LEFT(F37,LEN("Missing"))="Missing"</formula>
    </cfRule>
    <cfRule type="beginsWith" dxfId="1045" priority="681" stopIfTrue="1" operator="beginsWith" text="Untested">
      <formula>LEFT(F37,LEN("Untested"))="Untested"</formula>
    </cfRule>
    <cfRule type="notContainsBlanks" dxfId="1044" priority="682" stopIfTrue="1">
      <formula>LEN(TRIM(F37))&gt;0</formula>
    </cfRule>
  </conditionalFormatting>
  <conditionalFormatting sqref="E39:F39">
    <cfRule type="beginsWith" dxfId="1043" priority="601" stopIfTrue="1" operator="beginsWith" text="Not Applicable">
      <formula>LEFT(E39,LEN("Not Applicable"))="Not Applicable"</formula>
    </cfRule>
    <cfRule type="beginsWith" dxfId="1042" priority="602" stopIfTrue="1" operator="beginsWith" text="Waived">
      <formula>LEFT(E39,LEN("Waived"))="Waived"</formula>
    </cfRule>
    <cfRule type="beginsWith" dxfId="1041" priority="603" stopIfTrue="1" operator="beginsWith" text="Pre-Passed">
      <formula>LEFT(E39,LEN("Pre-Passed"))="Pre-Passed"</formula>
    </cfRule>
    <cfRule type="beginsWith" dxfId="1040" priority="604" stopIfTrue="1" operator="beginsWith" text="Completed">
      <formula>LEFT(E39,LEN("Completed"))="Completed"</formula>
    </cfRule>
    <cfRule type="beginsWith" dxfId="1039" priority="605" stopIfTrue="1" operator="beginsWith" text="Partial">
      <formula>LEFT(E39,LEN("Partial"))="Partial"</formula>
    </cfRule>
    <cfRule type="beginsWith" dxfId="1038" priority="606" stopIfTrue="1" operator="beginsWith" text="Missing">
      <formula>LEFT(E39,LEN("Missing"))="Missing"</formula>
    </cfRule>
    <cfRule type="beginsWith" dxfId="1037" priority="607" stopIfTrue="1" operator="beginsWith" text="Untested">
      <formula>LEFT(E39,LEN("Untested"))="Untested"</formula>
    </cfRule>
    <cfRule type="notContainsBlanks" dxfId="1036" priority="608" stopIfTrue="1">
      <formula>LEN(TRIM(E39))&gt;0</formula>
    </cfRule>
  </conditionalFormatting>
  <conditionalFormatting sqref="A39">
    <cfRule type="beginsWith" dxfId="1035" priority="594" stopIfTrue="1" operator="beginsWith" text="Exceptional">
      <formula>LEFT(A39,LEN("Exceptional"))="Exceptional"</formula>
    </cfRule>
    <cfRule type="beginsWith" dxfId="1034" priority="595" stopIfTrue="1" operator="beginsWith" text="Professional">
      <formula>LEFT(A39,LEN("Professional"))="Professional"</formula>
    </cfRule>
    <cfRule type="beginsWith" dxfId="1033" priority="596" stopIfTrue="1" operator="beginsWith" text="Advanced">
      <formula>LEFT(A39,LEN("Advanced"))="Advanced"</formula>
    </cfRule>
    <cfRule type="beginsWith" dxfId="1032" priority="597" stopIfTrue="1" operator="beginsWith" text="Intermediate">
      <formula>LEFT(A39,LEN("Intermediate"))="Intermediate"</formula>
    </cfRule>
    <cfRule type="beginsWith" dxfId="1031" priority="598" stopIfTrue="1" operator="beginsWith" text="Basic">
      <formula>LEFT(A39,LEN("Basic"))="Basic"</formula>
    </cfRule>
    <cfRule type="beginsWith" dxfId="1030" priority="599" stopIfTrue="1" operator="beginsWith" text="Required">
      <formula>LEFT(A39,LEN("Required"))="Required"</formula>
    </cfRule>
    <cfRule type="notContainsBlanks" dxfId="1029" priority="600" stopIfTrue="1">
      <formula>LEN(TRIM(A39))&gt;0</formula>
    </cfRule>
  </conditionalFormatting>
  <conditionalFormatting sqref="A10">
    <cfRule type="beginsWith" dxfId="1028" priority="580" stopIfTrue="1" operator="beginsWith" text="Exceptional">
      <formula>LEFT(A10,LEN("Exceptional"))="Exceptional"</formula>
    </cfRule>
    <cfRule type="beginsWith" dxfId="1027" priority="581" stopIfTrue="1" operator="beginsWith" text="Professional">
      <formula>LEFT(A10,LEN("Professional"))="Professional"</formula>
    </cfRule>
    <cfRule type="beginsWith" dxfId="1026" priority="582" stopIfTrue="1" operator="beginsWith" text="Advanced">
      <formula>LEFT(A10,LEN("Advanced"))="Advanced"</formula>
    </cfRule>
    <cfRule type="beginsWith" dxfId="1025" priority="583" stopIfTrue="1" operator="beginsWith" text="Intermediate">
      <formula>LEFT(A10,LEN("Intermediate"))="Intermediate"</formula>
    </cfRule>
    <cfRule type="beginsWith" dxfId="1024" priority="584" stopIfTrue="1" operator="beginsWith" text="Basic">
      <formula>LEFT(A10,LEN("Basic"))="Basic"</formula>
    </cfRule>
    <cfRule type="beginsWith" dxfId="1023" priority="585" stopIfTrue="1" operator="beginsWith" text="Required">
      <formula>LEFT(A10,LEN("Required"))="Required"</formula>
    </cfRule>
    <cfRule type="notContainsBlanks" dxfId="1022" priority="586" stopIfTrue="1">
      <formula>LEN(TRIM(A10))&gt;0</formula>
    </cfRule>
  </conditionalFormatting>
  <conditionalFormatting sqref="E42:F42">
    <cfRule type="beginsWith" dxfId="1021" priority="565" stopIfTrue="1" operator="beginsWith" text="Not Applicable">
      <formula>LEFT(E42,LEN("Not Applicable"))="Not Applicable"</formula>
    </cfRule>
    <cfRule type="beginsWith" dxfId="1020" priority="566" stopIfTrue="1" operator="beginsWith" text="Waived">
      <formula>LEFT(E42,LEN("Waived"))="Waived"</formula>
    </cfRule>
    <cfRule type="beginsWith" dxfId="1019" priority="567" stopIfTrue="1" operator="beginsWith" text="Pre-Passed">
      <formula>LEFT(E42,LEN("Pre-Passed"))="Pre-Passed"</formula>
    </cfRule>
    <cfRule type="beginsWith" dxfId="1018" priority="568" stopIfTrue="1" operator="beginsWith" text="Completed">
      <formula>LEFT(E42,LEN("Completed"))="Completed"</formula>
    </cfRule>
    <cfRule type="beginsWith" dxfId="1017" priority="569" stopIfTrue="1" operator="beginsWith" text="Partial">
      <formula>LEFT(E42,LEN("Partial"))="Partial"</formula>
    </cfRule>
    <cfRule type="beginsWith" dxfId="1016" priority="570" stopIfTrue="1" operator="beginsWith" text="Missing">
      <formula>LEFT(E42,LEN("Missing"))="Missing"</formula>
    </cfRule>
    <cfRule type="beginsWith" dxfId="1015" priority="571" stopIfTrue="1" operator="beginsWith" text="Untested">
      <formula>LEFT(E42,LEN("Untested"))="Untested"</formula>
    </cfRule>
    <cfRule type="notContainsBlanks" dxfId="1014" priority="579" stopIfTrue="1">
      <formula>LEN(TRIM(E42))&gt;0</formula>
    </cfRule>
  </conditionalFormatting>
  <conditionalFormatting sqref="A19">
    <cfRule type="beginsWith" dxfId="1013" priority="467" stopIfTrue="1" operator="beginsWith" text="Exceptional">
      <formula>LEFT(A19,LEN("Exceptional"))="Exceptional"</formula>
    </cfRule>
    <cfRule type="beginsWith" dxfId="1012" priority="468" stopIfTrue="1" operator="beginsWith" text="Professional">
      <formula>LEFT(A19,LEN("Professional"))="Professional"</formula>
    </cfRule>
    <cfRule type="beginsWith" dxfId="1011" priority="469" stopIfTrue="1" operator="beginsWith" text="Advanced">
      <formula>LEFT(A19,LEN("Advanced"))="Advanced"</formula>
    </cfRule>
    <cfRule type="beginsWith" dxfId="1010" priority="470" stopIfTrue="1" operator="beginsWith" text="Intermediate">
      <formula>LEFT(A19,LEN("Intermediate"))="Intermediate"</formula>
    </cfRule>
    <cfRule type="beginsWith" dxfId="1009" priority="471" stopIfTrue="1" operator="beginsWith" text="Basic">
      <formula>LEFT(A19,LEN("Basic"))="Basic"</formula>
    </cfRule>
    <cfRule type="beginsWith" dxfId="1008" priority="472" stopIfTrue="1" operator="beginsWith" text="Required">
      <formula>LEFT(A19,LEN("Required"))="Required"</formula>
    </cfRule>
    <cfRule type="notContainsBlanks" dxfId="1007" priority="473" stopIfTrue="1">
      <formula>LEN(TRIM(A19))&gt;0</formula>
    </cfRule>
  </conditionalFormatting>
  <conditionalFormatting sqref="E19">
    <cfRule type="beginsWith" dxfId="1006" priority="460" stopIfTrue="1" operator="beginsWith" text="Not Applicable">
      <formula>LEFT(E19,LEN("Not Applicable"))="Not Applicable"</formula>
    </cfRule>
    <cfRule type="beginsWith" dxfId="1005" priority="461" stopIfTrue="1" operator="beginsWith" text="Waived">
      <formula>LEFT(E19,LEN("Waived"))="Waived"</formula>
    </cfRule>
    <cfRule type="beginsWith" dxfId="1004" priority="462" stopIfTrue="1" operator="beginsWith" text="Pre-Passed">
      <formula>LEFT(E19,LEN("Pre-Passed"))="Pre-Passed"</formula>
    </cfRule>
    <cfRule type="beginsWith" dxfId="1003" priority="463" stopIfTrue="1" operator="beginsWith" text="Completed">
      <formula>LEFT(E19,LEN("Completed"))="Completed"</formula>
    </cfRule>
    <cfRule type="beginsWith" dxfId="1002" priority="464" stopIfTrue="1" operator="beginsWith" text="Partial">
      <formula>LEFT(E19,LEN("Partial"))="Partial"</formula>
    </cfRule>
    <cfRule type="beginsWith" dxfId="1001" priority="465" stopIfTrue="1" operator="beginsWith" text="Missing">
      <formula>LEFT(E19,LEN("Missing"))="Missing"</formula>
    </cfRule>
    <cfRule type="beginsWith" dxfId="1000" priority="466" stopIfTrue="1" operator="beginsWith" text="Untested">
      <formula>LEFT(E19,LEN("Untested"))="Untested"</formula>
    </cfRule>
    <cfRule type="notContainsBlanks" dxfId="999" priority="474" stopIfTrue="1">
      <formula>LEN(TRIM(E19))&gt;0</formula>
    </cfRule>
  </conditionalFormatting>
  <conditionalFormatting sqref="F19">
    <cfRule type="beginsWith" dxfId="998" priority="452" stopIfTrue="1" operator="beginsWith" text="Not Applicable">
      <formula>LEFT(F19,LEN("Not Applicable"))="Not Applicable"</formula>
    </cfRule>
    <cfRule type="beginsWith" dxfId="997" priority="453" stopIfTrue="1" operator="beginsWith" text="Waived">
      <formula>LEFT(F19,LEN("Waived"))="Waived"</formula>
    </cfRule>
    <cfRule type="beginsWith" dxfId="996" priority="454" stopIfTrue="1" operator="beginsWith" text="Pre-Passed">
      <formula>LEFT(F19,LEN("Pre-Passed"))="Pre-Passed"</formula>
    </cfRule>
    <cfRule type="beginsWith" dxfId="995" priority="455" stopIfTrue="1" operator="beginsWith" text="Completed">
      <formula>LEFT(F19,LEN("Completed"))="Completed"</formula>
    </cfRule>
    <cfRule type="beginsWith" dxfId="994" priority="456" stopIfTrue="1" operator="beginsWith" text="Partial">
      <formula>LEFT(F19,LEN("Partial"))="Partial"</formula>
    </cfRule>
    <cfRule type="beginsWith" dxfId="993" priority="457" stopIfTrue="1" operator="beginsWith" text="Missing">
      <formula>LEFT(F19,LEN("Missing"))="Missing"</formula>
    </cfRule>
    <cfRule type="beginsWith" dxfId="992" priority="458" stopIfTrue="1" operator="beginsWith" text="Untested">
      <formula>LEFT(F19,LEN("Untested"))="Untested"</formula>
    </cfRule>
    <cfRule type="notContainsBlanks" dxfId="991" priority="459" stopIfTrue="1">
      <formula>LEN(TRIM(F19))&gt;0</formula>
    </cfRule>
  </conditionalFormatting>
  <conditionalFormatting sqref="A42">
    <cfRule type="beginsWith" dxfId="990" priority="119" stopIfTrue="1" operator="beginsWith" text="Exceptional">
      <formula>LEFT(A42,LEN("Exceptional"))="Exceptional"</formula>
    </cfRule>
    <cfRule type="beginsWith" dxfId="989" priority="120" stopIfTrue="1" operator="beginsWith" text="Professional">
      <formula>LEFT(A42,LEN("Professional"))="Professional"</formula>
    </cfRule>
    <cfRule type="beginsWith" dxfId="988" priority="121" stopIfTrue="1" operator="beginsWith" text="Advanced">
      <formula>LEFT(A42,LEN("Advanced"))="Advanced"</formula>
    </cfRule>
    <cfRule type="beginsWith" dxfId="987" priority="122" stopIfTrue="1" operator="beginsWith" text="Intermediate">
      <formula>LEFT(A42,LEN("Intermediate"))="Intermediate"</formula>
    </cfRule>
    <cfRule type="beginsWith" dxfId="986" priority="123" stopIfTrue="1" operator="beginsWith" text="Basic">
      <formula>LEFT(A42,LEN("Basic"))="Basic"</formula>
    </cfRule>
    <cfRule type="beginsWith" dxfId="985" priority="124" stopIfTrue="1" operator="beginsWith" text="Required">
      <formula>LEFT(A42,LEN("Required"))="Required"</formula>
    </cfRule>
    <cfRule type="notContainsBlanks" dxfId="984" priority="125" stopIfTrue="1">
      <formula>LEN(TRIM(A42))&gt;0</formula>
    </cfRule>
  </conditionalFormatting>
  <conditionalFormatting sqref="E12:F12">
    <cfRule type="beginsWith" dxfId="983" priority="90" stopIfTrue="1" operator="beginsWith" text="Not Applicable">
      <formula>LEFT(E12,LEN("Not Applicable"))="Not Applicable"</formula>
    </cfRule>
    <cfRule type="beginsWith" dxfId="982" priority="91" stopIfTrue="1" operator="beginsWith" text="Waived">
      <formula>LEFT(E12,LEN("Waived"))="Waived"</formula>
    </cfRule>
    <cfRule type="beginsWith" dxfId="981" priority="92" stopIfTrue="1" operator="beginsWith" text="Pre-Passed">
      <formula>LEFT(E12,LEN("Pre-Passed"))="Pre-Passed"</formula>
    </cfRule>
    <cfRule type="beginsWith" dxfId="980" priority="93" stopIfTrue="1" operator="beginsWith" text="Completed">
      <formula>LEFT(E12,LEN("Completed"))="Completed"</formula>
    </cfRule>
    <cfRule type="beginsWith" dxfId="979" priority="94" stopIfTrue="1" operator="beginsWith" text="Partial">
      <formula>LEFT(E12,LEN("Partial"))="Partial"</formula>
    </cfRule>
    <cfRule type="beginsWith" dxfId="978" priority="95" stopIfTrue="1" operator="beginsWith" text="Missing">
      <formula>LEFT(E12,LEN("Missing"))="Missing"</formula>
    </cfRule>
    <cfRule type="beginsWith" dxfId="977" priority="96" stopIfTrue="1" operator="beginsWith" text="Untested">
      <formula>LEFT(E12,LEN("Untested"))="Untested"</formula>
    </cfRule>
    <cfRule type="notContainsBlanks" dxfId="976" priority="97" stopIfTrue="1">
      <formula>LEN(TRIM(E12))&gt;0</formula>
    </cfRule>
  </conditionalFormatting>
  <conditionalFormatting sqref="A21">
    <cfRule type="beginsWith" dxfId="975" priority="75" stopIfTrue="1" operator="beginsWith" text="Exceptional">
      <formula>LEFT(A21,LEN("Exceptional"))="Exceptional"</formula>
    </cfRule>
    <cfRule type="beginsWith" dxfId="974" priority="76" stopIfTrue="1" operator="beginsWith" text="Professional">
      <formula>LEFT(A21,LEN("Professional"))="Professional"</formula>
    </cfRule>
    <cfRule type="beginsWith" dxfId="973" priority="77" stopIfTrue="1" operator="beginsWith" text="Advanced">
      <formula>LEFT(A21,LEN("Advanced"))="Advanced"</formula>
    </cfRule>
    <cfRule type="beginsWith" dxfId="972" priority="78" stopIfTrue="1" operator="beginsWith" text="Intermediate">
      <formula>LEFT(A21,LEN("Intermediate"))="Intermediate"</formula>
    </cfRule>
    <cfRule type="beginsWith" dxfId="971" priority="79" stopIfTrue="1" operator="beginsWith" text="Basic">
      <formula>LEFT(A21,LEN("Basic"))="Basic"</formula>
    </cfRule>
    <cfRule type="beginsWith" dxfId="970" priority="80" stopIfTrue="1" operator="beginsWith" text="Required">
      <formula>LEFT(A21,LEN("Required"))="Required"</formula>
    </cfRule>
    <cfRule type="notContainsBlanks" dxfId="969" priority="81" stopIfTrue="1">
      <formula>LEN(TRIM(A21))&gt;0</formula>
    </cfRule>
  </conditionalFormatting>
  <conditionalFormatting sqref="E21:F21">
    <cfRule type="beginsWith" dxfId="968" priority="68" stopIfTrue="1" operator="beginsWith" text="Not Applicable">
      <formula>LEFT(E21,LEN("Not Applicable"))="Not Applicable"</formula>
    </cfRule>
    <cfRule type="beginsWith" dxfId="967" priority="69" stopIfTrue="1" operator="beginsWith" text="Waived">
      <formula>LEFT(E21,LEN("Waived"))="Waived"</formula>
    </cfRule>
    <cfRule type="beginsWith" dxfId="966" priority="70" stopIfTrue="1" operator="beginsWith" text="Pre-Passed">
      <formula>LEFT(E21,LEN("Pre-Passed"))="Pre-Passed"</formula>
    </cfRule>
    <cfRule type="beginsWith" dxfId="965" priority="71" stopIfTrue="1" operator="beginsWith" text="Completed">
      <formula>LEFT(E21,LEN("Completed"))="Completed"</formula>
    </cfRule>
    <cfRule type="beginsWith" dxfId="964" priority="72" stopIfTrue="1" operator="beginsWith" text="Partial">
      <formula>LEFT(E21,LEN("Partial"))="Partial"</formula>
    </cfRule>
    <cfRule type="beginsWith" dxfId="963" priority="73" stopIfTrue="1" operator="beginsWith" text="Missing">
      <formula>LEFT(E21,LEN("Missing"))="Missing"</formula>
    </cfRule>
    <cfRule type="beginsWith" dxfId="962" priority="74" stopIfTrue="1" operator="beginsWith" text="Untested">
      <formula>LEFT(E21,LEN("Untested"))="Untested"</formula>
    </cfRule>
    <cfRule type="notContainsBlanks" dxfId="961" priority="82" stopIfTrue="1">
      <formula>LEN(TRIM(E21))&gt;0</formula>
    </cfRule>
  </conditionalFormatting>
  <conditionalFormatting sqref="E24:F24">
    <cfRule type="beginsWith" dxfId="960" priority="60" stopIfTrue="1" operator="beginsWith" text="Not Applicable">
      <formula>LEFT(E24,LEN("Not Applicable"))="Not Applicable"</formula>
    </cfRule>
    <cfRule type="beginsWith" dxfId="959" priority="61" stopIfTrue="1" operator="beginsWith" text="Waived">
      <formula>LEFT(E24,LEN("Waived"))="Waived"</formula>
    </cfRule>
    <cfRule type="beginsWith" dxfId="958" priority="62" stopIfTrue="1" operator="beginsWith" text="Pre-Passed">
      <formula>LEFT(E24,LEN("Pre-Passed"))="Pre-Passed"</formula>
    </cfRule>
    <cfRule type="beginsWith" dxfId="957" priority="63" stopIfTrue="1" operator="beginsWith" text="Completed">
      <formula>LEFT(E24,LEN("Completed"))="Completed"</formula>
    </cfRule>
    <cfRule type="beginsWith" dxfId="956" priority="64" stopIfTrue="1" operator="beginsWith" text="Partial">
      <formula>LEFT(E24,LEN("Partial"))="Partial"</formula>
    </cfRule>
    <cfRule type="beginsWith" dxfId="955" priority="65" stopIfTrue="1" operator="beginsWith" text="Missing">
      <formula>LEFT(E24,LEN("Missing"))="Missing"</formula>
    </cfRule>
    <cfRule type="beginsWith" dxfId="954" priority="66" stopIfTrue="1" operator="beginsWith" text="Untested">
      <formula>LEFT(E24,LEN("Untested"))="Untested"</formula>
    </cfRule>
    <cfRule type="notContainsBlanks" dxfId="953" priority="67" stopIfTrue="1">
      <formula>LEN(TRIM(E24))&gt;0</formula>
    </cfRule>
  </conditionalFormatting>
  <conditionalFormatting sqref="A24">
    <cfRule type="beginsWith" dxfId="952" priority="53" stopIfTrue="1" operator="beginsWith" text="Exceptional">
      <formula>LEFT(A24,LEN("Exceptional"))="Exceptional"</formula>
    </cfRule>
    <cfRule type="beginsWith" dxfId="951" priority="54" stopIfTrue="1" operator="beginsWith" text="Professional">
      <formula>LEFT(A24,LEN("Professional"))="Professional"</formula>
    </cfRule>
    <cfRule type="beginsWith" dxfId="950" priority="55" stopIfTrue="1" operator="beginsWith" text="Advanced">
      <formula>LEFT(A24,LEN("Advanced"))="Advanced"</formula>
    </cfRule>
    <cfRule type="beginsWith" dxfId="949" priority="56" stopIfTrue="1" operator="beginsWith" text="Intermediate">
      <formula>LEFT(A24,LEN("Intermediate"))="Intermediate"</formula>
    </cfRule>
    <cfRule type="beginsWith" dxfId="948" priority="57" stopIfTrue="1" operator="beginsWith" text="Basic">
      <formula>LEFT(A24,LEN("Basic"))="Basic"</formula>
    </cfRule>
    <cfRule type="beginsWith" dxfId="947" priority="58" stopIfTrue="1" operator="beginsWith" text="Required">
      <formula>LEFT(A24,LEN("Required"))="Required"</formula>
    </cfRule>
    <cfRule type="notContainsBlanks" dxfId="946" priority="59" stopIfTrue="1">
      <formula>LEN(TRIM(A24))&gt;0</formula>
    </cfRule>
  </conditionalFormatting>
  <conditionalFormatting sqref="A29">
    <cfRule type="beginsWith" dxfId="945" priority="30" stopIfTrue="1" operator="beginsWith" text="Exceptional">
      <formula>LEFT(A29,LEN("Exceptional"))="Exceptional"</formula>
    </cfRule>
    <cfRule type="beginsWith" dxfId="944" priority="31" stopIfTrue="1" operator="beginsWith" text="Professional">
      <formula>LEFT(A29,LEN("Professional"))="Professional"</formula>
    </cfRule>
    <cfRule type="beginsWith" dxfId="943" priority="32" stopIfTrue="1" operator="beginsWith" text="Advanced">
      <formula>LEFT(A29,LEN("Advanced"))="Advanced"</formula>
    </cfRule>
    <cfRule type="beginsWith" dxfId="942" priority="33" stopIfTrue="1" operator="beginsWith" text="Intermediate">
      <formula>LEFT(A29,LEN("Intermediate"))="Intermediate"</formula>
    </cfRule>
    <cfRule type="beginsWith" dxfId="941" priority="34" stopIfTrue="1" operator="beginsWith" text="Basic">
      <formula>LEFT(A29,LEN("Basic"))="Basic"</formula>
    </cfRule>
    <cfRule type="beginsWith" dxfId="940" priority="35" stopIfTrue="1" operator="beginsWith" text="Required">
      <formula>LEFT(A29,LEN("Required"))="Required"</formula>
    </cfRule>
    <cfRule type="notContainsBlanks" dxfId="939" priority="36" stopIfTrue="1">
      <formula>LEN(TRIM(A29))&gt;0</formula>
    </cfRule>
  </conditionalFormatting>
  <conditionalFormatting sqref="E29:F29">
    <cfRule type="beginsWith" dxfId="938" priority="23" stopIfTrue="1" operator="beginsWith" text="Not Applicable">
      <formula>LEFT(E29,LEN("Not Applicable"))="Not Applicable"</formula>
    </cfRule>
    <cfRule type="beginsWith" dxfId="937" priority="24" stopIfTrue="1" operator="beginsWith" text="Waived">
      <formula>LEFT(E29,LEN("Waived"))="Waived"</formula>
    </cfRule>
    <cfRule type="beginsWith" dxfId="936" priority="25" stopIfTrue="1" operator="beginsWith" text="Pre-Passed">
      <formula>LEFT(E29,LEN("Pre-Passed"))="Pre-Passed"</formula>
    </cfRule>
    <cfRule type="beginsWith" dxfId="935" priority="26" stopIfTrue="1" operator="beginsWith" text="Completed">
      <formula>LEFT(E29,LEN("Completed"))="Completed"</formula>
    </cfRule>
    <cfRule type="beginsWith" dxfId="934" priority="27" stopIfTrue="1" operator="beginsWith" text="Partial">
      <formula>LEFT(E29,LEN("Partial"))="Partial"</formula>
    </cfRule>
    <cfRule type="beginsWith" dxfId="933" priority="28" stopIfTrue="1" operator="beginsWith" text="Missing">
      <formula>LEFT(E29,LEN("Missing"))="Missing"</formula>
    </cfRule>
    <cfRule type="beginsWith" dxfId="932" priority="29" stopIfTrue="1" operator="beginsWith" text="Untested">
      <formula>LEFT(E29,LEN("Untested"))="Untested"</formula>
    </cfRule>
    <cfRule type="notContainsBlanks" dxfId="931" priority="37" stopIfTrue="1">
      <formula>LEN(TRIM(E29))&gt;0</formula>
    </cfRule>
  </conditionalFormatting>
  <conditionalFormatting sqref="A12">
    <cfRule type="beginsWith" dxfId="930" priority="16" stopIfTrue="1" operator="beginsWith" text="Exceptional">
      <formula>LEFT(A12,LEN("Exceptional"))="Exceptional"</formula>
    </cfRule>
    <cfRule type="beginsWith" dxfId="929" priority="17" stopIfTrue="1" operator="beginsWith" text="Professional">
      <formula>LEFT(A12,LEN("Professional"))="Professional"</formula>
    </cfRule>
    <cfRule type="beginsWith" dxfId="928" priority="18" stopIfTrue="1" operator="beginsWith" text="Advanced">
      <formula>LEFT(A12,LEN("Advanced"))="Advanced"</formula>
    </cfRule>
    <cfRule type="beginsWith" dxfId="927" priority="19" stopIfTrue="1" operator="beginsWith" text="Intermediate">
      <formula>LEFT(A12,LEN("Intermediate"))="Intermediate"</formula>
    </cfRule>
    <cfRule type="beginsWith" dxfId="926" priority="20" stopIfTrue="1" operator="beginsWith" text="Basic">
      <formula>LEFT(A12,LEN("Basic"))="Basic"</formula>
    </cfRule>
    <cfRule type="beginsWith" dxfId="925" priority="21" stopIfTrue="1" operator="beginsWith" text="Required">
      <formula>LEFT(A12,LEN("Required"))="Required"</formula>
    </cfRule>
    <cfRule type="notContainsBlanks" dxfId="924" priority="22" stopIfTrue="1">
      <formula>LEN(TRIM(A12))&gt;0</formula>
    </cfRule>
  </conditionalFormatting>
  <dataValidations count="2">
    <dataValidation type="list" showInputMessage="1" showErrorMessage="1" sqref="E20:F24 E33:F36 E14:F18 E26:F31 E38:F42 E11:F12">
      <formula1>"Untested, Missing, Partial, Completed, Waived, Not Applicable"</formula1>
    </dataValidation>
    <dataValidation type="list" allowBlank="1" showInputMessage="1" showErrorMessage="1" sqref="F10 F13 F25 F32 F37 F19">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topLeftCell="A46" zoomScale="85" zoomScaleNormal="85" workbookViewId="0">
      <selection activeCell="D36" sqref="D36"/>
    </sheetView>
  </sheetViews>
  <sheetFormatPr defaultColWidth="10.75" defaultRowHeight="13.9" customHeight="1"/>
  <cols>
    <col min="1" max="1" width="12" style="20" customWidth="1"/>
    <col min="2" max="2" width="26.25" style="20" customWidth="1"/>
    <col min="3" max="3" width="66" style="20" customWidth="1"/>
    <col min="4" max="4" width="24" style="20" customWidth="1"/>
    <col min="5" max="6" width="12" style="20" customWidth="1"/>
    <col min="7" max="7" width="24" style="20" customWidth="1"/>
    <col min="8" max="16384" width="10.75" style="20"/>
  </cols>
  <sheetData>
    <row r="1" spans="1:7" ht="13.9" customHeight="1" thickBot="1">
      <c r="A1" s="6" t="s">
        <v>24</v>
      </c>
      <c r="B1" s="6" t="s">
        <v>25</v>
      </c>
      <c r="C1" s="6" t="s">
        <v>133</v>
      </c>
      <c r="D1" s="6"/>
      <c r="E1" s="5" t="str">
        <f>""&amp;COUNTIF(E$10:E$202,$A$2)&amp;" "&amp;$A$2</f>
        <v>0 Untested</v>
      </c>
      <c r="F1" s="5" t="str">
        <f>""&amp;COUNTIF(F$10:F$202,$A$2)&amp;" "&amp;$A$2</f>
        <v>69 Untested</v>
      </c>
      <c r="G1" s="6" t="s">
        <v>84</v>
      </c>
    </row>
    <row r="2" spans="1:7" ht="13.9" customHeight="1" thickBot="1">
      <c r="A2" s="29" t="s">
        <v>28</v>
      </c>
      <c r="B2" s="25" t="s">
        <v>29</v>
      </c>
      <c r="C2" s="155" t="s">
        <v>458</v>
      </c>
      <c r="D2" s="156"/>
      <c r="E2" s="31">
        <f>SUMPRODUCT(($A$10:$A$202="Required")*(E$10:E$202="Missing"))+0.5*SUMPRODUCT(($A$10:$A$202="Required")*(E$10:E$202="Partial"))</f>
        <v>0</v>
      </c>
      <c r="F2" s="31">
        <f>SUMPRODUCT(($A$10:$A$202="Required")*(F$10:F$202="Missing"))+0.5*SUMPRODUCT(($A$10:$A$202="Required")*(F$10:F$202="Partial"))</f>
        <v>0</v>
      </c>
      <c r="G2" s="25" t="str">
        <f>"Required "&amp;$G$1&amp;"s "&amp;A3</f>
        <v>Required DCRs Missing</v>
      </c>
    </row>
    <row r="3" spans="1:7" ht="13.9" customHeight="1" thickBot="1">
      <c r="A3" s="29" t="s">
        <v>30</v>
      </c>
      <c r="B3" s="25" t="s">
        <v>31</v>
      </c>
      <c r="C3" s="157"/>
      <c r="D3" s="158"/>
      <c r="E3" s="31">
        <f>SUMPRODUCT(($A$10:$A$202="Basic")*(E$10:E$202="Missing"))+0.5*SUMPRODUCT(($A$10:$A$202="Basic")*(E$10:E$202="Partial"))</f>
        <v>0</v>
      </c>
      <c r="F3" s="31">
        <f>SUMPRODUCT(($A$10:$A$202="Basic")*(F$10:F$202="Missing"))+0.5*SUMPRODUCT(($A$10:$A$202="Basic")*(F$10:F$202="Partial"))</f>
        <v>0</v>
      </c>
      <c r="G3" s="25" t="str">
        <f>"Basic "&amp;$G$1&amp;"s "&amp;A3</f>
        <v>Basic DCRs Missing</v>
      </c>
    </row>
    <row r="4" spans="1:7" ht="13.9" customHeight="1" thickBot="1">
      <c r="A4" s="29" t="s">
        <v>32</v>
      </c>
      <c r="B4" s="25" t="s">
        <v>33</v>
      </c>
      <c r="C4" s="157"/>
      <c r="D4" s="158"/>
      <c r="E4" s="31">
        <f>SUMPRODUCT(($A$10:$A$202="Intermediate")*(E$10:E$202="Missing"))+0.5*SUMPRODUCT(($A$10:$A$202="Intermediate")*(E$10:E$202="Partial"))</f>
        <v>3</v>
      </c>
      <c r="F4" s="31">
        <f>SUMPRODUCT(($A$10:$A$202="Intermediate")*(F$10:F$202="Missing"))+0.5*SUMPRODUCT(($A$10:$A$202="Intermediate")*(F$10:F$202="Partial"))</f>
        <v>0</v>
      </c>
      <c r="G4" s="25" t="str">
        <f>"Intermediate "&amp;$G$1&amp;"s "&amp;A3</f>
        <v>Intermediate DCRs Missing</v>
      </c>
    </row>
    <row r="5" spans="1:7" ht="13.9" customHeight="1" thickBot="1">
      <c r="A5" s="29" t="s">
        <v>34</v>
      </c>
      <c r="B5" s="25" t="s">
        <v>35</v>
      </c>
      <c r="C5" s="157"/>
      <c r="D5" s="158"/>
      <c r="E5" s="31">
        <f>SUMPRODUCT(($A$10:$A$202="Intermediate")*(E$10:E$202="Completed"))+SUMPRODUCT(($A$10:$A$202="Intermediate")*(E$10:E$202="Pre-Passed"))+0.5*SUMPRODUCT(($A$10:$A$202="Intermediate")*(E$10:E$202="Partial"))</f>
        <v>1</v>
      </c>
      <c r="F5" s="31">
        <f>SUMPRODUCT(($A$10:$A$202="Intermediate")*(F$10:F$202="Completed"))+SUMPRODUCT(($A$10:$A$202="Intermediate")*(F$10:F$202="Pre-Passed"))+0.5*SUMPRODUCT(($A$10:$A$202="Intermediate")*(F$10:F$202="Partial"))</f>
        <v>0</v>
      </c>
      <c r="G5" s="25" t="str">
        <f>"Intermediate "&amp;$G$1&amp;"s "&amp;A5</f>
        <v>Intermediate DCRs Completed</v>
      </c>
    </row>
    <row r="6" spans="1:7" ht="13.9" customHeight="1" thickBot="1">
      <c r="A6" s="29" t="s">
        <v>36</v>
      </c>
      <c r="B6" s="25" t="s">
        <v>467</v>
      </c>
      <c r="C6" s="157"/>
      <c r="D6" s="158"/>
      <c r="E6" s="31">
        <f>SUMPRODUCT(($A$10:$A$202="Advanced")*(E$10:E$202="Missing"))+0.5*SUMPRODUCT(($A$10:$A$202="Advanced")*(E$10:E$202="Partial"))</f>
        <v>13</v>
      </c>
      <c r="F6" s="31">
        <f>SUMPRODUCT(($A$10:$A$202="Advanced")*(F$10:F$202="Missing"))+0.5*SUMPRODUCT(($A$10:$A$202="Advanced")*(F$10:F$202="Partial"))</f>
        <v>0</v>
      </c>
      <c r="G6" s="25" t="str">
        <f>"Advanced "&amp;$G$1&amp;"s "&amp;A3</f>
        <v>Advanced DCRs Missing</v>
      </c>
    </row>
    <row r="7" spans="1:7" ht="13.9" customHeight="1" thickBot="1">
      <c r="A7" s="24" t="s">
        <v>37</v>
      </c>
      <c r="B7" s="25" t="s">
        <v>38</v>
      </c>
      <c r="C7" s="157"/>
      <c r="D7" s="158"/>
      <c r="E7" s="31">
        <f>SUMPRODUCT(($A$10:$A$202="Advanced")*(E$10:E$202="Completed"))+SUMPRODUCT(($A$10:$A$202="Advanced")*(E$10:E$202="Pre-Passed"))+0.5*SUMPRODUCT(($A$10:$A$202="Advanced")*(E$10:E$202="Partial"))</f>
        <v>3</v>
      </c>
      <c r="F7" s="31">
        <f>SUMPRODUCT(($A$10:$A$202="Advanced")*(F$10:F$202="Completed"))+SUMPRODUCT(($A$10:$A$202="Advanced")*(F$10:F$202="Pre-Passed"))+0.5*SUMPRODUCT(($A$10:$A$202="Advanced")*(F$10:F$202="Partial"))</f>
        <v>0</v>
      </c>
      <c r="G7" s="25" t="str">
        <f>"Advanced "&amp;$G$1&amp;"s "&amp;A5</f>
        <v>Advanced DCRs Completed</v>
      </c>
    </row>
    <row r="8" spans="1:7" ht="13.9" customHeight="1" thickBot="1">
      <c r="A8" s="151" t="s">
        <v>468</v>
      </c>
      <c r="B8" s="152"/>
      <c r="C8" s="157"/>
      <c r="D8" s="158"/>
      <c r="E8" s="31">
        <f>SUMPRODUCT(($A$10:$A$202="Professional")*(E$10:E$202="Completed"))+SUMPRODUCT(($A$10:$A$202="Professional")*(E$10:E$202="Pre-Passed"))+0.5*SUMPRODUCT(($A$10:$A$202="Professional")*(E$10:E$202="Partial"))</f>
        <v>0</v>
      </c>
      <c r="F8" s="31">
        <f>SUMPRODUCT(($A$10:$A$202="Professional")*(F$10:F$202="Completed"))+SUMPRODUCT(($A$10:$A$202="Professional")*(F$10:F$202="Pre-Passed"))+0.5*SUMPRODUCT(($A$10:$A$202="Professional")*(F$10:F$202="Partial"))</f>
        <v>0</v>
      </c>
      <c r="G8" s="25" t="str">
        <f>"Professional "&amp;$G$1&amp;"s "&amp;A5</f>
        <v>Professional DCRs Completed</v>
      </c>
    </row>
    <row r="9" spans="1:7" ht="13.9" customHeight="1" thickBot="1">
      <c r="A9" s="153"/>
      <c r="B9" s="154"/>
      <c r="C9" s="159"/>
      <c r="D9" s="160"/>
      <c r="E9" s="31">
        <f>SUMPRODUCT(($A$10:$A$201="Exceptional")*(E$10:E$201="Completed"))+SUMPRODUCT(($A$10:$A$201="Exceptional")*(E$10:E$201="Pre-Passed"))+0.5*SUMPRODUCT(($A$10:$A$201="Exceptional")*(E$10:E$201="Partial"))</f>
        <v>0</v>
      </c>
      <c r="F9" s="31">
        <f>SUMPRODUCT(($A$10:$A$201="Exceptional")*(F$10:F$201="Completed"))+SUMPRODUCT(($A$10:$A$201="Exceptional")*(F$10:F$201="Pre-Passed"))+0.5*SUMPRODUCT(($A$10:$A$201="Exceptional")*(F$10:F$201="Partial"))</f>
        <v>0</v>
      </c>
      <c r="G9" s="25" t="str">
        <f>"Exceptional "&amp;$G$1&amp;"s "&amp;A5</f>
        <v>Exceptional DCRs Completed</v>
      </c>
    </row>
    <row r="10" spans="1:7" ht="13.9" customHeight="1" thickBot="1">
      <c r="A10" s="149" t="s">
        <v>89</v>
      </c>
      <c r="B10" s="150"/>
      <c r="C10" s="6" t="s">
        <v>39</v>
      </c>
      <c r="D10" s="6" t="s">
        <v>475</v>
      </c>
      <c r="E10" s="6" t="s">
        <v>40</v>
      </c>
      <c r="F10" s="6" t="s">
        <v>41</v>
      </c>
      <c r="G10" s="6" t="s">
        <v>476</v>
      </c>
    </row>
    <row r="11" spans="1:7" ht="16.5" thickBot="1">
      <c r="A11" s="52" t="s">
        <v>42</v>
      </c>
      <c r="B11" s="25" t="s">
        <v>90</v>
      </c>
      <c r="C11" s="25" t="s">
        <v>456</v>
      </c>
      <c r="D11" s="25"/>
      <c r="E11" s="6" t="s">
        <v>34</v>
      </c>
      <c r="F11" s="6" t="s">
        <v>28</v>
      </c>
      <c r="G11" s="25"/>
    </row>
    <row r="12" spans="1:7" ht="16.5" thickBot="1">
      <c r="A12" s="53" t="s">
        <v>45</v>
      </c>
      <c r="B12" s="25" t="s">
        <v>91</v>
      </c>
      <c r="C12" s="25" t="s">
        <v>457</v>
      </c>
      <c r="D12" s="25"/>
      <c r="E12" s="6" t="s">
        <v>34</v>
      </c>
      <c r="F12" s="6" t="s">
        <v>28</v>
      </c>
      <c r="G12" s="25"/>
    </row>
    <row r="13" spans="1:7" ht="13.9" customHeight="1" thickBot="1">
      <c r="A13" s="149" t="s">
        <v>545</v>
      </c>
      <c r="B13" s="150"/>
      <c r="C13" s="6" t="s">
        <v>39</v>
      </c>
      <c r="D13" s="6" t="s">
        <v>475</v>
      </c>
      <c r="E13" s="6" t="s">
        <v>40</v>
      </c>
      <c r="F13" s="6" t="s">
        <v>41</v>
      </c>
      <c r="G13" s="6" t="s">
        <v>476</v>
      </c>
    </row>
    <row r="14" spans="1:7" ht="26.25" thickBot="1">
      <c r="A14" s="52" t="s">
        <v>42</v>
      </c>
      <c r="B14" s="25" t="s">
        <v>546</v>
      </c>
      <c r="C14" s="25" t="s">
        <v>547</v>
      </c>
      <c r="D14" s="25"/>
      <c r="E14" s="6" t="s">
        <v>34</v>
      </c>
      <c r="F14" s="6" t="s">
        <v>28</v>
      </c>
      <c r="G14" s="25"/>
    </row>
    <row r="15" spans="1:7" ht="128.25" thickBot="1">
      <c r="A15" s="53" t="s">
        <v>45</v>
      </c>
      <c r="B15" s="25" t="s">
        <v>93</v>
      </c>
      <c r="C15" s="25" t="s">
        <v>455</v>
      </c>
      <c r="D15" s="25" t="s">
        <v>660</v>
      </c>
      <c r="E15" s="6" t="s">
        <v>34</v>
      </c>
      <c r="F15" s="6" t="s">
        <v>28</v>
      </c>
      <c r="G15" s="25"/>
    </row>
    <row r="16" spans="1:7" ht="26.25" thickBot="1">
      <c r="A16" s="55" t="s">
        <v>46</v>
      </c>
      <c r="B16" s="25" t="s">
        <v>94</v>
      </c>
      <c r="C16" s="25" t="s">
        <v>122</v>
      </c>
      <c r="D16" s="25"/>
      <c r="E16" s="6" t="s">
        <v>30</v>
      </c>
      <c r="F16" s="6" t="s">
        <v>28</v>
      </c>
      <c r="G16" s="25"/>
    </row>
    <row r="17" spans="1:7" ht="26.25" thickBot="1">
      <c r="A17" s="56" t="s">
        <v>57</v>
      </c>
      <c r="B17" s="25" t="s">
        <v>95</v>
      </c>
      <c r="C17" s="25" t="s">
        <v>123</v>
      </c>
      <c r="D17" s="25"/>
      <c r="E17" s="6" t="s">
        <v>30</v>
      </c>
      <c r="F17" s="6" t="s">
        <v>28</v>
      </c>
      <c r="G17" s="25"/>
    </row>
    <row r="18" spans="1:7" ht="13.9" customHeight="1" thickBot="1">
      <c r="A18" s="149" t="s">
        <v>99</v>
      </c>
      <c r="B18" s="150"/>
      <c r="C18" s="38" t="s">
        <v>449</v>
      </c>
      <c r="D18" s="6" t="s">
        <v>475</v>
      </c>
      <c r="E18" s="6" t="s">
        <v>40</v>
      </c>
      <c r="F18" s="6" t="s">
        <v>41</v>
      </c>
      <c r="G18" s="6" t="s">
        <v>476</v>
      </c>
    </row>
    <row r="19" spans="1:7" ht="13.9" customHeight="1" thickBot="1">
      <c r="A19" s="52" t="s">
        <v>42</v>
      </c>
      <c r="B19" s="25" t="s">
        <v>495</v>
      </c>
      <c r="C19" s="25" t="s">
        <v>496</v>
      </c>
      <c r="D19" s="25"/>
      <c r="E19" s="6" t="s">
        <v>34</v>
      </c>
      <c r="F19" s="6" t="s">
        <v>28</v>
      </c>
      <c r="G19" s="25"/>
    </row>
    <row r="20" spans="1:7" ht="90" thickBot="1">
      <c r="A20" s="53" t="s">
        <v>45</v>
      </c>
      <c r="B20" s="25" t="s">
        <v>100</v>
      </c>
      <c r="C20" s="25" t="s">
        <v>124</v>
      </c>
      <c r="D20" s="25" t="s">
        <v>661</v>
      </c>
      <c r="E20" s="6" t="s">
        <v>34</v>
      </c>
      <c r="F20" s="6" t="s">
        <v>28</v>
      </c>
      <c r="G20" s="25"/>
    </row>
    <row r="21" spans="1:7" ht="39" thickBot="1">
      <c r="A21" s="53" t="s">
        <v>45</v>
      </c>
      <c r="B21" s="25" t="s">
        <v>454</v>
      </c>
      <c r="C21" s="25" t="s">
        <v>559</v>
      </c>
      <c r="D21" s="25" t="s">
        <v>662</v>
      </c>
      <c r="E21" s="6" t="s">
        <v>34</v>
      </c>
      <c r="F21" s="6" t="s">
        <v>28</v>
      </c>
      <c r="G21" s="25"/>
    </row>
    <row r="22" spans="1:7" ht="64.5" thickBot="1">
      <c r="A22" s="53" t="s">
        <v>45</v>
      </c>
      <c r="B22" s="25" t="s">
        <v>428</v>
      </c>
      <c r="C22" s="25" t="s">
        <v>429</v>
      </c>
      <c r="D22" s="25" t="s">
        <v>663</v>
      </c>
      <c r="E22" s="6" t="s">
        <v>34</v>
      </c>
      <c r="F22" s="6" t="s">
        <v>28</v>
      </c>
      <c r="G22" s="25"/>
    </row>
    <row r="23" spans="1:7" ht="16.5" thickBot="1">
      <c r="A23" s="54" t="s">
        <v>48</v>
      </c>
      <c r="B23" s="25" t="s">
        <v>555</v>
      </c>
      <c r="C23" s="25" t="s">
        <v>556</v>
      </c>
      <c r="D23" s="25"/>
      <c r="E23" s="6" t="s">
        <v>30</v>
      </c>
      <c r="F23" s="6" t="s">
        <v>28</v>
      </c>
      <c r="G23" s="25"/>
    </row>
    <row r="24" spans="1:7" ht="26.25" thickBot="1">
      <c r="A24" s="54" t="s">
        <v>48</v>
      </c>
      <c r="B24" s="25" t="s">
        <v>557</v>
      </c>
      <c r="C24" s="25" t="s">
        <v>558</v>
      </c>
      <c r="D24" s="25"/>
      <c r="E24" s="6" t="s">
        <v>30</v>
      </c>
      <c r="F24" s="6" t="s">
        <v>28</v>
      </c>
      <c r="G24" s="25"/>
    </row>
    <row r="25" spans="1:7" ht="16.5" thickBot="1">
      <c r="A25" s="82" t="s">
        <v>46</v>
      </c>
      <c r="B25" s="25" t="s">
        <v>553</v>
      </c>
      <c r="C25" s="25" t="s">
        <v>552</v>
      </c>
      <c r="D25" s="25"/>
      <c r="E25" s="6" t="s">
        <v>30</v>
      </c>
      <c r="F25" s="6" t="s">
        <v>28</v>
      </c>
      <c r="G25" s="25"/>
    </row>
    <row r="26" spans="1:7" ht="16.5" thickBot="1">
      <c r="A26" s="83" t="s">
        <v>46</v>
      </c>
      <c r="B26" s="25" t="s">
        <v>554</v>
      </c>
      <c r="C26" s="25" t="s">
        <v>560</v>
      </c>
      <c r="D26" s="25"/>
      <c r="E26" s="6" t="s">
        <v>30</v>
      </c>
      <c r="F26" s="6" t="s">
        <v>28</v>
      </c>
      <c r="G26" s="25"/>
    </row>
    <row r="27" spans="1:7" ht="26.25" thickBot="1">
      <c r="A27" s="83" t="s">
        <v>46</v>
      </c>
      <c r="B27" s="25" t="s">
        <v>101</v>
      </c>
      <c r="C27" s="25" t="s">
        <v>125</v>
      </c>
      <c r="D27" s="25"/>
      <c r="E27" s="6" t="s">
        <v>30</v>
      </c>
      <c r="F27" s="6" t="s">
        <v>28</v>
      </c>
      <c r="G27" s="25"/>
    </row>
    <row r="28" spans="1:7" ht="26.25" thickBot="1">
      <c r="A28" s="84" t="s">
        <v>57</v>
      </c>
      <c r="B28" s="25" t="s">
        <v>102</v>
      </c>
      <c r="C28" s="25" t="s">
        <v>561</v>
      </c>
      <c r="D28" s="25"/>
      <c r="E28" s="6" t="s">
        <v>30</v>
      </c>
      <c r="F28" s="6" t="s">
        <v>28</v>
      </c>
      <c r="G28" s="25"/>
    </row>
    <row r="29" spans="1:7" ht="16.5" thickBot="1">
      <c r="A29" s="84" t="s">
        <v>57</v>
      </c>
      <c r="B29" s="25" t="s">
        <v>103</v>
      </c>
      <c r="C29" s="25" t="s">
        <v>562</v>
      </c>
      <c r="D29" s="25"/>
      <c r="E29" s="6" t="s">
        <v>30</v>
      </c>
      <c r="F29" s="6" t="s">
        <v>28</v>
      </c>
      <c r="G29" s="25"/>
    </row>
    <row r="30" spans="1:7" ht="13.9" customHeight="1" thickBot="1">
      <c r="A30" s="149" t="s">
        <v>104</v>
      </c>
      <c r="B30" s="150"/>
      <c r="C30" s="6" t="s">
        <v>39</v>
      </c>
      <c r="D30" s="6" t="s">
        <v>475</v>
      </c>
      <c r="E30" s="6" t="s">
        <v>40</v>
      </c>
      <c r="F30" s="6" t="s">
        <v>41</v>
      </c>
      <c r="G30" s="6" t="s">
        <v>476</v>
      </c>
    </row>
    <row r="31" spans="1:7" ht="16.5" thickBot="1">
      <c r="A31" s="52" t="s">
        <v>42</v>
      </c>
      <c r="B31" s="25" t="s">
        <v>105</v>
      </c>
      <c r="C31" s="25" t="s">
        <v>549</v>
      </c>
      <c r="D31" s="25"/>
      <c r="E31" s="6" t="s">
        <v>34</v>
      </c>
      <c r="F31" s="6" t="s">
        <v>28</v>
      </c>
      <c r="G31" s="25"/>
    </row>
    <row r="32" spans="1:7" ht="39" thickBot="1">
      <c r="A32" s="53" t="s">
        <v>45</v>
      </c>
      <c r="B32" s="25" t="s">
        <v>106</v>
      </c>
      <c r="C32" s="25" t="s">
        <v>548</v>
      </c>
      <c r="D32" s="25"/>
      <c r="E32" s="6" t="s">
        <v>34</v>
      </c>
      <c r="F32" s="6" t="s">
        <v>28</v>
      </c>
      <c r="G32" s="25"/>
    </row>
    <row r="33" spans="1:7" ht="64.5" thickBot="1">
      <c r="A33" s="53" t="s">
        <v>45</v>
      </c>
      <c r="B33" s="25" t="s">
        <v>107</v>
      </c>
      <c r="C33" s="25" t="s">
        <v>550</v>
      </c>
      <c r="D33" s="25" t="s">
        <v>665</v>
      </c>
      <c r="E33" s="6" t="s">
        <v>34</v>
      </c>
      <c r="F33" s="6" t="s">
        <v>28</v>
      </c>
      <c r="G33" s="25"/>
    </row>
    <row r="34" spans="1:7" ht="39" thickBot="1">
      <c r="A34" s="53" t="s">
        <v>45</v>
      </c>
      <c r="B34" s="25" t="s">
        <v>108</v>
      </c>
      <c r="C34" s="25" t="s">
        <v>551</v>
      </c>
      <c r="D34" s="25" t="s">
        <v>664</v>
      </c>
      <c r="E34" s="6" t="s">
        <v>34</v>
      </c>
      <c r="F34" s="6" t="s">
        <v>28</v>
      </c>
      <c r="G34" s="25"/>
    </row>
    <row r="35" spans="1:7" ht="64.5" thickBot="1">
      <c r="A35" s="54" t="s">
        <v>48</v>
      </c>
      <c r="B35" s="25" t="s">
        <v>110</v>
      </c>
      <c r="C35" s="25" t="s">
        <v>127</v>
      </c>
      <c r="D35" s="25" t="s">
        <v>705</v>
      </c>
      <c r="E35" s="6" t="s">
        <v>34</v>
      </c>
      <c r="F35" s="6" t="s">
        <v>28</v>
      </c>
      <c r="G35" s="25"/>
    </row>
    <row r="36" spans="1:7" ht="26.25" thickBot="1">
      <c r="A36" s="54" t="s">
        <v>48</v>
      </c>
      <c r="B36" s="25" t="s">
        <v>112</v>
      </c>
      <c r="C36" s="25" t="s">
        <v>450</v>
      </c>
      <c r="D36" s="25"/>
      <c r="E36" s="6" t="s">
        <v>30</v>
      </c>
      <c r="F36" s="6" t="s">
        <v>28</v>
      </c>
      <c r="G36" s="25"/>
    </row>
    <row r="37" spans="1:7" ht="16.5" thickBot="1">
      <c r="A37" s="55" t="s">
        <v>46</v>
      </c>
      <c r="B37" s="25" t="s">
        <v>109</v>
      </c>
      <c r="C37" s="25" t="s">
        <v>126</v>
      </c>
      <c r="D37" s="25"/>
      <c r="E37" s="6" t="s">
        <v>30</v>
      </c>
      <c r="F37" s="6" t="s">
        <v>28</v>
      </c>
      <c r="G37" s="25"/>
    </row>
    <row r="38" spans="1:7" ht="16.5" thickBot="1">
      <c r="A38" s="55" t="s">
        <v>46</v>
      </c>
      <c r="B38" s="25" t="s">
        <v>111</v>
      </c>
      <c r="C38" s="25" t="s">
        <v>128</v>
      </c>
      <c r="D38" s="25"/>
      <c r="E38" s="6" t="s">
        <v>30</v>
      </c>
      <c r="F38" s="6" t="s">
        <v>28</v>
      </c>
      <c r="G38" s="25"/>
    </row>
    <row r="39" spans="1:7" ht="26.25" thickBot="1">
      <c r="A39" s="56" t="s">
        <v>57</v>
      </c>
      <c r="B39" s="25" t="s">
        <v>113</v>
      </c>
      <c r="C39" s="25" t="s">
        <v>129</v>
      </c>
      <c r="D39" s="25"/>
      <c r="E39" s="6" t="s">
        <v>30</v>
      </c>
      <c r="F39" s="6" t="s">
        <v>28</v>
      </c>
      <c r="G39" s="25"/>
    </row>
    <row r="40" spans="1:7" ht="16.5" thickBot="1">
      <c r="A40" s="56" t="s">
        <v>57</v>
      </c>
      <c r="B40" s="25" t="s">
        <v>114</v>
      </c>
      <c r="C40" s="25" t="s">
        <v>130</v>
      </c>
      <c r="D40" s="25"/>
      <c r="E40" s="6" t="s">
        <v>30</v>
      </c>
      <c r="F40" s="6" t="s">
        <v>28</v>
      </c>
      <c r="G40" s="25"/>
    </row>
    <row r="41" spans="1:7" ht="26.25" thickBot="1">
      <c r="A41" s="57" t="s">
        <v>470</v>
      </c>
      <c r="B41" s="25" t="s">
        <v>115</v>
      </c>
      <c r="C41" s="25" t="s">
        <v>131</v>
      </c>
      <c r="D41" s="25"/>
      <c r="E41" s="6" t="s">
        <v>30</v>
      </c>
      <c r="F41" s="6" t="s">
        <v>28</v>
      </c>
      <c r="G41" s="25"/>
    </row>
    <row r="42" spans="1:7" ht="26.25" thickBot="1">
      <c r="A42" s="57" t="s">
        <v>470</v>
      </c>
      <c r="B42" s="25" t="s">
        <v>116</v>
      </c>
      <c r="C42" s="25" t="s">
        <v>451</v>
      </c>
      <c r="D42" s="25"/>
      <c r="E42" s="6" t="s">
        <v>30</v>
      </c>
      <c r="F42" s="6" t="s">
        <v>28</v>
      </c>
      <c r="G42" s="25"/>
    </row>
    <row r="43" spans="1:7" ht="26.25" thickBot="1">
      <c r="A43" s="57" t="s">
        <v>470</v>
      </c>
      <c r="B43" s="25" t="s">
        <v>117</v>
      </c>
      <c r="C43" s="25" t="s">
        <v>452</v>
      </c>
      <c r="D43" s="25"/>
      <c r="E43" s="6" t="s">
        <v>30</v>
      </c>
      <c r="F43" s="6" t="s">
        <v>28</v>
      </c>
      <c r="G43" s="25"/>
    </row>
    <row r="44" spans="1:7" ht="26.25" thickBot="1">
      <c r="A44" s="57" t="s">
        <v>470</v>
      </c>
      <c r="B44" s="25" t="s">
        <v>118</v>
      </c>
      <c r="C44" s="25" t="s">
        <v>453</v>
      </c>
      <c r="D44" s="25"/>
      <c r="E44" s="6" t="s">
        <v>30</v>
      </c>
      <c r="F44" s="6" t="s">
        <v>28</v>
      </c>
      <c r="G44" s="25"/>
    </row>
    <row r="45" spans="1:7" ht="13.9" customHeight="1" thickBot="1">
      <c r="A45" s="149" t="s">
        <v>563</v>
      </c>
      <c r="B45" s="150"/>
      <c r="C45" s="6" t="s">
        <v>39</v>
      </c>
      <c r="D45" s="6" t="s">
        <v>475</v>
      </c>
      <c r="E45" s="6" t="s">
        <v>40</v>
      </c>
      <c r="F45" s="6" t="s">
        <v>41</v>
      </c>
      <c r="G45" s="6" t="s">
        <v>476</v>
      </c>
    </row>
    <row r="46" spans="1:7" ht="16.5" thickBot="1">
      <c r="A46" s="52" t="s">
        <v>42</v>
      </c>
      <c r="B46" s="25" t="s">
        <v>564</v>
      </c>
      <c r="C46" s="25" t="s">
        <v>565</v>
      </c>
      <c r="D46" s="25"/>
      <c r="E46" s="6" t="s">
        <v>34</v>
      </c>
      <c r="F46" s="6" t="s">
        <v>28</v>
      </c>
      <c r="G46" s="25"/>
    </row>
    <row r="47" spans="1:7" ht="16.5" thickBot="1">
      <c r="A47" s="52" t="s">
        <v>42</v>
      </c>
      <c r="B47" s="25" t="s">
        <v>635</v>
      </c>
      <c r="C47" s="25" t="s">
        <v>636</v>
      </c>
      <c r="D47" s="25"/>
      <c r="E47" s="6" t="s">
        <v>34</v>
      </c>
      <c r="F47" s="6" t="s">
        <v>28</v>
      </c>
      <c r="G47" s="25"/>
    </row>
    <row r="48" spans="1:7" ht="26.25" thickBot="1">
      <c r="A48" s="52" t="s">
        <v>42</v>
      </c>
      <c r="B48" s="25" t="s">
        <v>637</v>
      </c>
      <c r="C48" s="25" t="s">
        <v>638</v>
      </c>
      <c r="D48" s="25" t="s">
        <v>667</v>
      </c>
      <c r="E48" s="6" t="s">
        <v>34</v>
      </c>
      <c r="F48" s="6" t="s">
        <v>28</v>
      </c>
      <c r="G48" s="25"/>
    </row>
    <row r="49" spans="1:7" ht="26.25" thickBot="1">
      <c r="A49" s="52" t="s">
        <v>42</v>
      </c>
      <c r="B49" s="25" t="s">
        <v>566</v>
      </c>
      <c r="C49" s="25" t="s">
        <v>567</v>
      </c>
      <c r="D49" s="25"/>
      <c r="E49" s="6" t="s">
        <v>34</v>
      </c>
      <c r="F49" s="6" t="s">
        <v>28</v>
      </c>
      <c r="G49" s="25"/>
    </row>
    <row r="50" spans="1:7" ht="26.25" thickBot="1">
      <c r="A50" s="52" t="s">
        <v>42</v>
      </c>
      <c r="B50" s="25" t="s">
        <v>568</v>
      </c>
      <c r="C50" s="25" t="s">
        <v>569</v>
      </c>
      <c r="D50" s="25"/>
      <c r="E50" s="6" t="s">
        <v>34</v>
      </c>
      <c r="F50" s="6" t="s">
        <v>28</v>
      </c>
      <c r="G50" s="25"/>
    </row>
    <row r="51" spans="1:7" ht="51.75" thickBot="1">
      <c r="A51" s="53" t="s">
        <v>45</v>
      </c>
      <c r="B51" s="25" t="s">
        <v>570</v>
      </c>
      <c r="C51" s="25" t="s">
        <v>634</v>
      </c>
      <c r="D51" s="25" t="s">
        <v>666</v>
      </c>
      <c r="E51" s="6" t="s">
        <v>34</v>
      </c>
      <c r="F51" s="6" t="s">
        <v>28</v>
      </c>
      <c r="G51" s="25"/>
    </row>
    <row r="52" spans="1:7" ht="16.5" thickBot="1">
      <c r="A52" s="53" t="s">
        <v>45</v>
      </c>
      <c r="B52" s="25" t="s">
        <v>571</v>
      </c>
      <c r="C52" s="25" t="s">
        <v>572</v>
      </c>
      <c r="D52" s="25"/>
      <c r="E52" s="6" t="s">
        <v>34</v>
      </c>
      <c r="F52" s="6" t="s">
        <v>28</v>
      </c>
      <c r="G52" s="25"/>
    </row>
    <row r="53" spans="1:7" ht="16.5" thickBot="1">
      <c r="A53" s="53" t="s">
        <v>45</v>
      </c>
      <c r="B53" s="25" t="s">
        <v>573</v>
      </c>
      <c r="C53" s="25" t="s">
        <v>574</v>
      </c>
      <c r="D53" s="25"/>
      <c r="E53" s="6" t="s">
        <v>34</v>
      </c>
      <c r="F53" s="6" t="s">
        <v>28</v>
      </c>
      <c r="G53" s="25"/>
    </row>
    <row r="54" spans="1:7" ht="51.75" thickBot="1">
      <c r="A54" s="55" t="s">
        <v>46</v>
      </c>
      <c r="B54" s="25" t="s">
        <v>575</v>
      </c>
      <c r="C54" s="25" t="s">
        <v>576</v>
      </c>
      <c r="D54" s="25" t="s">
        <v>704</v>
      </c>
      <c r="E54" s="6" t="s">
        <v>34</v>
      </c>
      <c r="F54" s="6" t="s">
        <v>28</v>
      </c>
      <c r="G54" s="25"/>
    </row>
    <row r="55" spans="1:7" ht="26.25" thickBot="1">
      <c r="A55" s="55" t="s">
        <v>46</v>
      </c>
      <c r="B55" s="25" t="s">
        <v>577</v>
      </c>
      <c r="C55" s="25" t="s">
        <v>578</v>
      </c>
      <c r="D55" s="25"/>
      <c r="E55" s="6" t="s">
        <v>30</v>
      </c>
      <c r="F55" s="6" t="s">
        <v>28</v>
      </c>
      <c r="G55" s="25"/>
    </row>
    <row r="56" spans="1:7" ht="26.25" thickBot="1">
      <c r="A56" s="55" t="s">
        <v>46</v>
      </c>
      <c r="B56" s="25" t="s">
        <v>579</v>
      </c>
      <c r="C56" s="25" t="s">
        <v>580</v>
      </c>
      <c r="D56" s="25"/>
      <c r="E56" s="6" t="s">
        <v>30</v>
      </c>
      <c r="F56" s="6" t="s">
        <v>28</v>
      </c>
      <c r="G56" s="25"/>
    </row>
    <row r="57" spans="1:7" ht="26.25" thickBot="1">
      <c r="A57" s="56" t="s">
        <v>57</v>
      </c>
      <c r="B57" s="25" t="s">
        <v>581</v>
      </c>
      <c r="C57" s="25" t="s">
        <v>582</v>
      </c>
      <c r="D57" s="25"/>
      <c r="E57" s="6" t="s">
        <v>30</v>
      </c>
      <c r="F57" s="6" t="s">
        <v>28</v>
      </c>
      <c r="G57" s="25"/>
    </row>
    <row r="58" spans="1:7" ht="26.25" thickBot="1">
      <c r="A58" s="56" t="s">
        <v>57</v>
      </c>
      <c r="B58" s="25" t="s">
        <v>583</v>
      </c>
      <c r="C58" s="25" t="s">
        <v>584</v>
      </c>
      <c r="D58" s="25"/>
      <c r="E58" s="6" t="s">
        <v>30</v>
      </c>
      <c r="F58" s="6" t="s">
        <v>28</v>
      </c>
      <c r="G58" s="25"/>
    </row>
    <row r="59" spans="1:7" ht="39" thickBot="1">
      <c r="A59" s="56" t="s">
        <v>57</v>
      </c>
      <c r="B59" s="25" t="s">
        <v>585</v>
      </c>
      <c r="C59" s="25" t="s">
        <v>586</v>
      </c>
      <c r="D59" s="25"/>
      <c r="E59" s="6" t="s">
        <v>30</v>
      </c>
      <c r="F59" s="6" t="s">
        <v>28</v>
      </c>
      <c r="G59" s="25"/>
    </row>
    <row r="60" spans="1:7" ht="13.9" customHeight="1" thickBot="1">
      <c r="A60" s="149" t="s">
        <v>587</v>
      </c>
      <c r="B60" s="150"/>
      <c r="C60" s="6" t="s">
        <v>39</v>
      </c>
      <c r="D60" s="6" t="s">
        <v>475</v>
      </c>
      <c r="E60" s="6" t="s">
        <v>40</v>
      </c>
      <c r="F60" s="6" t="s">
        <v>41</v>
      </c>
      <c r="G60" s="6" t="s">
        <v>476</v>
      </c>
    </row>
    <row r="61" spans="1:7" ht="77.25" thickBot="1">
      <c r="A61" s="52" t="s">
        <v>42</v>
      </c>
      <c r="B61" s="25" t="s">
        <v>54</v>
      </c>
      <c r="C61" s="25" t="s">
        <v>588</v>
      </c>
      <c r="D61" s="25" t="s">
        <v>668</v>
      </c>
      <c r="E61" s="6" t="s">
        <v>34</v>
      </c>
      <c r="F61" s="6" t="s">
        <v>28</v>
      </c>
      <c r="G61" s="25"/>
    </row>
    <row r="62" spans="1:7" ht="16.5" thickBot="1">
      <c r="A62" s="52" t="s">
        <v>42</v>
      </c>
      <c r="B62" s="25" t="s">
        <v>589</v>
      </c>
      <c r="C62" s="25" t="s">
        <v>590</v>
      </c>
      <c r="D62" s="25"/>
      <c r="E62" s="6" t="s">
        <v>34</v>
      </c>
      <c r="F62" s="6" t="s">
        <v>28</v>
      </c>
      <c r="G62" s="25"/>
    </row>
    <row r="63" spans="1:7" ht="16.5" thickBot="1">
      <c r="A63" s="52" t="s">
        <v>42</v>
      </c>
      <c r="B63" s="25" t="s">
        <v>591</v>
      </c>
      <c r="C63" s="25" t="s">
        <v>592</v>
      </c>
      <c r="D63" s="25"/>
      <c r="E63" s="6" t="s">
        <v>34</v>
      </c>
      <c r="F63" s="6" t="s">
        <v>28</v>
      </c>
      <c r="G63" s="25"/>
    </row>
    <row r="64" spans="1:7" ht="77.25" thickBot="1">
      <c r="A64" s="53" t="s">
        <v>45</v>
      </c>
      <c r="B64" s="25" t="s">
        <v>593</v>
      </c>
      <c r="C64" s="25" t="s">
        <v>594</v>
      </c>
      <c r="D64" s="25" t="s">
        <v>669</v>
      </c>
      <c r="E64" s="6" t="s">
        <v>34</v>
      </c>
      <c r="F64" s="6" t="s">
        <v>28</v>
      </c>
      <c r="G64" s="25"/>
    </row>
    <row r="65" spans="1:7" ht="51.75" thickBot="1">
      <c r="A65" s="53" t="s">
        <v>45</v>
      </c>
      <c r="B65" s="25" t="s">
        <v>595</v>
      </c>
      <c r="C65" s="25" t="s">
        <v>596</v>
      </c>
      <c r="D65" s="25" t="s">
        <v>670</v>
      </c>
      <c r="E65" s="6" t="s">
        <v>34</v>
      </c>
      <c r="F65" s="6" t="s">
        <v>28</v>
      </c>
      <c r="G65" s="25"/>
    </row>
    <row r="66" spans="1:7" ht="16.5" thickBot="1">
      <c r="A66" s="53" t="s">
        <v>45</v>
      </c>
      <c r="B66" s="25" t="s">
        <v>597</v>
      </c>
      <c r="C66" s="25" t="s">
        <v>598</v>
      </c>
      <c r="D66" s="25" t="s">
        <v>671</v>
      </c>
      <c r="E66" s="6" t="s">
        <v>34</v>
      </c>
      <c r="F66" s="6" t="s">
        <v>28</v>
      </c>
      <c r="G66" s="25"/>
    </row>
    <row r="67" spans="1:7" ht="39" thickBot="1">
      <c r="A67" s="55" t="s">
        <v>46</v>
      </c>
      <c r="B67" s="25" t="s">
        <v>599</v>
      </c>
      <c r="C67" s="25" t="s">
        <v>600</v>
      </c>
      <c r="D67" s="25" t="s">
        <v>702</v>
      </c>
      <c r="E67" s="6" t="s">
        <v>34</v>
      </c>
      <c r="F67" s="6" t="s">
        <v>28</v>
      </c>
      <c r="G67" s="25"/>
    </row>
    <row r="68" spans="1:7" ht="16.5" thickBot="1">
      <c r="A68" s="55" t="s">
        <v>46</v>
      </c>
      <c r="B68" s="25" t="s">
        <v>601</v>
      </c>
      <c r="C68" s="25" t="s">
        <v>602</v>
      </c>
      <c r="D68" s="25" t="s">
        <v>703</v>
      </c>
      <c r="E68" s="6" t="s">
        <v>34</v>
      </c>
      <c r="F68" s="6" t="s">
        <v>28</v>
      </c>
      <c r="G68" s="25"/>
    </row>
    <row r="69" spans="1:7" ht="16.5" thickBot="1">
      <c r="A69" s="55" t="s">
        <v>46</v>
      </c>
      <c r="B69" s="25" t="s">
        <v>603</v>
      </c>
      <c r="C69" s="25" t="s">
        <v>604</v>
      </c>
      <c r="D69" s="25"/>
      <c r="E69" s="6" t="s">
        <v>30</v>
      </c>
      <c r="F69" s="6" t="s">
        <v>28</v>
      </c>
      <c r="G69" s="25"/>
    </row>
    <row r="70" spans="1:7" ht="16.5" thickBot="1">
      <c r="A70" s="55" t="s">
        <v>46</v>
      </c>
      <c r="B70" s="25" t="s">
        <v>605</v>
      </c>
      <c r="C70" s="25" t="s">
        <v>606</v>
      </c>
      <c r="D70" s="25"/>
      <c r="E70" s="6" t="s">
        <v>30</v>
      </c>
      <c r="F70" s="6" t="s">
        <v>28</v>
      </c>
      <c r="G70" s="25"/>
    </row>
    <row r="71" spans="1:7" ht="16.5" thickBot="1">
      <c r="A71" s="56" t="s">
        <v>57</v>
      </c>
      <c r="B71" s="25" t="s">
        <v>607</v>
      </c>
      <c r="C71" s="25" t="s">
        <v>608</v>
      </c>
      <c r="D71" s="25"/>
      <c r="E71" s="6" t="s">
        <v>30</v>
      </c>
      <c r="F71" s="6" t="s">
        <v>28</v>
      </c>
      <c r="G71" s="25"/>
    </row>
    <row r="72" spans="1:7" ht="16.5" thickBot="1">
      <c r="A72" s="56" t="s">
        <v>57</v>
      </c>
      <c r="B72" s="25" t="s">
        <v>609</v>
      </c>
      <c r="C72" s="25" t="s">
        <v>610</v>
      </c>
      <c r="D72" s="25"/>
      <c r="E72" s="6" t="s">
        <v>30</v>
      </c>
      <c r="F72" s="6" t="s">
        <v>28</v>
      </c>
      <c r="G72" s="25"/>
    </row>
    <row r="73" spans="1:7" ht="16.5" thickBot="1">
      <c r="A73" s="56" t="s">
        <v>57</v>
      </c>
      <c r="B73" s="25" t="s">
        <v>611</v>
      </c>
      <c r="C73" s="25" t="s">
        <v>612</v>
      </c>
      <c r="D73" s="25"/>
      <c r="E73" s="6" t="s">
        <v>30</v>
      </c>
      <c r="F73" s="6" t="s">
        <v>28</v>
      </c>
      <c r="G73" s="25"/>
    </row>
    <row r="74" spans="1:7" ht="16.5" thickBot="1">
      <c r="A74" s="56" t="s">
        <v>57</v>
      </c>
      <c r="B74" s="25" t="s">
        <v>613</v>
      </c>
      <c r="C74" s="25" t="s">
        <v>614</v>
      </c>
      <c r="D74" s="25"/>
      <c r="E74" s="6" t="s">
        <v>30</v>
      </c>
      <c r="F74" s="6" t="s">
        <v>28</v>
      </c>
      <c r="G74" s="25"/>
    </row>
    <row r="75" spans="1:7" ht="16.5" thickBot="1">
      <c r="A75" s="56" t="s">
        <v>57</v>
      </c>
      <c r="B75" s="25" t="s">
        <v>615</v>
      </c>
      <c r="C75" s="25" t="s">
        <v>616</v>
      </c>
      <c r="D75" s="25"/>
      <c r="E75" s="6" t="s">
        <v>30</v>
      </c>
      <c r="F75" s="6" t="s">
        <v>28</v>
      </c>
      <c r="G75" s="25"/>
    </row>
    <row r="76" spans="1:7" ht="16.5" thickBot="1">
      <c r="A76" s="56" t="s">
        <v>57</v>
      </c>
      <c r="B76" s="25" t="s">
        <v>617</v>
      </c>
      <c r="C76" s="25" t="s">
        <v>618</v>
      </c>
      <c r="D76" s="25"/>
      <c r="E76" s="6" t="s">
        <v>30</v>
      </c>
      <c r="F76" s="6" t="s">
        <v>28</v>
      </c>
      <c r="G76" s="25"/>
    </row>
    <row r="77" spans="1:7" ht="13.9" customHeight="1" thickBot="1">
      <c r="A77" s="149" t="s">
        <v>619</v>
      </c>
      <c r="B77" s="150"/>
      <c r="C77" s="6" t="s">
        <v>39</v>
      </c>
      <c r="D77" s="6" t="s">
        <v>475</v>
      </c>
      <c r="E77" s="6" t="s">
        <v>40</v>
      </c>
      <c r="F77" s="6" t="s">
        <v>41</v>
      </c>
      <c r="G77" s="6" t="s">
        <v>476</v>
      </c>
    </row>
    <row r="78" spans="1:7" ht="26.25" thickBot="1">
      <c r="A78" s="52" t="s">
        <v>42</v>
      </c>
      <c r="B78" s="25" t="s">
        <v>620</v>
      </c>
      <c r="C78" s="25" t="s">
        <v>621</v>
      </c>
      <c r="D78" s="25" t="s">
        <v>672</v>
      </c>
      <c r="E78" s="6" t="s">
        <v>34</v>
      </c>
      <c r="F78" s="6" t="s">
        <v>28</v>
      </c>
      <c r="G78" s="25"/>
    </row>
    <row r="79" spans="1:7" ht="39" thickBot="1">
      <c r="A79" s="53" t="s">
        <v>45</v>
      </c>
      <c r="B79" s="25" t="s">
        <v>92</v>
      </c>
      <c r="C79" s="25" t="s">
        <v>622</v>
      </c>
      <c r="D79" s="25" t="s">
        <v>673</v>
      </c>
      <c r="E79" s="6" t="s">
        <v>34</v>
      </c>
      <c r="F79" s="6" t="s">
        <v>28</v>
      </c>
      <c r="G79" s="25"/>
    </row>
    <row r="80" spans="1:7" ht="16.5" thickBot="1">
      <c r="A80" s="55" t="s">
        <v>46</v>
      </c>
      <c r="B80" s="25" t="s">
        <v>623</v>
      </c>
      <c r="C80" s="25" t="s">
        <v>624</v>
      </c>
      <c r="D80" s="25"/>
      <c r="E80" s="6" t="s">
        <v>30</v>
      </c>
      <c r="F80" s="6" t="s">
        <v>28</v>
      </c>
      <c r="G80" s="25"/>
    </row>
    <row r="81" spans="1:7" ht="16.5" thickBot="1">
      <c r="A81" s="55" t="s">
        <v>46</v>
      </c>
      <c r="B81" s="25" t="s">
        <v>625</v>
      </c>
      <c r="C81" s="25" t="s">
        <v>626</v>
      </c>
      <c r="D81" s="25"/>
      <c r="E81" s="6" t="s">
        <v>30</v>
      </c>
      <c r="F81" s="6" t="s">
        <v>28</v>
      </c>
      <c r="G81" s="25"/>
    </row>
    <row r="82" spans="1:7" ht="16.5" thickBot="1">
      <c r="A82" s="55" t="s">
        <v>46</v>
      </c>
      <c r="B82" s="25" t="s">
        <v>627</v>
      </c>
      <c r="C82" s="25" t="s">
        <v>628</v>
      </c>
      <c r="D82" s="25"/>
      <c r="E82" s="6" t="s">
        <v>30</v>
      </c>
      <c r="F82" s="6" t="s">
        <v>28</v>
      </c>
      <c r="G82" s="25"/>
    </row>
    <row r="83" spans="1:7" ht="26.25" thickBot="1">
      <c r="A83" s="56" t="s">
        <v>57</v>
      </c>
      <c r="B83" s="25" t="s">
        <v>96</v>
      </c>
      <c r="C83" s="25" t="s">
        <v>629</v>
      </c>
      <c r="D83" s="25"/>
      <c r="E83" s="6" t="s">
        <v>30</v>
      </c>
      <c r="F83" s="6" t="s">
        <v>28</v>
      </c>
      <c r="G83" s="25"/>
    </row>
    <row r="84" spans="1:7" ht="16.5" thickBot="1">
      <c r="A84" s="56" t="s">
        <v>57</v>
      </c>
      <c r="B84" s="25" t="s">
        <v>97</v>
      </c>
      <c r="C84" s="25" t="s">
        <v>630</v>
      </c>
      <c r="D84" s="25"/>
      <c r="E84" s="6" t="s">
        <v>30</v>
      </c>
      <c r="F84" s="6" t="s">
        <v>28</v>
      </c>
      <c r="G84" s="25"/>
    </row>
    <row r="85" spans="1:7" ht="16.5" thickBot="1">
      <c r="A85" s="92" t="s">
        <v>470</v>
      </c>
      <c r="B85" s="25" t="s">
        <v>98</v>
      </c>
      <c r="C85" s="25" t="s">
        <v>631</v>
      </c>
      <c r="D85" s="25"/>
      <c r="E85" s="6" t="s">
        <v>30</v>
      </c>
      <c r="F85" s="6" t="s">
        <v>28</v>
      </c>
      <c r="G85" s="25"/>
    </row>
  </sheetData>
  <mergeCells count="9">
    <mergeCell ref="A45:B45"/>
    <mergeCell ref="A60:B60"/>
    <mergeCell ref="A77:B77"/>
    <mergeCell ref="A8:B9"/>
    <mergeCell ref="C2:D9"/>
    <mergeCell ref="A13:B13"/>
    <mergeCell ref="A18:B18"/>
    <mergeCell ref="A30:B30"/>
    <mergeCell ref="A10:B10"/>
  </mergeCells>
  <conditionalFormatting sqref="A86:A203">
    <cfRule type="beginsWith" dxfId="923" priority="637" stopIfTrue="1" operator="beginsWith" text="Exceptional">
      <formula>LEFT(A86,LEN("Exceptional"))="Exceptional"</formula>
    </cfRule>
    <cfRule type="beginsWith" dxfId="922" priority="638" stopIfTrue="1" operator="beginsWith" text="Professional">
      <formula>LEFT(A86,LEN("Professional"))="Professional"</formula>
    </cfRule>
    <cfRule type="beginsWith" dxfId="921" priority="639" stopIfTrue="1" operator="beginsWith" text="Advanced">
      <formula>LEFT(A86,LEN("Advanced"))="Advanced"</formula>
    </cfRule>
    <cfRule type="beginsWith" dxfId="920" priority="640" stopIfTrue="1" operator="beginsWith" text="Intermediate">
      <formula>LEFT(A86,LEN("Intermediate"))="Intermediate"</formula>
    </cfRule>
    <cfRule type="beginsWith" dxfId="919" priority="641" stopIfTrue="1" operator="beginsWith" text="Basic">
      <formula>LEFT(A86,LEN("Basic"))="Basic"</formula>
    </cfRule>
    <cfRule type="beginsWith" dxfId="918" priority="642" stopIfTrue="1" operator="beginsWith" text="Required">
      <formula>LEFT(A86,LEN("Required"))="Required"</formula>
    </cfRule>
    <cfRule type="notContainsBlanks" dxfId="917" priority="643" stopIfTrue="1">
      <formula>LEN(TRIM(A86))&gt;0</formula>
    </cfRule>
  </conditionalFormatting>
  <conditionalFormatting sqref="E86:F203 E20:F24 E31:F33 E35:F41 E26:F29 E16:F17 E54:F59 E11:F12">
    <cfRule type="beginsWith" dxfId="916" priority="630" stopIfTrue="1" operator="beginsWith" text="Not Applicable">
      <formula>LEFT(E11,LEN("Not Applicable"))="Not Applicable"</formula>
    </cfRule>
    <cfRule type="beginsWith" dxfId="915" priority="631" stopIfTrue="1" operator="beginsWith" text="Waived">
      <formula>LEFT(E11,LEN("Waived"))="Waived"</formula>
    </cfRule>
    <cfRule type="beginsWith" dxfId="914" priority="632" stopIfTrue="1" operator="beginsWith" text="Pre-Passed">
      <formula>LEFT(E11,LEN("Pre-Passed"))="Pre-Passed"</formula>
    </cfRule>
    <cfRule type="beginsWith" dxfId="913" priority="633" stopIfTrue="1" operator="beginsWith" text="Completed">
      <formula>LEFT(E11,LEN("Completed"))="Completed"</formula>
    </cfRule>
    <cfRule type="beginsWith" dxfId="912" priority="634" stopIfTrue="1" operator="beginsWith" text="Partial">
      <formula>LEFT(E11,LEN("Partial"))="Partial"</formula>
    </cfRule>
    <cfRule type="beginsWith" dxfId="911" priority="635" stopIfTrue="1" operator="beginsWith" text="Missing">
      <formula>LEFT(E11,LEN("Missing"))="Missing"</formula>
    </cfRule>
    <cfRule type="beginsWith" dxfId="910" priority="636" stopIfTrue="1" operator="beginsWith" text="Untested">
      <formula>LEFT(E11,LEN("Untested"))="Untested"</formula>
    </cfRule>
    <cfRule type="notContainsBlanks" dxfId="909" priority="644" stopIfTrue="1">
      <formula>LEN(TRIM(E11))&gt;0</formula>
    </cfRule>
  </conditionalFormatting>
  <conditionalFormatting sqref="E15:F15">
    <cfRule type="beginsWith" dxfId="908" priority="566" stopIfTrue="1" operator="beginsWith" text="Not Applicable">
      <formula>LEFT(E15,LEN("Not Applicable"))="Not Applicable"</formula>
    </cfRule>
    <cfRule type="beginsWith" dxfId="907" priority="567" stopIfTrue="1" operator="beginsWith" text="Waived">
      <formula>LEFT(E15,LEN("Waived"))="Waived"</formula>
    </cfRule>
    <cfRule type="beginsWith" dxfId="906" priority="568" stopIfTrue="1" operator="beginsWith" text="Pre-Passed">
      <formula>LEFT(E15,LEN("Pre-Passed"))="Pre-Passed"</formula>
    </cfRule>
    <cfRule type="beginsWith" dxfId="905" priority="569" stopIfTrue="1" operator="beginsWith" text="Completed">
      <formula>LEFT(E15,LEN("Completed"))="Completed"</formula>
    </cfRule>
    <cfRule type="beginsWith" dxfId="904" priority="570" stopIfTrue="1" operator="beginsWith" text="Partial">
      <formula>LEFT(E15,LEN("Partial"))="Partial"</formula>
    </cfRule>
    <cfRule type="beginsWith" dxfId="903" priority="571" stopIfTrue="1" operator="beginsWith" text="Missing">
      <formula>LEFT(E15,LEN("Missing"))="Missing"</formula>
    </cfRule>
    <cfRule type="beginsWith" dxfId="902" priority="572" stopIfTrue="1" operator="beginsWith" text="Untested">
      <formula>LEFT(E15,LEN("Untested"))="Untested"</formula>
    </cfRule>
    <cfRule type="notContainsBlanks" dxfId="901" priority="573" stopIfTrue="1">
      <formula>LEN(TRIM(E15))&gt;0</formula>
    </cfRule>
  </conditionalFormatting>
  <conditionalFormatting sqref="E14:F14">
    <cfRule type="beginsWith" dxfId="900" priority="582" stopIfTrue="1" operator="beginsWith" text="Not Applicable">
      <formula>LEFT(E14,LEN("Not Applicable"))="Not Applicable"</formula>
    </cfRule>
    <cfRule type="beginsWith" dxfId="899" priority="583" stopIfTrue="1" operator="beginsWith" text="Waived">
      <formula>LEFT(E14,LEN("Waived"))="Waived"</formula>
    </cfRule>
    <cfRule type="beginsWith" dxfId="898" priority="584" stopIfTrue="1" operator="beginsWith" text="Pre-Passed">
      <formula>LEFT(E14,LEN("Pre-Passed"))="Pre-Passed"</formula>
    </cfRule>
    <cfRule type="beginsWith" dxfId="897" priority="585" stopIfTrue="1" operator="beginsWith" text="Completed">
      <formula>LEFT(E14,LEN("Completed"))="Completed"</formula>
    </cfRule>
    <cfRule type="beginsWith" dxfId="896" priority="586" stopIfTrue="1" operator="beginsWith" text="Partial">
      <formula>LEFT(E14,LEN("Partial"))="Partial"</formula>
    </cfRule>
    <cfRule type="beginsWith" dxfId="895" priority="587" stopIfTrue="1" operator="beginsWith" text="Missing">
      <formula>LEFT(E14,LEN("Missing"))="Missing"</formula>
    </cfRule>
    <cfRule type="beginsWith" dxfId="894" priority="588" stopIfTrue="1" operator="beginsWith" text="Untested">
      <formula>LEFT(E14,LEN("Untested"))="Untested"</formula>
    </cfRule>
    <cfRule type="notContainsBlanks" dxfId="893" priority="589" stopIfTrue="1">
      <formula>LEN(TRIM(E14))&gt;0</formula>
    </cfRule>
  </conditionalFormatting>
  <conditionalFormatting sqref="E19:F19">
    <cfRule type="beginsWith" dxfId="892" priority="526" stopIfTrue="1" operator="beginsWith" text="Not Applicable">
      <formula>LEFT(E19,LEN("Not Applicable"))="Not Applicable"</formula>
    </cfRule>
    <cfRule type="beginsWith" dxfId="891" priority="527" stopIfTrue="1" operator="beginsWith" text="Waived">
      <formula>LEFT(E19,LEN("Waived"))="Waived"</formula>
    </cfRule>
    <cfRule type="beginsWith" dxfId="890" priority="528" stopIfTrue="1" operator="beginsWith" text="Pre-Passed">
      <formula>LEFT(E19,LEN("Pre-Passed"))="Pre-Passed"</formula>
    </cfRule>
    <cfRule type="beginsWith" dxfId="889" priority="529" stopIfTrue="1" operator="beginsWith" text="Completed">
      <formula>LEFT(E19,LEN("Completed"))="Completed"</formula>
    </cfRule>
    <cfRule type="beginsWith" dxfId="888" priority="530" stopIfTrue="1" operator="beginsWith" text="Partial">
      <formula>LEFT(E19,LEN("Partial"))="Partial"</formula>
    </cfRule>
    <cfRule type="beginsWith" dxfId="887" priority="531" stopIfTrue="1" operator="beginsWith" text="Missing">
      <formula>LEFT(E19,LEN("Missing"))="Missing"</formula>
    </cfRule>
    <cfRule type="beginsWith" dxfId="886" priority="532" stopIfTrue="1" operator="beginsWith" text="Untested">
      <formula>LEFT(E19,LEN("Untested"))="Untested"</formula>
    </cfRule>
    <cfRule type="notContainsBlanks" dxfId="885" priority="533" stopIfTrue="1">
      <formula>LEN(TRIM(E19))&gt;0</formula>
    </cfRule>
  </conditionalFormatting>
  <conditionalFormatting sqref="E25:F25">
    <cfRule type="beginsWith" dxfId="884" priority="518" stopIfTrue="1" operator="beginsWith" text="Not Applicable">
      <formula>LEFT(E25,LEN("Not Applicable"))="Not Applicable"</formula>
    </cfRule>
    <cfRule type="beginsWith" dxfId="883" priority="519" stopIfTrue="1" operator="beginsWith" text="Waived">
      <formula>LEFT(E25,LEN("Waived"))="Waived"</formula>
    </cfRule>
    <cfRule type="beginsWith" dxfId="882" priority="520" stopIfTrue="1" operator="beginsWith" text="Pre-Passed">
      <formula>LEFT(E25,LEN("Pre-Passed"))="Pre-Passed"</formula>
    </cfRule>
    <cfRule type="beginsWith" dxfId="881" priority="521" stopIfTrue="1" operator="beginsWith" text="Completed">
      <formula>LEFT(E25,LEN("Completed"))="Completed"</formula>
    </cfRule>
    <cfRule type="beginsWith" dxfId="880" priority="522" stopIfTrue="1" operator="beginsWith" text="Partial">
      <formula>LEFT(E25,LEN("Partial"))="Partial"</formula>
    </cfRule>
    <cfRule type="beginsWith" dxfId="879" priority="523" stopIfTrue="1" operator="beginsWith" text="Missing">
      <formula>LEFT(E25,LEN("Missing"))="Missing"</formula>
    </cfRule>
    <cfRule type="beginsWith" dxfId="878" priority="524" stopIfTrue="1" operator="beginsWith" text="Untested">
      <formula>LEFT(E25,LEN("Untested"))="Untested"</formula>
    </cfRule>
    <cfRule type="notContainsBlanks" dxfId="877" priority="525" stopIfTrue="1">
      <formula>LEN(TRIM(E25))&gt;0</formula>
    </cfRule>
  </conditionalFormatting>
  <conditionalFormatting sqref="E34:F34">
    <cfRule type="beginsWith" dxfId="876" priority="478" stopIfTrue="1" operator="beginsWith" text="Not Applicable">
      <formula>LEFT(E34,LEN("Not Applicable"))="Not Applicable"</formula>
    </cfRule>
    <cfRule type="beginsWith" dxfId="875" priority="479" stopIfTrue="1" operator="beginsWith" text="Waived">
      <formula>LEFT(E34,LEN("Waived"))="Waived"</formula>
    </cfRule>
    <cfRule type="beginsWith" dxfId="874" priority="480" stopIfTrue="1" operator="beginsWith" text="Pre-Passed">
      <formula>LEFT(E34,LEN("Pre-Passed"))="Pre-Passed"</formula>
    </cfRule>
    <cfRule type="beginsWith" dxfId="873" priority="481" stopIfTrue="1" operator="beginsWith" text="Completed">
      <formula>LEFT(E34,LEN("Completed"))="Completed"</formula>
    </cfRule>
    <cfRule type="beginsWith" dxfId="872" priority="482" stopIfTrue="1" operator="beginsWith" text="Partial">
      <formula>LEFT(E34,LEN("Partial"))="Partial"</formula>
    </cfRule>
    <cfRule type="beginsWith" dxfId="871" priority="483" stopIfTrue="1" operator="beginsWith" text="Missing">
      <formula>LEFT(E34,LEN("Missing"))="Missing"</formula>
    </cfRule>
    <cfRule type="beginsWith" dxfId="870" priority="484" stopIfTrue="1" operator="beginsWith" text="Untested">
      <formula>LEFT(E34,LEN("Untested"))="Untested"</formula>
    </cfRule>
    <cfRule type="notContainsBlanks" dxfId="869" priority="485" stopIfTrue="1">
      <formula>LEN(TRIM(E34))&gt;0</formula>
    </cfRule>
  </conditionalFormatting>
  <conditionalFormatting sqref="E42:F42">
    <cfRule type="beginsWith" dxfId="868" priority="462" stopIfTrue="1" operator="beginsWith" text="Not Applicable">
      <formula>LEFT(E42,LEN("Not Applicable"))="Not Applicable"</formula>
    </cfRule>
    <cfRule type="beginsWith" dxfId="867" priority="463" stopIfTrue="1" operator="beginsWith" text="Waived">
      <formula>LEFT(E42,LEN("Waived"))="Waived"</formula>
    </cfRule>
    <cfRule type="beginsWith" dxfId="866" priority="464" stopIfTrue="1" operator="beginsWith" text="Pre-Passed">
      <formula>LEFT(E42,LEN("Pre-Passed"))="Pre-Passed"</formula>
    </cfRule>
    <cfRule type="beginsWith" dxfId="865" priority="465" stopIfTrue="1" operator="beginsWith" text="Completed">
      <formula>LEFT(E42,LEN("Completed"))="Completed"</formula>
    </cfRule>
    <cfRule type="beginsWith" dxfId="864" priority="466" stopIfTrue="1" operator="beginsWith" text="Partial">
      <formula>LEFT(E42,LEN("Partial"))="Partial"</formula>
    </cfRule>
    <cfRule type="beginsWith" dxfId="863" priority="467" stopIfTrue="1" operator="beginsWith" text="Missing">
      <formula>LEFT(E42,LEN("Missing"))="Missing"</formula>
    </cfRule>
    <cfRule type="beginsWith" dxfId="862" priority="468" stopIfTrue="1" operator="beginsWith" text="Untested">
      <formula>LEFT(E42,LEN("Untested"))="Untested"</formula>
    </cfRule>
    <cfRule type="notContainsBlanks" dxfId="861" priority="469" stopIfTrue="1">
      <formula>LEN(TRIM(E42))&gt;0</formula>
    </cfRule>
  </conditionalFormatting>
  <conditionalFormatting sqref="E43:F44">
    <cfRule type="beginsWith" dxfId="860" priority="454" stopIfTrue="1" operator="beginsWith" text="Not Applicable">
      <formula>LEFT(E43,LEN("Not Applicable"))="Not Applicable"</formula>
    </cfRule>
    <cfRule type="beginsWith" dxfId="859" priority="455" stopIfTrue="1" operator="beginsWith" text="Waived">
      <formula>LEFT(E43,LEN("Waived"))="Waived"</formula>
    </cfRule>
    <cfRule type="beginsWith" dxfId="858" priority="456" stopIfTrue="1" operator="beginsWith" text="Pre-Passed">
      <formula>LEFT(E43,LEN("Pre-Passed"))="Pre-Passed"</formula>
    </cfRule>
    <cfRule type="beginsWith" dxfId="857" priority="457" stopIfTrue="1" operator="beginsWith" text="Completed">
      <formula>LEFT(E43,LEN("Completed"))="Completed"</formula>
    </cfRule>
    <cfRule type="beginsWith" dxfId="856" priority="458" stopIfTrue="1" operator="beginsWith" text="Partial">
      <formula>LEFT(E43,LEN("Partial"))="Partial"</formula>
    </cfRule>
    <cfRule type="beginsWith" dxfId="855" priority="459" stopIfTrue="1" operator="beginsWith" text="Missing">
      <formula>LEFT(E43,LEN("Missing"))="Missing"</formula>
    </cfRule>
    <cfRule type="beginsWith" dxfId="854" priority="460" stopIfTrue="1" operator="beginsWith" text="Untested">
      <formula>LEFT(E43,LEN("Untested"))="Untested"</formula>
    </cfRule>
    <cfRule type="notContainsBlanks" dxfId="853" priority="461" stopIfTrue="1">
      <formula>LEN(TRIM(E43))&gt;0</formula>
    </cfRule>
  </conditionalFormatting>
  <conditionalFormatting sqref="E13">
    <cfRule type="beginsWith" dxfId="852" priority="321" stopIfTrue="1" operator="beginsWith" text="Not Applicable">
      <formula>LEFT(E13,LEN("Not Applicable"))="Not Applicable"</formula>
    </cfRule>
    <cfRule type="beginsWith" dxfId="851" priority="322" stopIfTrue="1" operator="beginsWith" text="Waived">
      <formula>LEFT(E13,LEN("Waived"))="Waived"</formula>
    </cfRule>
    <cfRule type="beginsWith" dxfId="850" priority="323" stopIfTrue="1" operator="beginsWith" text="Pre-Passed">
      <formula>LEFT(E13,LEN("Pre-Passed"))="Pre-Passed"</formula>
    </cfRule>
    <cfRule type="beginsWith" dxfId="849" priority="324" stopIfTrue="1" operator="beginsWith" text="Completed">
      <formula>LEFT(E13,LEN("Completed"))="Completed"</formula>
    </cfRule>
    <cfRule type="beginsWith" dxfId="848" priority="325" stopIfTrue="1" operator="beginsWith" text="Partial">
      <formula>LEFT(E13,LEN("Partial"))="Partial"</formula>
    </cfRule>
    <cfRule type="beginsWith" dxfId="847" priority="326" stopIfTrue="1" operator="beginsWith" text="Missing">
      <formula>LEFT(E13,LEN("Missing"))="Missing"</formula>
    </cfRule>
    <cfRule type="beginsWith" dxfId="846" priority="327" stopIfTrue="1" operator="beginsWith" text="Untested">
      <formula>LEFT(E13,LEN("Untested"))="Untested"</formula>
    </cfRule>
    <cfRule type="notContainsBlanks" dxfId="845" priority="328" stopIfTrue="1">
      <formula>LEN(TRIM(E13))&gt;0</formula>
    </cfRule>
  </conditionalFormatting>
  <conditionalFormatting sqref="F18">
    <cfRule type="beginsWith" dxfId="844" priority="297" stopIfTrue="1" operator="beginsWith" text="Not Applicable">
      <formula>LEFT(F18,LEN("Not Applicable"))="Not Applicable"</formula>
    </cfRule>
    <cfRule type="beginsWith" dxfId="843" priority="298" stopIfTrue="1" operator="beginsWith" text="Waived">
      <formula>LEFT(F18,LEN("Waived"))="Waived"</formula>
    </cfRule>
    <cfRule type="beginsWith" dxfId="842" priority="299" stopIfTrue="1" operator="beginsWith" text="Pre-Passed">
      <formula>LEFT(F18,LEN("Pre-Passed"))="Pre-Passed"</formula>
    </cfRule>
    <cfRule type="beginsWith" dxfId="841" priority="300" stopIfTrue="1" operator="beginsWith" text="Completed">
      <formula>LEFT(F18,LEN("Completed"))="Completed"</formula>
    </cfRule>
    <cfRule type="beginsWith" dxfId="840" priority="301" stopIfTrue="1" operator="beginsWith" text="Partial">
      <formula>LEFT(F18,LEN("Partial"))="Partial"</formula>
    </cfRule>
    <cfRule type="beginsWith" dxfId="839" priority="302" stopIfTrue="1" operator="beginsWith" text="Missing">
      <formula>LEFT(F18,LEN("Missing"))="Missing"</formula>
    </cfRule>
    <cfRule type="beginsWith" dxfId="838" priority="303" stopIfTrue="1" operator="beginsWith" text="Untested">
      <formula>LEFT(F18,LEN("Untested"))="Untested"</formula>
    </cfRule>
    <cfRule type="notContainsBlanks" dxfId="837" priority="304" stopIfTrue="1">
      <formula>LEN(TRIM(F18))&gt;0</formula>
    </cfRule>
  </conditionalFormatting>
  <conditionalFormatting sqref="E18">
    <cfRule type="beginsWith" dxfId="836" priority="305" stopIfTrue="1" operator="beginsWith" text="Not Applicable">
      <formula>LEFT(E18,LEN("Not Applicable"))="Not Applicable"</formula>
    </cfRule>
    <cfRule type="beginsWith" dxfId="835" priority="306" stopIfTrue="1" operator="beginsWith" text="Waived">
      <formula>LEFT(E18,LEN("Waived"))="Waived"</formula>
    </cfRule>
    <cfRule type="beginsWith" dxfId="834" priority="307" stopIfTrue="1" operator="beginsWith" text="Pre-Passed">
      <formula>LEFT(E18,LEN("Pre-Passed"))="Pre-Passed"</formula>
    </cfRule>
    <cfRule type="beginsWith" dxfId="833" priority="308" stopIfTrue="1" operator="beginsWith" text="Completed">
      <formula>LEFT(E18,LEN("Completed"))="Completed"</formula>
    </cfRule>
    <cfRule type="beginsWith" dxfId="832" priority="309" stopIfTrue="1" operator="beginsWith" text="Partial">
      <formula>LEFT(E18,LEN("Partial"))="Partial"</formula>
    </cfRule>
    <cfRule type="beginsWith" dxfId="831" priority="310" stopIfTrue="1" operator="beginsWith" text="Missing">
      <formula>LEFT(E18,LEN("Missing"))="Missing"</formula>
    </cfRule>
    <cfRule type="beginsWith" dxfId="830" priority="311" stopIfTrue="1" operator="beginsWith" text="Untested">
      <formula>LEFT(E18,LEN("Untested"))="Untested"</formula>
    </cfRule>
    <cfRule type="notContainsBlanks" dxfId="829" priority="312" stopIfTrue="1">
      <formula>LEN(TRIM(E18))&gt;0</formula>
    </cfRule>
  </conditionalFormatting>
  <conditionalFormatting sqref="F10">
    <cfRule type="beginsWith" dxfId="828" priority="345" stopIfTrue="1" operator="beginsWith" text="Not Applicable">
      <formula>LEFT(F10,LEN("Not Applicable"))="Not Applicable"</formula>
    </cfRule>
    <cfRule type="beginsWith" dxfId="827" priority="346" stopIfTrue="1" operator="beginsWith" text="Waived">
      <formula>LEFT(F10,LEN("Waived"))="Waived"</formula>
    </cfRule>
    <cfRule type="beginsWith" dxfId="826" priority="347" stopIfTrue="1" operator="beginsWith" text="Pre-Passed">
      <formula>LEFT(F10,LEN("Pre-Passed"))="Pre-Passed"</formula>
    </cfRule>
    <cfRule type="beginsWith" dxfId="825" priority="348" stopIfTrue="1" operator="beginsWith" text="Completed">
      <formula>LEFT(F10,LEN("Completed"))="Completed"</formula>
    </cfRule>
    <cfRule type="beginsWith" dxfId="824" priority="349" stopIfTrue="1" operator="beginsWith" text="Partial">
      <formula>LEFT(F10,LEN("Partial"))="Partial"</formula>
    </cfRule>
    <cfRule type="beginsWith" dxfId="823" priority="350" stopIfTrue="1" operator="beginsWith" text="Missing">
      <formula>LEFT(F10,LEN("Missing"))="Missing"</formula>
    </cfRule>
    <cfRule type="beginsWith" dxfId="822" priority="351" stopIfTrue="1" operator="beginsWith" text="Untested">
      <formula>LEFT(F10,LEN("Untested"))="Untested"</formula>
    </cfRule>
    <cfRule type="notContainsBlanks" dxfId="821" priority="352" stopIfTrue="1">
      <formula>LEN(TRIM(F10))&gt;0</formula>
    </cfRule>
  </conditionalFormatting>
  <conditionalFormatting sqref="E10">
    <cfRule type="beginsWith" dxfId="820" priority="353" stopIfTrue="1" operator="beginsWith" text="Not Applicable">
      <formula>LEFT(E10,LEN("Not Applicable"))="Not Applicable"</formula>
    </cfRule>
    <cfRule type="beginsWith" dxfId="819" priority="354" stopIfTrue="1" operator="beginsWith" text="Waived">
      <formula>LEFT(E10,LEN("Waived"))="Waived"</formula>
    </cfRule>
    <cfRule type="beginsWith" dxfId="818" priority="355" stopIfTrue="1" operator="beginsWith" text="Pre-Passed">
      <formula>LEFT(E10,LEN("Pre-Passed"))="Pre-Passed"</formula>
    </cfRule>
    <cfRule type="beginsWith" dxfId="817" priority="356" stopIfTrue="1" operator="beginsWith" text="Completed">
      <formula>LEFT(E10,LEN("Completed"))="Completed"</formula>
    </cfRule>
    <cfRule type="beginsWith" dxfId="816" priority="357" stopIfTrue="1" operator="beginsWith" text="Partial">
      <formula>LEFT(E10,LEN("Partial"))="Partial"</formula>
    </cfRule>
    <cfRule type="beginsWith" dxfId="815" priority="358" stopIfTrue="1" operator="beginsWith" text="Missing">
      <formula>LEFT(E10,LEN("Missing"))="Missing"</formula>
    </cfRule>
    <cfRule type="beginsWith" dxfId="814" priority="359" stopIfTrue="1" operator="beginsWith" text="Untested">
      <formula>LEFT(E10,LEN("Untested"))="Untested"</formula>
    </cfRule>
    <cfRule type="notContainsBlanks" dxfId="813" priority="360" stopIfTrue="1">
      <formula>LEN(TRIM(E10))&gt;0</formula>
    </cfRule>
  </conditionalFormatting>
  <conditionalFormatting sqref="F13">
    <cfRule type="beginsWith" dxfId="812" priority="313" stopIfTrue="1" operator="beginsWith" text="Not Applicable">
      <formula>LEFT(F13,LEN("Not Applicable"))="Not Applicable"</formula>
    </cfRule>
    <cfRule type="beginsWith" dxfId="811" priority="314" stopIfTrue="1" operator="beginsWith" text="Waived">
      <formula>LEFT(F13,LEN("Waived"))="Waived"</formula>
    </cfRule>
    <cfRule type="beginsWith" dxfId="810" priority="315" stopIfTrue="1" operator="beginsWith" text="Pre-Passed">
      <formula>LEFT(F13,LEN("Pre-Passed"))="Pre-Passed"</formula>
    </cfRule>
    <cfRule type="beginsWith" dxfId="809" priority="316" stopIfTrue="1" operator="beginsWith" text="Completed">
      <formula>LEFT(F13,LEN("Completed"))="Completed"</formula>
    </cfRule>
    <cfRule type="beginsWith" dxfId="808" priority="317" stopIfTrue="1" operator="beginsWith" text="Partial">
      <formula>LEFT(F13,LEN("Partial"))="Partial"</formula>
    </cfRule>
    <cfRule type="beginsWith" dxfId="807" priority="318" stopIfTrue="1" operator="beginsWith" text="Missing">
      <formula>LEFT(F13,LEN("Missing"))="Missing"</formula>
    </cfRule>
    <cfRule type="beginsWith" dxfId="806" priority="319" stopIfTrue="1" operator="beginsWith" text="Untested">
      <formula>LEFT(F13,LEN("Untested"))="Untested"</formula>
    </cfRule>
    <cfRule type="notContainsBlanks" dxfId="805" priority="320" stopIfTrue="1">
      <formula>LEN(TRIM(F13))&gt;0</formula>
    </cfRule>
  </conditionalFormatting>
  <conditionalFormatting sqref="E30">
    <cfRule type="beginsWith" dxfId="804" priority="289" stopIfTrue="1" operator="beginsWith" text="Not Applicable">
      <formula>LEFT(E30,LEN("Not Applicable"))="Not Applicable"</formula>
    </cfRule>
    <cfRule type="beginsWith" dxfId="803" priority="290" stopIfTrue="1" operator="beginsWith" text="Waived">
      <formula>LEFT(E30,LEN("Waived"))="Waived"</formula>
    </cfRule>
    <cfRule type="beginsWith" dxfId="802" priority="291" stopIfTrue="1" operator="beginsWith" text="Pre-Passed">
      <formula>LEFT(E30,LEN("Pre-Passed"))="Pre-Passed"</formula>
    </cfRule>
    <cfRule type="beginsWith" dxfId="801" priority="292" stopIfTrue="1" operator="beginsWith" text="Completed">
      <formula>LEFT(E30,LEN("Completed"))="Completed"</formula>
    </cfRule>
    <cfRule type="beginsWith" dxfId="800" priority="293" stopIfTrue="1" operator="beginsWith" text="Partial">
      <formula>LEFT(E30,LEN("Partial"))="Partial"</formula>
    </cfRule>
    <cfRule type="beginsWith" dxfId="799" priority="294" stopIfTrue="1" operator="beginsWith" text="Missing">
      <formula>LEFT(E30,LEN("Missing"))="Missing"</formula>
    </cfRule>
    <cfRule type="beginsWith" dxfId="798" priority="295" stopIfTrue="1" operator="beginsWith" text="Untested">
      <formula>LEFT(E30,LEN("Untested"))="Untested"</formula>
    </cfRule>
    <cfRule type="notContainsBlanks" dxfId="797" priority="296" stopIfTrue="1">
      <formula>LEN(TRIM(E30))&gt;0</formula>
    </cfRule>
  </conditionalFormatting>
  <conditionalFormatting sqref="F30">
    <cfRule type="beginsWith" dxfId="796" priority="281" stopIfTrue="1" operator="beginsWith" text="Not Applicable">
      <formula>LEFT(F30,LEN("Not Applicable"))="Not Applicable"</formula>
    </cfRule>
    <cfRule type="beginsWith" dxfId="795" priority="282" stopIfTrue="1" operator="beginsWith" text="Waived">
      <formula>LEFT(F30,LEN("Waived"))="Waived"</formula>
    </cfRule>
    <cfRule type="beginsWith" dxfId="794" priority="283" stopIfTrue="1" operator="beginsWith" text="Pre-Passed">
      <formula>LEFT(F30,LEN("Pre-Passed"))="Pre-Passed"</formula>
    </cfRule>
    <cfRule type="beginsWith" dxfId="793" priority="284" stopIfTrue="1" operator="beginsWith" text="Completed">
      <formula>LEFT(F30,LEN("Completed"))="Completed"</formula>
    </cfRule>
    <cfRule type="beginsWith" dxfId="792" priority="285" stopIfTrue="1" operator="beginsWith" text="Partial">
      <formula>LEFT(F30,LEN("Partial"))="Partial"</formula>
    </cfRule>
    <cfRule type="beginsWith" dxfId="791" priority="286" stopIfTrue="1" operator="beginsWith" text="Missing">
      <formula>LEFT(F30,LEN("Missing"))="Missing"</formula>
    </cfRule>
    <cfRule type="beginsWith" dxfId="790" priority="287" stopIfTrue="1" operator="beginsWith" text="Untested">
      <formula>LEFT(F30,LEN("Untested"))="Untested"</formula>
    </cfRule>
    <cfRule type="notContainsBlanks" dxfId="789" priority="288" stopIfTrue="1">
      <formula>LEN(TRIM(F30))&gt;0</formula>
    </cfRule>
  </conditionalFormatting>
  <conditionalFormatting sqref="E46:F46 E51:F52">
    <cfRule type="beginsWith" dxfId="788" priority="201" stopIfTrue="1" operator="beginsWith" text="Not Applicable">
      <formula>LEFT(E46,LEN("Not Applicable"))="Not Applicable"</formula>
    </cfRule>
    <cfRule type="beginsWith" dxfId="787" priority="202" stopIfTrue="1" operator="beginsWith" text="Waived">
      <formula>LEFT(E46,LEN("Waived"))="Waived"</formula>
    </cfRule>
    <cfRule type="beginsWith" dxfId="786" priority="203" stopIfTrue="1" operator="beginsWith" text="Pre-Passed">
      <formula>LEFT(E46,LEN("Pre-Passed"))="Pre-Passed"</formula>
    </cfRule>
    <cfRule type="beginsWith" dxfId="785" priority="204" stopIfTrue="1" operator="beginsWith" text="Completed">
      <formula>LEFT(E46,LEN("Completed"))="Completed"</formula>
    </cfRule>
    <cfRule type="beginsWith" dxfId="784" priority="205" stopIfTrue="1" operator="beginsWith" text="Partial">
      <formula>LEFT(E46,LEN("Partial"))="Partial"</formula>
    </cfRule>
    <cfRule type="beginsWith" dxfId="783" priority="206" stopIfTrue="1" operator="beginsWith" text="Missing">
      <formula>LEFT(E46,LEN("Missing"))="Missing"</formula>
    </cfRule>
    <cfRule type="beginsWith" dxfId="782" priority="207" stopIfTrue="1" operator="beginsWith" text="Untested">
      <formula>LEFT(E46,LEN("Untested"))="Untested"</formula>
    </cfRule>
    <cfRule type="notContainsBlanks" dxfId="781" priority="208" stopIfTrue="1">
      <formula>LEN(TRIM(E46))&gt;0</formula>
    </cfRule>
  </conditionalFormatting>
  <conditionalFormatting sqref="E53:F53">
    <cfRule type="beginsWith" dxfId="780" priority="193" stopIfTrue="1" operator="beginsWith" text="Not Applicable">
      <formula>LEFT(E53,LEN("Not Applicable"))="Not Applicable"</formula>
    </cfRule>
    <cfRule type="beginsWith" dxfId="779" priority="194" stopIfTrue="1" operator="beginsWith" text="Waived">
      <formula>LEFT(E53,LEN("Waived"))="Waived"</formula>
    </cfRule>
    <cfRule type="beginsWith" dxfId="778" priority="195" stopIfTrue="1" operator="beginsWith" text="Pre-Passed">
      <formula>LEFT(E53,LEN("Pre-Passed"))="Pre-Passed"</formula>
    </cfRule>
    <cfRule type="beginsWith" dxfId="777" priority="196" stopIfTrue="1" operator="beginsWith" text="Completed">
      <formula>LEFT(E53,LEN("Completed"))="Completed"</formula>
    </cfRule>
    <cfRule type="beginsWith" dxfId="776" priority="197" stopIfTrue="1" operator="beginsWith" text="Partial">
      <formula>LEFT(E53,LEN("Partial"))="Partial"</formula>
    </cfRule>
    <cfRule type="beginsWith" dxfId="775" priority="198" stopIfTrue="1" operator="beginsWith" text="Missing">
      <formula>LEFT(E53,LEN("Missing"))="Missing"</formula>
    </cfRule>
    <cfRule type="beginsWith" dxfId="774" priority="199" stopIfTrue="1" operator="beginsWith" text="Untested">
      <formula>LEFT(E53,LEN("Untested"))="Untested"</formula>
    </cfRule>
    <cfRule type="notContainsBlanks" dxfId="773" priority="200" stopIfTrue="1">
      <formula>LEN(TRIM(E53))&gt;0</formula>
    </cfRule>
  </conditionalFormatting>
  <conditionalFormatting sqref="E45">
    <cfRule type="beginsWith" dxfId="772" priority="185" stopIfTrue="1" operator="beginsWith" text="Not Applicable">
      <formula>LEFT(E45,LEN("Not Applicable"))="Not Applicable"</formula>
    </cfRule>
    <cfRule type="beginsWith" dxfId="771" priority="186" stopIfTrue="1" operator="beginsWith" text="Waived">
      <formula>LEFT(E45,LEN("Waived"))="Waived"</formula>
    </cfRule>
    <cfRule type="beginsWith" dxfId="770" priority="187" stopIfTrue="1" operator="beginsWith" text="Pre-Passed">
      <formula>LEFT(E45,LEN("Pre-Passed"))="Pre-Passed"</formula>
    </cfRule>
    <cfRule type="beginsWith" dxfId="769" priority="188" stopIfTrue="1" operator="beginsWith" text="Completed">
      <formula>LEFT(E45,LEN("Completed"))="Completed"</formula>
    </cfRule>
    <cfRule type="beginsWith" dxfId="768" priority="189" stopIfTrue="1" operator="beginsWith" text="Partial">
      <formula>LEFT(E45,LEN("Partial"))="Partial"</formula>
    </cfRule>
    <cfRule type="beginsWith" dxfId="767" priority="190" stopIfTrue="1" operator="beginsWith" text="Missing">
      <formula>LEFT(E45,LEN("Missing"))="Missing"</formula>
    </cfRule>
    <cfRule type="beginsWith" dxfId="766" priority="191" stopIfTrue="1" operator="beginsWith" text="Untested">
      <formula>LEFT(E45,LEN("Untested"))="Untested"</formula>
    </cfRule>
    <cfRule type="notContainsBlanks" dxfId="765" priority="192" stopIfTrue="1">
      <formula>LEN(TRIM(E45))&gt;0</formula>
    </cfRule>
  </conditionalFormatting>
  <conditionalFormatting sqref="F45">
    <cfRule type="beginsWith" dxfId="764" priority="177" stopIfTrue="1" operator="beginsWith" text="Not Applicable">
      <formula>LEFT(F45,LEN("Not Applicable"))="Not Applicable"</formula>
    </cfRule>
    <cfRule type="beginsWith" dxfId="763" priority="178" stopIfTrue="1" operator="beginsWith" text="Waived">
      <formula>LEFT(F45,LEN("Waived"))="Waived"</formula>
    </cfRule>
    <cfRule type="beginsWith" dxfId="762" priority="179" stopIfTrue="1" operator="beginsWith" text="Pre-Passed">
      <formula>LEFT(F45,LEN("Pre-Passed"))="Pre-Passed"</formula>
    </cfRule>
    <cfRule type="beginsWith" dxfId="761" priority="180" stopIfTrue="1" operator="beginsWith" text="Completed">
      <formula>LEFT(F45,LEN("Completed"))="Completed"</formula>
    </cfRule>
    <cfRule type="beginsWith" dxfId="760" priority="181" stopIfTrue="1" operator="beginsWith" text="Partial">
      <formula>LEFT(F45,LEN("Partial"))="Partial"</formula>
    </cfRule>
    <cfRule type="beginsWith" dxfId="759" priority="182" stopIfTrue="1" operator="beginsWith" text="Missing">
      <formula>LEFT(F45,LEN("Missing"))="Missing"</formula>
    </cfRule>
    <cfRule type="beginsWith" dxfId="758" priority="183" stopIfTrue="1" operator="beginsWith" text="Untested">
      <formula>LEFT(F45,LEN("Untested"))="Untested"</formula>
    </cfRule>
    <cfRule type="notContainsBlanks" dxfId="757" priority="184" stopIfTrue="1">
      <formula>LEN(TRIM(F45))&gt;0</formula>
    </cfRule>
  </conditionalFormatting>
  <conditionalFormatting sqref="E49:F49">
    <cfRule type="beginsWith" dxfId="756" priority="169" stopIfTrue="1" operator="beginsWith" text="Not Applicable">
      <formula>LEFT(E49,LEN("Not Applicable"))="Not Applicable"</formula>
    </cfRule>
    <cfRule type="beginsWith" dxfId="755" priority="170" stopIfTrue="1" operator="beginsWith" text="Waived">
      <formula>LEFT(E49,LEN("Waived"))="Waived"</formula>
    </cfRule>
    <cfRule type="beginsWith" dxfId="754" priority="171" stopIfTrue="1" operator="beginsWith" text="Pre-Passed">
      <formula>LEFT(E49,LEN("Pre-Passed"))="Pre-Passed"</formula>
    </cfRule>
    <cfRule type="beginsWith" dxfId="753" priority="172" stopIfTrue="1" operator="beginsWith" text="Completed">
      <formula>LEFT(E49,LEN("Completed"))="Completed"</formula>
    </cfRule>
    <cfRule type="beginsWith" dxfId="752" priority="173" stopIfTrue="1" operator="beginsWith" text="Partial">
      <formula>LEFT(E49,LEN("Partial"))="Partial"</formula>
    </cfRule>
    <cfRule type="beginsWith" dxfId="751" priority="174" stopIfTrue="1" operator="beginsWith" text="Missing">
      <formula>LEFT(E49,LEN("Missing"))="Missing"</formula>
    </cfRule>
    <cfRule type="beginsWith" dxfId="750" priority="175" stopIfTrue="1" operator="beginsWith" text="Untested">
      <formula>LEFT(E49,LEN("Untested"))="Untested"</formula>
    </cfRule>
    <cfRule type="notContainsBlanks" dxfId="749" priority="176" stopIfTrue="1">
      <formula>LEN(TRIM(E49))&gt;0</formula>
    </cfRule>
  </conditionalFormatting>
  <conditionalFormatting sqref="E50:F50">
    <cfRule type="beginsWith" dxfId="748" priority="161" stopIfTrue="1" operator="beginsWith" text="Not Applicable">
      <formula>LEFT(E50,LEN("Not Applicable"))="Not Applicable"</formula>
    </cfRule>
    <cfRule type="beginsWith" dxfId="747" priority="162" stopIfTrue="1" operator="beginsWith" text="Waived">
      <formula>LEFT(E50,LEN("Waived"))="Waived"</formula>
    </cfRule>
    <cfRule type="beginsWith" dxfId="746" priority="163" stopIfTrue="1" operator="beginsWith" text="Pre-Passed">
      <formula>LEFT(E50,LEN("Pre-Passed"))="Pre-Passed"</formula>
    </cfRule>
    <cfRule type="beginsWith" dxfId="745" priority="164" stopIfTrue="1" operator="beginsWith" text="Completed">
      <formula>LEFT(E50,LEN("Completed"))="Completed"</formula>
    </cfRule>
    <cfRule type="beginsWith" dxfId="744" priority="165" stopIfTrue="1" operator="beginsWith" text="Partial">
      <formula>LEFT(E50,LEN("Partial"))="Partial"</formula>
    </cfRule>
    <cfRule type="beginsWith" dxfId="743" priority="166" stopIfTrue="1" operator="beginsWith" text="Missing">
      <formula>LEFT(E50,LEN("Missing"))="Missing"</formula>
    </cfRule>
    <cfRule type="beginsWith" dxfId="742" priority="167" stopIfTrue="1" operator="beginsWith" text="Untested">
      <formula>LEFT(E50,LEN("Untested"))="Untested"</formula>
    </cfRule>
    <cfRule type="notContainsBlanks" dxfId="741" priority="168" stopIfTrue="1">
      <formula>LEN(TRIM(E50))&gt;0</formula>
    </cfRule>
  </conditionalFormatting>
  <conditionalFormatting sqref="E67:F69 E71:F73">
    <cfRule type="beginsWith" dxfId="740" priority="153" stopIfTrue="1" operator="beginsWith" text="Not Applicable">
      <formula>LEFT(E67,LEN("Not Applicable"))="Not Applicable"</formula>
    </cfRule>
    <cfRule type="beginsWith" dxfId="739" priority="154" stopIfTrue="1" operator="beginsWith" text="Waived">
      <formula>LEFT(E67,LEN("Waived"))="Waived"</formula>
    </cfRule>
    <cfRule type="beginsWith" dxfId="738" priority="155" stopIfTrue="1" operator="beginsWith" text="Pre-Passed">
      <formula>LEFT(E67,LEN("Pre-Passed"))="Pre-Passed"</formula>
    </cfRule>
    <cfRule type="beginsWith" dxfId="737" priority="156" stopIfTrue="1" operator="beginsWith" text="Completed">
      <formula>LEFT(E67,LEN("Completed"))="Completed"</formula>
    </cfRule>
    <cfRule type="beginsWith" dxfId="736" priority="157" stopIfTrue="1" operator="beginsWith" text="Partial">
      <formula>LEFT(E67,LEN("Partial"))="Partial"</formula>
    </cfRule>
    <cfRule type="beginsWith" dxfId="735" priority="158" stopIfTrue="1" operator="beginsWith" text="Missing">
      <formula>LEFT(E67,LEN("Missing"))="Missing"</formula>
    </cfRule>
    <cfRule type="beginsWith" dxfId="734" priority="159" stopIfTrue="1" operator="beginsWith" text="Untested">
      <formula>LEFT(E67,LEN("Untested"))="Untested"</formula>
    </cfRule>
    <cfRule type="notContainsBlanks" dxfId="733" priority="160" stopIfTrue="1">
      <formula>LEN(TRIM(E67))&gt;0</formula>
    </cfRule>
  </conditionalFormatting>
  <conditionalFormatting sqref="E61:F61 E64:F65">
    <cfRule type="beginsWith" dxfId="732" priority="145" stopIfTrue="1" operator="beginsWith" text="Not Applicable">
      <formula>LEFT(E61,LEN("Not Applicable"))="Not Applicable"</formula>
    </cfRule>
    <cfRule type="beginsWith" dxfId="731" priority="146" stopIfTrue="1" operator="beginsWith" text="Waived">
      <formula>LEFT(E61,LEN("Waived"))="Waived"</formula>
    </cfRule>
    <cfRule type="beginsWith" dxfId="730" priority="147" stopIfTrue="1" operator="beginsWith" text="Pre-Passed">
      <formula>LEFT(E61,LEN("Pre-Passed"))="Pre-Passed"</formula>
    </cfRule>
    <cfRule type="beginsWith" dxfId="729" priority="148" stopIfTrue="1" operator="beginsWith" text="Completed">
      <formula>LEFT(E61,LEN("Completed"))="Completed"</formula>
    </cfRule>
    <cfRule type="beginsWith" dxfId="728" priority="149" stopIfTrue="1" operator="beginsWith" text="Partial">
      <formula>LEFT(E61,LEN("Partial"))="Partial"</formula>
    </cfRule>
    <cfRule type="beginsWith" dxfId="727" priority="150" stopIfTrue="1" operator="beginsWith" text="Missing">
      <formula>LEFT(E61,LEN("Missing"))="Missing"</formula>
    </cfRule>
    <cfRule type="beginsWith" dxfId="726" priority="151" stopIfTrue="1" operator="beginsWith" text="Untested">
      <formula>LEFT(E61,LEN("Untested"))="Untested"</formula>
    </cfRule>
    <cfRule type="notContainsBlanks" dxfId="725" priority="152" stopIfTrue="1">
      <formula>LEN(TRIM(E61))&gt;0</formula>
    </cfRule>
  </conditionalFormatting>
  <conditionalFormatting sqref="E66:F66">
    <cfRule type="beginsWith" dxfId="724" priority="137" stopIfTrue="1" operator="beginsWith" text="Not Applicable">
      <formula>LEFT(E66,LEN("Not Applicable"))="Not Applicable"</formula>
    </cfRule>
    <cfRule type="beginsWith" dxfId="723" priority="138" stopIfTrue="1" operator="beginsWith" text="Waived">
      <formula>LEFT(E66,LEN("Waived"))="Waived"</formula>
    </cfRule>
    <cfRule type="beginsWith" dxfId="722" priority="139" stopIfTrue="1" operator="beginsWith" text="Pre-Passed">
      <formula>LEFT(E66,LEN("Pre-Passed"))="Pre-Passed"</formula>
    </cfRule>
    <cfRule type="beginsWith" dxfId="721" priority="140" stopIfTrue="1" operator="beginsWith" text="Completed">
      <formula>LEFT(E66,LEN("Completed"))="Completed"</formula>
    </cfRule>
    <cfRule type="beginsWith" dxfId="720" priority="141" stopIfTrue="1" operator="beginsWith" text="Partial">
      <formula>LEFT(E66,LEN("Partial"))="Partial"</formula>
    </cfRule>
    <cfRule type="beginsWith" dxfId="719" priority="142" stopIfTrue="1" operator="beginsWith" text="Missing">
      <formula>LEFT(E66,LEN("Missing"))="Missing"</formula>
    </cfRule>
    <cfRule type="beginsWith" dxfId="718" priority="143" stopIfTrue="1" operator="beginsWith" text="Untested">
      <formula>LEFT(E66,LEN("Untested"))="Untested"</formula>
    </cfRule>
    <cfRule type="notContainsBlanks" dxfId="717" priority="144" stopIfTrue="1">
      <formula>LEN(TRIM(E66))&gt;0</formula>
    </cfRule>
  </conditionalFormatting>
  <conditionalFormatting sqref="E60">
    <cfRule type="beginsWith" dxfId="716" priority="129" stopIfTrue="1" operator="beginsWith" text="Not Applicable">
      <formula>LEFT(E60,LEN("Not Applicable"))="Not Applicable"</formula>
    </cfRule>
    <cfRule type="beginsWith" dxfId="715" priority="130" stopIfTrue="1" operator="beginsWith" text="Waived">
      <formula>LEFT(E60,LEN("Waived"))="Waived"</formula>
    </cfRule>
    <cfRule type="beginsWith" dxfId="714" priority="131" stopIfTrue="1" operator="beginsWith" text="Pre-Passed">
      <formula>LEFT(E60,LEN("Pre-Passed"))="Pre-Passed"</formula>
    </cfRule>
    <cfRule type="beginsWith" dxfId="713" priority="132" stopIfTrue="1" operator="beginsWith" text="Completed">
      <formula>LEFT(E60,LEN("Completed"))="Completed"</formula>
    </cfRule>
    <cfRule type="beginsWith" dxfId="712" priority="133" stopIfTrue="1" operator="beginsWith" text="Partial">
      <formula>LEFT(E60,LEN("Partial"))="Partial"</formula>
    </cfRule>
    <cfRule type="beginsWith" dxfId="711" priority="134" stopIfTrue="1" operator="beginsWith" text="Missing">
      <formula>LEFT(E60,LEN("Missing"))="Missing"</formula>
    </cfRule>
    <cfRule type="beginsWith" dxfId="710" priority="135" stopIfTrue="1" operator="beginsWith" text="Untested">
      <formula>LEFT(E60,LEN("Untested"))="Untested"</formula>
    </cfRule>
    <cfRule type="notContainsBlanks" dxfId="709" priority="136" stopIfTrue="1">
      <formula>LEN(TRIM(E60))&gt;0</formula>
    </cfRule>
  </conditionalFormatting>
  <conditionalFormatting sqref="F60">
    <cfRule type="beginsWith" dxfId="708" priority="121" stopIfTrue="1" operator="beginsWith" text="Not Applicable">
      <formula>LEFT(F60,LEN("Not Applicable"))="Not Applicable"</formula>
    </cfRule>
    <cfRule type="beginsWith" dxfId="707" priority="122" stopIfTrue="1" operator="beginsWith" text="Waived">
      <formula>LEFT(F60,LEN("Waived"))="Waived"</formula>
    </cfRule>
    <cfRule type="beginsWith" dxfId="706" priority="123" stopIfTrue="1" operator="beginsWith" text="Pre-Passed">
      <formula>LEFT(F60,LEN("Pre-Passed"))="Pre-Passed"</formula>
    </cfRule>
    <cfRule type="beginsWith" dxfId="705" priority="124" stopIfTrue="1" operator="beginsWith" text="Completed">
      <formula>LEFT(F60,LEN("Completed"))="Completed"</formula>
    </cfRule>
    <cfRule type="beginsWith" dxfId="704" priority="125" stopIfTrue="1" operator="beginsWith" text="Partial">
      <formula>LEFT(F60,LEN("Partial"))="Partial"</formula>
    </cfRule>
    <cfRule type="beginsWith" dxfId="703" priority="126" stopIfTrue="1" operator="beginsWith" text="Missing">
      <formula>LEFT(F60,LEN("Missing"))="Missing"</formula>
    </cfRule>
    <cfRule type="beginsWith" dxfId="702" priority="127" stopIfTrue="1" operator="beginsWith" text="Untested">
      <formula>LEFT(F60,LEN("Untested"))="Untested"</formula>
    </cfRule>
    <cfRule type="notContainsBlanks" dxfId="701" priority="128" stopIfTrue="1">
      <formula>LEN(TRIM(F60))&gt;0</formula>
    </cfRule>
  </conditionalFormatting>
  <conditionalFormatting sqref="E62:F62">
    <cfRule type="beginsWith" dxfId="700" priority="113" stopIfTrue="1" operator="beginsWith" text="Not Applicable">
      <formula>LEFT(E62,LEN("Not Applicable"))="Not Applicable"</formula>
    </cfRule>
    <cfRule type="beginsWith" dxfId="699" priority="114" stopIfTrue="1" operator="beginsWith" text="Waived">
      <formula>LEFT(E62,LEN("Waived"))="Waived"</formula>
    </cfRule>
    <cfRule type="beginsWith" dxfId="698" priority="115" stopIfTrue="1" operator="beginsWith" text="Pre-Passed">
      <formula>LEFT(E62,LEN("Pre-Passed"))="Pre-Passed"</formula>
    </cfRule>
    <cfRule type="beginsWith" dxfId="697" priority="116" stopIfTrue="1" operator="beginsWith" text="Completed">
      <formula>LEFT(E62,LEN("Completed"))="Completed"</formula>
    </cfRule>
    <cfRule type="beginsWith" dxfId="696" priority="117" stopIfTrue="1" operator="beginsWith" text="Partial">
      <formula>LEFT(E62,LEN("Partial"))="Partial"</formula>
    </cfRule>
    <cfRule type="beginsWith" dxfId="695" priority="118" stopIfTrue="1" operator="beginsWith" text="Missing">
      <formula>LEFT(E62,LEN("Missing"))="Missing"</formula>
    </cfRule>
    <cfRule type="beginsWith" dxfId="694" priority="119" stopIfTrue="1" operator="beginsWith" text="Untested">
      <formula>LEFT(E62,LEN("Untested"))="Untested"</formula>
    </cfRule>
    <cfRule type="notContainsBlanks" dxfId="693" priority="120" stopIfTrue="1">
      <formula>LEN(TRIM(E62))&gt;0</formula>
    </cfRule>
  </conditionalFormatting>
  <conditionalFormatting sqref="E63:F63">
    <cfRule type="beginsWith" dxfId="692" priority="105" stopIfTrue="1" operator="beginsWith" text="Not Applicable">
      <formula>LEFT(E63,LEN("Not Applicable"))="Not Applicable"</formula>
    </cfRule>
    <cfRule type="beginsWith" dxfId="691" priority="106" stopIfTrue="1" operator="beginsWith" text="Waived">
      <formula>LEFT(E63,LEN("Waived"))="Waived"</formula>
    </cfRule>
    <cfRule type="beginsWith" dxfId="690" priority="107" stopIfTrue="1" operator="beginsWith" text="Pre-Passed">
      <formula>LEFT(E63,LEN("Pre-Passed"))="Pre-Passed"</formula>
    </cfRule>
    <cfRule type="beginsWith" dxfId="689" priority="108" stopIfTrue="1" operator="beginsWith" text="Completed">
      <formula>LEFT(E63,LEN("Completed"))="Completed"</formula>
    </cfRule>
    <cfRule type="beginsWith" dxfId="688" priority="109" stopIfTrue="1" operator="beginsWith" text="Partial">
      <formula>LEFT(E63,LEN("Partial"))="Partial"</formula>
    </cfRule>
    <cfRule type="beginsWith" dxfId="687" priority="110" stopIfTrue="1" operator="beginsWith" text="Missing">
      <formula>LEFT(E63,LEN("Missing"))="Missing"</formula>
    </cfRule>
    <cfRule type="beginsWith" dxfId="686" priority="111" stopIfTrue="1" operator="beginsWith" text="Untested">
      <formula>LEFT(E63,LEN("Untested"))="Untested"</formula>
    </cfRule>
    <cfRule type="notContainsBlanks" dxfId="685" priority="112" stopIfTrue="1">
      <formula>LEN(TRIM(E63))&gt;0</formula>
    </cfRule>
  </conditionalFormatting>
  <conditionalFormatting sqref="E70:F70">
    <cfRule type="beginsWith" dxfId="684" priority="97" stopIfTrue="1" operator="beginsWith" text="Not Applicable">
      <formula>LEFT(E70,LEN("Not Applicable"))="Not Applicable"</formula>
    </cfRule>
    <cfRule type="beginsWith" dxfId="683" priority="98" stopIfTrue="1" operator="beginsWith" text="Waived">
      <formula>LEFT(E70,LEN("Waived"))="Waived"</formula>
    </cfRule>
    <cfRule type="beginsWith" dxfId="682" priority="99" stopIfTrue="1" operator="beginsWith" text="Pre-Passed">
      <formula>LEFT(E70,LEN("Pre-Passed"))="Pre-Passed"</formula>
    </cfRule>
    <cfRule type="beginsWith" dxfId="681" priority="100" stopIfTrue="1" operator="beginsWith" text="Completed">
      <formula>LEFT(E70,LEN("Completed"))="Completed"</formula>
    </cfRule>
    <cfRule type="beginsWith" dxfId="680" priority="101" stopIfTrue="1" operator="beginsWith" text="Partial">
      <formula>LEFT(E70,LEN("Partial"))="Partial"</formula>
    </cfRule>
    <cfRule type="beginsWith" dxfId="679" priority="102" stopIfTrue="1" operator="beginsWith" text="Missing">
      <formula>LEFT(E70,LEN("Missing"))="Missing"</formula>
    </cfRule>
    <cfRule type="beginsWith" dxfId="678" priority="103" stopIfTrue="1" operator="beginsWith" text="Untested">
      <formula>LEFT(E70,LEN("Untested"))="Untested"</formula>
    </cfRule>
    <cfRule type="notContainsBlanks" dxfId="677" priority="104" stopIfTrue="1">
      <formula>LEN(TRIM(E70))&gt;0</formula>
    </cfRule>
  </conditionalFormatting>
  <conditionalFormatting sqref="E74:F76">
    <cfRule type="beginsWith" dxfId="676" priority="89" stopIfTrue="1" operator="beginsWith" text="Not Applicable">
      <formula>LEFT(E74,LEN("Not Applicable"))="Not Applicable"</formula>
    </cfRule>
    <cfRule type="beginsWith" dxfId="675" priority="90" stopIfTrue="1" operator="beginsWith" text="Waived">
      <formula>LEFT(E74,LEN("Waived"))="Waived"</formula>
    </cfRule>
    <cfRule type="beginsWith" dxfId="674" priority="91" stopIfTrue="1" operator="beginsWith" text="Pre-Passed">
      <formula>LEFT(E74,LEN("Pre-Passed"))="Pre-Passed"</formula>
    </cfRule>
    <cfRule type="beginsWith" dxfId="673" priority="92" stopIfTrue="1" operator="beginsWith" text="Completed">
      <formula>LEFT(E74,LEN("Completed"))="Completed"</formula>
    </cfRule>
    <cfRule type="beginsWith" dxfId="672" priority="93" stopIfTrue="1" operator="beginsWith" text="Partial">
      <formula>LEFT(E74,LEN("Partial"))="Partial"</formula>
    </cfRule>
    <cfRule type="beginsWith" dxfId="671" priority="94" stopIfTrue="1" operator="beginsWith" text="Missing">
      <formula>LEFT(E74,LEN("Missing"))="Missing"</formula>
    </cfRule>
    <cfRule type="beginsWith" dxfId="670" priority="95" stopIfTrue="1" operator="beginsWith" text="Untested">
      <formula>LEFT(E74,LEN("Untested"))="Untested"</formula>
    </cfRule>
    <cfRule type="notContainsBlanks" dxfId="669" priority="96" stopIfTrue="1">
      <formula>LEN(TRIM(E74))&gt;0</formula>
    </cfRule>
  </conditionalFormatting>
  <conditionalFormatting sqref="E80:F85">
    <cfRule type="beginsWith" dxfId="668" priority="81" stopIfTrue="1" operator="beginsWith" text="Not Applicable">
      <formula>LEFT(E80,LEN("Not Applicable"))="Not Applicable"</formula>
    </cfRule>
    <cfRule type="beginsWith" dxfId="667" priority="82" stopIfTrue="1" operator="beginsWith" text="Waived">
      <formula>LEFT(E80,LEN("Waived"))="Waived"</formula>
    </cfRule>
    <cfRule type="beginsWith" dxfId="666" priority="83" stopIfTrue="1" operator="beginsWith" text="Pre-Passed">
      <formula>LEFT(E80,LEN("Pre-Passed"))="Pre-Passed"</formula>
    </cfRule>
    <cfRule type="beginsWith" dxfId="665" priority="84" stopIfTrue="1" operator="beginsWith" text="Completed">
      <formula>LEFT(E80,LEN("Completed"))="Completed"</formula>
    </cfRule>
    <cfRule type="beginsWith" dxfId="664" priority="85" stopIfTrue="1" operator="beginsWith" text="Partial">
      <formula>LEFT(E80,LEN("Partial"))="Partial"</formula>
    </cfRule>
    <cfRule type="beginsWith" dxfId="663" priority="86" stopIfTrue="1" operator="beginsWith" text="Missing">
      <formula>LEFT(E80,LEN("Missing"))="Missing"</formula>
    </cfRule>
    <cfRule type="beginsWith" dxfId="662" priority="87" stopIfTrue="1" operator="beginsWith" text="Untested">
      <formula>LEFT(E80,LEN("Untested"))="Untested"</formula>
    </cfRule>
    <cfRule type="notContainsBlanks" dxfId="661" priority="88" stopIfTrue="1">
      <formula>LEN(TRIM(E80))&gt;0</formula>
    </cfRule>
  </conditionalFormatting>
  <conditionalFormatting sqref="E78:F79">
    <cfRule type="beginsWith" dxfId="660" priority="73" stopIfTrue="1" operator="beginsWith" text="Not Applicable">
      <formula>LEFT(E78,LEN("Not Applicable"))="Not Applicable"</formula>
    </cfRule>
    <cfRule type="beginsWith" dxfId="659" priority="74" stopIfTrue="1" operator="beginsWith" text="Waived">
      <formula>LEFT(E78,LEN("Waived"))="Waived"</formula>
    </cfRule>
    <cfRule type="beginsWith" dxfId="658" priority="75" stopIfTrue="1" operator="beginsWith" text="Pre-Passed">
      <formula>LEFT(E78,LEN("Pre-Passed"))="Pre-Passed"</formula>
    </cfRule>
    <cfRule type="beginsWith" dxfId="657" priority="76" stopIfTrue="1" operator="beginsWith" text="Completed">
      <formula>LEFT(E78,LEN("Completed"))="Completed"</formula>
    </cfRule>
    <cfRule type="beginsWith" dxfId="656" priority="77" stopIfTrue="1" operator="beginsWith" text="Partial">
      <formula>LEFT(E78,LEN("Partial"))="Partial"</formula>
    </cfRule>
    <cfRule type="beginsWith" dxfId="655" priority="78" stopIfTrue="1" operator="beginsWith" text="Missing">
      <formula>LEFT(E78,LEN("Missing"))="Missing"</formula>
    </cfRule>
    <cfRule type="beginsWith" dxfId="654" priority="79" stopIfTrue="1" operator="beginsWith" text="Untested">
      <formula>LEFT(E78,LEN("Untested"))="Untested"</formula>
    </cfRule>
    <cfRule type="notContainsBlanks" dxfId="653" priority="80" stopIfTrue="1">
      <formula>LEN(TRIM(E78))&gt;0</formula>
    </cfRule>
  </conditionalFormatting>
  <conditionalFormatting sqref="E77">
    <cfRule type="beginsWith" dxfId="652" priority="57" stopIfTrue="1" operator="beginsWith" text="Not Applicable">
      <formula>LEFT(E77,LEN("Not Applicable"))="Not Applicable"</formula>
    </cfRule>
    <cfRule type="beginsWith" dxfId="651" priority="58" stopIfTrue="1" operator="beginsWith" text="Waived">
      <formula>LEFT(E77,LEN("Waived"))="Waived"</formula>
    </cfRule>
    <cfRule type="beginsWith" dxfId="650" priority="59" stopIfTrue="1" operator="beginsWith" text="Pre-Passed">
      <formula>LEFT(E77,LEN("Pre-Passed"))="Pre-Passed"</formula>
    </cfRule>
    <cfRule type="beginsWith" dxfId="649" priority="60" stopIfTrue="1" operator="beginsWith" text="Completed">
      <formula>LEFT(E77,LEN("Completed"))="Completed"</formula>
    </cfRule>
    <cfRule type="beginsWith" dxfId="648" priority="61" stopIfTrue="1" operator="beginsWith" text="Partial">
      <formula>LEFT(E77,LEN("Partial"))="Partial"</formula>
    </cfRule>
    <cfRule type="beginsWith" dxfId="647" priority="62" stopIfTrue="1" operator="beginsWith" text="Missing">
      <formula>LEFT(E77,LEN("Missing"))="Missing"</formula>
    </cfRule>
    <cfRule type="beginsWith" dxfId="646" priority="63" stopIfTrue="1" operator="beginsWith" text="Untested">
      <formula>LEFT(E77,LEN("Untested"))="Untested"</formula>
    </cfRule>
    <cfRule type="notContainsBlanks" dxfId="645" priority="64" stopIfTrue="1">
      <formula>LEN(TRIM(E77))&gt;0</formula>
    </cfRule>
  </conditionalFormatting>
  <conditionalFormatting sqref="F77">
    <cfRule type="beginsWith" dxfId="644" priority="49" stopIfTrue="1" operator="beginsWith" text="Not Applicable">
      <formula>LEFT(F77,LEN("Not Applicable"))="Not Applicable"</formula>
    </cfRule>
    <cfRule type="beginsWith" dxfId="643" priority="50" stopIfTrue="1" operator="beginsWith" text="Waived">
      <formula>LEFT(F77,LEN("Waived"))="Waived"</formula>
    </cfRule>
    <cfRule type="beginsWith" dxfId="642" priority="51" stopIfTrue="1" operator="beginsWith" text="Pre-Passed">
      <formula>LEFT(F77,LEN("Pre-Passed"))="Pre-Passed"</formula>
    </cfRule>
    <cfRule type="beginsWith" dxfId="641" priority="52" stopIfTrue="1" operator="beginsWith" text="Completed">
      <formula>LEFT(F77,LEN("Completed"))="Completed"</formula>
    </cfRule>
    <cfRule type="beginsWith" dxfId="640" priority="53" stopIfTrue="1" operator="beginsWith" text="Partial">
      <formula>LEFT(F77,LEN("Partial"))="Partial"</formula>
    </cfRule>
    <cfRule type="beginsWith" dxfId="639" priority="54" stopIfTrue="1" operator="beginsWith" text="Missing">
      <formula>LEFT(F77,LEN("Missing"))="Missing"</formula>
    </cfRule>
    <cfRule type="beginsWith" dxfId="638" priority="55" stopIfTrue="1" operator="beginsWith" text="Untested">
      <formula>LEFT(F77,LEN("Untested"))="Untested"</formula>
    </cfRule>
    <cfRule type="notContainsBlanks" dxfId="637" priority="56" stopIfTrue="1">
      <formula>LEN(TRIM(F77))&gt;0</formula>
    </cfRule>
  </conditionalFormatting>
  <conditionalFormatting sqref="E47:F47">
    <cfRule type="beginsWith" dxfId="636" priority="9" stopIfTrue="1" operator="beginsWith" text="Not Applicable">
      <formula>LEFT(E47,LEN("Not Applicable"))="Not Applicable"</formula>
    </cfRule>
    <cfRule type="beginsWith" dxfId="635" priority="10" stopIfTrue="1" operator="beginsWith" text="Waived">
      <formula>LEFT(E47,LEN("Waived"))="Waived"</formula>
    </cfRule>
    <cfRule type="beginsWith" dxfId="634" priority="11" stopIfTrue="1" operator="beginsWith" text="Pre-Passed">
      <formula>LEFT(E47,LEN("Pre-Passed"))="Pre-Passed"</formula>
    </cfRule>
    <cfRule type="beginsWith" dxfId="633" priority="12" stopIfTrue="1" operator="beginsWith" text="Completed">
      <formula>LEFT(E47,LEN("Completed"))="Completed"</formula>
    </cfRule>
    <cfRule type="beginsWith" dxfId="632" priority="13" stopIfTrue="1" operator="beginsWith" text="Partial">
      <formula>LEFT(E47,LEN("Partial"))="Partial"</formula>
    </cfRule>
    <cfRule type="beginsWith" dxfId="631" priority="14" stopIfTrue="1" operator="beginsWith" text="Missing">
      <formula>LEFT(E47,LEN("Missing"))="Missing"</formula>
    </cfRule>
    <cfRule type="beginsWith" dxfId="630" priority="15" stopIfTrue="1" operator="beginsWith" text="Untested">
      <formula>LEFT(E47,LEN("Untested"))="Untested"</formula>
    </cfRule>
    <cfRule type="notContainsBlanks" dxfId="629" priority="16" stopIfTrue="1">
      <formula>LEN(TRIM(E47))&gt;0</formula>
    </cfRule>
  </conditionalFormatting>
  <conditionalFormatting sqref="E48:F48">
    <cfRule type="beginsWith" dxfId="628" priority="1" stopIfTrue="1" operator="beginsWith" text="Not Applicable">
      <formula>LEFT(E48,LEN("Not Applicable"))="Not Applicable"</formula>
    </cfRule>
    <cfRule type="beginsWith" dxfId="627" priority="2" stopIfTrue="1" operator="beginsWith" text="Waived">
      <formula>LEFT(E48,LEN("Waived"))="Waived"</formula>
    </cfRule>
    <cfRule type="beginsWith" dxfId="626" priority="3" stopIfTrue="1" operator="beginsWith" text="Pre-Passed">
      <formula>LEFT(E48,LEN("Pre-Passed"))="Pre-Passed"</formula>
    </cfRule>
    <cfRule type="beginsWith" dxfId="625" priority="4" stopIfTrue="1" operator="beginsWith" text="Completed">
      <formula>LEFT(E48,LEN("Completed"))="Completed"</formula>
    </cfRule>
    <cfRule type="beginsWith" dxfId="624" priority="5" stopIfTrue="1" operator="beginsWith" text="Partial">
      <formula>LEFT(E48,LEN("Partial"))="Partial"</formula>
    </cfRule>
    <cfRule type="beginsWith" dxfId="623" priority="6" stopIfTrue="1" operator="beginsWith" text="Missing">
      <formula>LEFT(E48,LEN("Missing"))="Missing"</formula>
    </cfRule>
    <cfRule type="beginsWith" dxfId="622" priority="7" stopIfTrue="1" operator="beginsWith" text="Untested">
      <formula>LEFT(E48,LEN("Untested"))="Untested"</formula>
    </cfRule>
    <cfRule type="notContainsBlanks" dxfId="621" priority="8" stopIfTrue="1">
      <formula>LEN(TRIM(E48))&gt;0</formula>
    </cfRule>
  </conditionalFormatting>
  <dataValidations count="2">
    <dataValidation type="list" showInputMessage="1" showErrorMessage="1" sqref="E19:F29 E61:F76 E31:F44 E14:F17 E11:F12 E78:F85 E46:F59">
      <formula1>"Untested, Missing, Partial, Completed, Waived, Not Applicable"</formula1>
    </dataValidation>
    <dataValidation type="list" allowBlank="1" showInputMessage="1" showErrorMessage="1" sqref="F18 F30 F13 F10 F45 F60 F7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29" zoomScale="130" zoomScaleNormal="130" workbookViewId="0">
      <selection activeCell="D38" sqref="D38"/>
    </sheetView>
  </sheetViews>
  <sheetFormatPr defaultColWidth="10.75" defaultRowHeight="13.9" customHeight="1"/>
  <cols>
    <col min="1" max="1" width="12" style="20" customWidth="1"/>
    <col min="2" max="2" width="26.25" style="20" customWidth="1"/>
    <col min="3" max="3" width="66" style="20" customWidth="1"/>
    <col min="4" max="4" width="24" style="20" customWidth="1"/>
    <col min="5" max="6" width="12" style="20" customWidth="1"/>
    <col min="7" max="7" width="24" style="20" customWidth="1"/>
    <col min="8" max="16384" width="10.75" style="20"/>
  </cols>
  <sheetData>
    <row r="1" spans="1:7" ht="13.9" customHeight="1" thickBot="1">
      <c r="A1" s="6" t="s">
        <v>24</v>
      </c>
      <c r="B1" s="6" t="s">
        <v>25</v>
      </c>
      <c r="C1" s="6" t="s">
        <v>446</v>
      </c>
      <c r="D1" s="6"/>
      <c r="E1" s="5" t="str">
        <f>""&amp;COUNTIF(E$10:E$167,$A$2)&amp;" "&amp;$A$2</f>
        <v>0 Untested</v>
      </c>
      <c r="F1" s="5" t="str">
        <f>""&amp;COUNTIF(F$10:F$167,$A$2)&amp;" "&amp;$A$2</f>
        <v>29 Untested</v>
      </c>
      <c r="G1" s="6" t="s">
        <v>445</v>
      </c>
    </row>
    <row r="2" spans="1:7" ht="13.9" customHeight="1" thickBot="1">
      <c r="A2" s="29" t="s">
        <v>28</v>
      </c>
      <c r="B2" s="25" t="s">
        <v>29</v>
      </c>
      <c r="C2" s="155" t="s">
        <v>448</v>
      </c>
      <c r="D2" s="156"/>
      <c r="E2" s="31">
        <f>SUMPRODUCT(($A$10:$A$167="Required")*(E$10:E$167="Missing"))+0.5*SUMPRODUCT(($A$10:$A$167="Required")*(E$10:E$167="Partial"))</f>
        <v>0</v>
      </c>
      <c r="F2" s="31">
        <f>SUMPRODUCT(($A$10:$A$167="Required")*(F$10:F$167="Missing"))+0.5*SUMPRODUCT(($A$10:$A$167="Required")*(F$10:F$167="Partial"))</f>
        <v>0</v>
      </c>
      <c r="G2" s="25" t="str">
        <f>"Required "&amp;$G$1&amp;"s "&amp;A3</f>
        <v>Required ICRs Missing</v>
      </c>
    </row>
    <row r="3" spans="1:7" ht="13.9" customHeight="1" thickBot="1">
      <c r="A3" s="29" t="s">
        <v>30</v>
      </c>
      <c r="B3" s="25" t="s">
        <v>31</v>
      </c>
      <c r="C3" s="157"/>
      <c r="D3" s="158"/>
      <c r="E3" s="31">
        <f>SUMPRODUCT(($A$10:$A$167="Basic")*(E$10:E$167="Missing"))+0.5*SUMPRODUCT(($A$10:$A$167="Basic")*(E$10:E$167="Partial"))</f>
        <v>0</v>
      </c>
      <c r="F3" s="31">
        <f>SUMPRODUCT(($A$10:$A$167="Basic")*(F$10:F$167="Missing"))+0.5*SUMPRODUCT(($A$10:$A$167="Basic")*(F$10:F$167="Partial"))</f>
        <v>0</v>
      </c>
      <c r="G3" s="25" t="str">
        <f>"Basic "&amp;$G$1&amp;"s "&amp;A3</f>
        <v>Basic ICRs Missing</v>
      </c>
    </row>
    <row r="4" spans="1:7" ht="13.9" customHeight="1" thickBot="1">
      <c r="A4" s="29" t="s">
        <v>32</v>
      </c>
      <c r="B4" s="25" t="s">
        <v>33</v>
      </c>
      <c r="C4" s="157"/>
      <c r="D4" s="158"/>
      <c r="E4" s="31">
        <f>SUMPRODUCT(($A$10:$A$167="Intermediate")*(E$10:E$167="Missing"))+0.5*SUMPRODUCT(($A$10:$A$167="Intermediate")*(E$10:E$167="Partial"))</f>
        <v>2</v>
      </c>
      <c r="F4" s="31">
        <f>SUMPRODUCT(($A$10:$A$167="Intermediate")*(F$10:F$167="Missing"))+0.5*SUMPRODUCT(($A$10:$A$167="Intermediate")*(F$10:F$167="Partial"))</f>
        <v>0</v>
      </c>
      <c r="G4" s="25" t="str">
        <f>"Intermediate "&amp;$G$1&amp;"s "&amp;A3</f>
        <v>Intermediate ICRs Missing</v>
      </c>
    </row>
    <row r="5" spans="1:7" ht="13.9" customHeight="1" thickBot="1">
      <c r="A5" s="29" t="s">
        <v>34</v>
      </c>
      <c r="B5" s="25" t="s">
        <v>35</v>
      </c>
      <c r="C5" s="157"/>
      <c r="D5" s="158"/>
      <c r="E5" s="31">
        <f>SUMPRODUCT(($A$10:$A$167="Intermediate")*(E$10:E$167="Completed"))+SUMPRODUCT(($A$10:$A$167="Intermediate")*(E$10:E$167="Pre-Passed"))+0.5*SUMPRODUCT(($A$10:$A$167="Intermediate")*(E$10:E$167="Partial"))</f>
        <v>0</v>
      </c>
      <c r="F5" s="31">
        <f>SUMPRODUCT(($A$10:$A$167="Intermediate")*(F$10:F$167="Completed"))+SUMPRODUCT(($A$10:$A$167="Intermediate")*(F$10:F$167="Pre-Passed"))+0.5*SUMPRODUCT(($A$10:$A$167="Intermediate")*(F$10:F$167="Partial"))</f>
        <v>0</v>
      </c>
      <c r="G5" s="25" t="str">
        <f>"Intermediate "&amp;$G$1&amp;"s "&amp;A5</f>
        <v>Intermediate ICRs Completed</v>
      </c>
    </row>
    <row r="6" spans="1:7" ht="13.9" customHeight="1" thickBot="1">
      <c r="A6" s="29" t="s">
        <v>36</v>
      </c>
      <c r="B6" s="25" t="s">
        <v>467</v>
      </c>
      <c r="C6" s="157"/>
      <c r="D6" s="158"/>
      <c r="E6" s="31">
        <f>SUMPRODUCT(($A$10:$A$167="Advanced")*(E$10:E$167="Missing"))+0.5*SUMPRODUCT(($A$10:$A$167="Advanced")*(E$10:E$167="Partial"))</f>
        <v>6</v>
      </c>
      <c r="F6" s="31">
        <f>SUMPRODUCT(($A$10:$A$167="Advanced")*(F$10:F$167="Missing"))+0.5*SUMPRODUCT(($A$10:$A$167="Advanced")*(F$10:F$167="Partial"))</f>
        <v>0</v>
      </c>
      <c r="G6" s="25" t="str">
        <f>"Advanced "&amp;$G$1&amp;"s "&amp;A3</f>
        <v>Advanced ICRs Missing</v>
      </c>
    </row>
    <row r="7" spans="1:7" ht="13.9" customHeight="1" thickBot="1">
      <c r="A7" s="24" t="s">
        <v>37</v>
      </c>
      <c r="B7" s="25" t="s">
        <v>38</v>
      </c>
      <c r="C7" s="157"/>
      <c r="D7" s="158"/>
      <c r="E7" s="31">
        <f>SUMPRODUCT(($A$10:$A$167="Advanced")*(E$10:E$167="Completed"))+SUMPRODUCT(($A$10:$A$167="Advanced")*(E$10:E$167="Pre-Passed"))+0.5*SUMPRODUCT(($A$10:$A$167="Advanced")*(E$10:E$167="Partial"))</f>
        <v>0</v>
      </c>
      <c r="F7" s="31">
        <f>SUMPRODUCT(($A$10:$A$167="Advanced")*(F$10:F$167="Completed"))+SUMPRODUCT(($A$10:$A$167="Advanced")*(F$10:F$167="Pre-Passed"))+0.5*SUMPRODUCT(($A$10:$A$167="Advanced")*(F$10:F$167="Partial"))</f>
        <v>0</v>
      </c>
      <c r="G7" s="25" t="str">
        <f>"Advanced "&amp;$G$1&amp;"s "&amp;A5</f>
        <v>Advanced ICRs Completed</v>
      </c>
    </row>
    <row r="8" spans="1:7" ht="13.9" customHeight="1" thickBot="1">
      <c r="A8" s="151" t="s">
        <v>468</v>
      </c>
      <c r="B8" s="152"/>
      <c r="C8" s="157"/>
      <c r="D8" s="158"/>
      <c r="E8" s="31">
        <f>SUMPRODUCT(($A$10:$A$167="Professional")*(E$10:E$167="Completed"))+SUMPRODUCT(($A$10:$A$167="Professional")*(E$10:E$167="Pre-Passed"))+0.5*SUMPRODUCT(($A$10:$A$167="Professional")*(E$10:E$167="Partial"))</f>
        <v>0</v>
      </c>
      <c r="F8" s="31">
        <f>SUMPRODUCT(($A$10:$A$167="Professional")*(F$10:F$167="Completed"))+SUMPRODUCT(($A$10:$A$167="Professional")*(F$10:F$167="Pre-Passed"))+0.5*SUMPRODUCT(($A$10:$A$167="Professional")*(F$10:F$167="Partial"))</f>
        <v>0</v>
      </c>
      <c r="G8" s="25" t="str">
        <f>"Professional "&amp;$G$1&amp;"s "&amp;A5</f>
        <v>Professional ICRs Completed</v>
      </c>
    </row>
    <row r="9" spans="1:7" ht="13.9" customHeight="1" thickBot="1">
      <c r="A9" s="153"/>
      <c r="B9" s="154"/>
      <c r="C9" s="159"/>
      <c r="D9" s="160"/>
      <c r="E9" s="31">
        <f>SUMPRODUCT(($A$10:$A$230="Exceptional")*(E$10:E$230="Completed"))+SUMPRODUCT(($A$10:$A$230="Exceptional")*(E$10:E$230="Pre-Passed"))+0.5*SUMPRODUCT(($A$10:$A$230="Exceptional")*(E$10:E$230="Partial"))</f>
        <v>0</v>
      </c>
      <c r="F9" s="31">
        <f>SUMPRODUCT(($A$10:$A$230="Exceptional")*(F$10:F$230="Completed"))+SUMPRODUCT(($A$10:$A$230="Exceptional")*(F$10:F$230="Pre-Passed"))+0.5*SUMPRODUCT(($A$10:$A$230="Exceptional")*(F$10:F$230="Partial"))</f>
        <v>0</v>
      </c>
      <c r="G9" s="25" t="str">
        <f>"Exceptional "&amp;$G$1&amp;"s "&amp;A5</f>
        <v>Exceptional ICRs Completed</v>
      </c>
    </row>
    <row r="10" spans="1:7" ht="13.9" customHeight="1" thickBot="1">
      <c r="A10" s="149" t="s">
        <v>85</v>
      </c>
      <c r="B10" s="150"/>
      <c r="C10" s="6" t="s">
        <v>39</v>
      </c>
      <c r="D10" s="6" t="s">
        <v>475</v>
      </c>
      <c r="E10" s="6" t="s">
        <v>40</v>
      </c>
      <c r="F10" s="6" t="s">
        <v>41</v>
      </c>
      <c r="G10" s="6" t="s">
        <v>476</v>
      </c>
    </row>
    <row r="11" spans="1:7" ht="26.25" thickBot="1">
      <c r="A11" s="32" t="s">
        <v>42</v>
      </c>
      <c r="B11" s="25" t="s">
        <v>86</v>
      </c>
      <c r="C11" s="25" t="s">
        <v>119</v>
      </c>
      <c r="D11" s="25"/>
      <c r="E11" s="6" t="s">
        <v>34</v>
      </c>
      <c r="F11" s="6" t="s">
        <v>28</v>
      </c>
      <c r="G11" s="25"/>
    </row>
    <row r="12" spans="1:7" ht="16.5" thickBot="1">
      <c r="A12" s="33" t="s">
        <v>45</v>
      </c>
      <c r="B12" s="25" t="s">
        <v>87</v>
      </c>
      <c r="C12" s="25" t="s">
        <v>120</v>
      </c>
      <c r="D12" s="25"/>
      <c r="E12" s="6" t="s">
        <v>34</v>
      </c>
      <c r="F12" s="6" t="s">
        <v>28</v>
      </c>
      <c r="G12" s="25"/>
    </row>
    <row r="13" spans="1:7" ht="77.25" thickBot="1">
      <c r="A13" s="33" t="s">
        <v>45</v>
      </c>
      <c r="B13" s="25" t="s">
        <v>88</v>
      </c>
      <c r="C13" s="25" t="s">
        <v>121</v>
      </c>
      <c r="D13" s="25" t="s">
        <v>675</v>
      </c>
      <c r="E13" s="6" t="s">
        <v>34</v>
      </c>
      <c r="F13" s="6" t="s">
        <v>28</v>
      </c>
      <c r="G13" s="25"/>
    </row>
    <row r="14" spans="1:7" ht="13.9" customHeight="1" thickBot="1">
      <c r="A14" s="149" t="s">
        <v>263</v>
      </c>
      <c r="B14" s="150"/>
      <c r="C14" s="6" t="s">
        <v>39</v>
      </c>
      <c r="D14" s="6" t="s">
        <v>475</v>
      </c>
      <c r="E14" s="6" t="s">
        <v>40</v>
      </c>
      <c r="F14" s="6" t="s">
        <v>41</v>
      </c>
      <c r="G14" s="6" t="s">
        <v>476</v>
      </c>
    </row>
    <row r="15" spans="1:7" ht="16.5" thickBot="1">
      <c r="A15" s="32" t="s">
        <v>42</v>
      </c>
      <c r="B15" s="25" t="s">
        <v>264</v>
      </c>
      <c r="C15" s="25" t="s">
        <v>265</v>
      </c>
      <c r="D15" s="25"/>
      <c r="E15" s="6" t="s">
        <v>34</v>
      </c>
      <c r="F15" s="6" t="s">
        <v>28</v>
      </c>
      <c r="G15" s="25"/>
    </row>
    <row r="16" spans="1:7" ht="39" thickBot="1">
      <c r="A16" s="33" t="s">
        <v>45</v>
      </c>
      <c r="B16" s="25" t="s">
        <v>266</v>
      </c>
      <c r="C16" s="25" t="s">
        <v>267</v>
      </c>
      <c r="D16" s="25" t="s">
        <v>674</v>
      </c>
      <c r="E16" s="6" t="s">
        <v>34</v>
      </c>
      <c r="F16" s="6" t="s">
        <v>28</v>
      </c>
      <c r="G16" s="25"/>
    </row>
    <row r="17" spans="1:7" ht="26.25" thickBot="1">
      <c r="A17" s="35" t="s">
        <v>48</v>
      </c>
      <c r="B17" s="25" t="s">
        <v>268</v>
      </c>
      <c r="C17" s="25" t="s">
        <v>269</v>
      </c>
      <c r="D17" s="25"/>
      <c r="E17" s="6" t="s">
        <v>30</v>
      </c>
      <c r="F17" s="6" t="s">
        <v>28</v>
      </c>
      <c r="G17" s="25"/>
    </row>
    <row r="18" spans="1:7" ht="26.25" thickBot="1">
      <c r="A18" s="34" t="s">
        <v>46</v>
      </c>
      <c r="B18" s="25" t="s">
        <v>270</v>
      </c>
      <c r="C18" s="25" t="s">
        <v>271</v>
      </c>
      <c r="D18" s="25"/>
      <c r="E18" s="6" t="s">
        <v>30</v>
      </c>
      <c r="F18" s="6" t="s">
        <v>28</v>
      </c>
      <c r="G18" s="25"/>
    </row>
    <row r="19" spans="1:7" ht="26.25" thickBot="1">
      <c r="A19" s="34" t="s">
        <v>46</v>
      </c>
      <c r="B19" s="25" t="s">
        <v>272</v>
      </c>
      <c r="C19" s="25" t="s">
        <v>447</v>
      </c>
      <c r="D19" s="25"/>
      <c r="E19" s="6" t="s">
        <v>30</v>
      </c>
      <c r="F19" s="6" t="s">
        <v>28</v>
      </c>
      <c r="G19" s="25"/>
    </row>
    <row r="20" spans="1:7" ht="26.25" thickBot="1">
      <c r="A20" s="34" t="s">
        <v>46</v>
      </c>
      <c r="B20" s="25" t="s">
        <v>487</v>
      </c>
      <c r="C20" s="25" t="s">
        <v>488</v>
      </c>
      <c r="D20" s="25"/>
      <c r="E20" s="6" t="s">
        <v>30</v>
      </c>
      <c r="F20" s="6" t="s">
        <v>28</v>
      </c>
      <c r="G20" s="25"/>
    </row>
    <row r="21" spans="1:7" ht="26.25" thickBot="1">
      <c r="A21" s="36" t="s">
        <v>57</v>
      </c>
      <c r="B21" s="25" t="s">
        <v>273</v>
      </c>
      <c r="C21" s="25" t="s">
        <v>274</v>
      </c>
      <c r="D21" s="25"/>
      <c r="E21" s="6" t="s">
        <v>30</v>
      </c>
      <c r="F21" s="6" t="s">
        <v>28</v>
      </c>
      <c r="G21" s="25"/>
    </row>
    <row r="22" spans="1:7" ht="26.25" thickBot="1">
      <c r="A22" s="36" t="s">
        <v>57</v>
      </c>
      <c r="B22" s="25" t="s">
        <v>275</v>
      </c>
      <c r="C22" s="25" t="s">
        <v>276</v>
      </c>
      <c r="D22" s="25"/>
      <c r="E22" s="6" t="s">
        <v>30</v>
      </c>
      <c r="F22" s="6" t="s">
        <v>28</v>
      </c>
      <c r="G22" s="25"/>
    </row>
    <row r="23" spans="1:7" ht="26.25" thickBot="1">
      <c r="A23" s="37" t="s">
        <v>470</v>
      </c>
      <c r="B23" s="25" t="s">
        <v>277</v>
      </c>
      <c r="C23" s="25" t="s">
        <v>278</v>
      </c>
      <c r="D23" s="25"/>
      <c r="E23" s="6" t="s">
        <v>30</v>
      </c>
      <c r="F23" s="6" t="s">
        <v>28</v>
      </c>
      <c r="G23" s="25"/>
    </row>
    <row r="24" spans="1:7" ht="13.9" customHeight="1" thickBot="1">
      <c r="A24" s="149" t="s">
        <v>279</v>
      </c>
      <c r="B24" s="150"/>
      <c r="C24" s="6" t="s">
        <v>39</v>
      </c>
      <c r="D24" s="6" t="s">
        <v>475</v>
      </c>
      <c r="E24" s="6" t="s">
        <v>40</v>
      </c>
      <c r="F24" s="6" t="s">
        <v>41</v>
      </c>
      <c r="G24" s="6" t="s">
        <v>476</v>
      </c>
    </row>
    <row r="25" spans="1:7" ht="64.5" thickBot="1">
      <c r="A25" s="32" t="s">
        <v>42</v>
      </c>
      <c r="B25" s="25" t="s">
        <v>280</v>
      </c>
      <c r="C25" s="25" t="s">
        <v>281</v>
      </c>
      <c r="D25" s="25"/>
      <c r="E25" s="6" t="s">
        <v>34</v>
      </c>
      <c r="F25" s="6" t="s">
        <v>28</v>
      </c>
      <c r="G25" s="25"/>
    </row>
    <row r="26" spans="1:7" ht="51.75" thickBot="1">
      <c r="A26" s="32" t="s">
        <v>42</v>
      </c>
      <c r="B26" s="25" t="s">
        <v>282</v>
      </c>
      <c r="C26" s="25" t="s">
        <v>283</v>
      </c>
      <c r="D26" s="25" t="s">
        <v>679</v>
      </c>
      <c r="E26" s="6" t="s">
        <v>34</v>
      </c>
      <c r="F26" s="6" t="s">
        <v>28</v>
      </c>
      <c r="G26" s="25"/>
    </row>
    <row r="27" spans="1:7" ht="26.25" thickBot="1">
      <c r="A27" s="32" t="s">
        <v>42</v>
      </c>
      <c r="B27" s="25" t="s">
        <v>284</v>
      </c>
      <c r="C27" s="25" t="s">
        <v>285</v>
      </c>
      <c r="D27" s="25" t="s">
        <v>678</v>
      </c>
      <c r="E27" s="6" t="s">
        <v>34</v>
      </c>
      <c r="F27" s="6" t="s">
        <v>28</v>
      </c>
      <c r="G27" s="25"/>
    </row>
    <row r="28" spans="1:7" ht="51.75" thickBot="1">
      <c r="A28" s="33" t="s">
        <v>45</v>
      </c>
      <c r="B28" s="25" t="s">
        <v>286</v>
      </c>
      <c r="C28" s="25" t="s">
        <v>287</v>
      </c>
      <c r="D28" s="25" t="s">
        <v>676</v>
      </c>
      <c r="E28" s="6" t="s">
        <v>37</v>
      </c>
      <c r="F28" s="6" t="s">
        <v>28</v>
      </c>
      <c r="G28" s="25"/>
    </row>
    <row r="29" spans="1:7" s="18" customFormat="1" ht="51.75" thickBot="1">
      <c r="A29" s="33" t="s">
        <v>45</v>
      </c>
      <c r="B29" s="25" t="s">
        <v>288</v>
      </c>
      <c r="C29" s="25" t="s">
        <v>289</v>
      </c>
      <c r="D29" s="25" t="s">
        <v>677</v>
      </c>
      <c r="E29" s="6" t="s">
        <v>34</v>
      </c>
      <c r="F29" s="6" t="s">
        <v>28</v>
      </c>
      <c r="G29" s="25"/>
    </row>
    <row r="30" spans="1:7" s="18" customFormat="1" ht="39" thickBot="1">
      <c r="A30" s="34" t="s">
        <v>46</v>
      </c>
      <c r="B30" s="25" t="s">
        <v>290</v>
      </c>
      <c r="C30" s="25" t="s">
        <v>291</v>
      </c>
      <c r="D30" s="25"/>
      <c r="E30" s="6" t="s">
        <v>30</v>
      </c>
      <c r="F30" s="6" t="s">
        <v>28</v>
      </c>
      <c r="G30" s="25"/>
    </row>
    <row r="31" spans="1:7" s="18" customFormat="1" ht="16.5" thickBot="1">
      <c r="A31" s="34" t="s">
        <v>46</v>
      </c>
      <c r="B31" s="25" t="s">
        <v>292</v>
      </c>
      <c r="C31" s="25" t="s">
        <v>293</v>
      </c>
      <c r="D31" s="25"/>
      <c r="E31" s="6" t="s">
        <v>30</v>
      </c>
      <c r="F31" s="6" t="s">
        <v>28</v>
      </c>
      <c r="G31" s="25"/>
    </row>
    <row r="32" spans="1:7" s="18" customFormat="1" ht="26.25" thickBot="1">
      <c r="A32" s="36" t="s">
        <v>57</v>
      </c>
      <c r="B32" s="25" t="s">
        <v>294</v>
      </c>
      <c r="C32" s="25" t="s">
        <v>295</v>
      </c>
      <c r="D32" s="25"/>
      <c r="E32" s="6" t="s">
        <v>30</v>
      </c>
      <c r="F32" s="6" t="s">
        <v>28</v>
      </c>
      <c r="G32" s="25"/>
    </row>
    <row r="33" spans="1:7" s="18" customFormat="1" ht="16.5" thickBot="1">
      <c r="A33" s="36" t="s">
        <v>57</v>
      </c>
      <c r="B33" s="25" t="s">
        <v>296</v>
      </c>
      <c r="C33" s="25" t="s">
        <v>297</v>
      </c>
      <c r="D33" s="25"/>
      <c r="E33" s="6" t="s">
        <v>30</v>
      </c>
      <c r="F33" s="6" t="s">
        <v>28</v>
      </c>
      <c r="G33" s="25"/>
    </row>
    <row r="34" spans="1:7" s="18" customFormat="1" ht="26.25" thickBot="1">
      <c r="A34" s="37" t="s">
        <v>470</v>
      </c>
      <c r="B34" s="25" t="s">
        <v>298</v>
      </c>
      <c r="C34" s="25" t="s">
        <v>299</v>
      </c>
      <c r="D34" s="25"/>
      <c r="E34" s="6" t="s">
        <v>30</v>
      </c>
      <c r="F34" s="6" t="s">
        <v>28</v>
      </c>
      <c r="G34" s="25"/>
    </row>
    <row r="35" spans="1:7" ht="13.9" customHeight="1" thickBot="1">
      <c r="A35" s="149" t="s">
        <v>388</v>
      </c>
      <c r="B35" s="150"/>
      <c r="C35" s="6" t="s">
        <v>39</v>
      </c>
      <c r="D35" s="6" t="s">
        <v>475</v>
      </c>
      <c r="E35" s="6" t="s">
        <v>40</v>
      </c>
      <c r="F35" s="6" t="s">
        <v>41</v>
      </c>
      <c r="G35" s="6" t="s">
        <v>476</v>
      </c>
    </row>
    <row r="36" spans="1:7" ht="16.5" thickBot="1">
      <c r="A36" s="32" t="s">
        <v>42</v>
      </c>
      <c r="B36" s="25" t="s">
        <v>632</v>
      </c>
      <c r="C36" s="25" t="s">
        <v>633</v>
      </c>
      <c r="D36" s="25"/>
      <c r="E36" s="6" t="s">
        <v>34</v>
      </c>
      <c r="F36" s="6" t="s">
        <v>28</v>
      </c>
      <c r="G36" s="25"/>
    </row>
    <row r="37" spans="1:7" ht="39" thickBot="1">
      <c r="A37" s="33" t="s">
        <v>45</v>
      </c>
      <c r="B37" s="25" t="s">
        <v>389</v>
      </c>
      <c r="C37" s="25" t="s">
        <v>390</v>
      </c>
      <c r="D37" s="25" t="s">
        <v>680</v>
      </c>
      <c r="E37" s="6" t="s">
        <v>34</v>
      </c>
      <c r="F37" s="6" t="s">
        <v>28</v>
      </c>
      <c r="G37" s="25"/>
    </row>
    <row r="38" spans="1:7" ht="39" thickBot="1">
      <c r="A38" s="35" t="s">
        <v>48</v>
      </c>
      <c r="B38" s="25" t="s">
        <v>391</v>
      </c>
      <c r="C38" s="25" t="s">
        <v>392</v>
      </c>
      <c r="D38" s="25"/>
      <c r="E38" s="6" t="s">
        <v>30</v>
      </c>
      <c r="F38" s="6" t="s">
        <v>28</v>
      </c>
      <c r="G38" s="25"/>
    </row>
    <row r="39" spans="1:7" ht="13.9" customHeight="1" thickBot="1">
      <c r="A39" s="34" t="s">
        <v>46</v>
      </c>
      <c r="B39" s="25" t="s">
        <v>393</v>
      </c>
      <c r="C39" s="25" t="s">
        <v>394</v>
      </c>
      <c r="D39" s="25"/>
      <c r="E39" s="6" t="s">
        <v>30</v>
      </c>
      <c r="F39" s="6" t="s">
        <v>28</v>
      </c>
      <c r="G39" s="25"/>
    </row>
    <row r="40" spans="1:7" ht="26.25" thickBot="1">
      <c r="A40" s="36" t="s">
        <v>57</v>
      </c>
      <c r="B40" s="25" t="s">
        <v>395</v>
      </c>
      <c r="C40" s="25" t="s">
        <v>396</v>
      </c>
      <c r="D40" s="25"/>
      <c r="E40" s="6" t="s">
        <v>30</v>
      </c>
      <c r="F40" s="6" t="s">
        <v>28</v>
      </c>
      <c r="G40" s="25"/>
    </row>
    <row r="41" spans="1:7" ht="16.5" thickBot="1">
      <c r="A41" s="36" t="s">
        <v>57</v>
      </c>
      <c r="B41" s="25" t="s">
        <v>397</v>
      </c>
      <c r="C41" s="25" t="s">
        <v>398</v>
      </c>
      <c r="D41" s="25"/>
      <c r="E41" s="6" t="s">
        <v>30</v>
      </c>
      <c r="F41" s="6" t="s">
        <v>28</v>
      </c>
      <c r="G41" s="25"/>
    </row>
    <row r="42" spans="1:7" ht="26.25" thickBot="1">
      <c r="A42" s="37" t="s">
        <v>470</v>
      </c>
      <c r="B42" s="25" t="s">
        <v>399</v>
      </c>
      <c r="C42" s="25" t="s">
        <v>400</v>
      </c>
      <c r="D42" s="25"/>
      <c r="E42" s="6" t="s">
        <v>30</v>
      </c>
      <c r="F42" s="6" t="s">
        <v>28</v>
      </c>
      <c r="G42" s="25"/>
    </row>
    <row r="43" spans="1:7" s="18" customFormat="1" ht="15.75"/>
  </sheetData>
  <mergeCells count="6">
    <mergeCell ref="C2:D9"/>
    <mergeCell ref="A35:B35"/>
    <mergeCell ref="A14:B14"/>
    <mergeCell ref="A24:B24"/>
    <mergeCell ref="A10:B10"/>
    <mergeCell ref="A8:B9"/>
  </mergeCells>
  <conditionalFormatting sqref="E15:F18 E20:F23 E25:F34 E11:F13 E37:F240">
    <cfRule type="beginsWith" dxfId="620" priority="149" stopIfTrue="1" operator="beginsWith" text="Not Applicable">
      <formula>LEFT(E11,LEN("Not Applicable"))="Not Applicable"</formula>
    </cfRule>
    <cfRule type="beginsWith" dxfId="619" priority="150" stopIfTrue="1" operator="beginsWith" text="Waived">
      <formula>LEFT(E11,LEN("Waived"))="Waived"</formula>
    </cfRule>
    <cfRule type="beginsWith" dxfId="618" priority="151" stopIfTrue="1" operator="beginsWith" text="Pre-Passed">
      <formula>LEFT(E11,LEN("Pre-Passed"))="Pre-Passed"</formula>
    </cfRule>
    <cfRule type="beginsWith" dxfId="617" priority="152" stopIfTrue="1" operator="beginsWith" text="Completed">
      <formula>LEFT(E11,LEN("Completed"))="Completed"</formula>
    </cfRule>
    <cfRule type="beginsWith" dxfId="616" priority="153" stopIfTrue="1" operator="beginsWith" text="Partial">
      <formula>LEFT(E11,LEN("Partial"))="Partial"</formula>
    </cfRule>
    <cfRule type="beginsWith" dxfId="615" priority="154" stopIfTrue="1" operator="beginsWith" text="Missing">
      <formula>LEFT(E11,LEN("Missing"))="Missing"</formula>
    </cfRule>
    <cfRule type="beginsWith" dxfId="614" priority="155" stopIfTrue="1" operator="beginsWith" text="Untested">
      <formula>LEFT(E11,LEN("Untested"))="Untested"</formula>
    </cfRule>
  </conditionalFormatting>
  <conditionalFormatting sqref="A20:A35 A10:A18 A37:A240">
    <cfRule type="beginsWith" dxfId="613" priority="156" stopIfTrue="1" operator="beginsWith" text="Exceptional">
      <formula>LEFT(A10,LEN("Exceptional"))="Exceptional"</formula>
    </cfRule>
    <cfRule type="beginsWith" dxfId="612" priority="157" stopIfTrue="1" operator="beginsWith" text="Professional">
      <formula>LEFT(A10,LEN("Professional"))="Professional"</formula>
    </cfRule>
    <cfRule type="beginsWith" dxfId="611" priority="158" stopIfTrue="1" operator="beginsWith" text="Advanced">
      <formula>LEFT(A10,LEN("Advanced"))="Advanced"</formula>
    </cfRule>
    <cfRule type="beginsWith" dxfId="610" priority="159" stopIfTrue="1" operator="beginsWith" text="Intermediate">
      <formula>LEFT(A10,LEN("Intermediate"))="Intermediate"</formula>
    </cfRule>
    <cfRule type="beginsWith" dxfId="609" priority="160" stopIfTrue="1" operator="beginsWith" text="Basic">
      <formula>LEFT(A10,LEN("Basic"))="Basic"</formula>
    </cfRule>
    <cfRule type="beginsWith" dxfId="608" priority="161" stopIfTrue="1" operator="beginsWith" text="Required">
      <formula>LEFT(A10,LEN("Required"))="Required"</formula>
    </cfRule>
    <cfRule type="notContainsBlanks" dxfId="607" priority="163" stopIfTrue="1">
      <formula>LEN(TRIM(A10))&gt;0</formula>
    </cfRule>
  </conditionalFormatting>
  <conditionalFormatting sqref="E24">
    <cfRule type="beginsWith" dxfId="606" priority="53" stopIfTrue="1" operator="beginsWith" text="Not Applicable">
      <formula>LEFT(E24,LEN("Not Applicable"))="Not Applicable"</formula>
    </cfRule>
    <cfRule type="beginsWith" dxfId="605" priority="54" stopIfTrue="1" operator="beginsWith" text="Waived">
      <formula>LEFT(E24,LEN("Waived"))="Waived"</formula>
    </cfRule>
    <cfRule type="beginsWith" dxfId="604" priority="55" stopIfTrue="1" operator="beginsWith" text="Pre-Passed">
      <formula>LEFT(E24,LEN("Pre-Passed"))="Pre-Passed"</formula>
    </cfRule>
    <cfRule type="beginsWith" dxfId="603" priority="56" stopIfTrue="1" operator="beginsWith" text="Completed">
      <formula>LEFT(E24,LEN("Completed"))="Completed"</formula>
    </cfRule>
    <cfRule type="beginsWith" dxfId="602" priority="57" stopIfTrue="1" operator="beginsWith" text="Partial">
      <formula>LEFT(E24,LEN("Partial"))="Partial"</formula>
    </cfRule>
    <cfRule type="beginsWith" dxfId="601" priority="58" stopIfTrue="1" operator="beginsWith" text="Missing">
      <formula>LEFT(E24,LEN("Missing"))="Missing"</formula>
    </cfRule>
    <cfRule type="beginsWith" dxfId="600" priority="59" stopIfTrue="1" operator="beginsWith" text="Untested">
      <formula>LEFT(E24,LEN("Untested"))="Untested"</formula>
    </cfRule>
    <cfRule type="notContainsBlanks" dxfId="599" priority="60" stopIfTrue="1">
      <formula>LEN(TRIM(E24))&gt;0</formula>
    </cfRule>
  </conditionalFormatting>
  <conditionalFormatting sqref="F14">
    <cfRule type="beginsWith" dxfId="598" priority="61" stopIfTrue="1" operator="beginsWith" text="Not Applicable">
      <formula>LEFT(F14,LEN("Not Applicable"))="Not Applicable"</formula>
    </cfRule>
    <cfRule type="beginsWith" dxfId="597" priority="62" stopIfTrue="1" operator="beginsWith" text="Waived">
      <formula>LEFT(F14,LEN("Waived"))="Waived"</formula>
    </cfRule>
    <cfRule type="beginsWith" dxfId="596" priority="63" stopIfTrue="1" operator="beginsWith" text="Pre-Passed">
      <formula>LEFT(F14,LEN("Pre-Passed"))="Pre-Passed"</formula>
    </cfRule>
    <cfRule type="beginsWith" dxfId="595" priority="64" stopIfTrue="1" operator="beginsWith" text="Completed">
      <formula>LEFT(F14,LEN("Completed"))="Completed"</formula>
    </cfRule>
    <cfRule type="beginsWith" dxfId="594" priority="65" stopIfTrue="1" operator="beginsWith" text="Partial">
      <formula>LEFT(F14,LEN("Partial"))="Partial"</formula>
    </cfRule>
    <cfRule type="beginsWith" dxfId="593" priority="66" stopIfTrue="1" operator="beginsWith" text="Missing">
      <formula>LEFT(F14,LEN("Missing"))="Missing"</formula>
    </cfRule>
    <cfRule type="beginsWith" dxfId="592" priority="67" stopIfTrue="1" operator="beginsWith" text="Untested">
      <formula>LEFT(F14,LEN("Untested"))="Untested"</formula>
    </cfRule>
    <cfRule type="notContainsBlanks" dxfId="591" priority="68" stopIfTrue="1">
      <formula>LEN(TRIM(F14))&gt;0</formula>
    </cfRule>
  </conditionalFormatting>
  <conditionalFormatting sqref="E14">
    <cfRule type="beginsWith" dxfId="590" priority="69" stopIfTrue="1" operator="beginsWith" text="Not Applicable">
      <formula>LEFT(E14,LEN("Not Applicable"))="Not Applicable"</formula>
    </cfRule>
    <cfRule type="beginsWith" dxfId="589" priority="70" stopIfTrue="1" operator="beginsWith" text="Waived">
      <formula>LEFT(E14,LEN("Waived"))="Waived"</formula>
    </cfRule>
    <cfRule type="beginsWith" dxfId="588" priority="71" stopIfTrue="1" operator="beginsWith" text="Pre-Passed">
      <formula>LEFT(E14,LEN("Pre-Passed"))="Pre-Passed"</formula>
    </cfRule>
    <cfRule type="beginsWith" dxfId="587" priority="72" stopIfTrue="1" operator="beginsWith" text="Completed">
      <formula>LEFT(E14,LEN("Completed"))="Completed"</formula>
    </cfRule>
    <cfRule type="beginsWith" dxfId="586" priority="73" stopIfTrue="1" operator="beginsWith" text="Partial">
      <formula>LEFT(E14,LEN("Partial"))="Partial"</formula>
    </cfRule>
    <cfRule type="beginsWith" dxfId="585" priority="74" stopIfTrue="1" operator="beginsWith" text="Missing">
      <formula>LEFT(E14,LEN("Missing"))="Missing"</formula>
    </cfRule>
    <cfRule type="beginsWith" dxfId="584" priority="75" stopIfTrue="1" operator="beginsWith" text="Untested">
      <formula>LEFT(E14,LEN("Untested"))="Untested"</formula>
    </cfRule>
    <cfRule type="notContainsBlanks" dxfId="583" priority="76" stopIfTrue="1">
      <formula>LEN(TRIM(E14))&gt;0</formula>
    </cfRule>
  </conditionalFormatting>
  <conditionalFormatting sqref="F10">
    <cfRule type="beginsWith" dxfId="582" priority="77" stopIfTrue="1" operator="beginsWith" text="Not Applicable">
      <formula>LEFT(F10,LEN("Not Applicable"))="Not Applicable"</formula>
    </cfRule>
    <cfRule type="beginsWith" dxfId="581" priority="78" stopIfTrue="1" operator="beginsWith" text="Waived">
      <formula>LEFT(F10,LEN("Waived"))="Waived"</formula>
    </cfRule>
    <cfRule type="beginsWith" dxfId="580" priority="79" stopIfTrue="1" operator="beginsWith" text="Pre-Passed">
      <formula>LEFT(F10,LEN("Pre-Passed"))="Pre-Passed"</formula>
    </cfRule>
    <cfRule type="beginsWith" dxfId="579" priority="80" stopIfTrue="1" operator="beginsWith" text="Completed">
      <formula>LEFT(F10,LEN("Completed"))="Completed"</formula>
    </cfRule>
    <cfRule type="beginsWith" dxfId="578" priority="81" stopIfTrue="1" operator="beginsWith" text="Partial">
      <formula>LEFT(F10,LEN("Partial"))="Partial"</formula>
    </cfRule>
    <cfRule type="beginsWith" dxfId="577" priority="82" stopIfTrue="1" operator="beginsWith" text="Missing">
      <formula>LEFT(F10,LEN("Missing"))="Missing"</formula>
    </cfRule>
    <cfRule type="beginsWith" dxfId="576" priority="83" stopIfTrue="1" operator="beginsWith" text="Untested">
      <formula>LEFT(F10,LEN("Untested"))="Untested"</formula>
    </cfRule>
    <cfRule type="notContainsBlanks" dxfId="575" priority="84" stopIfTrue="1">
      <formula>LEN(TRIM(F10))&gt;0</formula>
    </cfRule>
  </conditionalFormatting>
  <conditionalFormatting sqref="E10">
    <cfRule type="beginsWith" dxfId="574" priority="85" stopIfTrue="1" operator="beginsWith" text="Not Applicable">
      <formula>LEFT(E10,LEN("Not Applicable"))="Not Applicable"</formula>
    </cfRule>
    <cfRule type="beginsWith" dxfId="573" priority="86" stopIfTrue="1" operator="beginsWith" text="Waived">
      <formula>LEFT(E10,LEN("Waived"))="Waived"</formula>
    </cfRule>
    <cfRule type="beginsWith" dxfId="572" priority="87" stopIfTrue="1" operator="beginsWith" text="Pre-Passed">
      <formula>LEFT(E10,LEN("Pre-Passed"))="Pre-Passed"</formula>
    </cfRule>
    <cfRule type="beginsWith" dxfId="571" priority="88" stopIfTrue="1" operator="beginsWith" text="Completed">
      <formula>LEFT(E10,LEN("Completed"))="Completed"</formula>
    </cfRule>
    <cfRule type="beginsWith" dxfId="570" priority="89" stopIfTrue="1" operator="beginsWith" text="Partial">
      <formula>LEFT(E10,LEN("Partial"))="Partial"</formula>
    </cfRule>
    <cfRule type="beginsWith" dxfId="569" priority="90" stopIfTrue="1" operator="beginsWith" text="Missing">
      <formula>LEFT(E10,LEN("Missing"))="Missing"</formula>
    </cfRule>
    <cfRule type="beginsWith" dxfId="568" priority="91" stopIfTrue="1" operator="beginsWith" text="Untested">
      <formula>LEFT(E10,LEN("Untested"))="Untested"</formula>
    </cfRule>
    <cfRule type="notContainsBlanks" dxfId="567" priority="92" stopIfTrue="1">
      <formula>LEN(TRIM(E10))&gt;0</formula>
    </cfRule>
  </conditionalFormatting>
  <conditionalFormatting sqref="F24">
    <cfRule type="beginsWith" dxfId="566" priority="45" stopIfTrue="1" operator="beginsWith" text="Not Applicable">
      <formula>LEFT(F24,LEN("Not Applicable"))="Not Applicable"</formula>
    </cfRule>
    <cfRule type="beginsWith" dxfId="565" priority="46" stopIfTrue="1" operator="beginsWith" text="Waived">
      <formula>LEFT(F24,LEN("Waived"))="Waived"</formula>
    </cfRule>
    <cfRule type="beginsWith" dxfId="564" priority="47" stopIfTrue="1" operator="beginsWith" text="Pre-Passed">
      <formula>LEFT(F24,LEN("Pre-Passed"))="Pre-Passed"</formula>
    </cfRule>
    <cfRule type="beginsWith" dxfId="563" priority="48" stopIfTrue="1" operator="beginsWith" text="Completed">
      <formula>LEFT(F24,LEN("Completed"))="Completed"</formula>
    </cfRule>
    <cfRule type="beginsWith" dxfId="562" priority="49" stopIfTrue="1" operator="beginsWith" text="Partial">
      <formula>LEFT(F24,LEN("Partial"))="Partial"</formula>
    </cfRule>
    <cfRule type="beginsWith" dxfId="561" priority="50" stopIfTrue="1" operator="beginsWith" text="Missing">
      <formula>LEFT(F24,LEN("Missing"))="Missing"</formula>
    </cfRule>
    <cfRule type="beginsWith" dxfId="560" priority="51" stopIfTrue="1" operator="beginsWith" text="Untested">
      <formula>LEFT(F24,LEN("Untested"))="Untested"</formula>
    </cfRule>
    <cfRule type="notContainsBlanks" dxfId="559" priority="52" stopIfTrue="1">
      <formula>LEN(TRIM(F24))&gt;0</formula>
    </cfRule>
  </conditionalFormatting>
  <conditionalFormatting sqref="F35">
    <cfRule type="beginsWith" dxfId="558" priority="29" stopIfTrue="1" operator="beginsWith" text="Not Applicable">
      <formula>LEFT(F35,LEN("Not Applicable"))="Not Applicable"</formula>
    </cfRule>
    <cfRule type="beginsWith" dxfId="557" priority="30" stopIfTrue="1" operator="beginsWith" text="Waived">
      <formula>LEFT(F35,LEN("Waived"))="Waived"</formula>
    </cfRule>
    <cfRule type="beginsWith" dxfId="556" priority="31" stopIfTrue="1" operator="beginsWith" text="Pre-Passed">
      <formula>LEFT(F35,LEN("Pre-Passed"))="Pre-Passed"</formula>
    </cfRule>
    <cfRule type="beginsWith" dxfId="555" priority="32" stopIfTrue="1" operator="beginsWith" text="Completed">
      <formula>LEFT(F35,LEN("Completed"))="Completed"</formula>
    </cfRule>
    <cfRule type="beginsWith" dxfId="554" priority="33" stopIfTrue="1" operator="beginsWith" text="Partial">
      <formula>LEFT(F35,LEN("Partial"))="Partial"</formula>
    </cfRule>
    <cfRule type="beginsWith" dxfId="553" priority="34" stopIfTrue="1" operator="beginsWith" text="Missing">
      <formula>LEFT(F35,LEN("Missing"))="Missing"</formula>
    </cfRule>
    <cfRule type="beginsWith" dxfId="552" priority="35" stopIfTrue="1" operator="beginsWith" text="Untested">
      <formula>LEFT(F35,LEN("Untested"))="Untested"</formula>
    </cfRule>
    <cfRule type="notContainsBlanks" dxfId="551" priority="36" stopIfTrue="1">
      <formula>LEN(TRIM(F35))&gt;0</formula>
    </cfRule>
  </conditionalFormatting>
  <conditionalFormatting sqref="E35">
    <cfRule type="beginsWith" dxfId="550" priority="37" stopIfTrue="1" operator="beginsWith" text="Not Applicable">
      <formula>LEFT(E35,LEN("Not Applicable"))="Not Applicable"</formula>
    </cfRule>
    <cfRule type="beginsWith" dxfId="549" priority="38" stopIfTrue="1" operator="beginsWith" text="Waived">
      <formula>LEFT(E35,LEN("Waived"))="Waived"</formula>
    </cfRule>
    <cfRule type="beginsWith" dxfId="548" priority="39" stopIfTrue="1" operator="beginsWith" text="Pre-Passed">
      <formula>LEFT(E35,LEN("Pre-Passed"))="Pre-Passed"</formula>
    </cfRule>
    <cfRule type="beginsWith" dxfId="547" priority="40" stopIfTrue="1" operator="beginsWith" text="Completed">
      <formula>LEFT(E35,LEN("Completed"))="Completed"</formula>
    </cfRule>
    <cfRule type="beginsWith" dxfId="546" priority="41" stopIfTrue="1" operator="beginsWith" text="Partial">
      <formula>LEFT(E35,LEN("Partial"))="Partial"</formula>
    </cfRule>
    <cfRule type="beginsWith" dxfId="545" priority="42" stopIfTrue="1" operator="beginsWith" text="Missing">
      <formula>LEFT(E35,LEN("Missing"))="Missing"</formula>
    </cfRule>
    <cfRule type="beginsWith" dxfId="544" priority="43" stopIfTrue="1" operator="beginsWith" text="Untested">
      <formula>LEFT(E35,LEN("Untested"))="Untested"</formula>
    </cfRule>
    <cfRule type="notContainsBlanks" dxfId="543" priority="44" stopIfTrue="1">
      <formula>LEN(TRIM(E35))&gt;0</formula>
    </cfRule>
  </conditionalFormatting>
  <conditionalFormatting sqref="E19:F19">
    <cfRule type="beginsWith" dxfId="542" priority="15" stopIfTrue="1" operator="beginsWith" text="Not Applicable">
      <formula>LEFT(E19,LEN("Not Applicable"))="Not Applicable"</formula>
    </cfRule>
    <cfRule type="beginsWith" dxfId="541" priority="16" stopIfTrue="1" operator="beginsWith" text="Waived">
      <formula>LEFT(E19,LEN("Waived"))="Waived"</formula>
    </cfRule>
    <cfRule type="beginsWith" dxfId="540" priority="17" stopIfTrue="1" operator="beginsWith" text="Pre-Passed">
      <formula>LEFT(E19,LEN("Pre-Passed"))="Pre-Passed"</formula>
    </cfRule>
    <cfRule type="beginsWith" dxfId="539" priority="18" stopIfTrue="1" operator="beginsWith" text="Completed">
      <formula>LEFT(E19,LEN("Completed"))="Completed"</formula>
    </cfRule>
    <cfRule type="beginsWith" dxfId="538" priority="19" stopIfTrue="1" operator="beginsWith" text="Partial">
      <formula>LEFT(E19,LEN("Partial"))="Partial"</formula>
    </cfRule>
    <cfRule type="beginsWith" dxfId="537" priority="20" stopIfTrue="1" operator="beginsWith" text="Missing">
      <formula>LEFT(E19,LEN("Missing"))="Missing"</formula>
    </cfRule>
    <cfRule type="beginsWith" dxfId="536" priority="21" stopIfTrue="1" operator="beginsWith" text="Untested">
      <formula>LEFT(E19,LEN("Untested"))="Untested"</formula>
    </cfRule>
  </conditionalFormatting>
  <conditionalFormatting sqref="A19">
    <cfRule type="beginsWith" dxfId="535" priority="22" stopIfTrue="1" operator="beginsWith" text="Exceptional">
      <formula>LEFT(A19,LEN("Exceptional"))="Exceptional"</formula>
    </cfRule>
    <cfRule type="beginsWith" dxfId="534" priority="23" stopIfTrue="1" operator="beginsWith" text="Professional">
      <formula>LEFT(A19,LEN("Professional"))="Professional"</formula>
    </cfRule>
    <cfRule type="beginsWith" dxfId="533" priority="24" stopIfTrue="1" operator="beginsWith" text="Advanced">
      <formula>LEFT(A19,LEN("Advanced"))="Advanced"</formula>
    </cfRule>
    <cfRule type="beginsWith" dxfId="532" priority="25" stopIfTrue="1" operator="beginsWith" text="Intermediate">
      <formula>LEFT(A19,LEN("Intermediate"))="Intermediate"</formula>
    </cfRule>
    <cfRule type="beginsWith" dxfId="531" priority="26" stopIfTrue="1" operator="beginsWith" text="Basic">
      <formula>LEFT(A19,LEN("Basic"))="Basic"</formula>
    </cfRule>
    <cfRule type="beginsWith" dxfId="530" priority="27" stopIfTrue="1" operator="beginsWith" text="Required">
      <formula>LEFT(A19,LEN("Required"))="Required"</formula>
    </cfRule>
    <cfRule type="notContainsBlanks" dxfId="529" priority="28" stopIfTrue="1">
      <formula>LEN(TRIM(A19))&gt;0</formula>
    </cfRule>
  </conditionalFormatting>
  <conditionalFormatting sqref="E36:F36">
    <cfRule type="beginsWith" dxfId="528" priority="1" stopIfTrue="1" operator="beginsWith" text="Not Applicable">
      <formula>LEFT(E36,LEN("Not Applicable"))="Not Applicable"</formula>
    </cfRule>
    <cfRule type="beginsWith" dxfId="527" priority="2" stopIfTrue="1" operator="beginsWith" text="Waived">
      <formula>LEFT(E36,LEN("Waived"))="Waived"</formula>
    </cfRule>
    <cfRule type="beginsWith" dxfId="526" priority="3" stopIfTrue="1" operator="beginsWith" text="Pre-Passed">
      <formula>LEFT(E36,LEN("Pre-Passed"))="Pre-Passed"</formula>
    </cfRule>
    <cfRule type="beginsWith" dxfId="525" priority="4" stopIfTrue="1" operator="beginsWith" text="Completed">
      <formula>LEFT(E36,LEN("Completed"))="Completed"</formula>
    </cfRule>
    <cfRule type="beginsWith" dxfId="524" priority="5" stopIfTrue="1" operator="beginsWith" text="Partial">
      <formula>LEFT(E36,LEN("Partial"))="Partial"</formula>
    </cfRule>
    <cfRule type="beginsWith" dxfId="523" priority="6" stopIfTrue="1" operator="beginsWith" text="Missing">
      <formula>LEFT(E36,LEN("Missing"))="Missing"</formula>
    </cfRule>
    <cfRule type="beginsWith" dxfId="522" priority="7" stopIfTrue="1" operator="beginsWith" text="Untested">
      <formula>LEFT(E36,LEN("Untested"))="Untested"</formula>
    </cfRule>
  </conditionalFormatting>
  <conditionalFormatting sqref="A36">
    <cfRule type="beginsWith" dxfId="521" priority="8" stopIfTrue="1" operator="beginsWith" text="Exceptional">
      <formula>LEFT(A36,LEN("Exceptional"))="Exceptional"</formula>
    </cfRule>
    <cfRule type="beginsWith" dxfId="520" priority="9" stopIfTrue="1" operator="beginsWith" text="Professional">
      <formula>LEFT(A36,LEN("Professional"))="Professional"</formula>
    </cfRule>
    <cfRule type="beginsWith" dxfId="519" priority="10" stopIfTrue="1" operator="beginsWith" text="Advanced">
      <formula>LEFT(A36,LEN("Advanced"))="Advanced"</formula>
    </cfRule>
    <cfRule type="beginsWith" dxfId="518" priority="11" stopIfTrue="1" operator="beginsWith" text="Intermediate">
      <formula>LEFT(A36,LEN("Intermediate"))="Intermediate"</formula>
    </cfRule>
    <cfRule type="beginsWith" dxfId="517" priority="12" stopIfTrue="1" operator="beginsWith" text="Basic">
      <formula>LEFT(A36,LEN("Basic"))="Basic"</formula>
    </cfRule>
    <cfRule type="beginsWith" dxfId="516" priority="13" stopIfTrue="1" operator="beginsWith" text="Required">
      <formula>LEFT(A36,LEN("Required"))="Required"</formula>
    </cfRule>
    <cfRule type="notContainsBlanks" dxfId="515" priority="14" stopIfTrue="1">
      <formula>LEN(TRIM(A36))&gt;0</formula>
    </cfRule>
  </conditionalFormatting>
  <dataValidations count="2">
    <dataValidation type="list" showInputMessage="1" showErrorMessage="1" sqref="E15:F23 E25:F34 E11:F13 E36:F43">
      <formula1>"Untested, Missing, Partial, Completed, Waived, Not Applicable"</formula1>
    </dataValidation>
    <dataValidation type="list" allowBlank="1" showInputMessage="1" showErrorMessage="1" sqref="F24 F10 F14 F3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25" zoomScale="70" zoomScaleNormal="70" workbookViewId="0">
      <selection activeCell="D32" sqref="D32"/>
    </sheetView>
  </sheetViews>
  <sheetFormatPr defaultColWidth="10.75" defaultRowHeight="13.9" customHeight="1"/>
  <cols>
    <col min="1" max="1" width="12" style="20" customWidth="1"/>
    <col min="2" max="2" width="26.25" style="20" customWidth="1"/>
    <col min="3" max="3" width="66" style="20" customWidth="1"/>
    <col min="4" max="4" width="24" style="20" customWidth="1"/>
    <col min="5" max="6" width="12" style="20" customWidth="1"/>
    <col min="7" max="7" width="24" style="20" customWidth="1"/>
    <col min="8" max="16384" width="10.75" style="20"/>
  </cols>
  <sheetData>
    <row r="1" spans="1:7" ht="13.9" customHeight="1" thickBot="1">
      <c r="A1" s="6" t="s">
        <v>24</v>
      </c>
      <c r="B1" s="6" t="s">
        <v>25</v>
      </c>
      <c r="C1" s="6" t="s">
        <v>134</v>
      </c>
      <c r="D1" s="6"/>
      <c r="E1" s="5" t="str">
        <f>""&amp;COUNTIF(E$10:E$249,$A$2)&amp;" "&amp;$A$2</f>
        <v>0 Untested</v>
      </c>
      <c r="F1" s="5" t="str">
        <f>""&amp;COUNTIF(F$10:F$249,$A$2)&amp;" "&amp;$A$2</f>
        <v>41 Untested</v>
      </c>
      <c r="G1" s="6" t="s">
        <v>132</v>
      </c>
    </row>
    <row r="2" spans="1:7" ht="13.9" customHeight="1" thickBot="1">
      <c r="A2" s="29" t="s">
        <v>28</v>
      </c>
      <c r="B2" s="25" t="s">
        <v>29</v>
      </c>
      <c r="C2" s="155" t="s">
        <v>135</v>
      </c>
      <c r="D2" s="156"/>
      <c r="E2" s="31">
        <f>SUMPRODUCT(($A$10:$A$249="Required")*(E$10:E$249="Missing"))+0.5*SUMPRODUCT(($A$10:$A$249="Required")*(E$10:E$249="Partial"))</f>
        <v>0</v>
      </c>
      <c r="F2" s="31">
        <f>SUMPRODUCT(($A$10:$A$249="Required")*(F$10:F$249="Missing"))+0.5*SUMPRODUCT(($A$10:$A$249="Required")*(F$10:F$249="Partial"))</f>
        <v>0</v>
      </c>
      <c r="G2" s="25" t="str">
        <f>"Required "&amp;$G$1&amp;"s "&amp;A3</f>
        <v>Required NCRs Missing</v>
      </c>
    </row>
    <row r="3" spans="1:7" ht="13.9" customHeight="1" thickBot="1">
      <c r="A3" s="29" t="s">
        <v>30</v>
      </c>
      <c r="B3" s="25" t="s">
        <v>31</v>
      </c>
      <c r="C3" s="157"/>
      <c r="D3" s="158"/>
      <c r="E3" s="31">
        <f>SUMPRODUCT(($A$10:$A$249="Basic")*(E$10:E$249="Missing"))+0.5*SUMPRODUCT(($A$10:$A$249="Basic")*(E$10:E$249="Partial"))</f>
        <v>0</v>
      </c>
      <c r="F3" s="31">
        <f>SUMPRODUCT(($A$10:$A$249="Basic")*(F$10:F$249="Missing"))+0.5*SUMPRODUCT(($A$10:$A$249="Basic")*(F$10:F$249="Partial"))</f>
        <v>0</v>
      </c>
      <c r="G3" s="25" t="str">
        <f>"Basic "&amp;$G$1&amp;"s "&amp;A3</f>
        <v>Basic NCRs Missing</v>
      </c>
    </row>
    <row r="4" spans="1:7" ht="13.9" customHeight="1" thickBot="1">
      <c r="A4" s="29" t="s">
        <v>32</v>
      </c>
      <c r="B4" s="25" t="s">
        <v>33</v>
      </c>
      <c r="C4" s="157"/>
      <c r="D4" s="158"/>
      <c r="E4" s="31">
        <f>SUMPRODUCT(($A$10:$A$249="Intermediate")*(E$10:E$249="Missing"))+0.5*SUMPRODUCT(($A$10:$A$249="Intermediate")*(E$10:E$249="Partial"))</f>
        <v>0</v>
      </c>
      <c r="F4" s="31">
        <f>SUMPRODUCT(($A$10:$A$249="Intermediate")*(F$10:F$249="Missing"))+0.5*SUMPRODUCT(($A$10:$A$249="Intermediate")*(F$10:F$249="Partial"))</f>
        <v>0</v>
      </c>
      <c r="G4" s="25" t="str">
        <f>"Intermediate "&amp;$G$1&amp;"s "&amp;A3</f>
        <v>Intermediate NCRs Missing</v>
      </c>
    </row>
    <row r="5" spans="1:7" ht="13.9" customHeight="1" thickBot="1">
      <c r="A5" s="29" t="s">
        <v>34</v>
      </c>
      <c r="B5" s="25" t="s">
        <v>35</v>
      </c>
      <c r="C5" s="157"/>
      <c r="D5" s="158"/>
      <c r="E5" s="31">
        <f>SUMPRODUCT(($A$10:$A$249="Intermediate")*(E$10:E$249="Completed"))+SUMPRODUCT(($A$10:$A$249="Intermediate")*(E$10:E$249="Pre-Passed"))+0.5*SUMPRODUCT(($A$10:$A$249="Intermediate")*(E$10:E$249="Partial"))</f>
        <v>1</v>
      </c>
      <c r="F5" s="31">
        <f>SUMPRODUCT(($A$10:$A$249="Intermediate")*(F$10:F$249="Completed"))+SUMPRODUCT(($A$10:$A$249="Intermediate")*(F$10:F$249="Pre-Passed"))+0.5*SUMPRODUCT(($A$10:$A$249="Intermediate")*(F$10:F$249="Partial"))</f>
        <v>0</v>
      </c>
      <c r="G5" s="25" t="str">
        <f>"Intermediate "&amp;$G$1&amp;"s "&amp;A5</f>
        <v>Intermediate NCRs Completed</v>
      </c>
    </row>
    <row r="6" spans="1:7" ht="13.9" customHeight="1" thickBot="1">
      <c r="A6" s="29" t="s">
        <v>36</v>
      </c>
      <c r="B6" s="25" t="s">
        <v>467</v>
      </c>
      <c r="C6" s="157"/>
      <c r="D6" s="158"/>
      <c r="E6" s="31">
        <f>SUMPRODUCT(($A$10:$A$249="Advanced")*(E$10:E$249="Missing"))+0.5*SUMPRODUCT(($A$10:$A$249="Advanced")*(E$10:E$249="Partial"))</f>
        <v>6</v>
      </c>
      <c r="F6" s="31">
        <f>SUMPRODUCT(($A$10:$A$249="Advanced")*(F$10:F$249="Missing"))+0.5*SUMPRODUCT(($A$10:$A$249="Advanced")*(F$10:F$249="Partial"))</f>
        <v>0</v>
      </c>
      <c r="G6" s="25" t="str">
        <f>"Advanced "&amp;$G$1&amp;"s "&amp;A3</f>
        <v>Advanced NCRs Missing</v>
      </c>
    </row>
    <row r="7" spans="1:7" ht="13.9" customHeight="1" thickBot="1">
      <c r="A7" s="24" t="s">
        <v>37</v>
      </c>
      <c r="B7" s="25" t="s">
        <v>38</v>
      </c>
      <c r="C7" s="157"/>
      <c r="D7" s="158"/>
      <c r="E7" s="31">
        <f>SUMPRODUCT(($A$10:$A$249="Advanced")*(E$10:E$249="Completed"))+SUMPRODUCT(($A$10:$A$249="Advanced")*(E$10:E$249="Pre-Passed"))+0.5*SUMPRODUCT(($A$10:$A$249="Advanced")*(E$10:E$249="Partial"))</f>
        <v>0</v>
      </c>
      <c r="F7" s="31">
        <f>SUMPRODUCT(($A$10:$A$249="Advanced")*(F$10:F$249="Completed"))+SUMPRODUCT(($A$10:$A$249="Advanced")*(F$10:F$249="Pre-Passed"))+0.5*SUMPRODUCT(($A$10:$A$249="Advanced")*(F$10:F$249="Partial"))</f>
        <v>0</v>
      </c>
      <c r="G7" s="25" t="str">
        <f>"Advanced "&amp;$G$1&amp;"s "&amp;A5</f>
        <v>Advanced NCRs Completed</v>
      </c>
    </row>
    <row r="8" spans="1:7" ht="13.9" customHeight="1" thickBot="1">
      <c r="A8" s="151" t="s">
        <v>468</v>
      </c>
      <c r="B8" s="152"/>
      <c r="C8" s="157"/>
      <c r="D8" s="158"/>
      <c r="E8" s="31">
        <f>SUMPRODUCT(($A$10:$A$249="Professional")*(E$10:E$249="Completed"))+SUMPRODUCT(($A$10:$A$249="Professional")*(E$10:E$249="Pre-Passed"))+0.5*SUMPRODUCT(($A$10:$A$249="Professional")*(E$10:E$249="Partial"))</f>
        <v>0</v>
      </c>
      <c r="F8" s="31">
        <f>SUMPRODUCT(($A$10:$A$249="Professional")*(F$10:F$249="Completed"))+SUMPRODUCT(($A$10:$A$249="Professional")*(F$10:F$249="Pre-Passed"))+0.5*SUMPRODUCT(($A$10:$A$249="Professional")*(F$10:F$249="Partial"))</f>
        <v>0</v>
      </c>
      <c r="G8" s="25" t="str">
        <f>"Professional "&amp;$G$1&amp;"s "&amp;A5</f>
        <v>Professional NCRs Completed</v>
      </c>
    </row>
    <row r="9" spans="1:7" ht="13.9" customHeight="1" thickBot="1">
      <c r="A9" s="153"/>
      <c r="B9" s="154"/>
      <c r="C9" s="159"/>
      <c r="D9" s="160"/>
      <c r="E9" s="31">
        <f>SUMPRODUCT(($A$10:$A$241="Exceptional")*(E$10:E$241="Completed"))+SUMPRODUCT(($A$10:$A$241="Exceptional")*(E$10:E$241="Pre-Passed"))+0.5*SUMPRODUCT(($A$10:$A$241="Exceptional")*(E$10:E$241="Partial"))</f>
        <v>0</v>
      </c>
      <c r="F9" s="31">
        <f>SUMPRODUCT(($A$10:$A$241="Exceptional")*(F$10:F$241="Completed"))+SUMPRODUCT(($A$10:$A$241="Exceptional")*(F$10:F$241="Pre-Passed"))+0.5*SUMPRODUCT(($A$10:$A$241="Exceptional")*(F$10:F$241="Partial"))</f>
        <v>0</v>
      </c>
      <c r="G9" s="25" t="str">
        <f>"Exceptional "&amp;$G$1&amp;"s "&amp;A5</f>
        <v>Exceptional NCRs Completed</v>
      </c>
    </row>
    <row r="10" spans="1:7" ht="13.9" customHeight="1" thickBot="1">
      <c r="A10" s="149" t="s">
        <v>136</v>
      </c>
      <c r="B10" s="150"/>
      <c r="C10" s="6" t="s">
        <v>39</v>
      </c>
      <c r="D10" s="6" t="s">
        <v>475</v>
      </c>
      <c r="E10" s="6" t="s">
        <v>40</v>
      </c>
      <c r="F10" s="6" t="s">
        <v>41</v>
      </c>
      <c r="G10" s="6" t="s">
        <v>476</v>
      </c>
    </row>
    <row r="11" spans="1:7" ht="16.5" thickBot="1">
      <c r="A11" s="52" t="s">
        <v>42</v>
      </c>
      <c r="B11" s="25" t="s">
        <v>137</v>
      </c>
      <c r="C11" s="25" t="s">
        <v>138</v>
      </c>
      <c r="D11" s="25"/>
      <c r="E11" s="6" t="s">
        <v>34</v>
      </c>
      <c r="F11" s="6" t="s">
        <v>28</v>
      </c>
      <c r="G11" s="25"/>
    </row>
    <row r="12" spans="1:7" ht="16.5" thickBot="1">
      <c r="A12" s="53" t="s">
        <v>45</v>
      </c>
      <c r="B12" s="25" t="s">
        <v>139</v>
      </c>
      <c r="C12" s="25" t="s">
        <v>140</v>
      </c>
      <c r="D12" s="25"/>
      <c r="E12" s="6" t="s">
        <v>34</v>
      </c>
      <c r="F12" s="6" t="s">
        <v>28</v>
      </c>
      <c r="G12" s="25"/>
    </row>
    <row r="13" spans="1:7" ht="39" thickBot="1">
      <c r="A13" s="54" t="s">
        <v>48</v>
      </c>
      <c r="B13" s="25" t="s">
        <v>485</v>
      </c>
      <c r="C13" s="25" t="s">
        <v>486</v>
      </c>
      <c r="D13" s="25" t="s">
        <v>681</v>
      </c>
      <c r="E13" s="6" t="s">
        <v>34</v>
      </c>
      <c r="F13" s="6" t="s">
        <v>28</v>
      </c>
      <c r="G13" s="25"/>
    </row>
    <row r="14" spans="1:7" ht="26.25" thickBot="1">
      <c r="A14" s="55" t="s">
        <v>46</v>
      </c>
      <c r="B14" s="25" t="s">
        <v>141</v>
      </c>
      <c r="C14" s="25" t="s">
        <v>142</v>
      </c>
      <c r="D14" s="25"/>
      <c r="E14" s="6" t="s">
        <v>37</v>
      </c>
      <c r="F14" s="6" t="s">
        <v>28</v>
      </c>
      <c r="G14" s="25"/>
    </row>
    <row r="15" spans="1:7" ht="26.25" thickBot="1">
      <c r="A15" s="56" t="s">
        <v>57</v>
      </c>
      <c r="B15" s="25" t="s">
        <v>143</v>
      </c>
      <c r="C15" s="25" t="s">
        <v>144</v>
      </c>
      <c r="D15" s="25"/>
      <c r="E15" s="6" t="s">
        <v>37</v>
      </c>
      <c r="F15" s="6" t="s">
        <v>28</v>
      </c>
      <c r="G15" s="25"/>
    </row>
    <row r="16" spans="1:7" ht="16.5" thickBot="1">
      <c r="A16" s="57" t="s">
        <v>470</v>
      </c>
      <c r="B16" s="25" t="s">
        <v>145</v>
      </c>
      <c r="C16" s="25" t="s">
        <v>146</v>
      </c>
      <c r="D16" s="25"/>
      <c r="E16" s="6" t="s">
        <v>37</v>
      </c>
      <c r="F16" s="6" t="s">
        <v>28</v>
      </c>
      <c r="G16" s="25"/>
    </row>
    <row r="17" spans="1:7" ht="13.9" customHeight="1" thickBot="1">
      <c r="A17" s="149" t="s">
        <v>147</v>
      </c>
      <c r="B17" s="150"/>
      <c r="C17" s="6" t="s">
        <v>39</v>
      </c>
      <c r="D17" s="6" t="s">
        <v>475</v>
      </c>
      <c r="E17" s="6" t="s">
        <v>40</v>
      </c>
      <c r="F17" s="6" t="s">
        <v>41</v>
      </c>
      <c r="G17" s="6" t="s">
        <v>476</v>
      </c>
    </row>
    <row r="18" spans="1:7" ht="16.5" thickBot="1">
      <c r="A18" s="52" t="s">
        <v>42</v>
      </c>
      <c r="B18" s="25" t="s">
        <v>148</v>
      </c>
      <c r="C18" s="30" t="s">
        <v>149</v>
      </c>
      <c r="D18" s="30"/>
      <c r="E18" s="6" t="s">
        <v>34</v>
      </c>
      <c r="F18" s="6" t="s">
        <v>28</v>
      </c>
      <c r="G18" s="25"/>
    </row>
    <row r="19" spans="1:7" ht="51.75" thickBot="1">
      <c r="A19" s="53" t="s">
        <v>45</v>
      </c>
      <c r="B19" s="25" t="s">
        <v>150</v>
      </c>
      <c r="C19" s="30" t="s">
        <v>151</v>
      </c>
      <c r="D19" s="30" t="s">
        <v>682</v>
      </c>
      <c r="E19" s="6" t="s">
        <v>34</v>
      </c>
      <c r="F19" s="6" t="s">
        <v>28</v>
      </c>
      <c r="G19" s="25"/>
    </row>
    <row r="20" spans="1:7" ht="16.5" thickBot="1">
      <c r="A20" s="55" t="s">
        <v>46</v>
      </c>
      <c r="B20" s="25" t="s">
        <v>152</v>
      </c>
      <c r="C20" s="30" t="s">
        <v>153</v>
      </c>
      <c r="D20" s="30"/>
      <c r="E20" s="6" t="s">
        <v>30</v>
      </c>
      <c r="F20" s="6" t="s">
        <v>28</v>
      </c>
      <c r="G20" s="25"/>
    </row>
    <row r="21" spans="1:7" ht="16.5" thickBot="1">
      <c r="A21" s="56" t="s">
        <v>57</v>
      </c>
      <c r="B21" s="25" t="s">
        <v>154</v>
      </c>
      <c r="C21" s="30" t="s">
        <v>155</v>
      </c>
      <c r="D21" s="30"/>
      <c r="E21" s="6" t="s">
        <v>30</v>
      </c>
      <c r="F21" s="6" t="s">
        <v>28</v>
      </c>
      <c r="G21" s="25"/>
    </row>
    <row r="22" spans="1:7" ht="16.5" thickBot="1">
      <c r="A22" s="57" t="s">
        <v>470</v>
      </c>
      <c r="B22" s="25" t="s">
        <v>156</v>
      </c>
      <c r="C22" s="30" t="s">
        <v>157</v>
      </c>
      <c r="D22" s="30"/>
      <c r="E22" s="6" t="s">
        <v>30</v>
      </c>
      <c r="F22" s="6" t="s">
        <v>28</v>
      </c>
      <c r="G22" s="25"/>
    </row>
    <row r="23" spans="1:7" ht="13.9" customHeight="1" thickBot="1">
      <c r="A23" s="149" t="s">
        <v>158</v>
      </c>
      <c r="B23" s="150"/>
      <c r="C23" s="6" t="s">
        <v>444</v>
      </c>
      <c r="D23" s="6" t="s">
        <v>475</v>
      </c>
      <c r="E23" s="6" t="s">
        <v>40</v>
      </c>
      <c r="F23" s="6" t="s">
        <v>41</v>
      </c>
      <c r="G23" s="6" t="s">
        <v>476</v>
      </c>
    </row>
    <row r="24" spans="1:7" ht="16.5" thickBot="1">
      <c r="A24" s="52" t="s">
        <v>42</v>
      </c>
      <c r="B24" s="25" t="s">
        <v>159</v>
      </c>
      <c r="C24" s="30" t="s">
        <v>160</v>
      </c>
      <c r="D24" s="30"/>
      <c r="E24" s="6" t="s">
        <v>34</v>
      </c>
      <c r="F24" s="6" t="s">
        <v>28</v>
      </c>
      <c r="G24" s="25"/>
    </row>
    <row r="25" spans="1:7" ht="26.25" thickBot="1">
      <c r="A25" s="53" t="s">
        <v>45</v>
      </c>
      <c r="B25" s="25" t="s">
        <v>161</v>
      </c>
      <c r="C25" s="30" t="s">
        <v>162</v>
      </c>
      <c r="D25" s="30" t="s">
        <v>683</v>
      </c>
      <c r="E25" s="6" t="s">
        <v>34</v>
      </c>
      <c r="F25" s="6" t="s">
        <v>28</v>
      </c>
      <c r="G25" s="25"/>
    </row>
    <row r="26" spans="1:7" ht="16.5" thickBot="1">
      <c r="A26" s="55" t="s">
        <v>46</v>
      </c>
      <c r="B26" s="25" t="s">
        <v>163</v>
      </c>
      <c r="C26" s="30" t="s">
        <v>164</v>
      </c>
      <c r="D26" s="30"/>
      <c r="E26" s="6" t="s">
        <v>30</v>
      </c>
      <c r="F26" s="6" t="s">
        <v>28</v>
      </c>
      <c r="G26" s="25"/>
    </row>
    <row r="27" spans="1:7" ht="16.5" thickBot="1">
      <c r="A27" s="56" t="s">
        <v>57</v>
      </c>
      <c r="B27" s="25" t="s">
        <v>165</v>
      </c>
      <c r="C27" s="30" t="s">
        <v>166</v>
      </c>
      <c r="D27" s="30"/>
      <c r="E27" s="6" t="s">
        <v>30</v>
      </c>
      <c r="F27" s="6" t="s">
        <v>28</v>
      </c>
      <c r="G27" s="25"/>
    </row>
    <row r="28" spans="1:7" ht="16.5" thickBot="1">
      <c r="A28" s="57" t="s">
        <v>470</v>
      </c>
      <c r="B28" s="25" t="s">
        <v>167</v>
      </c>
      <c r="C28" s="25" t="s">
        <v>168</v>
      </c>
      <c r="D28" s="25"/>
      <c r="E28" s="6" t="s">
        <v>30</v>
      </c>
      <c r="F28" s="6" t="s">
        <v>28</v>
      </c>
      <c r="G28" s="25"/>
    </row>
    <row r="29" spans="1:7" ht="16.5" thickBot="1">
      <c r="A29" s="57" t="s">
        <v>470</v>
      </c>
      <c r="B29" s="25" t="s">
        <v>169</v>
      </c>
      <c r="C29" s="30" t="s">
        <v>170</v>
      </c>
      <c r="D29" s="30"/>
      <c r="E29" s="6" t="s">
        <v>30</v>
      </c>
      <c r="F29" s="6" t="s">
        <v>28</v>
      </c>
      <c r="G29" s="25"/>
    </row>
    <row r="30" spans="1:7" ht="13.9" customHeight="1" thickBot="1">
      <c r="A30" s="149" t="s">
        <v>171</v>
      </c>
      <c r="B30" s="150"/>
      <c r="C30" s="6" t="s">
        <v>442</v>
      </c>
      <c r="D30" s="6" t="s">
        <v>475</v>
      </c>
      <c r="E30" s="6" t="s">
        <v>40</v>
      </c>
      <c r="F30" s="6" t="s">
        <v>41</v>
      </c>
      <c r="G30" s="6" t="s">
        <v>476</v>
      </c>
    </row>
    <row r="31" spans="1:7" ht="16.5" thickBot="1">
      <c r="A31" s="52" t="s">
        <v>42</v>
      </c>
      <c r="B31" s="25" t="s">
        <v>172</v>
      </c>
      <c r="C31" s="30" t="s">
        <v>173</v>
      </c>
      <c r="D31" s="30"/>
      <c r="E31" s="6" t="s">
        <v>34</v>
      </c>
      <c r="F31" s="6" t="s">
        <v>28</v>
      </c>
      <c r="G31" s="25"/>
    </row>
    <row r="32" spans="1:7" ht="39" thickBot="1">
      <c r="A32" s="53" t="s">
        <v>45</v>
      </c>
      <c r="B32" s="25" t="s">
        <v>174</v>
      </c>
      <c r="C32" s="25" t="s">
        <v>175</v>
      </c>
      <c r="D32" s="25" t="s">
        <v>697</v>
      </c>
      <c r="E32" s="6" t="s">
        <v>34</v>
      </c>
      <c r="F32" s="6" t="s">
        <v>28</v>
      </c>
      <c r="G32" s="25"/>
    </row>
    <row r="33" spans="1:7" ht="16.5" thickBot="1">
      <c r="A33" s="55" t="s">
        <v>46</v>
      </c>
      <c r="B33" s="25" t="s">
        <v>176</v>
      </c>
      <c r="C33" s="30" t="s">
        <v>177</v>
      </c>
      <c r="D33" s="30"/>
      <c r="E33" s="6" t="s">
        <v>30</v>
      </c>
      <c r="F33" s="6" t="s">
        <v>28</v>
      </c>
      <c r="G33" s="25"/>
    </row>
    <row r="34" spans="1:7" ht="16.5" thickBot="1">
      <c r="A34" s="56" t="s">
        <v>57</v>
      </c>
      <c r="B34" s="25" t="s">
        <v>178</v>
      </c>
      <c r="C34" s="30" t="s">
        <v>179</v>
      </c>
      <c r="D34" s="30"/>
      <c r="E34" s="6" t="s">
        <v>30</v>
      </c>
      <c r="F34" s="6" t="s">
        <v>28</v>
      </c>
      <c r="G34" s="25"/>
    </row>
    <row r="35" spans="1:7" ht="16.5" thickBot="1">
      <c r="A35" s="57" t="s">
        <v>470</v>
      </c>
      <c r="B35" s="25" t="s">
        <v>180</v>
      </c>
      <c r="C35" s="25" t="s">
        <v>181</v>
      </c>
      <c r="D35" s="25"/>
      <c r="E35" s="6" t="s">
        <v>30</v>
      </c>
      <c r="F35" s="6" t="s">
        <v>28</v>
      </c>
      <c r="G35" s="25"/>
    </row>
    <row r="36" spans="1:7" ht="16.5" thickBot="1">
      <c r="A36" s="57" t="s">
        <v>470</v>
      </c>
      <c r="B36" s="25" t="s">
        <v>182</v>
      </c>
      <c r="C36" s="25" t="s">
        <v>183</v>
      </c>
      <c r="D36" s="25"/>
      <c r="E36" s="6" t="s">
        <v>30</v>
      </c>
      <c r="F36" s="6" t="s">
        <v>28</v>
      </c>
      <c r="G36" s="25"/>
    </row>
    <row r="37" spans="1:7" ht="16.5" thickBot="1">
      <c r="A37" s="57" t="s">
        <v>470</v>
      </c>
      <c r="B37" s="25" t="s">
        <v>184</v>
      </c>
      <c r="C37" s="25" t="s">
        <v>185</v>
      </c>
      <c r="D37" s="25"/>
      <c r="E37" s="6" t="s">
        <v>30</v>
      </c>
      <c r="F37" s="6" t="s">
        <v>28</v>
      </c>
      <c r="G37" s="25"/>
    </row>
    <row r="38" spans="1:7" ht="13.9" customHeight="1" thickBot="1">
      <c r="A38" s="149" t="s">
        <v>186</v>
      </c>
      <c r="B38" s="150"/>
      <c r="C38" s="6" t="s">
        <v>443</v>
      </c>
      <c r="D38" s="6" t="s">
        <v>475</v>
      </c>
      <c r="E38" s="6" t="s">
        <v>40</v>
      </c>
      <c r="F38" s="6" t="s">
        <v>41</v>
      </c>
      <c r="G38" s="6" t="s">
        <v>476</v>
      </c>
    </row>
    <row r="39" spans="1:7" ht="16.149999999999999" customHeight="1" thickBot="1">
      <c r="A39" s="52" t="s">
        <v>42</v>
      </c>
      <c r="B39" s="25" t="s">
        <v>187</v>
      </c>
      <c r="C39" s="30" t="s">
        <v>188</v>
      </c>
      <c r="D39" s="30"/>
      <c r="E39" s="6" t="s">
        <v>37</v>
      </c>
      <c r="F39" s="6" t="s">
        <v>28</v>
      </c>
      <c r="G39" s="25"/>
    </row>
    <row r="40" spans="1:7" ht="26.25" thickBot="1">
      <c r="A40" s="53" t="s">
        <v>45</v>
      </c>
      <c r="B40" s="25" t="s">
        <v>189</v>
      </c>
      <c r="C40" s="30" t="s">
        <v>190</v>
      </c>
      <c r="D40" s="30" t="s">
        <v>684</v>
      </c>
      <c r="E40" s="6" t="s">
        <v>37</v>
      </c>
      <c r="F40" s="6" t="s">
        <v>28</v>
      </c>
      <c r="G40" s="25"/>
    </row>
    <row r="41" spans="1:7" ht="16.5" thickBot="1">
      <c r="A41" s="55" t="s">
        <v>46</v>
      </c>
      <c r="B41" s="25" t="s">
        <v>191</v>
      </c>
      <c r="C41" s="30" t="s">
        <v>192</v>
      </c>
      <c r="D41" s="30"/>
      <c r="E41" s="6" t="s">
        <v>37</v>
      </c>
      <c r="F41" s="6" t="s">
        <v>28</v>
      </c>
      <c r="G41" s="25"/>
    </row>
    <row r="42" spans="1:7" ht="16.5" thickBot="1">
      <c r="A42" s="56" t="s">
        <v>57</v>
      </c>
      <c r="B42" s="25" t="s">
        <v>193</v>
      </c>
      <c r="C42" s="30" t="s">
        <v>194</v>
      </c>
      <c r="D42" s="30"/>
      <c r="E42" s="6" t="s">
        <v>37</v>
      </c>
      <c r="F42" s="6" t="s">
        <v>28</v>
      </c>
      <c r="G42" s="25"/>
    </row>
    <row r="43" spans="1:7" ht="16.5" thickBot="1">
      <c r="A43" s="56" t="s">
        <v>57</v>
      </c>
      <c r="B43" s="25" t="s">
        <v>195</v>
      </c>
      <c r="C43" s="25" t="s">
        <v>196</v>
      </c>
      <c r="D43" s="25"/>
      <c r="E43" s="6" t="s">
        <v>37</v>
      </c>
      <c r="F43" s="6" t="s">
        <v>28</v>
      </c>
      <c r="G43" s="25"/>
    </row>
    <row r="44" spans="1:7" ht="16.5" thickBot="1">
      <c r="A44" s="57" t="s">
        <v>470</v>
      </c>
      <c r="B44" s="25" t="s">
        <v>197</v>
      </c>
      <c r="C44" s="30" t="s">
        <v>198</v>
      </c>
      <c r="D44" s="30"/>
      <c r="E44" s="6" t="s">
        <v>37</v>
      </c>
      <c r="F44" s="6" t="s">
        <v>28</v>
      </c>
      <c r="G44" s="25"/>
    </row>
    <row r="45" spans="1:7" ht="13.9" customHeight="1" thickBot="1">
      <c r="A45" s="149" t="s">
        <v>199</v>
      </c>
      <c r="B45" s="150"/>
      <c r="C45" s="6" t="s">
        <v>39</v>
      </c>
      <c r="D45" s="6" t="s">
        <v>475</v>
      </c>
      <c r="E45" s="6" t="s">
        <v>40</v>
      </c>
      <c r="F45" s="6" t="s">
        <v>41</v>
      </c>
      <c r="G45" s="6" t="s">
        <v>476</v>
      </c>
    </row>
    <row r="46" spans="1:7" ht="13.9" customHeight="1" thickBot="1">
      <c r="A46" s="52" t="s">
        <v>42</v>
      </c>
      <c r="B46" s="25" t="s">
        <v>200</v>
      </c>
      <c r="C46" s="30" t="s">
        <v>201</v>
      </c>
      <c r="D46" s="30"/>
      <c r="E46" s="6" t="s">
        <v>34</v>
      </c>
      <c r="F46" s="6" t="s">
        <v>28</v>
      </c>
      <c r="G46" s="25"/>
    </row>
    <row r="47" spans="1:7" ht="64.5" thickBot="1">
      <c r="A47" s="53" t="s">
        <v>45</v>
      </c>
      <c r="B47" s="25" t="s">
        <v>202</v>
      </c>
      <c r="C47" s="30" t="s">
        <v>203</v>
      </c>
      <c r="D47" s="30" t="s">
        <v>685</v>
      </c>
      <c r="E47" s="6" t="s">
        <v>34</v>
      </c>
      <c r="F47" s="6" t="s">
        <v>28</v>
      </c>
      <c r="G47" s="25"/>
    </row>
    <row r="48" spans="1:7" ht="16.5" thickBot="1">
      <c r="A48" s="55" t="s">
        <v>46</v>
      </c>
      <c r="B48" s="25" t="s">
        <v>204</v>
      </c>
      <c r="C48" s="30" t="s">
        <v>205</v>
      </c>
      <c r="D48" s="30"/>
      <c r="E48" s="6" t="s">
        <v>30</v>
      </c>
      <c r="F48" s="6" t="s">
        <v>28</v>
      </c>
      <c r="G48" s="25"/>
    </row>
    <row r="49" spans="1:7" ht="16.5" thickBot="1">
      <c r="A49" s="55" t="s">
        <v>46</v>
      </c>
      <c r="B49" s="25" t="s">
        <v>206</v>
      </c>
      <c r="C49" s="30" t="s">
        <v>207</v>
      </c>
      <c r="D49" s="30"/>
      <c r="E49" s="6" t="s">
        <v>30</v>
      </c>
      <c r="F49" s="6" t="s">
        <v>28</v>
      </c>
      <c r="G49" s="25"/>
    </row>
    <row r="50" spans="1:7" ht="16.5" thickBot="1">
      <c r="A50" s="55" t="s">
        <v>46</v>
      </c>
      <c r="B50" s="25" t="s">
        <v>208</v>
      </c>
      <c r="C50" s="30" t="s">
        <v>209</v>
      </c>
      <c r="D50" s="30"/>
      <c r="E50" s="6" t="s">
        <v>30</v>
      </c>
      <c r="F50" s="6" t="s">
        <v>28</v>
      </c>
      <c r="G50" s="25"/>
    </row>
    <row r="51" spans="1:7" ht="13.9" customHeight="1" thickBot="1">
      <c r="A51" s="56" t="s">
        <v>57</v>
      </c>
      <c r="B51" s="25" t="s">
        <v>210</v>
      </c>
      <c r="C51" s="30" t="s">
        <v>211</v>
      </c>
      <c r="D51" s="30"/>
      <c r="E51" s="6" t="s">
        <v>30</v>
      </c>
      <c r="F51" s="6" t="s">
        <v>28</v>
      </c>
      <c r="G51" s="25"/>
    </row>
    <row r="52" spans="1:7" ht="16.5" thickBot="1">
      <c r="A52" s="56" t="s">
        <v>57</v>
      </c>
      <c r="B52" s="25" t="s">
        <v>212</v>
      </c>
      <c r="C52" s="30" t="s">
        <v>213</v>
      </c>
      <c r="D52" s="30"/>
      <c r="E52" s="6" t="s">
        <v>30</v>
      </c>
      <c r="F52" s="6" t="s">
        <v>28</v>
      </c>
      <c r="G52" s="25"/>
    </row>
    <row r="53" spans="1:7" ht="16.5" thickBot="1">
      <c r="A53" s="56" t="s">
        <v>57</v>
      </c>
      <c r="B53" s="25" t="s">
        <v>214</v>
      </c>
      <c r="C53" s="30" t="s">
        <v>215</v>
      </c>
      <c r="D53" s="30"/>
      <c r="E53" s="6" t="s">
        <v>30</v>
      </c>
      <c r="F53" s="6" t="s">
        <v>28</v>
      </c>
      <c r="G53" s="25"/>
    </row>
    <row r="54" spans="1:7" ht="16.5" thickBot="1">
      <c r="A54" s="57" t="s">
        <v>470</v>
      </c>
      <c r="B54" s="25" t="s">
        <v>216</v>
      </c>
      <c r="C54" s="25" t="s">
        <v>217</v>
      </c>
      <c r="D54" s="25"/>
      <c r="E54" s="6" t="s">
        <v>30</v>
      </c>
      <c r="F54" s="6" t="s">
        <v>28</v>
      </c>
      <c r="G54" s="25"/>
    </row>
    <row r="55" spans="1:7" ht="16.5" thickBot="1">
      <c r="A55" s="57" t="s">
        <v>470</v>
      </c>
      <c r="B55" s="25" t="s">
        <v>218</v>
      </c>
      <c r="C55" s="25" t="s">
        <v>219</v>
      </c>
      <c r="D55" s="25"/>
      <c r="E55" s="6" t="s">
        <v>30</v>
      </c>
      <c r="F55" s="6" t="s">
        <v>28</v>
      </c>
      <c r="G55" s="25"/>
    </row>
    <row r="56" spans="1:7" ht="16.5" thickBot="1">
      <c r="A56" s="57" t="s">
        <v>470</v>
      </c>
      <c r="B56" s="25" t="s">
        <v>220</v>
      </c>
      <c r="C56" s="25" t="s">
        <v>221</v>
      </c>
      <c r="D56" s="25"/>
      <c r="E56" s="6" t="s">
        <v>30</v>
      </c>
      <c r="F56" s="6" t="s">
        <v>28</v>
      </c>
      <c r="G56" s="25"/>
    </row>
    <row r="57" spans="1:7" s="18" customFormat="1" ht="13.9" customHeight="1"/>
    <row r="58" spans="1:7" s="18" customFormat="1" ht="15.75"/>
    <row r="59" spans="1:7" s="18" customFormat="1" ht="15.75"/>
    <row r="60" spans="1:7" s="18" customFormat="1" ht="15.75"/>
    <row r="61" spans="1:7" s="18" customFormat="1" ht="15.75"/>
    <row r="62" spans="1:7" s="18" customFormat="1" ht="15.75"/>
    <row r="63" spans="1:7" s="18" customFormat="1" ht="15.75"/>
    <row r="64" spans="1:7" s="18" customFormat="1" ht="15.75"/>
    <row r="65" s="18" customFormat="1" ht="15.75"/>
    <row r="66" s="18" customFormat="1" ht="13.9" customHeight="1"/>
    <row r="67" s="18" customFormat="1" ht="15.75"/>
    <row r="68" s="18" customFormat="1" ht="15.75"/>
    <row r="69" s="18" customFormat="1" ht="15.75"/>
    <row r="70" s="18" customFormat="1" ht="15.75"/>
    <row r="71" s="18" customFormat="1" ht="15.75"/>
    <row r="72" s="18" customFormat="1" ht="13.9" customHeight="1"/>
    <row r="73" s="18" customFormat="1" ht="15.75"/>
    <row r="74" s="18" customFormat="1" ht="15.75"/>
    <row r="75" s="18" customFormat="1" ht="15.75"/>
    <row r="76" s="18" customFormat="1" ht="15.75"/>
    <row r="77" s="18" customFormat="1" ht="15.75"/>
    <row r="78" s="18" customFormat="1" ht="15.75"/>
    <row r="79" s="18" customFormat="1" ht="15.75"/>
    <row r="80" s="18" customFormat="1" ht="15.75"/>
    <row r="81" s="18" customFormat="1" ht="15.75"/>
    <row r="82" s="18" customFormat="1" ht="15.75"/>
    <row r="83" s="18" customFormat="1" ht="15.75"/>
    <row r="84" s="18" customFormat="1" ht="15.75"/>
    <row r="85" s="18" customFormat="1" ht="15.75"/>
    <row r="86" s="18" customFormat="1" ht="15.75"/>
    <row r="87" s="18" customFormat="1" ht="15.75"/>
    <row r="88" s="18" customFormat="1" ht="15.75"/>
    <row r="89" s="18" customFormat="1" ht="13.9" customHeight="1"/>
    <row r="90" s="18" customFormat="1" ht="15.75"/>
    <row r="91" s="18" customFormat="1" ht="15.75"/>
    <row r="92" s="18" customFormat="1" ht="15.75"/>
    <row r="93" s="18" customFormat="1" ht="15.75"/>
    <row r="94" s="18" customFormat="1" ht="15.75"/>
    <row r="95" s="18" customFormat="1" ht="15.75"/>
    <row r="96" s="18" customFormat="1" ht="13.9" customHeight="1"/>
    <row r="97" s="18" customFormat="1" ht="15.75"/>
    <row r="98" s="18" customFormat="1" ht="15.75"/>
    <row r="99" s="18" customFormat="1" ht="15.75"/>
    <row r="100" s="18" customFormat="1" ht="15.75"/>
    <row r="101" s="18" customFormat="1" ht="15.75"/>
    <row r="102" s="18" customFormat="1" ht="15.75"/>
    <row r="103" s="18" customFormat="1" ht="13.9" customHeight="1"/>
    <row r="104" s="18" customFormat="1" ht="15.75"/>
    <row r="105" s="18" customFormat="1" ht="15.75"/>
    <row r="106" s="18" customFormat="1" ht="15.75"/>
    <row r="107" s="18" customFormat="1" ht="15.75"/>
    <row r="108" s="18" customFormat="1" ht="13.9" customHeight="1"/>
    <row r="109" s="18" customFormat="1" ht="15.75"/>
    <row r="110" s="18" customFormat="1" ht="15.75"/>
    <row r="111" s="18" customFormat="1" ht="15.75"/>
    <row r="112" s="18" customFormat="1" ht="13.9" customHeight="1"/>
    <row r="113" s="18" customFormat="1" ht="15.75"/>
    <row r="114" s="18" customFormat="1" ht="15.75"/>
    <row r="115" s="18" customFormat="1" ht="15.75"/>
    <row r="116" s="18" customFormat="1" ht="15.75"/>
    <row r="117" s="18" customFormat="1" ht="13.9" customHeight="1"/>
    <row r="118" s="18" customFormat="1" ht="15.75"/>
    <row r="119" s="18" customFormat="1" ht="15.75"/>
    <row r="120" s="18" customFormat="1" ht="15.75"/>
    <row r="121" s="18" customFormat="1" ht="15.75"/>
    <row r="122" s="18" customFormat="1" ht="15.75"/>
    <row r="123" s="18" customFormat="1" ht="15.75"/>
    <row r="124" s="18" customFormat="1" ht="15.75"/>
    <row r="125" s="18" customFormat="1" ht="15.75"/>
  </sheetData>
  <mergeCells count="8">
    <mergeCell ref="A8:B9"/>
    <mergeCell ref="C2:D9"/>
    <mergeCell ref="A30:B30"/>
    <mergeCell ref="A38:B38"/>
    <mergeCell ref="A45:B45"/>
    <mergeCell ref="A10:B10"/>
    <mergeCell ref="A17:B17"/>
    <mergeCell ref="A23:B23"/>
  </mergeCells>
  <conditionalFormatting sqref="A126:A250">
    <cfRule type="beginsWith" dxfId="514" priority="432" stopIfTrue="1" operator="beginsWith" text="Exceptional">
      <formula>LEFT(A126,LEN("Exceptional"))="Exceptional"</formula>
    </cfRule>
    <cfRule type="beginsWith" dxfId="513" priority="433" stopIfTrue="1" operator="beginsWith" text="Professional">
      <formula>LEFT(A126,LEN("Professional"))="Professional"</formula>
    </cfRule>
    <cfRule type="beginsWith" dxfId="512" priority="434" stopIfTrue="1" operator="beginsWith" text="Advanced">
      <formula>LEFT(A126,LEN("Advanced"))="Advanced"</formula>
    </cfRule>
    <cfRule type="beginsWith" dxfId="511" priority="435" stopIfTrue="1" operator="beginsWith" text="Intermediate">
      <formula>LEFT(A126,LEN("Intermediate"))="Intermediate"</formula>
    </cfRule>
    <cfRule type="beginsWith" dxfId="510" priority="436" stopIfTrue="1" operator="beginsWith" text="Basic">
      <formula>LEFT(A126,LEN("Basic"))="Basic"</formula>
    </cfRule>
    <cfRule type="beginsWith" dxfId="509" priority="437" stopIfTrue="1" operator="beginsWith" text="Required">
      <formula>LEFT(A126,LEN("Required"))="Required"</formula>
    </cfRule>
    <cfRule type="notContainsBlanks" dxfId="508" priority="438" stopIfTrue="1">
      <formula>LEN(TRIM(A126))&gt;0</formula>
    </cfRule>
  </conditionalFormatting>
  <conditionalFormatting sqref="E126:F250 E11:F12 E14:F16">
    <cfRule type="beginsWith" dxfId="507" priority="425" stopIfTrue="1" operator="beginsWith" text="Not Applicable">
      <formula>LEFT(E11,LEN("Not Applicable"))="Not Applicable"</formula>
    </cfRule>
    <cfRule type="beginsWith" dxfId="506" priority="426" stopIfTrue="1" operator="beginsWith" text="Waived">
      <formula>LEFT(E11,LEN("Waived"))="Waived"</formula>
    </cfRule>
    <cfRule type="beginsWith" dxfId="505" priority="427" stopIfTrue="1" operator="beginsWith" text="Pre-Passed">
      <formula>LEFT(E11,LEN("Pre-Passed"))="Pre-Passed"</formula>
    </cfRule>
    <cfRule type="beginsWith" dxfId="504" priority="428" stopIfTrue="1" operator="beginsWith" text="Completed">
      <formula>LEFT(E11,LEN("Completed"))="Completed"</formula>
    </cfRule>
    <cfRule type="beginsWith" dxfId="503" priority="429" stopIfTrue="1" operator="beginsWith" text="Partial">
      <formula>LEFT(E11,LEN("Partial"))="Partial"</formula>
    </cfRule>
    <cfRule type="beginsWith" dxfId="502" priority="430" stopIfTrue="1" operator="beginsWith" text="Missing">
      <formula>LEFT(E11,LEN("Missing"))="Missing"</formula>
    </cfRule>
    <cfRule type="beginsWith" dxfId="501" priority="431" stopIfTrue="1" operator="beginsWith" text="Untested">
      <formula>LEFT(E11,LEN("Untested"))="Untested"</formula>
    </cfRule>
    <cfRule type="notContainsBlanks" dxfId="500" priority="439" stopIfTrue="1">
      <formula>LEN(TRIM(E11))&gt;0</formula>
    </cfRule>
  </conditionalFormatting>
  <conditionalFormatting sqref="E18:F18">
    <cfRule type="beginsWith" dxfId="499" priority="233" stopIfTrue="1" operator="beginsWith" text="Not Applicable">
      <formula>LEFT(E18,LEN("Not Applicable"))="Not Applicable"</formula>
    </cfRule>
    <cfRule type="beginsWith" dxfId="498" priority="234" stopIfTrue="1" operator="beginsWith" text="Waived">
      <formula>LEFT(E18,LEN("Waived"))="Waived"</formula>
    </cfRule>
    <cfRule type="beginsWith" dxfId="497" priority="235" stopIfTrue="1" operator="beginsWith" text="Pre-Passed">
      <formula>LEFT(E18,LEN("Pre-Passed"))="Pre-Passed"</formula>
    </cfRule>
    <cfRule type="beginsWith" dxfId="496" priority="236" stopIfTrue="1" operator="beginsWith" text="Completed">
      <formula>LEFT(E18,LEN("Completed"))="Completed"</formula>
    </cfRule>
    <cfRule type="beginsWith" dxfId="495" priority="237" stopIfTrue="1" operator="beginsWith" text="Partial">
      <formula>LEFT(E18,LEN("Partial"))="Partial"</formula>
    </cfRule>
    <cfRule type="beginsWith" dxfId="494" priority="238" stopIfTrue="1" operator="beginsWith" text="Missing">
      <formula>LEFT(E18,LEN("Missing"))="Missing"</formula>
    </cfRule>
    <cfRule type="beginsWith" dxfId="493" priority="239" stopIfTrue="1" operator="beginsWith" text="Untested">
      <formula>LEFT(E18,LEN("Untested"))="Untested"</formula>
    </cfRule>
    <cfRule type="notContainsBlanks" dxfId="492" priority="240" stopIfTrue="1">
      <formula>LEN(TRIM(E18))&gt;0</formula>
    </cfRule>
  </conditionalFormatting>
  <conditionalFormatting sqref="E19:F22">
    <cfRule type="beginsWith" dxfId="491" priority="225" stopIfTrue="1" operator="beginsWith" text="Not Applicable">
      <formula>LEFT(E19,LEN("Not Applicable"))="Not Applicable"</formula>
    </cfRule>
    <cfRule type="beginsWith" dxfId="490" priority="226" stopIfTrue="1" operator="beginsWith" text="Waived">
      <formula>LEFT(E19,LEN("Waived"))="Waived"</formula>
    </cfRule>
    <cfRule type="beginsWith" dxfId="489" priority="227" stopIfTrue="1" operator="beginsWith" text="Pre-Passed">
      <formula>LEFT(E19,LEN("Pre-Passed"))="Pre-Passed"</formula>
    </cfRule>
    <cfRule type="beginsWith" dxfId="488" priority="228" stopIfTrue="1" operator="beginsWith" text="Completed">
      <formula>LEFT(E19,LEN("Completed"))="Completed"</formula>
    </cfRule>
    <cfRule type="beginsWith" dxfId="487" priority="229" stopIfTrue="1" operator="beginsWith" text="Partial">
      <formula>LEFT(E19,LEN("Partial"))="Partial"</formula>
    </cfRule>
    <cfRule type="beginsWith" dxfId="486" priority="230" stopIfTrue="1" operator="beginsWith" text="Missing">
      <formula>LEFT(E19,LEN("Missing"))="Missing"</formula>
    </cfRule>
    <cfRule type="beginsWith" dxfId="485" priority="231" stopIfTrue="1" operator="beginsWith" text="Untested">
      <formula>LEFT(E19,LEN("Untested"))="Untested"</formula>
    </cfRule>
    <cfRule type="notContainsBlanks" dxfId="484" priority="232" stopIfTrue="1">
      <formula>LEN(TRIM(E19))&gt;0</formula>
    </cfRule>
  </conditionalFormatting>
  <conditionalFormatting sqref="E24:F25">
    <cfRule type="beginsWith" dxfId="483" priority="217" stopIfTrue="1" operator="beginsWith" text="Not Applicable">
      <formula>LEFT(E24,LEN("Not Applicable"))="Not Applicable"</formula>
    </cfRule>
    <cfRule type="beginsWith" dxfId="482" priority="218" stopIfTrue="1" operator="beginsWith" text="Waived">
      <formula>LEFT(E24,LEN("Waived"))="Waived"</formula>
    </cfRule>
    <cfRule type="beginsWith" dxfId="481" priority="219" stopIfTrue="1" operator="beginsWith" text="Pre-Passed">
      <formula>LEFT(E24,LEN("Pre-Passed"))="Pre-Passed"</formula>
    </cfRule>
    <cfRule type="beginsWith" dxfId="480" priority="220" stopIfTrue="1" operator="beginsWith" text="Completed">
      <formula>LEFT(E24,LEN("Completed"))="Completed"</formula>
    </cfRule>
    <cfRule type="beginsWith" dxfId="479" priority="221" stopIfTrue="1" operator="beginsWith" text="Partial">
      <formula>LEFT(E24,LEN("Partial"))="Partial"</formula>
    </cfRule>
    <cfRule type="beginsWith" dxfId="478" priority="222" stopIfTrue="1" operator="beginsWith" text="Missing">
      <formula>LEFT(E24,LEN("Missing"))="Missing"</formula>
    </cfRule>
    <cfRule type="beginsWith" dxfId="477" priority="223" stopIfTrue="1" operator="beginsWith" text="Untested">
      <formula>LEFT(E24,LEN("Untested"))="Untested"</formula>
    </cfRule>
    <cfRule type="notContainsBlanks" dxfId="476" priority="224" stopIfTrue="1">
      <formula>LEN(TRIM(E24))&gt;0</formula>
    </cfRule>
  </conditionalFormatting>
  <conditionalFormatting sqref="E26:F29">
    <cfRule type="beginsWith" dxfId="475" priority="209" stopIfTrue="1" operator="beginsWith" text="Not Applicable">
      <formula>LEFT(E26,LEN("Not Applicable"))="Not Applicable"</formula>
    </cfRule>
    <cfRule type="beginsWith" dxfId="474" priority="210" stopIfTrue="1" operator="beginsWith" text="Waived">
      <formula>LEFT(E26,LEN("Waived"))="Waived"</formula>
    </cfRule>
    <cfRule type="beginsWith" dxfId="473" priority="211" stopIfTrue="1" operator="beginsWith" text="Pre-Passed">
      <formula>LEFT(E26,LEN("Pre-Passed"))="Pre-Passed"</formula>
    </cfRule>
    <cfRule type="beginsWith" dxfId="472" priority="212" stopIfTrue="1" operator="beginsWith" text="Completed">
      <formula>LEFT(E26,LEN("Completed"))="Completed"</formula>
    </cfRule>
    <cfRule type="beginsWith" dxfId="471" priority="213" stopIfTrue="1" operator="beginsWith" text="Partial">
      <formula>LEFT(E26,LEN("Partial"))="Partial"</formula>
    </cfRule>
    <cfRule type="beginsWith" dxfId="470" priority="214" stopIfTrue="1" operator="beginsWith" text="Missing">
      <formula>LEFT(E26,LEN("Missing"))="Missing"</formula>
    </cfRule>
    <cfRule type="beginsWith" dxfId="469" priority="215" stopIfTrue="1" operator="beginsWith" text="Untested">
      <formula>LEFT(E26,LEN("Untested"))="Untested"</formula>
    </cfRule>
    <cfRule type="notContainsBlanks" dxfId="468" priority="216" stopIfTrue="1">
      <formula>LEN(TRIM(E26))&gt;0</formula>
    </cfRule>
  </conditionalFormatting>
  <conditionalFormatting sqref="E31:F33">
    <cfRule type="beginsWith" dxfId="467" priority="201" stopIfTrue="1" operator="beginsWith" text="Not Applicable">
      <formula>LEFT(E31,LEN("Not Applicable"))="Not Applicable"</formula>
    </cfRule>
    <cfRule type="beginsWith" dxfId="466" priority="202" stopIfTrue="1" operator="beginsWith" text="Waived">
      <formula>LEFT(E31,LEN("Waived"))="Waived"</formula>
    </cfRule>
    <cfRule type="beginsWith" dxfId="465" priority="203" stopIfTrue="1" operator="beginsWith" text="Pre-Passed">
      <formula>LEFT(E31,LEN("Pre-Passed"))="Pre-Passed"</formula>
    </cfRule>
    <cfRule type="beginsWith" dxfId="464" priority="204" stopIfTrue="1" operator="beginsWith" text="Completed">
      <formula>LEFT(E31,LEN("Completed"))="Completed"</formula>
    </cfRule>
    <cfRule type="beginsWith" dxfId="463" priority="205" stopIfTrue="1" operator="beginsWith" text="Partial">
      <formula>LEFT(E31,LEN("Partial"))="Partial"</formula>
    </cfRule>
    <cfRule type="beginsWith" dxfId="462" priority="206" stopIfTrue="1" operator="beginsWith" text="Missing">
      <formula>LEFT(E31,LEN("Missing"))="Missing"</formula>
    </cfRule>
    <cfRule type="beginsWith" dxfId="461" priority="207" stopIfTrue="1" operator="beginsWith" text="Untested">
      <formula>LEFT(E31,LEN("Untested"))="Untested"</formula>
    </cfRule>
    <cfRule type="notContainsBlanks" dxfId="460" priority="208" stopIfTrue="1">
      <formula>LEN(TRIM(E31))&gt;0</formula>
    </cfRule>
  </conditionalFormatting>
  <conditionalFormatting sqref="E34:F37">
    <cfRule type="beginsWith" dxfId="459" priority="193" stopIfTrue="1" operator="beginsWith" text="Not Applicable">
      <formula>LEFT(E34,LEN("Not Applicable"))="Not Applicable"</formula>
    </cfRule>
    <cfRule type="beginsWith" dxfId="458" priority="194" stopIfTrue="1" operator="beginsWith" text="Waived">
      <formula>LEFT(E34,LEN("Waived"))="Waived"</formula>
    </cfRule>
    <cfRule type="beginsWith" dxfId="457" priority="195" stopIfTrue="1" operator="beginsWith" text="Pre-Passed">
      <formula>LEFT(E34,LEN("Pre-Passed"))="Pre-Passed"</formula>
    </cfRule>
    <cfRule type="beginsWith" dxfId="456" priority="196" stopIfTrue="1" operator="beginsWith" text="Completed">
      <formula>LEFT(E34,LEN("Completed"))="Completed"</formula>
    </cfRule>
    <cfRule type="beginsWith" dxfId="455" priority="197" stopIfTrue="1" operator="beginsWith" text="Partial">
      <formula>LEFT(E34,LEN("Partial"))="Partial"</formula>
    </cfRule>
    <cfRule type="beginsWith" dxfId="454" priority="198" stopIfTrue="1" operator="beginsWith" text="Missing">
      <formula>LEFT(E34,LEN("Missing"))="Missing"</formula>
    </cfRule>
    <cfRule type="beginsWith" dxfId="453" priority="199" stopIfTrue="1" operator="beginsWith" text="Untested">
      <formula>LEFT(E34,LEN("Untested"))="Untested"</formula>
    </cfRule>
    <cfRule type="notContainsBlanks" dxfId="452" priority="200" stopIfTrue="1">
      <formula>LEN(TRIM(E34))&gt;0</formula>
    </cfRule>
  </conditionalFormatting>
  <conditionalFormatting sqref="E39:F40">
    <cfRule type="beginsWith" dxfId="451" priority="185" stopIfTrue="1" operator="beginsWith" text="Not Applicable">
      <formula>LEFT(E39,LEN("Not Applicable"))="Not Applicable"</formula>
    </cfRule>
    <cfRule type="beginsWith" dxfId="450" priority="186" stopIfTrue="1" operator="beginsWith" text="Waived">
      <formula>LEFT(E39,LEN("Waived"))="Waived"</formula>
    </cfRule>
    <cfRule type="beginsWith" dxfId="449" priority="187" stopIfTrue="1" operator="beginsWith" text="Pre-Passed">
      <formula>LEFT(E39,LEN("Pre-Passed"))="Pre-Passed"</formula>
    </cfRule>
    <cfRule type="beginsWith" dxfId="448" priority="188" stopIfTrue="1" operator="beginsWith" text="Completed">
      <formula>LEFT(E39,LEN("Completed"))="Completed"</formula>
    </cfRule>
    <cfRule type="beginsWith" dxfId="447" priority="189" stopIfTrue="1" operator="beginsWith" text="Partial">
      <formula>LEFT(E39,LEN("Partial"))="Partial"</formula>
    </cfRule>
    <cfRule type="beginsWith" dxfId="446" priority="190" stopIfTrue="1" operator="beginsWith" text="Missing">
      <formula>LEFT(E39,LEN("Missing"))="Missing"</formula>
    </cfRule>
    <cfRule type="beginsWith" dxfId="445" priority="191" stopIfTrue="1" operator="beginsWith" text="Untested">
      <formula>LEFT(E39,LEN("Untested"))="Untested"</formula>
    </cfRule>
    <cfRule type="notContainsBlanks" dxfId="444" priority="192" stopIfTrue="1">
      <formula>LEN(TRIM(E39))&gt;0</formula>
    </cfRule>
  </conditionalFormatting>
  <conditionalFormatting sqref="E41:F44">
    <cfRule type="beginsWith" dxfId="443" priority="177" stopIfTrue="1" operator="beginsWith" text="Not Applicable">
      <formula>LEFT(E41,LEN("Not Applicable"))="Not Applicable"</formula>
    </cfRule>
    <cfRule type="beginsWith" dxfId="442" priority="178" stopIfTrue="1" operator="beginsWith" text="Waived">
      <formula>LEFT(E41,LEN("Waived"))="Waived"</formula>
    </cfRule>
    <cfRule type="beginsWith" dxfId="441" priority="179" stopIfTrue="1" operator="beginsWith" text="Pre-Passed">
      <formula>LEFT(E41,LEN("Pre-Passed"))="Pre-Passed"</formula>
    </cfRule>
    <cfRule type="beginsWith" dxfId="440" priority="180" stopIfTrue="1" operator="beginsWith" text="Completed">
      <formula>LEFT(E41,LEN("Completed"))="Completed"</formula>
    </cfRule>
    <cfRule type="beginsWith" dxfId="439" priority="181" stopIfTrue="1" operator="beginsWith" text="Partial">
      <formula>LEFT(E41,LEN("Partial"))="Partial"</formula>
    </cfRule>
    <cfRule type="beginsWith" dxfId="438" priority="182" stopIfTrue="1" operator="beginsWith" text="Missing">
      <formula>LEFT(E41,LEN("Missing"))="Missing"</formula>
    </cfRule>
    <cfRule type="beginsWith" dxfId="437" priority="183" stopIfTrue="1" operator="beginsWith" text="Untested">
      <formula>LEFT(E41,LEN("Untested"))="Untested"</formula>
    </cfRule>
    <cfRule type="notContainsBlanks" dxfId="436" priority="184" stopIfTrue="1">
      <formula>LEN(TRIM(E41))&gt;0</formula>
    </cfRule>
  </conditionalFormatting>
  <conditionalFormatting sqref="E46:F49">
    <cfRule type="beginsWith" dxfId="435" priority="169" stopIfTrue="1" operator="beginsWith" text="Not Applicable">
      <formula>LEFT(E46,LEN("Not Applicable"))="Not Applicable"</formula>
    </cfRule>
    <cfRule type="beginsWith" dxfId="434" priority="170" stopIfTrue="1" operator="beginsWith" text="Waived">
      <formula>LEFT(E46,LEN("Waived"))="Waived"</formula>
    </cfRule>
    <cfRule type="beginsWith" dxfId="433" priority="171" stopIfTrue="1" operator="beginsWith" text="Pre-Passed">
      <formula>LEFT(E46,LEN("Pre-Passed"))="Pre-Passed"</formula>
    </cfRule>
    <cfRule type="beginsWith" dxfId="432" priority="172" stopIfTrue="1" operator="beginsWith" text="Completed">
      <formula>LEFT(E46,LEN("Completed"))="Completed"</formula>
    </cfRule>
    <cfRule type="beginsWith" dxfId="431" priority="173" stopIfTrue="1" operator="beginsWith" text="Partial">
      <formula>LEFT(E46,LEN("Partial"))="Partial"</formula>
    </cfRule>
    <cfRule type="beginsWith" dxfId="430" priority="174" stopIfTrue="1" operator="beginsWith" text="Missing">
      <formula>LEFT(E46,LEN("Missing"))="Missing"</formula>
    </cfRule>
    <cfRule type="beginsWith" dxfId="429" priority="175" stopIfTrue="1" operator="beginsWith" text="Untested">
      <formula>LEFT(E46,LEN("Untested"))="Untested"</formula>
    </cfRule>
    <cfRule type="notContainsBlanks" dxfId="428" priority="176" stopIfTrue="1">
      <formula>LEN(TRIM(E46))&gt;0</formula>
    </cfRule>
  </conditionalFormatting>
  <conditionalFormatting sqref="E50:F52">
    <cfRule type="beginsWith" dxfId="427" priority="161" stopIfTrue="1" operator="beginsWith" text="Not Applicable">
      <formula>LEFT(E50,LEN("Not Applicable"))="Not Applicable"</formula>
    </cfRule>
    <cfRule type="beginsWith" dxfId="426" priority="162" stopIfTrue="1" operator="beginsWith" text="Waived">
      <formula>LEFT(E50,LEN("Waived"))="Waived"</formula>
    </cfRule>
    <cfRule type="beginsWith" dxfId="425" priority="163" stopIfTrue="1" operator="beginsWith" text="Pre-Passed">
      <formula>LEFT(E50,LEN("Pre-Passed"))="Pre-Passed"</formula>
    </cfRule>
    <cfRule type="beginsWith" dxfId="424" priority="164" stopIfTrue="1" operator="beginsWith" text="Completed">
      <formula>LEFT(E50,LEN("Completed"))="Completed"</formula>
    </cfRule>
    <cfRule type="beginsWith" dxfId="423" priority="165" stopIfTrue="1" operator="beginsWith" text="Partial">
      <formula>LEFT(E50,LEN("Partial"))="Partial"</formula>
    </cfRule>
    <cfRule type="beginsWith" dxfId="422" priority="166" stopIfTrue="1" operator="beginsWith" text="Missing">
      <formula>LEFT(E50,LEN("Missing"))="Missing"</formula>
    </cfRule>
    <cfRule type="beginsWith" dxfId="421" priority="167" stopIfTrue="1" operator="beginsWith" text="Untested">
      <formula>LEFT(E50,LEN("Untested"))="Untested"</formula>
    </cfRule>
    <cfRule type="notContainsBlanks" dxfId="420" priority="168" stopIfTrue="1">
      <formula>LEN(TRIM(E50))&gt;0</formula>
    </cfRule>
  </conditionalFormatting>
  <conditionalFormatting sqref="E53:F56">
    <cfRule type="beginsWith" dxfId="419" priority="153" stopIfTrue="1" operator="beginsWith" text="Not Applicable">
      <formula>LEFT(E53,LEN("Not Applicable"))="Not Applicable"</formula>
    </cfRule>
    <cfRule type="beginsWith" dxfId="418" priority="154" stopIfTrue="1" operator="beginsWith" text="Waived">
      <formula>LEFT(E53,LEN("Waived"))="Waived"</formula>
    </cfRule>
    <cfRule type="beginsWith" dxfId="417" priority="155" stopIfTrue="1" operator="beginsWith" text="Pre-Passed">
      <formula>LEFT(E53,LEN("Pre-Passed"))="Pre-Passed"</formula>
    </cfRule>
    <cfRule type="beginsWith" dxfId="416" priority="156" stopIfTrue="1" operator="beginsWith" text="Completed">
      <formula>LEFT(E53,LEN("Completed"))="Completed"</formula>
    </cfRule>
    <cfRule type="beginsWith" dxfId="415" priority="157" stopIfTrue="1" operator="beginsWith" text="Partial">
      <formula>LEFT(E53,LEN("Partial"))="Partial"</formula>
    </cfRule>
    <cfRule type="beginsWith" dxfId="414" priority="158" stopIfTrue="1" operator="beginsWith" text="Missing">
      <formula>LEFT(E53,LEN("Missing"))="Missing"</formula>
    </cfRule>
    <cfRule type="beginsWith" dxfId="413" priority="159" stopIfTrue="1" operator="beginsWith" text="Untested">
      <formula>LEFT(E53,LEN("Untested"))="Untested"</formula>
    </cfRule>
    <cfRule type="notContainsBlanks" dxfId="412" priority="160" stopIfTrue="1">
      <formula>LEN(TRIM(E53))&gt;0</formula>
    </cfRule>
  </conditionalFormatting>
  <conditionalFormatting sqref="E30">
    <cfRule type="beginsWith" dxfId="411" priority="49" stopIfTrue="1" operator="beginsWith" text="Not Applicable">
      <formula>LEFT(E30,LEN("Not Applicable"))="Not Applicable"</formula>
    </cfRule>
    <cfRule type="beginsWith" dxfId="410" priority="50" stopIfTrue="1" operator="beginsWith" text="Waived">
      <formula>LEFT(E30,LEN("Waived"))="Waived"</formula>
    </cfRule>
    <cfRule type="beginsWith" dxfId="409" priority="51" stopIfTrue="1" operator="beginsWith" text="Pre-Passed">
      <formula>LEFT(E30,LEN("Pre-Passed"))="Pre-Passed"</formula>
    </cfRule>
    <cfRule type="beginsWith" dxfId="408" priority="52" stopIfTrue="1" operator="beginsWith" text="Completed">
      <formula>LEFT(E30,LEN("Completed"))="Completed"</formula>
    </cfRule>
    <cfRule type="beginsWith" dxfId="407" priority="53" stopIfTrue="1" operator="beginsWith" text="Partial">
      <formula>LEFT(E30,LEN("Partial"))="Partial"</formula>
    </cfRule>
    <cfRule type="beginsWith" dxfId="406" priority="54" stopIfTrue="1" operator="beginsWith" text="Missing">
      <formula>LEFT(E30,LEN("Missing"))="Missing"</formula>
    </cfRule>
    <cfRule type="beginsWith" dxfId="405" priority="55" stopIfTrue="1" operator="beginsWith" text="Untested">
      <formula>LEFT(E30,LEN("Untested"))="Untested"</formula>
    </cfRule>
    <cfRule type="notContainsBlanks" dxfId="404" priority="56" stopIfTrue="1">
      <formula>LEN(TRIM(E30))&gt;0</formula>
    </cfRule>
  </conditionalFormatting>
  <conditionalFormatting sqref="F23">
    <cfRule type="beginsWith" dxfId="403" priority="57" stopIfTrue="1" operator="beginsWith" text="Not Applicable">
      <formula>LEFT(F23,LEN("Not Applicable"))="Not Applicable"</formula>
    </cfRule>
    <cfRule type="beginsWith" dxfId="402" priority="58" stopIfTrue="1" operator="beginsWith" text="Waived">
      <formula>LEFT(F23,LEN("Waived"))="Waived"</formula>
    </cfRule>
    <cfRule type="beginsWith" dxfId="401" priority="59" stopIfTrue="1" operator="beginsWith" text="Pre-Passed">
      <formula>LEFT(F23,LEN("Pre-Passed"))="Pre-Passed"</formula>
    </cfRule>
    <cfRule type="beginsWith" dxfId="400" priority="60" stopIfTrue="1" operator="beginsWith" text="Completed">
      <formula>LEFT(F23,LEN("Completed"))="Completed"</formula>
    </cfRule>
    <cfRule type="beginsWith" dxfId="399" priority="61" stopIfTrue="1" operator="beginsWith" text="Partial">
      <formula>LEFT(F23,LEN("Partial"))="Partial"</formula>
    </cfRule>
    <cfRule type="beginsWith" dxfId="398" priority="62" stopIfTrue="1" operator="beginsWith" text="Missing">
      <formula>LEFT(F23,LEN("Missing"))="Missing"</formula>
    </cfRule>
    <cfRule type="beginsWith" dxfId="397" priority="63" stopIfTrue="1" operator="beginsWith" text="Untested">
      <formula>LEFT(F23,LEN("Untested"))="Untested"</formula>
    </cfRule>
    <cfRule type="notContainsBlanks" dxfId="396" priority="64" stopIfTrue="1">
      <formula>LEN(TRIM(F23))&gt;0</formula>
    </cfRule>
  </conditionalFormatting>
  <conditionalFormatting sqref="E23">
    <cfRule type="beginsWith" dxfId="395" priority="65" stopIfTrue="1" operator="beginsWith" text="Not Applicable">
      <formula>LEFT(E23,LEN("Not Applicable"))="Not Applicable"</formula>
    </cfRule>
    <cfRule type="beginsWith" dxfId="394" priority="66" stopIfTrue="1" operator="beginsWith" text="Waived">
      <formula>LEFT(E23,LEN("Waived"))="Waived"</formula>
    </cfRule>
    <cfRule type="beginsWith" dxfId="393" priority="67" stopIfTrue="1" operator="beginsWith" text="Pre-Passed">
      <formula>LEFT(E23,LEN("Pre-Passed"))="Pre-Passed"</formula>
    </cfRule>
    <cfRule type="beginsWith" dxfId="392" priority="68" stopIfTrue="1" operator="beginsWith" text="Completed">
      <formula>LEFT(E23,LEN("Completed"))="Completed"</formula>
    </cfRule>
    <cfRule type="beginsWith" dxfId="391" priority="69" stopIfTrue="1" operator="beginsWith" text="Partial">
      <formula>LEFT(E23,LEN("Partial"))="Partial"</formula>
    </cfRule>
    <cfRule type="beginsWith" dxfId="390" priority="70" stopIfTrue="1" operator="beginsWith" text="Missing">
      <formula>LEFT(E23,LEN("Missing"))="Missing"</formula>
    </cfRule>
    <cfRule type="beginsWith" dxfId="389" priority="71" stopIfTrue="1" operator="beginsWith" text="Untested">
      <formula>LEFT(E23,LEN("Untested"))="Untested"</formula>
    </cfRule>
    <cfRule type="notContainsBlanks" dxfId="388" priority="72" stopIfTrue="1">
      <formula>LEN(TRIM(E23))&gt;0</formula>
    </cfRule>
  </conditionalFormatting>
  <conditionalFormatting sqref="F17">
    <cfRule type="beginsWith" dxfId="387" priority="73" stopIfTrue="1" operator="beginsWith" text="Not Applicable">
      <formula>LEFT(F17,LEN("Not Applicable"))="Not Applicable"</formula>
    </cfRule>
    <cfRule type="beginsWith" dxfId="386" priority="74" stopIfTrue="1" operator="beginsWith" text="Waived">
      <formula>LEFT(F17,LEN("Waived"))="Waived"</formula>
    </cfRule>
    <cfRule type="beginsWith" dxfId="385" priority="75" stopIfTrue="1" operator="beginsWith" text="Pre-Passed">
      <formula>LEFT(F17,LEN("Pre-Passed"))="Pre-Passed"</formula>
    </cfRule>
    <cfRule type="beginsWith" dxfId="384" priority="76" stopIfTrue="1" operator="beginsWith" text="Completed">
      <formula>LEFT(F17,LEN("Completed"))="Completed"</formula>
    </cfRule>
    <cfRule type="beginsWith" dxfId="383" priority="77" stopIfTrue="1" operator="beginsWith" text="Partial">
      <formula>LEFT(F17,LEN("Partial"))="Partial"</formula>
    </cfRule>
    <cfRule type="beginsWith" dxfId="382" priority="78" stopIfTrue="1" operator="beginsWith" text="Missing">
      <formula>LEFT(F17,LEN("Missing"))="Missing"</formula>
    </cfRule>
    <cfRule type="beginsWith" dxfId="381" priority="79" stopIfTrue="1" operator="beginsWith" text="Untested">
      <formula>LEFT(F17,LEN("Untested"))="Untested"</formula>
    </cfRule>
    <cfRule type="notContainsBlanks" dxfId="380" priority="80" stopIfTrue="1">
      <formula>LEN(TRIM(F17))&gt;0</formula>
    </cfRule>
  </conditionalFormatting>
  <conditionalFormatting sqref="E17">
    <cfRule type="beginsWith" dxfId="379" priority="81" stopIfTrue="1" operator="beginsWith" text="Not Applicable">
      <formula>LEFT(E17,LEN("Not Applicable"))="Not Applicable"</formula>
    </cfRule>
    <cfRule type="beginsWith" dxfId="378" priority="82" stopIfTrue="1" operator="beginsWith" text="Waived">
      <formula>LEFT(E17,LEN("Waived"))="Waived"</formula>
    </cfRule>
    <cfRule type="beginsWith" dxfId="377" priority="83" stopIfTrue="1" operator="beginsWith" text="Pre-Passed">
      <formula>LEFT(E17,LEN("Pre-Passed"))="Pre-Passed"</formula>
    </cfRule>
    <cfRule type="beginsWith" dxfId="376" priority="84" stopIfTrue="1" operator="beginsWith" text="Completed">
      <formula>LEFT(E17,LEN("Completed"))="Completed"</formula>
    </cfRule>
    <cfRule type="beginsWith" dxfId="375" priority="85" stopIfTrue="1" operator="beginsWith" text="Partial">
      <formula>LEFT(E17,LEN("Partial"))="Partial"</formula>
    </cfRule>
    <cfRule type="beginsWith" dxfId="374" priority="86" stopIfTrue="1" operator="beginsWith" text="Missing">
      <formula>LEFT(E17,LEN("Missing"))="Missing"</formula>
    </cfRule>
    <cfRule type="beginsWith" dxfId="373" priority="87" stopIfTrue="1" operator="beginsWith" text="Untested">
      <formula>LEFT(E17,LEN("Untested"))="Untested"</formula>
    </cfRule>
    <cfRule type="notContainsBlanks" dxfId="372" priority="88" stopIfTrue="1">
      <formula>LEN(TRIM(E17))&gt;0</formula>
    </cfRule>
  </conditionalFormatting>
  <conditionalFormatting sqref="F10">
    <cfRule type="beginsWith" dxfId="371" priority="89" stopIfTrue="1" operator="beginsWith" text="Not Applicable">
      <formula>LEFT(F10,LEN("Not Applicable"))="Not Applicable"</formula>
    </cfRule>
    <cfRule type="beginsWith" dxfId="370" priority="90" stopIfTrue="1" operator="beginsWith" text="Waived">
      <formula>LEFT(F10,LEN("Waived"))="Waived"</formula>
    </cfRule>
    <cfRule type="beginsWith" dxfId="369" priority="91" stopIfTrue="1" operator="beginsWith" text="Pre-Passed">
      <formula>LEFT(F10,LEN("Pre-Passed"))="Pre-Passed"</formula>
    </cfRule>
    <cfRule type="beginsWith" dxfId="368" priority="92" stopIfTrue="1" operator="beginsWith" text="Completed">
      <formula>LEFT(F10,LEN("Completed"))="Completed"</formula>
    </cfRule>
    <cfRule type="beginsWith" dxfId="367" priority="93" stopIfTrue="1" operator="beginsWith" text="Partial">
      <formula>LEFT(F10,LEN("Partial"))="Partial"</formula>
    </cfRule>
    <cfRule type="beginsWith" dxfId="366" priority="94" stopIfTrue="1" operator="beginsWith" text="Missing">
      <formula>LEFT(F10,LEN("Missing"))="Missing"</formula>
    </cfRule>
    <cfRule type="beginsWith" dxfId="365" priority="95" stopIfTrue="1" operator="beginsWith" text="Untested">
      <formula>LEFT(F10,LEN("Untested"))="Untested"</formula>
    </cfRule>
    <cfRule type="notContainsBlanks" dxfId="364" priority="96" stopIfTrue="1">
      <formula>LEN(TRIM(F10))&gt;0</formula>
    </cfRule>
  </conditionalFormatting>
  <conditionalFormatting sqref="E10">
    <cfRule type="beginsWith" dxfId="363" priority="97" stopIfTrue="1" operator="beginsWith" text="Not Applicable">
      <formula>LEFT(E10,LEN("Not Applicable"))="Not Applicable"</formula>
    </cfRule>
    <cfRule type="beginsWith" dxfId="362" priority="98" stopIfTrue="1" operator="beginsWith" text="Waived">
      <formula>LEFT(E10,LEN("Waived"))="Waived"</formula>
    </cfRule>
    <cfRule type="beginsWith" dxfId="361" priority="99" stopIfTrue="1" operator="beginsWith" text="Pre-Passed">
      <formula>LEFT(E10,LEN("Pre-Passed"))="Pre-Passed"</formula>
    </cfRule>
    <cfRule type="beginsWith" dxfId="360" priority="100" stopIfTrue="1" operator="beginsWith" text="Completed">
      <formula>LEFT(E10,LEN("Completed"))="Completed"</formula>
    </cfRule>
    <cfRule type="beginsWith" dxfId="359" priority="101" stopIfTrue="1" operator="beginsWith" text="Partial">
      <formula>LEFT(E10,LEN("Partial"))="Partial"</formula>
    </cfRule>
    <cfRule type="beginsWith" dxfId="358" priority="102" stopIfTrue="1" operator="beginsWith" text="Missing">
      <formula>LEFT(E10,LEN("Missing"))="Missing"</formula>
    </cfRule>
    <cfRule type="beginsWith" dxfId="357" priority="103" stopIfTrue="1" operator="beginsWith" text="Untested">
      <formula>LEFT(E10,LEN("Untested"))="Untested"</formula>
    </cfRule>
    <cfRule type="notContainsBlanks" dxfId="356" priority="104" stopIfTrue="1">
      <formula>LEN(TRIM(E10))&gt;0</formula>
    </cfRule>
  </conditionalFormatting>
  <conditionalFormatting sqref="F30">
    <cfRule type="beginsWith" dxfId="355" priority="41" stopIfTrue="1" operator="beginsWith" text="Not Applicable">
      <formula>LEFT(F30,LEN("Not Applicable"))="Not Applicable"</formula>
    </cfRule>
    <cfRule type="beginsWith" dxfId="354" priority="42" stopIfTrue="1" operator="beginsWith" text="Waived">
      <formula>LEFT(F30,LEN("Waived"))="Waived"</formula>
    </cfRule>
    <cfRule type="beginsWith" dxfId="353" priority="43" stopIfTrue="1" operator="beginsWith" text="Pre-Passed">
      <formula>LEFT(F30,LEN("Pre-Passed"))="Pre-Passed"</formula>
    </cfRule>
    <cfRule type="beginsWith" dxfId="352" priority="44" stopIfTrue="1" operator="beginsWith" text="Completed">
      <formula>LEFT(F30,LEN("Completed"))="Completed"</formula>
    </cfRule>
    <cfRule type="beginsWith" dxfId="351" priority="45" stopIfTrue="1" operator="beginsWith" text="Partial">
      <formula>LEFT(F30,LEN("Partial"))="Partial"</formula>
    </cfRule>
    <cfRule type="beginsWith" dxfId="350" priority="46" stopIfTrue="1" operator="beginsWith" text="Missing">
      <formula>LEFT(F30,LEN("Missing"))="Missing"</formula>
    </cfRule>
    <cfRule type="beginsWith" dxfId="349" priority="47" stopIfTrue="1" operator="beginsWith" text="Untested">
      <formula>LEFT(F30,LEN("Untested"))="Untested"</formula>
    </cfRule>
    <cfRule type="notContainsBlanks" dxfId="348" priority="48" stopIfTrue="1">
      <formula>LEN(TRIM(F30))&gt;0</formula>
    </cfRule>
  </conditionalFormatting>
  <conditionalFormatting sqref="F38">
    <cfRule type="beginsWith" dxfId="347" priority="25" stopIfTrue="1" operator="beginsWith" text="Not Applicable">
      <formula>LEFT(F38,LEN("Not Applicable"))="Not Applicable"</formula>
    </cfRule>
    <cfRule type="beginsWith" dxfId="346" priority="26" stopIfTrue="1" operator="beginsWith" text="Waived">
      <formula>LEFT(F38,LEN("Waived"))="Waived"</formula>
    </cfRule>
    <cfRule type="beginsWith" dxfId="345" priority="27" stopIfTrue="1" operator="beginsWith" text="Pre-Passed">
      <formula>LEFT(F38,LEN("Pre-Passed"))="Pre-Passed"</formula>
    </cfRule>
    <cfRule type="beginsWith" dxfId="344" priority="28" stopIfTrue="1" operator="beginsWith" text="Completed">
      <formula>LEFT(F38,LEN("Completed"))="Completed"</formula>
    </cfRule>
    <cfRule type="beginsWith" dxfId="343" priority="29" stopIfTrue="1" operator="beginsWith" text="Partial">
      <formula>LEFT(F38,LEN("Partial"))="Partial"</formula>
    </cfRule>
    <cfRule type="beginsWith" dxfId="342" priority="30" stopIfTrue="1" operator="beginsWith" text="Missing">
      <formula>LEFT(F38,LEN("Missing"))="Missing"</formula>
    </cfRule>
    <cfRule type="beginsWith" dxfId="341" priority="31" stopIfTrue="1" operator="beginsWith" text="Untested">
      <formula>LEFT(F38,LEN("Untested"))="Untested"</formula>
    </cfRule>
    <cfRule type="notContainsBlanks" dxfId="340" priority="32" stopIfTrue="1">
      <formula>LEN(TRIM(F38))&gt;0</formula>
    </cfRule>
  </conditionalFormatting>
  <conditionalFormatting sqref="E38">
    <cfRule type="beginsWith" dxfId="339" priority="33" stopIfTrue="1" operator="beginsWith" text="Not Applicable">
      <formula>LEFT(E38,LEN("Not Applicable"))="Not Applicable"</formula>
    </cfRule>
    <cfRule type="beginsWith" dxfId="338" priority="34" stopIfTrue="1" operator="beginsWith" text="Waived">
      <formula>LEFT(E38,LEN("Waived"))="Waived"</formula>
    </cfRule>
    <cfRule type="beginsWith" dxfId="337" priority="35" stopIfTrue="1" operator="beginsWith" text="Pre-Passed">
      <formula>LEFT(E38,LEN("Pre-Passed"))="Pre-Passed"</formula>
    </cfRule>
    <cfRule type="beginsWith" dxfId="336" priority="36" stopIfTrue="1" operator="beginsWith" text="Completed">
      <formula>LEFT(E38,LEN("Completed"))="Completed"</formula>
    </cfRule>
    <cfRule type="beginsWith" dxfId="335" priority="37" stopIfTrue="1" operator="beginsWith" text="Partial">
      <formula>LEFT(E38,LEN("Partial"))="Partial"</formula>
    </cfRule>
    <cfRule type="beginsWith" dxfId="334" priority="38" stopIfTrue="1" operator="beginsWith" text="Missing">
      <formula>LEFT(E38,LEN("Missing"))="Missing"</formula>
    </cfRule>
    <cfRule type="beginsWith" dxfId="333" priority="39" stopIfTrue="1" operator="beginsWith" text="Untested">
      <formula>LEFT(E38,LEN("Untested"))="Untested"</formula>
    </cfRule>
    <cfRule type="notContainsBlanks" dxfId="332" priority="40" stopIfTrue="1">
      <formula>LEN(TRIM(E38))&gt;0</formula>
    </cfRule>
  </conditionalFormatting>
  <conditionalFormatting sqref="F45">
    <cfRule type="beginsWith" dxfId="331" priority="9" stopIfTrue="1" operator="beginsWith" text="Not Applicable">
      <formula>LEFT(F45,LEN("Not Applicable"))="Not Applicable"</formula>
    </cfRule>
    <cfRule type="beginsWith" dxfId="330" priority="10" stopIfTrue="1" operator="beginsWith" text="Waived">
      <formula>LEFT(F45,LEN("Waived"))="Waived"</formula>
    </cfRule>
    <cfRule type="beginsWith" dxfId="329" priority="11" stopIfTrue="1" operator="beginsWith" text="Pre-Passed">
      <formula>LEFT(F45,LEN("Pre-Passed"))="Pre-Passed"</formula>
    </cfRule>
    <cfRule type="beginsWith" dxfId="328" priority="12" stopIfTrue="1" operator="beginsWith" text="Completed">
      <formula>LEFT(F45,LEN("Completed"))="Completed"</formula>
    </cfRule>
    <cfRule type="beginsWith" dxfId="327" priority="13" stopIfTrue="1" operator="beginsWith" text="Partial">
      <formula>LEFT(F45,LEN("Partial"))="Partial"</formula>
    </cfRule>
    <cfRule type="beginsWith" dxfId="326" priority="14" stopIfTrue="1" operator="beginsWith" text="Missing">
      <formula>LEFT(F45,LEN("Missing"))="Missing"</formula>
    </cfRule>
    <cfRule type="beginsWith" dxfId="325" priority="15" stopIfTrue="1" operator="beginsWith" text="Untested">
      <formula>LEFT(F45,LEN("Untested"))="Untested"</formula>
    </cfRule>
    <cfRule type="notContainsBlanks" dxfId="324" priority="16" stopIfTrue="1">
      <formula>LEN(TRIM(F45))&gt;0</formula>
    </cfRule>
  </conditionalFormatting>
  <conditionalFormatting sqref="E45">
    <cfRule type="beginsWith" dxfId="323" priority="17" stopIfTrue="1" operator="beginsWith" text="Not Applicable">
      <formula>LEFT(E45,LEN("Not Applicable"))="Not Applicable"</formula>
    </cfRule>
    <cfRule type="beginsWith" dxfId="322" priority="18" stopIfTrue="1" operator="beginsWith" text="Waived">
      <formula>LEFT(E45,LEN("Waived"))="Waived"</formula>
    </cfRule>
    <cfRule type="beginsWith" dxfId="321" priority="19" stopIfTrue="1" operator="beginsWith" text="Pre-Passed">
      <formula>LEFT(E45,LEN("Pre-Passed"))="Pre-Passed"</formula>
    </cfRule>
    <cfRule type="beginsWith" dxfId="320" priority="20" stopIfTrue="1" operator="beginsWith" text="Completed">
      <formula>LEFT(E45,LEN("Completed"))="Completed"</formula>
    </cfRule>
    <cfRule type="beginsWith" dxfId="319" priority="21" stopIfTrue="1" operator="beginsWith" text="Partial">
      <formula>LEFT(E45,LEN("Partial"))="Partial"</formula>
    </cfRule>
    <cfRule type="beginsWith" dxfId="318" priority="22" stopIfTrue="1" operator="beginsWith" text="Missing">
      <formula>LEFT(E45,LEN("Missing"))="Missing"</formula>
    </cfRule>
    <cfRule type="beginsWith" dxfId="317" priority="23" stopIfTrue="1" operator="beginsWith" text="Untested">
      <formula>LEFT(E45,LEN("Untested"))="Untested"</formula>
    </cfRule>
    <cfRule type="notContainsBlanks" dxfId="316" priority="24" stopIfTrue="1">
      <formula>LEN(TRIM(E45))&gt;0</formula>
    </cfRule>
  </conditionalFormatting>
  <conditionalFormatting sqref="E13:F13">
    <cfRule type="beginsWith" dxfId="315" priority="1" stopIfTrue="1" operator="beginsWith" text="Not Applicable">
      <formula>LEFT(E13,LEN("Not Applicable"))="Not Applicable"</formula>
    </cfRule>
    <cfRule type="beginsWith" dxfId="314" priority="2" stopIfTrue="1" operator="beginsWith" text="Waived">
      <formula>LEFT(E13,LEN("Waived"))="Waived"</formula>
    </cfRule>
    <cfRule type="beginsWith" dxfId="313" priority="3" stopIfTrue="1" operator="beginsWith" text="Pre-Passed">
      <formula>LEFT(E13,LEN("Pre-Passed"))="Pre-Passed"</formula>
    </cfRule>
    <cfRule type="beginsWith" dxfId="312" priority="4" stopIfTrue="1" operator="beginsWith" text="Completed">
      <formula>LEFT(E13,LEN("Completed"))="Completed"</formula>
    </cfRule>
    <cfRule type="beginsWith" dxfId="311" priority="5" stopIfTrue="1" operator="beginsWith" text="Partial">
      <formula>LEFT(E13,LEN("Partial"))="Partial"</formula>
    </cfRule>
    <cfRule type="beginsWith" dxfId="310" priority="6" stopIfTrue="1" operator="beginsWith" text="Missing">
      <formula>LEFT(E13,LEN("Missing"))="Missing"</formula>
    </cfRule>
    <cfRule type="beginsWith" dxfId="309" priority="7" stopIfTrue="1" operator="beginsWith" text="Untested">
      <formula>LEFT(E13,LEN("Untested"))="Untested"</formula>
    </cfRule>
    <cfRule type="notContainsBlanks" dxfId="308" priority="8" stopIfTrue="1">
      <formula>LEN(TRIM(E13))&gt;0</formula>
    </cfRule>
  </conditionalFormatting>
  <dataValidations count="2">
    <dataValidation type="list" showInputMessage="1" showErrorMessage="1" sqref="E109:F111 E118:F125 E113:F116 E87:F107 E66:F85 E18:F22 E24:F29 E31:F37 E39:F44 E46:F64 E11:F16">
      <formula1>"Untested, Missing, Partial, Completed, Waived, Not Applicable"</formula1>
    </dataValidation>
    <dataValidation type="list" allowBlank="1" showInputMessage="1" showErrorMessage="1" sqref="F38 F10 F17 F23 F30 F4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zoomScale="85" zoomScaleNormal="85" workbookViewId="0">
      <selection activeCell="C22" sqref="C22"/>
    </sheetView>
  </sheetViews>
  <sheetFormatPr defaultColWidth="10.75" defaultRowHeight="13.9" customHeight="1"/>
  <cols>
    <col min="1" max="1" width="12" style="20" customWidth="1"/>
    <col min="2" max="2" width="26.25" style="20" customWidth="1"/>
    <col min="3" max="3" width="66" style="20" customWidth="1"/>
    <col min="4" max="4" width="24" style="20" customWidth="1"/>
    <col min="5" max="6" width="12" style="20" customWidth="1"/>
    <col min="7" max="7" width="24" style="20" customWidth="1"/>
    <col min="8" max="16384" width="10.75" style="20"/>
  </cols>
  <sheetData>
    <row r="1" spans="1:7" ht="13.9" customHeight="1" thickBot="1">
      <c r="A1" s="6" t="s">
        <v>24</v>
      </c>
      <c r="B1" s="6" t="s">
        <v>25</v>
      </c>
      <c r="C1" s="6" t="s">
        <v>223</v>
      </c>
      <c r="D1" s="6"/>
      <c r="E1" s="5" t="str">
        <f>""&amp;COUNTIF(E$10:E$227,$A$2)&amp;" "&amp;$A$2</f>
        <v>0 Untested</v>
      </c>
      <c r="F1" s="5" t="str">
        <f>""&amp;COUNTIF(F$10:F$227,$A$2)&amp;" "&amp;$A$2</f>
        <v>46 Untested</v>
      </c>
      <c r="G1" s="6" t="s">
        <v>222</v>
      </c>
    </row>
    <row r="2" spans="1:7" ht="13.9" customHeight="1" thickBot="1">
      <c r="A2" s="29" t="s">
        <v>28</v>
      </c>
      <c r="B2" s="25" t="s">
        <v>29</v>
      </c>
      <c r="C2" s="155" t="s">
        <v>494</v>
      </c>
      <c r="D2" s="156"/>
      <c r="E2" s="31">
        <f>SUMPRODUCT(($A$10:$A$227="Required")*(E$10:E$227="Missing"))+0.5*SUMPRODUCT(($A$10:$A$227="Required")*(E$10:E$227="Partial"))</f>
        <v>0</v>
      </c>
      <c r="F2" s="31">
        <f>SUMPRODUCT(($A$10:$A$227="Required")*(F$10:F$227="Missing"))+0.5*SUMPRODUCT(($A$10:$A$227="Required")*(F$10:F$227="Partial"))</f>
        <v>0</v>
      </c>
      <c r="G2" s="25" t="str">
        <f>"Required "&amp;$G$1&amp;"s "&amp;A3</f>
        <v>Required VCRs Missing</v>
      </c>
    </row>
    <row r="3" spans="1:7" ht="13.9" customHeight="1" thickBot="1">
      <c r="A3" s="29" t="s">
        <v>30</v>
      </c>
      <c r="B3" s="25" t="s">
        <v>31</v>
      </c>
      <c r="C3" s="157"/>
      <c r="D3" s="158"/>
      <c r="E3" s="31">
        <f>SUMPRODUCT(($A$10:$A$227="Basic")*(E$10:E$227="Missing"))+0.5*SUMPRODUCT(($A$10:$A$227="Basic")*(E$10:E$227="Partial"))</f>
        <v>0</v>
      </c>
      <c r="F3" s="31">
        <f>SUMPRODUCT(($A$10:$A$227="Basic")*(F$10:F$227="Missing"))+0.5*SUMPRODUCT(($A$10:$A$227="Basic")*(F$10:F$227="Partial"))</f>
        <v>0</v>
      </c>
      <c r="G3" s="25" t="str">
        <f>"Basic "&amp;$G$1&amp;"s "&amp;A3</f>
        <v>Basic VCRs Missing</v>
      </c>
    </row>
    <row r="4" spans="1:7" ht="13.9" customHeight="1" thickBot="1">
      <c r="A4" s="29" t="s">
        <v>32</v>
      </c>
      <c r="B4" s="25" t="s">
        <v>33</v>
      </c>
      <c r="C4" s="157"/>
      <c r="D4" s="158"/>
      <c r="E4" s="31">
        <f>SUMPRODUCT(($A$10:$A$227="Intermediate")*(E$10:E$227="Missing"))+0.5*SUMPRODUCT(($A$10:$A$227="Intermediate")*(E$10:E$227="Partial"))</f>
        <v>1</v>
      </c>
      <c r="F4" s="31">
        <f>SUMPRODUCT(($A$10:$A$227="Intermediate")*(F$10:F$227="Missing"))+0.5*SUMPRODUCT(($A$10:$A$227="Intermediate")*(F$10:F$227="Partial"))</f>
        <v>0</v>
      </c>
      <c r="G4" s="25" t="str">
        <f>"Intermediate "&amp;$G$1&amp;"s "&amp;A3</f>
        <v>Intermediate VCRs Missing</v>
      </c>
    </row>
    <row r="5" spans="1:7" ht="13.9" customHeight="1" thickBot="1">
      <c r="A5" s="29" t="s">
        <v>34</v>
      </c>
      <c r="B5" s="25" t="s">
        <v>35</v>
      </c>
      <c r="C5" s="157"/>
      <c r="D5" s="158"/>
      <c r="E5" s="31">
        <f>SUMPRODUCT(($A$10:$A$227="Intermediate")*(E$10:E$227="Completed"))+SUMPRODUCT(($A$10:$A$227="Intermediate")*(E$10:E$227="Pre-Passed"))+0.5*SUMPRODUCT(($A$10:$A$227="Intermediate")*(E$10:E$227="Partial"))</f>
        <v>4</v>
      </c>
      <c r="F5" s="31">
        <f>SUMPRODUCT(($A$10:$A$227="Intermediate")*(F$10:F$227="Completed"))+SUMPRODUCT(($A$10:$A$227="Intermediate")*(F$10:F$227="Pre-Passed"))+0.5*SUMPRODUCT(($A$10:$A$227="Intermediate")*(F$10:F$227="Partial"))</f>
        <v>0</v>
      </c>
      <c r="G5" s="25" t="str">
        <f>"Intermediate "&amp;$G$1&amp;"s "&amp;A5</f>
        <v>Intermediate VCRs Completed</v>
      </c>
    </row>
    <row r="6" spans="1:7" ht="13.9" customHeight="1" thickBot="1">
      <c r="A6" s="29" t="s">
        <v>36</v>
      </c>
      <c r="B6" s="25" t="s">
        <v>467</v>
      </c>
      <c r="C6" s="157"/>
      <c r="D6" s="158"/>
      <c r="E6" s="31">
        <f>SUMPRODUCT(($A$10:$A$227="Advanced")*(E$10:E$227="Missing"))+0.5*SUMPRODUCT(($A$10:$A$227="Advanced")*(E$10:E$227="Partial"))</f>
        <v>5</v>
      </c>
      <c r="F6" s="31">
        <f>SUMPRODUCT(($A$10:$A$227="Advanced")*(F$10:F$227="Missing"))+0.5*SUMPRODUCT(($A$10:$A$227="Advanced")*(F$10:F$227="Partial"))</f>
        <v>0</v>
      </c>
      <c r="G6" s="25" t="str">
        <f>"Advanced "&amp;$G$1&amp;"s "&amp;A3</f>
        <v>Advanced VCRs Missing</v>
      </c>
    </row>
    <row r="7" spans="1:7" ht="13.9" customHeight="1" thickBot="1">
      <c r="A7" s="24" t="s">
        <v>37</v>
      </c>
      <c r="B7" s="25" t="s">
        <v>38</v>
      </c>
      <c r="C7" s="157"/>
      <c r="D7" s="158"/>
      <c r="E7" s="31">
        <f>SUMPRODUCT(($A$10:$A$227="Advanced")*(E$10:E$227="Completed"))+SUMPRODUCT(($A$10:$A$227="Advanced")*(E$10:E$227="Pre-Passed"))+0.5*SUMPRODUCT(($A$10:$A$227="Advanced")*(E$10:E$227="Partial"))</f>
        <v>1</v>
      </c>
      <c r="F7" s="31">
        <f>SUMPRODUCT(($A$10:$A$227="Advanced")*(F$10:F$227="Completed"))+SUMPRODUCT(($A$10:$A$227="Advanced")*(F$10:F$227="Pre-Passed"))+0.5*SUMPRODUCT(($A$10:$A$227="Advanced")*(F$10:F$227="Partial"))</f>
        <v>0</v>
      </c>
      <c r="G7" s="25" t="str">
        <f>"Advanced "&amp;$G$1&amp;"s "&amp;A5</f>
        <v>Advanced VCRs Completed</v>
      </c>
    </row>
    <row r="8" spans="1:7" ht="13.9" customHeight="1" thickBot="1">
      <c r="A8" s="151" t="s">
        <v>468</v>
      </c>
      <c r="B8" s="152"/>
      <c r="C8" s="157"/>
      <c r="D8" s="158"/>
      <c r="E8" s="31">
        <f>SUMPRODUCT(($A$10:$A$227="Professional")*(E$10:E$227="Completed"))+SUMPRODUCT(($A$10:$A$227="Professional")*(E$10:E$227="Pre-Passed"))+0.5*SUMPRODUCT(($A$10:$A$227="Professional")*(E$10:E$227="Partial"))</f>
        <v>0</v>
      </c>
      <c r="F8" s="31">
        <f>SUMPRODUCT(($A$10:$A$227="Professional")*(F$10:F$227="Completed"))+SUMPRODUCT(($A$10:$A$227="Professional")*(F$10:F$227="Pre-Passed"))+0.5*SUMPRODUCT(($A$10:$A$227="Professional")*(F$10:F$227="Partial"))</f>
        <v>0</v>
      </c>
      <c r="G8" s="25" t="str">
        <f>"Professional "&amp;$G$1&amp;"s "&amp;A5</f>
        <v>Professional VCRs Completed</v>
      </c>
    </row>
    <row r="9" spans="1:7" ht="13.9" customHeight="1" thickBot="1">
      <c r="A9" s="153"/>
      <c r="B9" s="154"/>
      <c r="C9" s="159"/>
      <c r="D9" s="160"/>
      <c r="E9" s="31">
        <f>SUMPRODUCT(($A$10:$A$240="Exceptional")*(E$10:E$240="Completed"))+SUMPRODUCT(($A$10:$A$240="Exceptional")*(E$10:E$240="Pre-Passed"))+0.5*SUMPRODUCT(($A$10:$A$240="Exceptional")*(E$10:E$240="Partial"))</f>
        <v>0</v>
      </c>
      <c r="F9" s="31">
        <f>SUMPRODUCT(($A$10:$A$240="Exceptional")*(F$10:F$240="Completed"))+SUMPRODUCT(($A$10:$A$240="Exceptional")*(F$10:F$240="Pre-Passed"))+0.5*SUMPRODUCT(($A$10:$A$240="Exceptional")*(F$10:F$240="Partial"))</f>
        <v>0</v>
      </c>
      <c r="G9" s="25" t="str">
        <f>"Exceptional "&amp;$G$1&amp;"s "&amp;A5</f>
        <v>Exceptional VCRs Completed</v>
      </c>
    </row>
    <row r="10" spans="1:7" ht="13.9" customHeight="1" thickBot="1">
      <c r="A10" s="149" t="s">
        <v>224</v>
      </c>
      <c r="B10" s="150"/>
      <c r="C10" s="6" t="s">
        <v>39</v>
      </c>
      <c r="D10" s="6" t="s">
        <v>475</v>
      </c>
      <c r="E10" s="6" t="s">
        <v>40</v>
      </c>
      <c r="F10" s="6" t="s">
        <v>41</v>
      </c>
      <c r="G10" s="6" t="s">
        <v>476</v>
      </c>
    </row>
    <row r="11" spans="1:7" ht="16.5" thickBot="1">
      <c r="A11" s="52" t="s">
        <v>42</v>
      </c>
      <c r="B11" s="25" t="s">
        <v>225</v>
      </c>
      <c r="C11" s="25" t="s">
        <v>226</v>
      </c>
      <c r="D11" s="25"/>
      <c r="E11" s="6" t="s">
        <v>34</v>
      </c>
      <c r="F11" s="6" t="s">
        <v>28</v>
      </c>
      <c r="G11" s="25"/>
    </row>
    <row r="12" spans="1:7" ht="16.5" thickBot="1">
      <c r="A12" s="52" t="s">
        <v>42</v>
      </c>
      <c r="B12" s="25" t="s">
        <v>228</v>
      </c>
      <c r="C12" s="25" t="s">
        <v>229</v>
      </c>
      <c r="D12" s="25"/>
      <c r="E12" s="6" t="s">
        <v>34</v>
      </c>
      <c r="F12" s="6" t="s">
        <v>28</v>
      </c>
      <c r="G12" s="25"/>
    </row>
    <row r="13" spans="1:7" ht="26.25" thickBot="1">
      <c r="A13" s="52" t="s">
        <v>42</v>
      </c>
      <c r="B13" s="25" t="s">
        <v>227</v>
      </c>
      <c r="C13" s="25" t="s">
        <v>462</v>
      </c>
      <c r="D13" s="25"/>
      <c r="E13" s="6" t="s">
        <v>34</v>
      </c>
      <c r="F13" s="6" t="s">
        <v>28</v>
      </c>
      <c r="G13" s="25"/>
    </row>
    <row r="14" spans="1:7" ht="16.5" thickBot="1">
      <c r="A14" s="53" t="s">
        <v>45</v>
      </c>
      <c r="B14" s="25" t="s">
        <v>232</v>
      </c>
      <c r="C14" s="25" t="s">
        <v>233</v>
      </c>
      <c r="D14" s="25"/>
      <c r="E14" s="6" t="s">
        <v>34</v>
      </c>
      <c r="F14" s="6" t="s">
        <v>28</v>
      </c>
      <c r="G14" s="25"/>
    </row>
    <row r="15" spans="1:7" ht="16.5" thickBot="1">
      <c r="A15" s="53" t="s">
        <v>45</v>
      </c>
      <c r="B15" s="25" t="s">
        <v>230</v>
      </c>
      <c r="C15" s="25" t="s">
        <v>231</v>
      </c>
      <c r="D15" s="25"/>
      <c r="E15" s="6" t="s">
        <v>34</v>
      </c>
      <c r="F15" s="6" t="s">
        <v>28</v>
      </c>
      <c r="G15" s="25"/>
    </row>
    <row r="16" spans="1:7" ht="16.5" thickBot="1">
      <c r="A16" s="53" t="s">
        <v>45</v>
      </c>
      <c r="B16" s="25" t="s">
        <v>234</v>
      </c>
      <c r="C16" s="25" t="s">
        <v>235</v>
      </c>
      <c r="D16" s="25"/>
      <c r="E16" s="6" t="s">
        <v>34</v>
      </c>
      <c r="F16" s="6" t="s">
        <v>28</v>
      </c>
      <c r="G16" s="25"/>
    </row>
    <row r="17" spans="1:7" ht="13.9" customHeight="1" thickBot="1">
      <c r="A17" s="53" t="s">
        <v>45</v>
      </c>
      <c r="B17" s="25" t="s">
        <v>236</v>
      </c>
      <c r="C17" s="25" t="s">
        <v>237</v>
      </c>
      <c r="D17" s="25"/>
      <c r="E17" s="6" t="s">
        <v>34</v>
      </c>
      <c r="F17" s="6" t="s">
        <v>28</v>
      </c>
      <c r="G17" s="25"/>
    </row>
    <row r="18" spans="1:7" ht="16.5" thickBot="1">
      <c r="A18" s="54" t="s">
        <v>48</v>
      </c>
      <c r="B18" s="25" t="s">
        <v>238</v>
      </c>
      <c r="C18" s="25" t="s">
        <v>239</v>
      </c>
      <c r="D18" s="25"/>
      <c r="E18" s="6" t="s">
        <v>34</v>
      </c>
      <c r="F18" s="6" t="s">
        <v>28</v>
      </c>
      <c r="G18" s="25"/>
    </row>
    <row r="19" spans="1:7" ht="90" thickBot="1">
      <c r="A19" s="54" t="s">
        <v>48</v>
      </c>
      <c r="B19" s="25" t="s">
        <v>240</v>
      </c>
      <c r="C19" s="25" t="s">
        <v>241</v>
      </c>
      <c r="D19" s="25" t="s">
        <v>686</v>
      </c>
      <c r="E19" s="6" t="s">
        <v>34</v>
      </c>
      <c r="F19" s="6" t="s">
        <v>28</v>
      </c>
      <c r="G19" s="25"/>
    </row>
    <row r="20" spans="1:7" ht="90" thickBot="1">
      <c r="A20" s="55" t="s">
        <v>46</v>
      </c>
      <c r="B20" s="25" t="s">
        <v>242</v>
      </c>
      <c r="C20" s="25" t="s">
        <v>243</v>
      </c>
      <c r="D20" s="25" t="s">
        <v>686</v>
      </c>
      <c r="E20" s="6" t="s">
        <v>34</v>
      </c>
      <c r="F20" s="6" t="s">
        <v>28</v>
      </c>
      <c r="G20" s="25"/>
    </row>
    <row r="21" spans="1:7" ht="16.5" thickBot="1">
      <c r="A21" s="55" t="s">
        <v>46</v>
      </c>
      <c r="B21" s="25" t="s">
        <v>244</v>
      </c>
      <c r="C21" s="25" t="s">
        <v>245</v>
      </c>
      <c r="D21" s="25"/>
      <c r="E21" s="6" t="s">
        <v>30</v>
      </c>
      <c r="F21" s="6" t="s">
        <v>28</v>
      </c>
      <c r="G21" s="25"/>
    </row>
    <row r="22" spans="1:7" ht="16.5" thickBot="1">
      <c r="A22" s="56" t="s">
        <v>57</v>
      </c>
      <c r="B22" s="25" t="s">
        <v>246</v>
      </c>
      <c r="C22" s="25" t="s">
        <v>247</v>
      </c>
      <c r="D22" s="25"/>
      <c r="E22" s="6" t="s">
        <v>30</v>
      </c>
      <c r="F22" s="6" t="s">
        <v>28</v>
      </c>
      <c r="G22" s="25"/>
    </row>
    <row r="23" spans="1:7" ht="16.5" thickBot="1">
      <c r="A23" s="56" t="s">
        <v>57</v>
      </c>
      <c r="B23" s="25" t="s">
        <v>248</v>
      </c>
      <c r="C23" s="25" t="s">
        <v>249</v>
      </c>
      <c r="D23" s="25"/>
      <c r="E23" s="6" t="s">
        <v>30</v>
      </c>
      <c r="F23" s="6" t="s">
        <v>28</v>
      </c>
      <c r="G23" s="25"/>
    </row>
    <row r="24" spans="1:7" ht="16.5" thickBot="1">
      <c r="A24" s="57" t="s">
        <v>470</v>
      </c>
      <c r="B24" s="25" t="s">
        <v>250</v>
      </c>
      <c r="C24" s="25" t="s">
        <v>251</v>
      </c>
      <c r="D24" s="25"/>
      <c r="E24" s="6" t="s">
        <v>30</v>
      </c>
      <c r="F24" s="6" t="s">
        <v>28</v>
      </c>
      <c r="G24" s="25"/>
    </row>
    <row r="25" spans="1:7" ht="16.5" thickBot="1">
      <c r="A25" s="57" t="s">
        <v>470</v>
      </c>
      <c r="B25" s="25" t="s">
        <v>252</v>
      </c>
      <c r="C25" s="25" t="s">
        <v>253</v>
      </c>
      <c r="D25" s="25"/>
      <c r="E25" s="6" t="s">
        <v>30</v>
      </c>
      <c r="F25" s="6" t="s">
        <v>28</v>
      </c>
      <c r="G25" s="25"/>
    </row>
    <row r="26" spans="1:7" ht="16.5" thickBot="1">
      <c r="A26" s="57" t="s">
        <v>470</v>
      </c>
      <c r="B26" s="25" t="s">
        <v>254</v>
      </c>
      <c r="C26" s="25" t="s">
        <v>255</v>
      </c>
      <c r="D26" s="25"/>
      <c r="E26" s="6" t="s">
        <v>30</v>
      </c>
      <c r="F26" s="6" t="s">
        <v>28</v>
      </c>
      <c r="G26" s="25"/>
    </row>
    <row r="27" spans="1:7" ht="16.5" thickBot="1">
      <c r="A27" s="57" t="s">
        <v>470</v>
      </c>
      <c r="B27" s="25" t="s">
        <v>256</v>
      </c>
      <c r="C27" s="25" t="s">
        <v>257</v>
      </c>
      <c r="D27" s="25"/>
      <c r="E27" s="6" t="s">
        <v>30</v>
      </c>
      <c r="F27" s="6" t="s">
        <v>28</v>
      </c>
      <c r="G27" s="25"/>
    </row>
    <row r="28" spans="1:7" ht="16.5" thickBot="1">
      <c r="A28" s="57" t="s">
        <v>470</v>
      </c>
      <c r="B28" s="25" t="s">
        <v>258</v>
      </c>
      <c r="C28" s="25" t="s">
        <v>259</v>
      </c>
      <c r="D28" s="25"/>
      <c r="E28" s="6" t="s">
        <v>30</v>
      </c>
      <c r="F28" s="6" t="s">
        <v>28</v>
      </c>
      <c r="G28" s="25"/>
    </row>
    <row r="29" spans="1:7" ht="13.9" customHeight="1" thickBot="1">
      <c r="A29" s="149" t="s">
        <v>497</v>
      </c>
      <c r="B29" s="150"/>
      <c r="C29" s="6" t="s">
        <v>440</v>
      </c>
      <c r="D29" s="6" t="s">
        <v>475</v>
      </c>
      <c r="E29" s="6" t="s">
        <v>40</v>
      </c>
      <c r="F29" s="6" t="s">
        <v>41</v>
      </c>
      <c r="G29" s="6" t="s">
        <v>476</v>
      </c>
    </row>
    <row r="30" spans="1:7" ht="26.25" thickBot="1">
      <c r="A30" s="52" t="s">
        <v>42</v>
      </c>
      <c r="B30" s="25" t="s">
        <v>498</v>
      </c>
      <c r="C30" s="25" t="s">
        <v>499</v>
      </c>
      <c r="D30" s="25"/>
      <c r="E30" s="6" t="s">
        <v>34</v>
      </c>
      <c r="F30" s="6" t="s">
        <v>28</v>
      </c>
      <c r="G30" s="25"/>
    </row>
    <row r="31" spans="1:7" ht="16.5" thickBot="1">
      <c r="A31" s="53" t="s">
        <v>45</v>
      </c>
      <c r="B31" s="25" t="s">
        <v>500</v>
      </c>
      <c r="C31" s="25" t="s">
        <v>260</v>
      </c>
      <c r="D31" s="25"/>
      <c r="E31" s="6" t="s">
        <v>34</v>
      </c>
      <c r="F31" s="6" t="s">
        <v>28</v>
      </c>
      <c r="G31" s="25"/>
    </row>
    <row r="32" spans="1:7" ht="39" thickBot="1">
      <c r="A32" s="53" t="s">
        <v>45</v>
      </c>
      <c r="B32" s="25" t="s">
        <v>501</v>
      </c>
      <c r="C32" s="25" t="s">
        <v>502</v>
      </c>
      <c r="D32" s="25" t="s">
        <v>687</v>
      </c>
      <c r="E32" s="6" t="s">
        <v>34</v>
      </c>
      <c r="F32" s="6" t="s">
        <v>28</v>
      </c>
      <c r="G32" s="25"/>
    </row>
    <row r="33" spans="1:7" ht="26.25" thickBot="1">
      <c r="A33" s="54" t="s">
        <v>48</v>
      </c>
      <c r="B33" s="25" t="s">
        <v>504</v>
      </c>
      <c r="C33" s="25" t="s">
        <v>503</v>
      </c>
      <c r="D33" s="25"/>
      <c r="E33" s="6" t="s">
        <v>30</v>
      </c>
      <c r="F33" s="6" t="s">
        <v>28</v>
      </c>
      <c r="G33" s="25"/>
    </row>
    <row r="34" spans="1:7" ht="16.5" thickBot="1">
      <c r="A34" s="55" t="s">
        <v>46</v>
      </c>
      <c r="B34" s="25" t="s">
        <v>505</v>
      </c>
      <c r="C34" s="25" t="s">
        <v>506</v>
      </c>
      <c r="D34" s="25"/>
      <c r="E34" s="6" t="s">
        <v>30</v>
      </c>
      <c r="F34" s="6" t="s">
        <v>28</v>
      </c>
      <c r="G34" s="25"/>
    </row>
    <row r="35" spans="1:7" ht="26.25" thickBot="1">
      <c r="A35" s="55" t="s">
        <v>46</v>
      </c>
      <c r="B35" s="25" t="s">
        <v>261</v>
      </c>
      <c r="C35" s="25" t="s">
        <v>507</v>
      </c>
      <c r="D35" s="25"/>
      <c r="E35" s="6" t="s">
        <v>30</v>
      </c>
      <c r="F35" s="6" t="s">
        <v>28</v>
      </c>
      <c r="G35" s="25"/>
    </row>
    <row r="36" spans="1:7" ht="26.25" thickBot="1">
      <c r="A36" s="56" t="s">
        <v>57</v>
      </c>
      <c r="B36" s="25" t="s">
        <v>508</v>
      </c>
      <c r="C36" s="25" t="s">
        <v>509</v>
      </c>
      <c r="D36" s="25"/>
      <c r="E36" s="6" t="s">
        <v>30</v>
      </c>
      <c r="F36" s="6" t="s">
        <v>28</v>
      </c>
      <c r="G36" s="25"/>
    </row>
    <row r="37" spans="1:7" ht="16.5" thickBot="1">
      <c r="A37" s="56" t="s">
        <v>57</v>
      </c>
      <c r="B37" s="25" t="s">
        <v>510</v>
      </c>
      <c r="C37" s="25" t="s">
        <v>511</v>
      </c>
      <c r="D37" s="25"/>
      <c r="E37" s="6" t="s">
        <v>30</v>
      </c>
      <c r="F37" s="6" t="s">
        <v>28</v>
      </c>
      <c r="G37" s="25"/>
    </row>
    <row r="38" spans="1:7" ht="26.25" thickBot="1">
      <c r="A38" s="56" t="s">
        <v>57</v>
      </c>
      <c r="B38" s="25" t="s">
        <v>262</v>
      </c>
      <c r="C38" s="25" t="s">
        <v>512</v>
      </c>
      <c r="D38" s="25"/>
      <c r="E38" s="6" t="s">
        <v>30</v>
      </c>
      <c r="F38" s="6" t="s">
        <v>28</v>
      </c>
      <c r="G38" s="25"/>
    </row>
    <row r="39" spans="1:7" ht="16.5" thickBot="1">
      <c r="A39" s="57" t="s">
        <v>470</v>
      </c>
      <c r="B39" s="25" t="s">
        <v>513</v>
      </c>
      <c r="C39" s="25" t="s">
        <v>515</v>
      </c>
      <c r="D39" s="25"/>
      <c r="E39" s="6" t="s">
        <v>30</v>
      </c>
      <c r="F39" s="6" t="s">
        <v>28</v>
      </c>
      <c r="G39" s="25"/>
    </row>
    <row r="40" spans="1:7" ht="16.5" thickBot="1">
      <c r="A40" s="57" t="s">
        <v>470</v>
      </c>
      <c r="B40" s="25" t="s">
        <v>514</v>
      </c>
      <c r="C40" s="25" t="s">
        <v>516</v>
      </c>
      <c r="D40" s="25"/>
      <c r="E40" s="6" t="s">
        <v>30</v>
      </c>
      <c r="F40" s="6" t="s">
        <v>28</v>
      </c>
      <c r="G40" s="25"/>
    </row>
    <row r="41" spans="1:7" s="18" customFormat="1" ht="13.9" customHeight="1" thickBot="1">
      <c r="A41" s="149" t="s">
        <v>49</v>
      </c>
      <c r="B41" s="150"/>
      <c r="C41" s="6" t="s">
        <v>39</v>
      </c>
      <c r="D41" s="6" t="s">
        <v>475</v>
      </c>
      <c r="E41" s="6" t="s">
        <v>40</v>
      </c>
      <c r="F41" s="6" t="s">
        <v>41</v>
      </c>
      <c r="G41" s="6" t="s">
        <v>476</v>
      </c>
    </row>
    <row r="42" spans="1:7" s="18" customFormat="1" ht="16.5" thickBot="1">
      <c r="A42" s="52" t="s">
        <v>42</v>
      </c>
      <c r="B42" s="25" t="s">
        <v>300</v>
      </c>
      <c r="C42" s="25" t="s">
        <v>301</v>
      </c>
      <c r="D42" s="25" t="s">
        <v>690</v>
      </c>
      <c r="E42" s="6" t="s">
        <v>34</v>
      </c>
      <c r="F42" s="6" t="s">
        <v>28</v>
      </c>
      <c r="G42" s="25"/>
    </row>
    <row r="43" spans="1:7" s="18" customFormat="1" ht="39" thickBot="1">
      <c r="A43" s="53" t="s">
        <v>45</v>
      </c>
      <c r="B43" s="25" t="s">
        <v>302</v>
      </c>
      <c r="C43" s="25" t="s">
        <v>303</v>
      </c>
      <c r="D43" s="25" t="s">
        <v>691</v>
      </c>
      <c r="E43" s="6" t="s">
        <v>34</v>
      </c>
      <c r="F43" s="6" t="s">
        <v>28</v>
      </c>
      <c r="G43" s="25"/>
    </row>
    <row r="44" spans="1:7" s="18" customFormat="1" ht="16.5" thickBot="1">
      <c r="A44" s="54" t="s">
        <v>48</v>
      </c>
      <c r="B44" s="25" t="s">
        <v>306</v>
      </c>
      <c r="C44" s="25" t="s">
        <v>307</v>
      </c>
      <c r="D44" s="25" t="s">
        <v>689</v>
      </c>
      <c r="E44" s="6" t="s">
        <v>34</v>
      </c>
      <c r="F44" s="6" t="s">
        <v>28</v>
      </c>
      <c r="G44" s="25"/>
    </row>
    <row r="45" spans="1:7" s="18" customFormat="1" ht="13.9" customHeight="1" thickBot="1">
      <c r="A45" s="54" t="s">
        <v>48</v>
      </c>
      <c r="B45" s="25" t="s">
        <v>304</v>
      </c>
      <c r="C45" s="25" t="s">
        <v>305</v>
      </c>
      <c r="D45" s="25" t="s">
        <v>688</v>
      </c>
      <c r="E45" s="6" t="s">
        <v>34</v>
      </c>
      <c r="F45" s="6" t="s">
        <v>28</v>
      </c>
      <c r="G45" s="25"/>
    </row>
    <row r="46" spans="1:7" s="18" customFormat="1" ht="16.5" thickBot="1">
      <c r="A46" s="55" t="s">
        <v>46</v>
      </c>
      <c r="B46" s="25" t="s">
        <v>308</v>
      </c>
      <c r="C46" s="25" t="s">
        <v>309</v>
      </c>
      <c r="D46" s="25"/>
      <c r="E46" s="6" t="s">
        <v>30</v>
      </c>
      <c r="F46" s="6" t="s">
        <v>28</v>
      </c>
      <c r="G46" s="25"/>
    </row>
    <row r="47" spans="1:7" s="18" customFormat="1" ht="16.5" thickBot="1">
      <c r="A47" s="55" t="s">
        <v>46</v>
      </c>
      <c r="B47" s="25" t="s">
        <v>310</v>
      </c>
      <c r="C47" s="25" t="s">
        <v>311</v>
      </c>
      <c r="D47" s="25"/>
      <c r="E47" s="6" t="s">
        <v>30</v>
      </c>
      <c r="F47" s="6" t="s">
        <v>28</v>
      </c>
      <c r="G47" s="25"/>
    </row>
    <row r="48" spans="1:7" s="18" customFormat="1" ht="16.5" thickBot="1">
      <c r="A48" s="56" t="s">
        <v>57</v>
      </c>
      <c r="B48" s="25" t="s">
        <v>312</v>
      </c>
      <c r="C48" s="25" t="s">
        <v>313</v>
      </c>
      <c r="D48" s="25"/>
      <c r="E48" s="6" t="s">
        <v>30</v>
      </c>
      <c r="F48" s="6" t="s">
        <v>28</v>
      </c>
      <c r="G48" s="25"/>
    </row>
    <row r="49" spans="1:7" s="18" customFormat="1" ht="16.5" thickBot="1">
      <c r="A49" s="56" t="s">
        <v>57</v>
      </c>
      <c r="B49" s="25" t="s">
        <v>314</v>
      </c>
      <c r="C49" s="25" t="s">
        <v>315</v>
      </c>
      <c r="D49" s="25"/>
      <c r="E49" s="6" t="s">
        <v>30</v>
      </c>
      <c r="F49" s="6" t="s">
        <v>28</v>
      </c>
      <c r="G49" s="25"/>
    </row>
    <row r="50" spans="1:7" s="18" customFormat="1" ht="13.9" customHeight="1" thickBot="1">
      <c r="A50" s="149" t="s">
        <v>316</v>
      </c>
      <c r="B50" s="150"/>
      <c r="C50" s="38" t="s">
        <v>441</v>
      </c>
      <c r="D50" s="6" t="s">
        <v>475</v>
      </c>
      <c r="E50" s="6" t="s">
        <v>40</v>
      </c>
      <c r="F50" s="6" t="s">
        <v>41</v>
      </c>
      <c r="G50" s="6" t="s">
        <v>476</v>
      </c>
    </row>
    <row r="51" spans="1:7" s="18" customFormat="1" ht="16.5" thickBot="1">
      <c r="A51" s="52" t="s">
        <v>42</v>
      </c>
      <c r="B51" s="25" t="s">
        <v>317</v>
      </c>
      <c r="C51" s="25" t="s">
        <v>318</v>
      </c>
      <c r="D51" s="25"/>
      <c r="E51" s="6" t="s">
        <v>37</v>
      </c>
      <c r="F51" s="6" t="s">
        <v>28</v>
      </c>
      <c r="G51" s="25"/>
    </row>
    <row r="52" spans="1:7" s="18" customFormat="1" ht="51.75" thickBot="1">
      <c r="A52" s="53" t="s">
        <v>45</v>
      </c>
      <c r="B52" s="25" t="s">
        <v>319</v>
      </c>
      <c r="C52" s="25" t="s">
        <v>320</v>
      </c>
      <c r="D52" s="25" t="s">
        <v>692</v>
      </c>
      <c r="E52" s="6" t="s">
        <v>37</v>
      </c>
      <c r="F52" s="6" t="s">
        <v>28</v>
      </c>
      <c r="G52" s="25"/>
    </row>
    <row r="53" spans="1:7" s="18" customFormat="1" ht="16.5" thickBot="1">
      <c r="A53" s="54" t="s">
        <v>48</v>
      </c>
      <c r="B53" s="25" t="s">
        <v>323</v>
      </c>
      <c r="C53" s="25" t="s">
        <v>324</v>
      </c>
      <c r="D53" s="25"/>
      <c r="E53" s="6" t="s">
        <v>37</v>
      </c>
      <c r="F53" s="6" t="s">
        <v>28</v>
      </c>
      <c r="G53" s="25"/>
    </row>
    <row r="54" spans="1:7" s="18" customFormat="1" ht="26.25" thickBot="1">
      <c r="A54" s="54" t="s">
        <v>48</v>
      </c>
      <c r="B54" s="25" t="s">
        <v>321</v>
      </c>
      <c r="C54" s="25" t="s">
        <v>322</v>
      </c>
      <c r="D54" s="25"/>
      <c r="E54" s="6" t="s">
        <v>37</v>
      </c>
      <c r="F54" s="6" t="s">
        <v>28</v>
      </c>
      <c r="G54" s="25"/>
    </row>
    <row r="55" spans="1:7" s="18" customFormat="1" ht="26.25" thickBot="1">
      <c r="A55" s="55" t="s">
        <v>46</v>
      </c>
      <c r="B55" s="25" t="s">
        <v>325</v>
      </c>
      <c r="C55" s="25" t="s">
        <v>326</v>
      </c>
      <c r="D55" s="25"/>
      <c r="E55" s="6" t="s">
        <v>37</v>
      </c>
      <c r="F55" s="6" t="s">
        <v>28</v>
      </c>
      <c r="G55" s="25"/>
    </row>
    <row r="56" spans="1:7" s="18" customFormat="1" ht="16.5" thickBot="1">
      <c r="A56" s="55" t="s">
        <v>46</v>
      </c>
      <c r="B56" s="25" t="s">
        <v>327</v>
      </c>
      <c r="C56" s="25" t="s">
        <v>328</v>
      </c>
      <c r="D56" s="25"/>
      <c r="E56" s="6" t="s">
        <v>37</v>
      </c>
      <c r="F56" s="6" t="s">
        <v>28</v>
      </c>
      <c r="G56" s="25"/>
    </row>
    <row r="57" spans="1:7" s="18" customFormat="1" ht="16.5" thickBot="1">
      <c r="A57" s="55" t="s">
        <v>46</v>
      </c>
      <c r="B57" s="25" t="s">
        <v>329</v>
      </c>
      <c r="C57" s="25" t="s">
        <v>330</v>
      </c>
      <c r="D57" s="25"/>
      <c r="E57" s="6" t="s">
        <v>37</v>
      </c>
      <c r="F57" s="6" t="s">
        <v>28</v>
      </c>
      <c r="G57" s="25"/>
    </row>
    <row r="58" spans="1:7" s="18" customFormat="1" ht="16.5" thickBot="1">
      <c r="A58" s="56" t="s">
        <v>57</v>
      </c>
      <c r="B58" s="25" t="s">
        <v>331</v>
      </c>
      <c r="C58" s="25" t="s">
        <v>332</v>
      </c>
      <c r="D58" s="25"/>
      <c r="E58" s="6" t="s">
        <v>37</v>
      </c>
      <c r="F58" s="6" t="s">
        <v>28</v>
      </c>
      <c r="G58" s="25"/>
    </row>
    <row r="59" spans="1:7" s="18" customFormat="1" ht="26.25" thickBot="1">
      <c r="A59" s="56" t="s">
        <v>57</v>
      </c>
      <c r="B59" s="25" t="s">
        <v>333</v>
      </c>
      <c r="C59" s="25" t="s">
        <v>334</v>
      </c>
      <c r="D59" s="25"/>
      <c r="E59" s="6" t="s">
        <v>37</v>
      </c>
      <c r="F59" s="6" t="s">
        <v>28</v>
      </c>
      <c r="G59" s="25"/>
    </row>
    <row r="60" spans="1:7" s="18" customFormat="1" ht="15.75"/>
    <row r="61" spans="1:7" s="18" customFormat="1" ht="15.75"/>
    <row r="62" spans="1:7" s="18" customFormat="1" ht="15.75"/>
    <row r="63" spans="1:7" s="18" customFormat="1" ht="15.75"/>
    <row r="64" spans="1:7" s="18" customFormat="1" ht="15.75"/>
    <row r="65" s="18" customFormat="1" ht="15.75"/>
    <row r="66" s="18" customFormat="1" ht="15.75"/>
    <row r="67" s="18" customFormat="1" ht="13.9" customHeight="1"/>
    <row r="68" s="18" customFormat="1" ht="15.75"/>
    <row r="69" s="18" customFormat="1" ht="15.75"/>
    <row r="70" s="18" customFormat="1" ht="15.75"/>
    <row r="71" s="18" customFormat="1" ht="15.75"/>
    <row r="72" s="18" customFormat="1" ht="15.75"/>
    <row r="73" s="18" customFormat="1" ht="15.75"/>
    <row r="74" s="18" customFormat="1" ht="13.9" customHeight="1"/>
    <row r="75" s="18" customFormat="1" ht="15.75"/>
    <row r="76" s="18" customFormat="1" ht="15.75"/>
    <row r="77" s="18" customFormat="1" ht="15.75"/>
    <row r="78" s="18" customFormat="1" ht="15.75"/>
    <row r="79" s="18" customFormat="1" ht="15.75"/>
    <row r="80" s="18" customFormat="1" ht="15.75"/>
    <row r="81" s="18" customFormat="1" ht="13.9" customHeight="1"/>
    <row r="82" s="18" customFormat="1" ht="15.75"/>
    <row r="83" s="18" customFormat="1" ht="15.75"/>
    <row r="84" s="18" customFormat="1" ht="15.75"/>
    <row r="85" s="18" customFormat="1" ht="15.75"/>
    <row r="86" s="18" customFormat="1" ht="13.9" customHeight="1"/>
    <row r="87" s="18" customFormat="1" ht="15.75"/>
    <row r="88" s="18" customFormat="1" ht="15.75"/>
    <row r="89" s="18" customFormat="1" ht="15.75"/>
    <row r="90" s="18" customFormat="1" ht="13.9" customHeight="1"/>
    <row r="91" s="18" customFormat="1" ht="15.75"/>
    <row r="92" s="18" customFormat="1" ht="15.75"/>
    <row r="93" s="18" customFormat="1" ht="15.75"/>
    <row r="94" s="18" customFormat="1" ht="15.75"/>
    <row r="95" s="18" customFormat="1" ht="13.9" customHeight="1"/>
    <row r="96" s="18" customFormat="1" ht="15.75"/>
    <row r="97" s="18" customFormat="1" ht="15.75"/>
    <row r="98" s="18" customFormat="1" ht="15.75"/>
    <row r="99" s="18" customFormat="1" ht="15.75"/>
    <row r="100" s="18" customFormat="1" ht="15.75"/>
    <row r="101" s="18" customFormat="1" ht="15.75"/>
    <row r="102" s="18" customFormat="1" ht="15.75"/>
    <row r="103" s="18" customFormat="1" ht="15.75"/>
  </sheetData>
  <mergeCells count="6">
    <mergeCell ref="C2:D9"/>
    <mergeCell ref="A50:B50"/>
    <mergeCell ref="A29:B29"/>
    <mergeCell ref="A41:B41"/>
    <mergeCell ref="A10:B10"/>
    <mergeCell ref="A8:B9"/>
  </mergeCells>
  <conditionalFormatting sqref="A104:A228">
    <cfRule type="beginsWith" dxfId="307" priority="344" stopIfTrue="1" operator="beginsWith" text="Exceptional">
      <formula>LEFT(A104,LEN("Exceptional"))="Exceptional"</formula>
    </cfRule>
    <cfRule type="beginsWith" dxfId="306" priority="345" stopIfTrue="1" operator="beginsWith" text="Professional">
      <formula>LEFT(A104,LEN("Professional"))="Professional"</formula>
    </cfRule>
    <cfRule type="beginsWith" dxfId="305" priority="346" stopIfTrue="1" operator="beginsWith" text="Advanced">
      <formula>LEFT(A104,LEN("Advanced"))="Advanced"</formula>
    </cfRule>
    <cfRule type="beginsWith" dxfId="304" priority="347" stopIfTrue="1" operator="beginsWith" text="Intermediate">
      <formula>LEFT(A104,LEN("Intermediate"))="Intermediate"</formula>
    </cfRule>
    <cfRule type="beginsWith" dxfId="303" priority="348" stopIfTrue="1" operator="beginsWith" text="Basic">
      <formula>LEFT(A104,LEN("Basic"))="Basic"</formula>
    </cfRule>
    <cfRule type="beginsWith" dxfId="302" priority="349" stopIfTrue="1" operator="beginsWith" text="Required">
      <formula>LEFT(A104,LEN("Required"))="Required"</formula>
    </cfRule>
    <cfRule type="notContainsBlanks" dxfId="301" priority="350" stopIfTrue="1">
      <formula>LEN(TRIM(A104))&gt;0</formula>
    </cfRule>
  </conditionalFormatting>
  <conditionalFormatting sqref="E104:F228 E12:F18 E32:F36 E42:F45 E51:F54">
    <cfRule type="beginsWith" dxfId="300" priority="337" stopIfTrue="1" operator="beginsWith" text="Not Applicable">
      <formula>LEFT(E12,LEN("Not Applicable"))="Not Applicable"</formula>
    </cfRule>
    <cfRule type="beginsWith" dxfId="299" priority="338" stopIfTrue="1" operator="beginsWith" text="Waived">
      <formula>LEFT(E12,LEN("Waived"))="Waived"</formula>
    </cfRule>
    <cfRule type="beginsWith" dxfId="298" priority="339" stopIfTrue="1" operator="beginsWith" text="Pre-Passed">
      <formula>LEFT(E12,LEN("Pre-Passed"))="Pre-Passed"</formula>
    </cfRule>
    <cfRule type="beginsWith" dxfId="297" priority="340" stopIfTrue="1" operator="beginsWith" text="Completed">
      <formula>LEFT(E12,LEN("Completed"))="Completed"</formula>
    </cfRule>
    <cfRule type="beginsWith" dxfId="296" priority="341" stopIfTrue="1" operator="beginsWith" text="Partial">
      <formula>LEFT(E12,LEN("Partial"))="Partial"</formula>
    </cfRule>
    <cfRule type="beginsWith" dxfId="295" priority="342" stopIfTrue="1" operator="beginsWith" text="Missing">
      <formula>LEFT(E12,LEN("Missing"))="Missing"</formula>
    </cfRule>
    <cfRule type="beginsWith" dxfId="294" priority="343" stopIfTrue="1" operator="beginsWith" text="Untested">
      <formula>LEFT(E12,LEN("Untested"))="Untested"</formula>
    </cfRule>
    <cfRule type="notContainsBlanks" dxfId="293" priority="351" stopIfTrue="1">
      <formula>LEN(TRIM(E12))&gt;0</formula>
    </cfRule>
  </conditionalFormatting>
  <conditionalFormatting sqref="E37:F40">
    <cfRule type="beginsWith" dxfId="292" priority="177" stopIfTrue="1" operator="beginsWith" text="Not Applicable">
      <formula>LEFT(E37,LEN("Not Applicable"))="Not Applicable"</formula>
    </cfRule>
    <cfRule type="beginsWith" dxfId="291" priority="178" stopIfTrue="1" operator="beginsWith" text="Waived">
      <formula>LEFT(E37,LEN("Waived"))="Waived"</formula>
    </cfRule>
    <cfRule type="beginsWith" dxfId="290" priority="179" stopIfTrue="1" operator="beginsWith" text="Pre-Passed">
      <formula>LEFT(E37,LEN("Pre-Passed"))="Pre-Passed"</formula>
    </cfRule>
    <cfRule type="beginsWith" dxfId="289" priority="180" stopIfTrue="1" operator="beginsWith" text="Completed">
      <formula>LEFT(E37,LEN("Completed"))="Completed"</formula>
    </cfRule>
    <cfRule type="beginsWith" dxfId="288" priority="181" stopIfTrue="1" operator="beginsWith" text="Partial">
      <formula>LEFT(E37,LEN("Partial"))="Partial"</formula>
    </cfRule>
    <cfRule type="beginsWith" dxfId="287" priority="182" stopIfTrue="1" operator="beginsWith" text="Missing">
      <formula>LEFT(E37,LEN("Missing"))="Missing"</formula>
    </cfRule>
    <cfRule type="beginsWith" dxfId="286" priority="183" stopIfTrue="1" operator="beginsWith" text="Untested">
      <formula>LEFT(E37,LEN("Untested"))="Untested"</formula>
    </cfRule>
    <cfRule type="notContainsBlanks" dxfId="285" priority="184" stopIfTrue="1">
      <formula>LEN(TRIM(E37))&gt;0</formula>
    </cfRule>
  </conditionalFormatting>
  <conditionalFormatting sqref="E46:F49">
    <cfRule type="beginsWith" dxfId="284" priority="121" stopIfTrue="1" operator="beginsWith" text="Not Applicable">
      <formula>LEFT(E46,LEN("Not Applicable"))="Not Applicable"</formula>
    </cfRule>
    <cfRule type="beginsWith" dxfId="283" priority="122" stopIfTrue="1" operator="beginsWith" text="Waived">
      <formula>LEFT(E46,LEN("Waived"))="Waived"</formula>
    </cfRule>
    <cfRule type="beginsWith" dxfId="282" priority="123" stopIfTrue="1" operator="beginsWith" text="Pre-Passed">
      <formula>LEFT(E46,LEN("Pre-Passed"))="Pre-Passed"</formula>
    </cfRule>
    <cfRule type="beginsWith" dxfId="281" priority="124" stopIfTrue="1" operator="beginsWith" text="Completed">
      <formula>LEFT(E46,LEN("Completed"))="Completed"</formula>
    </cfRule>
    <cfRule type="beginsWith" dxfId="280" priority="125" stopIfTrue="1" operator="beginsWith" text="Partial">
      <formula>LEFT(E46,LEN("Partial"))="Partial"</formula>
    </cfRule>
    <cfRule type="beginsWith" dxfId="279" priority="126" stopIfTrue="1" operator="beginsWith" text="Missing">
      <formula>LEFT(E46,LEN("Missing"))="Missing"</formula>
    </cfRule>
    <cfRule type="beginsWith" dxfId="278" priority="127" stopIfTrue="1" operator="beginsWith" text="Untested">
      <formula>LEFT(E46,LEN("Untested"))="Untested"</formula>
    </cfRule>
    <cfRule type="notContainsBlanks" dxfId="277" priority="128" stopIfTrue="1">
      <formula>LEN(TRIM(E46))&gt;0</formula>
    </cfRule>
  </conditionalFormatting>
  <conditionalFormatting sqref="E55:F55">
    <cfRule type="beginsWith" dxfId="276" priority="105" stopIfTrue="1" operator="beginsWith" text="Not Applicable">
      <formula>LEFT(E55,LEN("Not Applicable"))="Not Applicable"</formula>
    </cfRule>
    <cfRule type="beginsWith" dxfId="275" priority="106" stopIfTrue="1" operator="beginsWith" text="Waived">
      <formula>LEFT(E55,LEN("Waived"))="Waived"</formula>
    </cfRule>
    <cfRule type="beginsWith" dxfId="274" priority="107" stopIfTrue="1" operator="beginsWith" text="Pre-Passed">
      <formula>LEFT(E55,LEN("Pre-Passed"))="Pre-Passed"</formula>
    </cfRule>
    <cfRule type="beginsWith" dxfId="273" priority="108" stopIfTrue="1" operator="beginsWith" text="Completed">
      <formula>LEFT(E55,LEN("Completed"))="Completed"</formula>
    </cfRule>
    <cfRule type="beginsWith" dxfId="272" priority="109" stopIfTrue="1" operator="beginsWith" text="Partial">
      <formula>LEFT(E55,LEN("Partial"))="Partial"</formula>
    </cfRule>
    <cfRule type="beginsWith" dxfId="271" priority="110" stopIfTrue="1" operator="beginsWith" text="Missing">
      <formula>LEFT(E55,LEN("Missing"))="Missing"</formula>
    </cfRule>
    <cfRule type="beginsWith" dxfId="270" priority="111" stopIfTrue="1" operator="beginsWith" text="Untested">
      <formula>LEFT(E55,LEN("Untested"))="Untested"</formula>
    </cfRule>
    <cfRule type="notContainsBlanks" dxfId="269" priority="112" stopIfTrue="1">
      <formula>LEN(TRIM(E55))&gt;0</formula>
    </cfRule>
  </conditionalFormatting>
  <conditionalFormatting sqref="E56:F59">
    <cfRule type="beginsWith" dxfId="268" priority="97" stopIfTrue="1" operator="beginsWith" text="Not Applicable">
      <formula>LEFT(E56,LEN("Not Applicable"))="Not Applicable"</formula>
    </cfRule>
    <cfRule type="beginsWith" dxfId="267" priority="98" stopIfTrue="1" operator="beginsWith" text="Waived">
      <formula>LEFT(E56,LEN("Waived"))="Waived"</formula>
    </cfRule>
    <cfRule type="beginsWith" dxfId="266" priority="99" stopIfTrue="1" operator="beginsWith" text="Pre-Passed">
      <formula>LEFT(E56,LEN("Pre-Passed"))="Pre-Passed"</formula>
    </cfRule>
    <cfRule type="beginsWith" dxfId="265" priority="100" stopIfTrue="1" operator="beginsWith" text="Completed">
      <formula>LEFT(E56,LEN("Completed"))="Completed"</formula>
    </cfRule>
    <cfRule type="beginsWith" dxfId="264" priority="101" stopIfTrue="1" operator="beginsWith" text="Partial">
      <formula>LEFT(E56,LEN("Partial"))="Partial"</formula>
    </cfRule>
    <cfRule type="beginsWith" dxfId="263" priority="102" stopIfTrue="1" operator="beginsWith" text="Missing">
      <formula>LEFT(E56,LEN("Missing"))="Missing"</formula>
    </cfRule>
    <cfRule type="beginsWith" dxfId="262" priority="103" stopIfTrue="1" operator="beginsWith" text="Untested">
      <formula>LEFT(E56,LEN("Untested"))="Untested"</formula>
    </cfRule>
    <cfRule type="notContainsBlanks" dxfId="261" priority="104" stopIfTrue="1">
      <formula>LEN(TRIM(E56))&gt;0</formula>
    </cfRule>
  </conditionalFormatting>
  <conditionalFormatting sqref="E11:F11">
    <cfRule type="beginsWith" dxfId="260" priority="233" stopIfTrue="1" operator="beginsWith" text="Not Applicable">
      <formula>LEFT(E11,LEN("Not Applicable"))="Not Applicable"</formula>
    </cfRule>
    <cfRule type="beginsWith" dxfId="259" priority="234" stopIfTrue="1" operator="beginsWith" text="Waived">
      <formula>LEFT(E11,LEN("Waived"))="Waived"</formula>
    </cfRule>
    <cfRule type="beginsWith" dxfId="258" priority="235" stopIfTrue="1" operator="beginsWith" text="Pre-Passed">
      <formula>LEFT(E11,LEN("Pre-Passed"))="Pre-Passed"</formula>
    </cfRule>
    <cfRule type="beginsWith" dxfId="257" priority="236" stopIfTrue="1" operator="beginsWith" text="Completed">
      <formula>LEFT(E11,LEN("Completed"))="Completed"</formula>
    </cfRule>
    <cfRule type="beginsWith" dxfId="256" priority="237" stopIfTrue="1" operator="beginsWith" text="Partial">
      <formula>LEFT(E11,LEN("Partial"))="Partial"</formula>
    </cfRule>
    <cfRule type="beginsWith" dxfId="255" priority="238" stopIfTrue="1" operator="beginsWith" text="Missing">
      <formula>LEFT(E11,LEN("Missing"))="Missing"</formula>
    </cfRule>
    <cfRule type="beginsWith" dxfId="254" priority="239" stopIfTrue="1" operator="beginsWith" text="Untested">
      <formula>LEFT(E11,LEN("Untested"))="Untested"</formula>
    </cfRule>
    <cfRule type="notContainsBlanks" dxfId="253" priority="240" stopIfTrue="1">
      <formula>LEN(TRIM(E11))&gt;0</formula>
    </cfRule>
  </conditionalFormatting>
  <conditionalFormatting sqref="E19:F22">
    <cfRule type="beginsWith" dxfId="252" priority="217" stopIfTrue="1" operator="beginsWith" text="Not Applicable">
      <formula>LEFT(E19,LEN("Not Applicable"))="Not Applicable"</formula>
    </cfRule>
    <cfRule type="beginsWith" dxfId="251" priority="218" stopIfTrue="1" operator="beginsWith" text="Waived">
      <formula>LEFT(E19,LEN("Waived"))="Waived"</formula>
    </cfRule>
    <cfRule type="beginsWith" dxfId="250" priority="219" stopIfTrue="1" operator="beginsWith" text="Pre-Passed">
      <formula>LEFT(E19,LEN("Pre-Passed"))="Pre-Passed"</formula>
    </cfRule>
    <cfRule type="beginsWith" dxfId="249" priority="220" stopIfTrue="1" operator="beginsWith" text="Completed">
      <formula>LEFT(E19,LEN("Completed"))="Completed"</formula>
    </cfRule>
    <cfRule type="beginsWith" dxfId="248" priority="221" stopIfTrue="1" operator="beginsWith" text="Partial">
      <formula>LEFT(E19,LEN("Partial"))="Partial"</formula>
    </cfRule>
    <cfRule type="beginsWith" dxfId="247" priority="222" stopIfTrue="1" operator="beginsWith" text="Missing">
      <formula>LEFT(E19,LEN("Missing"))="Missing"</formula>
    </cfRule>
    <cfRule type="beginsWith" dxfId="246" priority="223" stopIfTrue="1" operator="beginsWith" text="Untested">
      <formula>LEFT(E19,LEN("Untested"))="Untested"</formula>
    </cfRule>
    <cfRule type="notContainsBlanks" dxfId="245" priority="224" stopIfTrue="1">
      <formula>LEN(TRIM(E19))&gt;0</formula>
    </cfRule>
  </conditionalFormatting>
  <conditionalFormatting sqref="E23:F24">
    <cfRule type="beginsWith" dxfId="244" priority="209" stopIfTrue="1" operator="beginsWith" text="Not Applicable">
      <formula>LEFT(E23,LEN("Not Applicable"))="Not Applicable"</formula>
    </cfRule>
    <cfRule type="beginsWith" dxfId="243" priority="210" stopIfTrue="1" operator="beginsWith" text="Waived">
      <formula>LEFT(E23,LEN("Waived"))="Waived"</formula>
    </cfRule>
    <cfRule type="beginsWith" dxfId="242" priority="211" stopIfTrue="1" operator="beginsWith" text="Pre-Passed">
      <formula>LEFT(E23,LEN("Pre-Passed"))="Pre-Passed"</formula>
    </cfRule>
    <cfRule type="beginsWith" dxfId="241" priority="212" stopIfTrue="1" operator="beginsWith" text="Completed">
      <formula>LEFT(E23,LEN("Completed"))="Completed"</formula>
    </cfRule>
    <cfRule type="beginsWith" dxfId="240" priority="213" stopIfTrue="1" operator="beginsWith" text="Partial">
      <formula>LEFT(E23,LEN("Partial"))="Partial"</formula>
    </cfRule>
    <cfRule type="beginsWith" dxfId="239" priority="214" stopIfTrue="1" operator="beginsWith" text="Missing">
      <formula>LEFT(E23,LEN("Missing"))="Missing"</formula>
    </cfRule>
    <cfRule type="beginsWith" dxfId="238" priority="215" stopIfTrue="1" operator="beginsWith" text="Untested">
      <formula>LEFT(E23,LEN("Untested"))="Untested"</formula>
    </cfRule>
    <cfRule type="notContainsBlanks" dxfId="237" priority="216" stopIfTrue="1">
      <formula>LEN(TRIM(E23))&gt;0</formula>
    </cfRule>
  </conditionalFormatting>
  <conditionalFormatting sqref="E25:F28">
    <cfRule type="beginsWith" dxfId="236" priority="201" stopIfTrue="1" operator="beginsWith" text="Not Applicable">
      <formula>LEFT(E25,LEN("Not Applicable"))="Not Applicable"</formula>
    </cfRule>
    <cfRule type="beginsWith" dxfId="235" priority="202" stopIfTrue="1" operator="beginsWith" text="Waived">
      <formula>LEFT(E25,LEN("Waived"))="Waived"</formula>
    </cfRule>
    <cfRule type="beginsWith" dxfId="234" priority="203" stopIfTrue="1" operator="beginsWith" text="Pre-Passed">
      <formula>LEFT(E25,LEN("Pre-Passed"))="Pre-Passed"</formula>
    </cfRule>
    <cfRule type="beginsWith" dxfId="233" priority="204" stopIfTrue="1" operator="beginsWith" text="Completed">
      <formula>LEFT(E25,LEN("Completed"))="Completed"</formula>
    </cfRule>
    <cfRule type="beginsWith" dxfId="232" priority="205" stopIfTrue="1" operator="beginsWith" text="Partial">
      <formula>LEFT(E25,LEN("Partial"))="Partial"</formula>
    </cfRule>
    <cfRule type="beginsWith" dxfId="231" priority="206" stopIfTrue="1" operator="beginsWith" text="Missing">
      <formula>LEFT(E25,LEN("Missing"))="Missing"</formula>
    </cfRule>
    <cfRule type="beginsWith" dxfId="230" priority="207" stopIfTrue="1" operator="beginsWith" text="Untested">
      <formula>LEFT(E25,LEN("Untested"))="Untested"</formula>
    </cfRule>
    <cfRule type="notContainsBlanks" dxfId="229" priority="208" stopIfTrue="1">
      <formula>LEN(TRIM(E25))&gt;0</formula>
    </cfRule>
  </conditionalFormatting>
  <conditionalFormatting sqref="E30:F31">
    <cfRule type="beginsWith" dxfId="228" priority="193" stopIfTrue="1" operator="beginsWith" text="Not Applicable">
      <formula>LEFT(E30,LEN("Not Applicable"))="Not Applicable"</formula>
    </cfRule>
    <cfRule type="beginsWith" dxfId="227" priority="194" stopIfTrue="1" operator="beginsWith" text="Waived">
      <formula>LEFT(E30,LEN("Waived"))="Waived"</formula>
    </cfRule>
    <cfRule type="beginsWith" dxfId="226" priority="195" stopIfTrue="1" operator="beginsWith" text="Pre-Passed">
      <formula>LEFT(E30,LEN("Pre-Passed"))="Pre-Passed"</formula>
    </cfRule>
    <cfRule type="beginsWith" dxfId="225" priority="196" stopIfTrue="1" operator="beginsWith" text="Completed">
      <formula>LEFT(E30,LEN("Completed"))="Completed"</formula>
    </cfRule>
    <cfRule type="beginsWith" dxfId="224" priority="197" stopIfTrue="1" operator="beginsWith" text="Partial">
      <formula>LEFT(E30,LEN("Partial"))="Partial"</formula>
    </cfRule>
    <cfRule type="beginsWith" dxfId="223" priority="198" stopIfTrue="1" operator="beginsWith" text="Missing">
      <formula>LEFT(E30,LEN("Missing"))="Missing"</formula>
    </cfRule>
    <cfRule type="beginsWith" dxfId="222" priority="199" stopIfTrue="1" operator="beginsWith" text="Untested">
      <formula>LEFT(E30,LEN("Untested"))="Untested"</formula>
    </cfRule>
    <cfRule type="notContainsBlanks" dxfId="221" priority="200" stopIfTrue="1">
      <formula>LEN(TRIM(E30))&gt;0</formula>
    </cfRule>
  </conditionalFormatting>
  <conditionalFormatting sqref="E41">
    <cfRule type="beginsWith" dxfId="220" priority="25" stopIfTrue="1" operator="beginsWith" text="Not Applicable">
      <formula>LEFT(E41,LEN("Not Applicable"))="Not Applicable"</formula>
    </cfRule>
    <cfRule type="beginsWith" dxfId="219" priority="26" stopIfTrue="1" operator="beginsWith" text="Waived">
      <formula>LEFT(E41,LEN("Waived"))="Waived"</formula>
    </cfRule>
    <cfRule type="beginsWith" dxfId="218" priority="27" stopIfTrue="1" operator="beginsWith" text="Pre-Passed">
      <formula>LEFT(E41,LEN("Pre-Passed"))="Pre-Passed"</formula>
    </cfRule>
    <cfRule type="beginsWith" dxfId="217" priority="28" stopIfTrue="1" operator="beginsWith" text="Completed">
      <formula>LEFT(E41,LEN("Completed"))="Completed"</formula>
    </cfRule>
    <cfRule type="beginsWith" dxfId="216" priority="29" stopIfTrue="1" operator="beginsWith" text="Partial">
      <formula>LEFT(E41,LEN("Partial"))="Partial"</formula>
    </cfRule>
    <cfRule type="beginsWith" dxfId="215" priority="30" stopIfTrue="1" operator="beginsWith" text="Missing">
      <formula>LEFT(E41,LEN("Missing"))="Missing"</formula>
    </cfRule>
    <cfRule type="beginsWith" dxfId="214" priority="31" stopIfTrue="1" operator="beginsWith" text="Untested">
      <formula>LEFT(E41,LEN("Untested"))="Untested"</formula>
    </cfRule>
    <cfRule type="notContainsBlanks" dxfId="213" priority="32" stopIfTrue="1">
      <formula>LEN(TRIM(E41))&gt;0</formula>
    </cfRule>
  </conditionalFormatting>
  <conditionalFormatting sqref="F29">
    <cfRule type="beginsWith" dxfId="212" priority="33" stopIfTrue="1" operator="beginsWith" text="Not Applicable">
      <formula>LEFT(F29,LEN("Not Applicable"))="Not Applicable"</formula>
    </cfRule>
    <cfRule type="beginsWith" dxfId="211" priority="34" stopIfTrue="1" operator="beginsWith" text="Waived">
      <formula>LEFT(F29,LEN("Waived"))="Waived"</formula>
    </cfRule>
    <cfRule type="beginsWith" dxfId="210" priority="35" stopIfTrue="1" operator="beginsWith" text="Pre-Passed">
      <formula>LEFT(F29,LEN("Pre-Passed"))="Pre-Passed"</formula>
    </cfRule>
    <cfRule type="beginsWith" dxfId="209" priority="36" stopIfTrue="1" operator="beginsWith" text="Completed">
      <formula>LEFT(F29,LEN("Completed"))="Completed"</formula>
    </cfRule>
    <cfRule type="beginsWith" dxfId="208" priority="37" stopIfTrue="1" operator="beginsWith" text="Partial">
      <formula>LEFT(F29,LEN("Partial"))="Partial"</formula>
    </cfRule>
    <cfRule type="beginsWith" dxfId="207" priority="38" stopIfTrue="1" operator="beginsWith" text="Missing">
      <formula>LEFT(F29,LEN("Missing"))="Missing"</formula>
    </cfRule>
    <cfRule type="beginsWith" dxfId="206" priority="39" stopIfTrue="1" operator="beginsWith" text="Untested">
      <formula>LEFT(F29,LEN("Untested"))="Untested"</formula>
    </cfRule>
    <cfRule type="notContainsBlanks" dxfId="205" priority="40" stopIfTrue="1">
      <formula>LEN(TRIM(F29))&gt;0</formula>
    </cfRule>
  </conditionalFormatting>
  <conditionalFormatting sqref="E29">
    <cfRule type="beginsWith" dxfId="204" priority="41" stopIfTrue="1" operator="beginsWith" text="Not Applicable">
      <formula>LEFT(E29,LEN("Not Applicable"))="Not Applicable"</formula>
    </cfRule>
    <cfRule type="beginsWith" dxfId="203" priority="42" stopIfTrue="1" operator="beginsWith" text="Waived">
      <formula>LEFT(E29,LEN("Waived"))="Waived"</formula>
    </cfRule>
    <cfRule type="beginsWith" dxfId="202" priority="43" stopIfTrue="1" operator="beginsWith" text="Pre-Passed">
      <formula>LEFT(E29,LEN("Pre-Passed"))="Pre-Passed"</formula>
    </cfRule>
    <cfRule type="beginsWith" dxfId="201" priority="44" stopIfTrue="1" operator="beginsWith" text="Completed">
      <formula>LEFT(E29,LEN("Completed"))="Completed"</formula>
    </cfRule>
    <cfRule type="beginsWith" dxfId="200" priority="45" stopIfTrue="1" operator="beginsWith" text="Partial">
      <formula>LEFT(E29,LEN("Partial"))="Partial"</formula>
    </cfRule>
    <cfRule type="beginsWith" dxfId="199" priority="46" stopIfTrue="1" operator="beginsWith" text="Missing">
      <formula>LEFT(E29,LEN("Missing"))="Missing"</formula>
    </cfRule>
    <cfRule type="beginsWith" dxfId="198" priority="47" stopIfTrue="1" operator="beginsWith" text="Untested">
      <formula>LEFT(E29,LEN("Untested"))="Untested"</formula>
    </cfRule>
    <cfRule type="notContainsBlanks" dxfId="197" priority="48" stopIfTrue="1">
      <formula>LEN(TRIM(E29))&gt;0</formula>
    </cfRule>
  </conditionalFormatting>
  <conditionalFormatting sqref="F10">
    <cfRule type="beginsWith" dxfId="196" priority="49" stopIfTrue="1" operator="beginsWith" text="Not Applicable">
      <formula>LEFT(F10,LEN("Not Applicable"))="Not Applicable"</formula>
    </cfRule>
    <cfRule type="beginsWith" dxfId="195" priority="50" stopIfTrue="1" operator="beginsWith" text="Waived">
      <formula>LEFT(F10,LEN("Waived"))="Waived"</formula>
    </cfRule>
    <cfRule type="beginsWith" dxfId="194" priority="51" stopIfTrue="1" operator="beginsWith" text="Pre-Passed">
      <formula>LEFT(F10,LEN("Pre-Passed"))="Pre-Passed"</formula>
    </cfRule>
    <cfRule type="beginsWith" dxfId="193" priority="52" stopIfTrue="1" operator="beginsWith" text="Completed">
      <formula>LEFT(F10,LEN("Completed"))="Completed"</formula>
    </cfRule>
    <cfRule type="beginsWith" dxfId="192" priority="53" stopIfTrue="1" operator="beginsWith" text="Partial">
      <formula>LEFT(F10,LEN("Partial"))="Partial"</formula>
    </cfRule>
    <cfRule type="beginsWith" dxfId="191" priority="54" stopIfTrue="1" operator="beginsWith" text="Missing">
      <formula>LEFT(F10,LEN("Missing"))="Missing"</formula>
    </cfRule>
    <cfRule type="beginsWith" dxfId="190" priority="55" stopIfTrue="1" operator="beginsWith" text="Untested">
      <formula>LEFT(F10,LEN("Untested"))="Untested"</formula>
    </cfRule>
    <cfRule type="notContainsBlanks" dxfId="189" priority="56" stopIfTrue="1">
      <formula>LEN(TRIM(F10))&gt;0</formula>
    </cfRule>
  </conditionalFormatting>
  <conditionalFormatting sqref="E10">
    <cfRule type="beginsWith" dxfId="188" priority="57" stopIfTrue="1" operator="beginsWith" text="Not Applicable">
      <formula>LEFT(E10,LEN("Not Applicable"))="Not Applicable"</formula>
    </cfRule>
    <cfRule type="beginsWith" dxfId="187" priority="58" stopIfTrue="1" operator="beginsWith" text="Waived">
      <formula>LEFT(E10,LEN("Waived"))="Waived"</formula>
    </cfRule>
    <cfRule type="beginsWith" dxfId="186" priority="59" stopIfTrue="1" operator="beginsWith" text="Pre-Passed">
      <formula>LEFT(E10,LEN("Pre-Passed"))="Pre-Passed"</formula>
    </cfRule>
    <cfRule type="beginsWith" dxfId="185" priority="60" stopIfTrue="1" operator="beginsWith" text="Completed">
      <formula>LEFT(E10,LEN("Completed"))="Completed"</formula>
    </cfRule>
    <cfRule type="beginsWith" dxfId="184" priority="61" stopIfTrue="1" operator="beginsWith" text="Partial">
      <formula>LEFT(E10,LEN("Partial"))="Partial"</formula>
    </cfRule>
    <cfRule type="beginsWith" dxfId="183" priority="62" stopIfTrue="1" operator="beginsWith" text="Missing">
      <formula>LEFT(E10,LEN("Missing"))="Missing"</formula>
    </cfRule>
    <cfRule type="beginsWith" dxfId="182" priority="63" stopIfTrue="1" operator="beginsWith" text="Untested">
      <formula>LEFT(E10,LEN("Untested"))="Untested"</formula>
    </cfRule>
    <cfRule type="notContainsBlanks" dxfId="181" priority="64" stopIfTrue="1">
      <formula>LEN(TRIM(E10))&gt;0</formula>
    </cfRule>
  </conditionalFormatting>
  <conditionalFormatting sqref="F41">
    <cfRule type="beginsWith" dxfId="180" priority="17" stopIfTrue="1" operator="beginsWith" text="Not Applicable">
      <formula>LEFT(F41,LEN("Not Applicable"))="Not Applicable"</formula>
    </cfRule>
    <cfRule type="beginsWith" dxfId="179" priority="18" stopIfTrue="1" operator="beginsWith" text="Waived">
      <formula>LEFT(F41,LEN("Waived"))="Waived"</formula>
    </cfRule>
    <cfRule type="beginsWith" dxfId="178" priority="19" stopIfTrue="1" operator="beginsWith" text="Pre-Passed">
      <formula>LEFT(F41,LEN("Pre-Passed"))="Pre-Passed"</formula>
    </cfRule>
    <cfRule type="beginsWith" dxfId="177" priority="20" stopIfTrue="1" operator="beginsWith" text="Completed">
      <formula>LEFT(F41,LEN("Completed"))="Completed"</formula>
    </cfRule>
    <cfRule type="beginsWith" dxfId="176" priority="21" stopIfTrue="1" operator="beginsWith" text="Partial">
      <formula>LEFT(F41,LEN("Partial"))="Partial"</formula>
    </cfRule>
    <cfRule type="beginsWith" dxfId="175" priority="22" stopIfTrue="1" operator="beginsWith" text="Missing">
      <formula>LEFT(F41,LEN("Missing"))="Missing"</formula>
    </cfRule>
    <cfRule type="beginsWith" dxfId="174" priority="23" stopIfTrue="1" operator="beginsWith" text="Untested">
      <formula>LEFT(F41,LEN("Untested"))="Untested"</formula>
    </cfRule>
    <cfRule type="notContainsBlanks" dxfId="173" priority="24" stopIfTrue="1">
      <formula>LEN(TRIM(F41))&gt;0</formula>
    </cfRule>
  </conditionalFormatting>
  <conditionalFormatting sqref="F50">
    <cfRule type="beginsWith" dxfId="172" priority="1" stopIfTrue="1" operator="beginsWith" text="Not Applicable">
      <formula>LEFT(F50,LEN("Not Applicable"))="Not Applicable"</formula>
    </cfRule>
    <cfRule type="beginsWith" dxfId="171" priority="2" stopIfTrue="1" operator="beginsWith" text="Waived">
      <formula>LEFT(F50,LEN("Waived"))="Waived"</formula>
    </cfRule>
    <cfRule type="beginsWith" dxfId="170" priority="3" stopIfTrue="1" operator="beginsWith" text="Pre-Passed">
      <formula>LEFT(F50,LEN("Pre-Passed"))="Pre-Passed"</formula>
    </cfRule>
    <cfRule type="beginsWith" dxfId="169" priority="4" stopIfTrue="1" operator="beginsWith" text="Completed">
      <formula>LEFT(F50,LEN("Completed"))="Completed"</formula>
    </cfRule>
    <cfRule type="beginsWith" dxfId="168" priority="5" stopIfTrue="1" operator="beginsWith" text="Partial">
      <formula>LEFT(F50,LEN("Partial"))="Partial"</formula>
    </cfRule>
    <cfRule type="beginsWith" dxfId="167" priority="6" stopIfTrue="1" operator="beginsWith" text="Missing">
      <formula>LEFT(F50,LEN("Missing"))="Missing"</formula>
    </cfRule>
    <cfRule type="beginsWith" dxfId="166" priority="7" stopIfTrue="1" operator="beginsWith" text="Untested">
      <formula>LEFT(F50,LEN("Untested"))="Untested"</formula>
    </cfRule>
    <cfRule type="notContainsBlanks" dxfId="165" priority="8" stopIfTrue="1">
      <formula>LEN(TRIM(F50))&gt;0</formula>
    </cfRule>
  </conditionalFormatting>
  <conditionalFormatting sqref="E50">
    <cfRule type="beginsWith" dxfId="164" priority="9" stopIfTrue="1" operator="beginsWith" text="Not Applicable">
      <formula>LEFT(E50,LEN("Not Applicable"))="Not Applicable"</formula>
    </cfRule>
    <cfRule type="beginsWith" dxfId="163" priority="10" stopIfTrue="1" operator="beginsWith" text="Waived">
      <formula>LEFT(E50,LEN("Waived"))="Waived"</formula>
    </cfRule>
    <cfRule type="beginsWith" dxfId="162" priority="11" stopIfTrue="1" operator="beginsWith" text="Pre-Passed">
      <formula>LEFT(E50,LEN("Pre-Passed"))="Pre-Passed"</formula>
    </cfRule>
    <cfRule type="beginsWith" dxfId="161" priority="12" stopIfTrue="1" operator="beginsWith" text="Completed">
      <formula>LEFT(E50,LEN("Completed"))="Completed"</formula>
    </cfRule>
    <cfRule type="beginsWith" dxfId="160" priority="13" stopIfTrue="1" operator="beginsWith" text="Partial">
      <formula>LEFT(E50,LEN("Partial"))="Partial"</formula>
    </cfRule>
    <cfRule type="beginsWith" dxfId="159" priority="14" stopIfTrue="1" operator="beginsWith" text="Missing">
      <formula>LEFT(E50,LEN("Missing"))="Missing"</formula>
    </cfRule>
    <cfRule type="beginsWith" dxfId="158" priority="15" stopIfTrue="1" operator="beginsWith" text="Untested">
      <formula>LEFT(E50,LEN("Untested"))="Untested"</formula>
    </cfRule>
    <cfRule type="notContainsBlanks" dxfId="157" priority="16" stopIfTrue="1">
      <formula>LEN(TRIM(E50))&gt;0</formula>
    </cfRule>
  </conditionalFormatting>
  <dataValidations count="2">
    <dataValidation type="list" showInputMessage="1" showErrorMessage="1" sqref="E87:F89 E96:F103 E91:F94 E65:F85 E42:F49 E11:F28 E30:F40 E51:F63">
      <formula1>"Untested, Missing, Partial, Completed, Waived, Not Applicable"</formula1>
    </dataValidation>
    <dataValidation type="list" allowBlank="1" showInputMessage="1" showErrorMessage="1" sqref="F41 F10 F29 F5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35" zoomScale="130" zoomScaleNormal="130" workbookViewId="0">
      <selection activeCell="D46" sqref="D46"/>
    </sheetView>
  </sheetViews>
  <sheetFormatPr defaultColWidth="10.75" defaultRowHeight="13.9" customHeight="1"/>
  <cols>
    <col min="1" max="1" width="12" style="20" customWidth="1"/>
    <col min="2" max="2" width="26.25" style="20" customWidth="1"/>
    <col min="3" max="3" width="66" style="20" customWidth="1"/>
    <col min="4" max="4" width="24" style="20" customWidth="1"/>
    <col min="5" max="6" width="12" style="20" customWidth="1"/>
    <col min="7" max="7" width="24" style="20" customWidth="1"/>
    <col min="8" max="16384" width="10.75" style="20"/>
  </cols>
  <sheetData>
    <row r="1" spans="1:7" ht="13.9" customHeight="1" thickBot="1">
      <c r="A1" s="6" t="s">
        <v>24</v>
      </c>
      <c r="B1" s="6" t="s">
        <v>25</v>
      </c>
      <c r="C1" s="6" t="s">
        <v>336</v>
      </c>
      <c r="D1" s="6"/>
      <c r="E1" s="5" t="str">
        <f>""&amp;COUNTIF(E$10:E$242,$A$2)&amp;" "&amp;$A$2</f>
        <v>0 Untested</v>
      </c>
      <c r="F1" s="5" t="str">
        <f>""&amp;COUNTIF(F$10:F$242,$A$2)&amp;" "&amp;$A$2</f>
        <v>34 Untested</v>
      </c>
      <c r="G1" s="6" t="s">
        <v>335</v>
      </c>
    </row>
    <row r="2" spans="1:7" ht="13.9" customHeight="1" thickBot="1">
      <c r="A2" s="29" t="s">
        <v>28</v>
      </c>
      <c r="B2" s="25" t="s">
        <v>29</v>
      </c>
      <c r="C2" s="155" t="s">
        <v>337</v>
      </c>
      <c r="D2" s="156"/>
      <c r="E2" s="31">
        <f>SUMPRODUCT(($A$10:$A$242="Required")*(E$10:E$242="Missing"))+0.5*SUMPRODUCT(($A$10:$A$242="Required")*(E$10:E$242="Partial"))</f>
        <v>0</v>
      </c>
      <c r="F2" s="31">
        <f>SUMPRODUCT(($A$10:$A$242="Required")*(F$10:F$242="Missing"))+0.5*SUMPRODUCT(($A$10:$A$242="Required")*(F$10:F$242="Partial"))</f>
        <v>0</v>
      </c>
      <c r="G2" s="25" t="str">
        <f>"Required "&amp;$G$1&amp;"s "&amp;A3</f>
        <v>Required ACRs Missing</v>
      </c>
    </row>
    <row r="3" spans="1:7" ht="13.9" customHeight="1" thickBot="1">
      <c r="A3" s="29" t="s">
        <v>30</v>
      </c>
      <c r="B3" s="25" t="s">
        <v>31</v>
      </c>
      <c r="C3" s="157"/>
      <c r="D3" s="158"/>
      <c r="E3" s="31">
        <f>SUMPRODUCT(($A$10:$A$242="Basic")*(E$10:E$242="Missing"))+0.5*SUMPRODUCT(($A$10:$A$242="Basic")*(E$10:E$242="Partial"))</f>
        <v>0</v>
      </c>
      <c r="F3" s="31">
        <f>SUMPRODUCT(($A$10:$A$242="Basic")*(F$10:F$242="Missing"))+0.5*SUMPRODUCT(($A$10:$A$242="Basic")*(F$10:F$242="Partial"))</f>
        <v>0</v>
      </c>
      <c r="G3" s="25" t="str">
        <f>"Basic "&amp;$G$1&amp;"s "&amp;A3</f>
        <v>Basic ACRs Missing</v>
      </c>
    </row>
    <row r="4" spans="1:7" ht="13.9" customHeight="1" thickBot="1">
      <c r="A4" s="29" t="s">
        <v>32</v>
      </c>
      <c r="B4" s="25" t="s">
        <v>33</v>
      </c>
      <c r="C4" s="157"/>
      <c r="D4" s="158"/>
      <c r="E4" s="31">
        <f>SUMPRODUCT(($A$10:$A$242="Intermediate")*(E$10:E$242="Missing"))+0.5*SUMPRODUCT(($A$10:$A$242="Intermediate")*(E$10:E$242="Partial"))</f>
        <v>5</v>
      </c>
      <c r="F4" s="31">
        <f>SUMPRODUCT(($A$10:$A$242="Intermediate")*(F$10:F$242="Missing"))+0.5*SUMPRODUCT(($A$10:$A$242="Intermediate")*(F$10:F$242="Partial"))</f>
        <v>0</v>
      </c>
      <c r="G4" s="25" t="str">
        <f>"Intermediate "&amp;$G$1&amp;"s "&amp;A3</f>
        <v>Intermediate ACRs Missing</v>
      </c>
    </row>
    <row r="5" spans="1:7" ht="13.9" customHeight="1" thickBot="1">
      <c r="A5" s="29" t="s">
        <v>34</v>
      </c>
      <c r="B5" s="25" t="s">
        <v>35</v>
      </c>
      <c r="C5" s="157"/>
      <c r="D5" s="158"/>
      <c r="E5" s="31">
        <f>SUMPRODUCT(($A$10:$A$242="Intermediate")*(E$10:E$242="Completed"))+SUMPRODUCT(($A$10:$A$242="Intermediate")*(E$10:E$242="Pre-Passed"))+0.5*SUMPRODUCT(($A$10:$A$242="Intermediate")*(E$10:E$242="Partial"))</f>
        <v>0</v>
      </c>
      <c r="F5" s="31">
        <f>SUMPRODUCT(($A$10:$A$242="Intermediate")*(F$10:F$242="Completed"))+SUMPRODUCT(($A$10:$A$242="Intermediate")*(F$10:F$242="Pre-Passed"))+0.5*SUMPRODUCT(($A$10:$A$242="Intermediate")*(F$10:F$242="Partial"))</f>
        <v>0</v>
      </c>
      <c r="G5" s="25" t="str">
        <f>"Intermediate "&amp;$G$1&amp;"s "&amp;A5</f>
        <v>Intermediate ACRs Completed</v>
      </c>
    </row>
    <row r="6" spans="1:7" ht="13.9" customHeight="1" thickBot="1">
      <c r="A6" s="29" t="s">
        <v>36</v>
      </c>
      <c r="B6" s="25" t="s">
        <v>467</v>
      </c>
      <c r="C6" s="157"/>
      <c r="D6" s="158"/>
      <c r="E6" s="31">
        <f>SUMPRODUCT(($A$10:$A$242="Advanced")*(E$10:E$242="Missing"))+0.5*SUMPRODUCT(($A$10:$A$242="Advanced")*(E$10:E$242="Partial"))</f>
        <v>5</v>
      </c>
      <c r="F6" s="31">
        <f>SUMPRODUCT(($A$10:$A$242="Advanced")*(F$10:F$242="Missing"))+0.5*SUMPRODUCT(($A$10:$A$242="Advanced")*(F$10:F$242="Partial"))</f>
        <v>0</v>
      </c>
      <c r="G6" s="25" t="str">
        <f>"Advanced "&amp;$G$1&amp;"s "&amp;A3</f>
        <v>Advanced ACRs Missing</v>
      </c>
    </row>
    <row r="7" spans="1:7" ht="13.9" customHeight="1" thickBot="1">
      <c r="A7" s="24" t="s">
        <v>37</v>
      </c>
      <c r="B7" s="25" t="s">
        <v>38</v>
      </c>
      <c r="C7" s="157"/>
      <c r="D7" s="158"/>
      <c r="E7" s="31">
        <f>SUMPRODUCT(($A$10:$A$242="Advanced")*(E$10:E$242="Completed"))+SUMPRODUCT(($A$10:$A$242="Advanced")*(E$10:E$242="Pre-Passed"))+0.5*SUMPRODUCT(($A$10:$A$242="Advanced")*(E$10:E$242="Partial"))</f>
        <v>0</v>
      </c>
      <c r="F7" s="31">
        <f>SUMPRODUCT(($A$10:$A$242="Advanced")*(F$10:F$242="Completed"))+SUMPRODUCT(($A$10:$A$242="Advanced")*(F$10:F$242="Pre-Passed"))+0.5*SUMPRODUCT(($A$10:$A$242="Advanced")*(F$10:F$242="Partial"))</f>
        <v>0</v>
      </c>
      <c r="G7" s="25" t="str">
        <f>"Advanced "&amp;$G$1&amp;"s "&amp;A5</f>
        <v>Advanced ACRs Completed</v>
      </c>
    </row>
    <row r="8" spans="1:7" ht="13.9" customHeight="1" thickBot="1">
      <c r="A8" s="151" t="s">
        <v>468</v>
      </c>
      <c r="B8" s="152"/>
      <c r="C8" s="157"/>
      <c r="D8" s="158"/>
      <c r="E8" s="31">
        <f>SUMPRODUCT(($A$10:$A$242="Professional")*(E$10:E$242="Completed"))+SUMPRODUCT(($A$10:$A$242="Professional")*(E$10:E$242="Pre-Passed"))+0.5*SUMPRODUCT(($A$10:$A$242="Professional")*(E$10:E$242="Partial"))</f>
        <v>0</v>
      </c>
      <c r="F8" s="31">
        <f>SUMPRODUCT(($A$10:$A$242="Professional")*(F$10:F$242="Completed"))+SUMPRODUCT(($A$10:$A$242="Professional")*(F$10:F$242="Pre-Passed"))+0.5*SUMPRODUCT(($A$10:$A$242="Professional")*(F$10:F$242="Partial"))</f>
        <v>0</v>
      </c>
      <c r="G8" s="25" t="str">
        <f>"Professional "&amp;$G$1&amp;"s "&amp;A5</f>
        <v>Professional ACRs Completed</v>
      </c>
    </row>
    <row r="9" spans="1:7" ht="13.9" customHeight="1" thickBot="1">
      <c r="A9" s="153"/>
      <c r="B9" s="154"/>
      <c r="C9" s="159"/>
      <c r="D9" s="160"/>
      <c r="E9" s="31">
        <f>SUMPRODUCT(($A$10:$A$242="Exceptional")*(E$10:E$242="Completed"))+SUMPRODUCT(($A$10:$A$242="Exceptional")*(E$10:E$242="Pre-Passed"))+0.5*SUMPRODUCT(($A$10:$A$242="Exceptional")*(E$10:E$242="Partial"))</f>
        <v>0</v>
      </c>
      <c r="F9" s="31">
        <f>SUMPRODUCT(($A$10:$A$242="Exceptional")*(F$10:F$242="Completed"))+SUMPRODUCT(($A$10:$A$242="Exceptional")*(F$10:F$242="Pre-Passed"))+0.5*SUMPRODUCT(($A$10:$A$242="Exceptional")*(F$10:F$242="Partial"))</f>
        <v>0</v>
      </c>
      <c r="G9" s="25" t="str">
        <f>"Exceptional "&amp;$G$1&amp;"s "&amp;A5</f>
        <v>Exceptional ACRs Completed</v>
      </c>
    </row>
    <row r="10" spans="1:7" ht="13.9" customHeight="1" thickBot="1">
      <c r="A10" s="149" t="s">
        <v>338</v>
      </c>
      <c r="B10" s="150"/>
      <c r="C10" s="38" t="s">
        <v>434</v>
      </c>
      <c r="D10" s="6" t="s">
        <v>475</v>
      </c>
      <c r="E10" s="6" t="s">
        <v>40</v>
      </c>
      <c r="F10" s="6" t="s">
        <v>41</v>
      </c>
      <c r="G10" s="6" t="s">
        <v>476</v>
      </c>
    </row>
    <row r="11" spans="1:7" ht="16.5" thickBot="1">
      <c r="A11" s="32" t="s">
        <v>42</v>
      </c>
      <c r="B11" s="25" t="s">
        <v>339</v>
      </c>
      <c r="C11" s="30" t="s">
        <v>340</v>
      </c>
      <c r="D11" s="30"/>
      <c r="E11" s="6" t="s">
        <v>34</v>
      </c>
      <c r="F11" s="6" t="s">
        <v>28</v>
      </c>
      <c r="G11" s="25"/>
    </row>
    <row r="12" spans="1:7" ht="16.5" thickBot="1">
      <c r="A12" s="32" t="s">
        <v>42</v>
      </c>
      <c r="B12" s="25" t="s">
        <v>341</v>
      </c>
      <c r="C12" s="25" t="s">
        <v>342</v>
      </c>
      <c r="D12" s="25"/>
      <c r="E12" s="6" t="s">
        <v>34</v>
      </c>
      <c r="F12" s="6" t="s">
        <v>28</v>
      </c>
      <c r="G12" s="25"/>
    </row>
    <row r="13" spans="1:7" ht="16.5" thickBot="1">
      <c r="A13" s="33" t="s">
        <v>45</v>
      </c>
      <c r="B13" s="25" t="s">
        <v>343</v>
      </c>
      <c r="C13" s="25" t="s">
        <v>344</v>
      </c>
      <c r="D13" s="25"/>
      <c r="E13" s="6" t="s">
        <v>34</v>
      </c>
      <c r="F13" s="6" t="s">
        <v>28</v>
      </c>
      <c r="G13" s="25"/>
    </row>
    <row r="14" spans="1:7" ht="26.25" thickBot="1">
      <c r="A14" s="33" t="s">
        <v>45</v>
      </c>
      <c r="B14" s="25" t="s">
        <v>345</v>
      </c>
      <c r="C14" s="25" t="s">
        <v>346</v>
      </c>
      <c r="D14" s="25" t="s">
        <v>693</v>
      </c>
      <c r="E14" s="6" t="s">
        <v>34</v>
      </c>
      <c r="F14" s="6" t="s">
        <v>28</v>
      </c>
      <c r="G14" s="25"/>
    </row>
    <row r="15" spans="1:7" ht="16.5" thickBot="1">
      <c r="A15" s="35" t="s">
        <v>48</v>
      </c>
      <c r="B15" s="25" t="s">
        <v>347</v>
      </c>
      <c r="C15" s="25" t="s">
        <v>348</v>
      </c>
      <c r="D15" s="25"/>
      <c r="E15" s="6" t="s">
        <v>30</v>
      </c>
      <c r="F15" s="6" t="s">
        <v>28</v>
      </c>
      <c r="G15" s="25"/>
    </row>
    <row r="16" spans="1:7" ht="16.5" thickBot="1">
      <c r="A16" s="35" t="s">
        <v>48</v>
      </c>
      <c r="B16" s="25" t="s">
        <v>349</v>
      </c>
      <c r="C16" s="25" t="s">
        <v>350</v>
      </c>
      <c r="D16" s="25"/>
      <c r="E16" s="6" t="s">
        <v>30</v>
      </c>
      <c r="F16" s="6" t="s">
        <v>28</v>
      </c>
      <c r="G16" s="25"/>
    </row>
    <row r="17" spans="1:7" ht="26.25" thickBot="1">
      <c r="A17" s="34" t="s">
        <v>46</v>
      </c>
      <c r="B17" s="25" t="s">
        <v>491</v>
      </c>
      <c r="C17" s="25" t="s">
        <v>492</v>
      </c>
      <c r="D17" s="25"/>
      <c r="E17" s="6" t="s">
        <v>30</v>
      </c>
      <c r="F17" s="6" t="s">
        <v>28</v>
      </c>
      <c r="G17" s="25"/>
    </row>
    <row r="18" spans="1:7" ht="26.25" thickBot="1">
      <c r="A18" s="34" t="s">
        <v>46</v>
      </c>
      <c r="B18" s="25" t="s">
        <v>351</v>
      </c>
      <c r="C18" s="25" t="s">
        <v>352</v>
      </c>
      <c r="D18" s="25"/>
      <c r="E18" s="6" t="s">
        <v>30</v>
      </c>
      <c r="F18" s="6" t="s">
        <v>28</v>
      </c>
      <c r="G18" s="25"/>
    </row>
    <row r="19" spans="1:7" ht="16.5" thickBot="1">
      <c r="A19" s="36" t="s">
        <v>57</v>
      </c>
      <c r="B19" s="25" t="s">
        <v>353</v>
      </c>
      <c r="C19" s="25" t="s">
        <v>354</v>
      </c>
      <c r="D19" s="25"/>
      <c r="E19" s="6" t="s">
        <v>30</v>
      </c>
      <c r="F19" s="6" t="s">
        <v>28</v>
      </c>
      <c r="G19" s="25"/>
    </row>
    <row r="20" spans="1:7" ht="26.25" thickBot="1">
      <c r="A20" s="36" t="s">
        <v>57</v>
      </c>
      <c r="B20" s="25" t="s">
        <v>489</v>
      </c>
      <c r="C20" s="25" t="s">
        <v>490</v>
      </c>
      <c r="D20" s="25"/>
      <c r="E20" s="6" t="s">
        <v>30</v>
      </c>
      <c r="F20" s="6" t="s">
        <v>28</v>
      </c>
      <c r="G20" s="25"/>
    </row>
    <row r="21" spans="1:7" ht="16.5" thickBot="1">
      <c r="A21" s="36" t="s">
        <v>57</v>
      </c>
      <c r="B21" s="25" t="s">
        <v>355</v>
      </c>
      <c r="C21" s="25" t="s">
        <v>356</v>
      </c>
      <c r="D21" s="25"/>
      <c r="E21" s="6" t="s">
        <v>30</v>
      </c>
      <c r="F21" s="6" t="s">
        <v>28</v>
      </c>
      <c r="G21" s="25"/>
    </row>
    <row r="22" spans="1:7" ht="26.25" thickBot="1">
      <c r="A22" s="37" t="s">
        <v>470</v>
      </c>
      <c r="B22" s="25" t="s">
        <v>357</v>
      </c>
      <c r="C22" s="25" t="s">
        <v>358</v>
      </c>
      <c r="D22" s="25"/>
      <c r="E22" s="6" t="s">
        <v>30</v>
      </c>
      <c r="F22" s="6" t="s">
        <v>28</v>
      </c>
      <c r="G22" s="25"/>
    </row>
    <row r="23" spans="1:7" ht="16.5" thickBot="1">
      <c r="A23" s="37" t="s">
        <v>470</v>
      </c>
      <c r="B23" s="25" t="s">
        <v>359</v>
      </c>
      <c r="C23" s="25" t="s">
        <v>360</v>
      </c>
      <c r="D23" s="25"/>
      <c r="E23" s="6" t="s">
        <v>30</v>
      </c>
      <c r="F23" s="6" t="s">
        <v>28</v>
      </c>
      <c r="G23" s="25"/>
    </row>
    <row r="24" spans="1:7" ht="13.9" customHeight="1" thickBot="1">
      <c r="A24" s="149" t="s">
        <v>361</v>
      </c>
      <c r="B24" s="150"/>
      <c r="C24" s="6" t="s">
        <v>39</v>
      </c>
      <c r="D24" s="6" t="s">
        <v>475</v>
      </c>
      <c r="E24" s="6" t="s">
        <v>40</v>
      </c>
      <c r="F24" s="6" t="s">
        <v>41</v>
      </c>
      <c r="G24" s="6" t="s">
        <v>476</v>
      </c>
    </row>
    <row r="25" spans="1:7" ht="16.5" thickBot="1">
      <c r="A25" s="32" t="s">
        <v>42</v>
      </c>
      <c r="B25" s="25" t="s">
        <v>362</v>
      </c>
      <c r="C25" s="30" t="s">
        <v>363</v>
      </c>
      <c r="D25" s="30"/>
      <c r="E25" s="6" t="s">
        <v>34</v>
      </c>
      <c r="F25" s="6" t="s">
        <v>28</v>
      </c>
      <c r="G25" s="25"/>
    </row>
    <row r="26" spans="1:7" ht="26.25" thickBot="1">
      <c r="A26" s="32" t="s">
        <v>42</v>
      </c>
      <c r="B26" s="25" t="s">
        <v>364</v>
      </c>
      <c r="C26" s="25" t="s">
        <v>365</v>
      </c>
      <c r="D26" s="25"/>
      <c r="E26" s="6" t="s">
        <v>34</v>
      </c>
      <c r="F26" s="6" t="s">
        <v>28</v>
      </c>
      <c r="G26" s="25"/>
    </row>
    <row r="27" spans="1:7" ht="16.5" thickBot="1">
      <c r="A27" s="33" t="s">
        <v>45</v>
      </c>
      <c r="B27" s="25" t="s">
        <v>366</v>
      </c>
      <c r="C27" s="25" t="s">
        <v>367</v>
      </c>
      <c r="D27" s="25"/>
      <c r="E27" s="6" t="s">
        <v>34</v>
      </c>
      <c r="F27" s="6" t="s">
        <v>28</v>
      </c>
      <c r="G27" s="25"/>
    </row>
    <row r="28" spans="1:7" ht="39" thickBot="1">
      <c r="A28" s="33" t="s">
        <v>45</v>
      </c>
      <c r="B28" s="25" t="s">
        <v>368</v>
      </c>
      <c r="C28" s="25" t="s">
        <v>369</v>
      </c>
      <c r="D28" s="25" t="s">
        <v>694</v>
      </c>
      <c r="E28" s="6" t="s">
        <v>34</v>
      </c>
      <c r="F28" s="6" t="s">
        <v>28</v>
      </c>
      <c r="G28" s="25"/>
    </row>
    <row r="29" spans="1:7" ht="26.25" thickBot="1">
      <c r="A29" s="35" t="s">
        <v>48</v>
      </c>
      <c r="B29" s="25" t="s">
        <v>371</v>
      </c>
      <c r="C29" s="25" t="s">
        <v>372</v>
      </c>
      <c r="D29" s="25"/>
      <c r="E29" s="6" t="s">
        <v>30</v>
      </c>
      <c r="F29" s="6" t="s">
        <v>28</v>
      </c>
      <c r="G29" s="25"/>
    </row>
    <row r="30" spans="1:7" ht="16.5" thickBot="1">
      <c r="A30" s="35" t="s">
        <v>48</v>
      </c>
      <c r="B30" s="25" t="s">
        <v>373</v>
      </c>
      <c r="C30" s="25" t="s">
        <v>374</v>
      </c>
      <c r="D30" s="25"/>
      <c r="E30" s="6" t="s">
        <v>30</v>
      </c>
      <c r="F30" s="6" t="s">
        <v>28</v>
      </c>
      <c r="G30" s="25"/>
    </row>
    <row r="31" spans="1:7" ht="16.5" thickBot="1">
      <c r="A31" s="34" t="s">
        <v>46</v>
      </c>
      <c r="B31" s="25" t="s">
        <v>375</v>
      </c>
      <c r="C31" s="25" t="s">
        <v>376</v>
      </c>
      <c r="D31" s="25"/>
      <c r="E31" s="6" t="s">
        <v>30</v>
      </c>
      <c r="F31" s="6" t="s">
        <v>28</v>
      </c>
      <c r="G31" s="25"/>
    </row>
    <row r="32" spans="1:7" ht="16.5" thickBot="1">
      <c r="A32" s="34" t="s">
        <v>46</v>
      </c>
      <c r="B32" s="25" t="s">
        <v>377</v>
      </c>
      <c r="C32" s="25" t="s">
        <v>378</v>
      </c>
      <c r="D32" s="25"/>
      <c r="E32" s="6" t="s">
        <v>30</v>
      </c>
      <c r="F32" s="6" t="s">
        <v>28</v>
      </c>
      <c r="G32" s="25"/>
    </row>
    <row r="33" spans="1:7" ht="26.25" thickBot="1">
      <c r="A33" s="36" t="s">
        <v>57</v>
      </c>
      <c r="B33" s="25" t="s">
        <v>380</v>
      </c>
      <c r="C33" s="25" t="s">
        <v>381</v>
      </c>
      <c r="D33" s="25"/>
      <c r="E33" s="6" t="s">
        <v>30</v>
      </c>
      <c r="F33" s="6" t="s">
        <v>28</v>
      </c>
      <c r="G33" s="25"/>
    </row>
    <row r="34" spans="1:7" ht="26.25" thickBot="1">
      <c r="A34" s="36" t="s">
        <v>57</v>
      </c>
      <c r="B34" s="25" t="s">
        <v>382</v>
      </c>
      <c r="C34" s="25" t="s">
        <v>383</v>
      </c>
      <c r="D34" s="25"/>
      <c r="E34" s="6" t="s">
        <v>30</v>
      </c>
      <c r="F34" s="6" t="s">
        <v>28</v>
      </c>
      <c r="G34" s="25"/>
    </row>
    <row r="35" spans="1:7" ht="26.25" thickBot="1">
      <c r="A35" s="37" t="s">
        <v>470</v>
      </c>
      <c r="B35" s="25" t="s">
        <v>385</v>
      </c>
      <c r="C35" s="25" t="s">
        <v>386</v>
      </c>
      <c r="D35" s="25"/>
      <c r="E35" s="6" t="s">
        <v>30</v>
      </c>
      <c r="F35" s="6" t="s">
        <v>28</v>
      </c>
      <c r="G35" s="25"/>
    </row>
    <row r="36" spans="1:7" ht="13.9" customHeight="1" thickBot="1">
      <c r="A36" s="149" t="s">
        <v>430</v>
      </c>
      <c r="B36" s="150"/>
      <c r="C36" s="6" t="s">
        <v>435</v>
      </c>
      <c r="D36" s="6" t="s">
        <v>475</v>
      </c>
      <c r="E36" s="6" t="s">
        <v>40</v>
      </c>
      <c r="F36" s="6" t="s">
        <v>41</v>
      </c>
      <c r="G36" s="6" t="s">
        <v>476</v>
      </c>
    </row>
    <row r="37" spans="1:7" ht="16.5" thickBot="1">
      <c r="A37" s="32" t="s">
        <v>42</v>
      </c>
      <c r="B37" s="25" t="s">
        <v>187</v>
      </c>
      <c r="C37" s="30" t="s">
        <v>431</v>
      </c>
      <c r="D37" s="30"/>
      <c r="E37" s="6" t="s">
        <v>37</v>
      </c>
      <c r="F37" s="6" t="s">
        <v>28</v>
      </c>
      <c r="G37" s="25"/>
    </row>
    <row r="38" spans="1:7" ht="16.5" thickBot="1">
      <c r="A38" s="32" t="s">
        <v>42</v>
      </c>
      <c r="B38" s="25" t="s">
        <v>432</v>
      </c>
      <c r="C38" s="25" t="s">
        <v>433</v>
      </c>
      <c r="D38" s="25" t="s">
        <v>695</v>
      </c>
      <c r="E38" s="6" t="s">
        <v>37</v>
      </c>
      <c r="F38" s="6" t="s">
        <v>28</v>
      </c>
      <c r="G38" s="25"/>
    </row>
    <row r="39" spans="1:7" ht="26.25" thickBot="1">
      <c r="A39" s="33" t="s">
        <v>45</v>
      </c>
      <c r="B39" s="25" t="s">
        <v>370</v>
      </c>
      <c r="C39" s="25" t="s">
        <v>436</v>
      </c>
      <c r="D39" s="25"/>
      <c r="E39" s="6" t="s">
        <v>37</v>
      </c>
      <c r="F39" s="6" t="s">
        <v>28</v>
      </c>
      <c r="G39" s="25"/>
    </row>
    <row r="40" spans="1:7" ht="26.25" thickBot="1">
      <c r="A40" s="34" t="s">
        <v>46</v>
      </c>
      <c r="B40" s="25" t="s">
        <v>379</v>
      </c>
      <c r="C40" s="25" t="s">
        <v>437</v>
      </c>
      <c r="D40" s="25"/>
      <c r="E40" s="6" t="s">
        <v>37</v>
      </c>
      <c r="F40" s="6" t="s">
        <v>28</v>
      </c>
      <c r="G40" s="25"/>
    </row>
    <row r="41" spans="1:7" ht="39" thickBot="1">
      <c r="A41" s="36" t="s">
        <v>57</v>
      </c>
      <c r="B41" s="25" t="s">
        <v>384</v>
      </c>
      <c r="C41" s="25" t="s">
        <v>438</v>
      </c>
      <c r="D41" s="25"/>
      <c r="E41" s="6" t="s">
        <v>37</v>
      </c>
      <c r="F41" s="6" t="s">
        <v>28</v>
      </c>
      <c r="G41" s="25"/>
    </row>
    <row r="42" spans="1:7" ht="16.5" thickBot="1">
      <c r="A42" s="37" t="s">
        <v>470</v>
      </c>
      <c r="B42" s="25" t="s">
        <v>387</v>
      </c>
      <c r="C42" s="25" t="s">
        <v>439</v>
      </c>
      <c r="D42" s="25"/>
      <c r="E42" s="6" t="s">
        <v>37</v>
      </c>
      <c r="F42" s="6" t="s">
        <v>28</v>
      </c>
      <c r="G42" s="25"/>
    </row>
    <row r="43" spans="1:7" ht="13.9" customHeight="1" thickBot="1">
      <c r="A43" s="149" t="s">
        <v>401</v>
      </c>
      <c r="B43" s="150"/>
      <c r="C43" s="6" t="s">
        <v>39</v>
      </c>
      <c r="D43" s="6" t="s">
        <v>475</v>
      </c>
      <c r="E43" s="6" t="s">
        <v>40</v>
      </c>
      <c r="F43" s="6" t="s">
        <v>41</v>
      </c>
      <c r="G43" s="6" t="s">
        <v>476</v>
      </c>
    </row>
    <row r="44" spans="1:7" ht="26.25" thickBot="1">
      <c r="A44" s="32" t="s">
        <v>42</v>
      </c>
      <c r="B44" s="25" t="s">
        <v>402</v>
      </c>
      <c r="C44" s="25" t="s">
        <v>403</v>
      </c>
      <c r="D44" s="25"/>
      <c r="E44" s="6" t="s">
        <v>34</v>
      </c>
      <c r="F44" s="6" t="s">
        <v>28</v>
      </c>
      <c r="G44" s="25"/>
    </row>
    <row r="45" spans="1:7" ht="39" thickBot="1">
      <c r="A45" s="33" t="s">
        <v>45</v>
      </c>
      <c r="B45" s="25" t="s">
        <v>404</v>
      </c>
      <c r="C45" s="39" t="s">
        <v>405</v>
      </c>
      <c r="D45" s="39" t="s">
        <v>696</v>
      </c>
      <c r="E45" s="6" t="s">
        <v>34</v>
      </c>
      <c r="F45" s="6" t="s">
        <v>28</v>
      </c>
      <c r="G45" s="25"/>
    </row>
    <row r="46" spans="1:7" ht="16.5" thickBot="1">
      <c r="A46" s="35" t="s">
        <v>48</v>
      </c>
      <c r="B46" s="25" t="s">
        <v>406</v>
      </c>
      <c r="C46" s="25" t="s">
        <v>407</v>
      </c>
      <c r="D46" s="25"/>
      <c r="E46" s="6" t="s">
        <v>30</v>
      </c>
      <c r="F46" s="6" t="s">
        <v>28</v>
      </c>
      <c r="G46" s="25"/>
    </row>
    <row r="47" spans="1:7" ht="26.25" thickBot="1">
      <c r="A47" s="34" t="s">
        <v>46</v>
      </c>
      <c r="B47" s="25" t="s">
        <v>248</v>
      </c>
      <c r="C47" s="25" t="s">
        <v>408</v>
      </c>
      <c r="D47" s="25"/>
      <c r="E47" s="6" t="s">
        <v>30</v>
      </c>
      <c r="F47" s="6" t="s">
        <v>28</v>
      </c>
      <c r="G47" s="25"/>
    </row>
    <row r="48" spans="1:7" s="18" customFormat="1" ht="15.75"/>
    <row r="49" s="18" customFormat="1" ht="15.75"/>
    <row r="50" s="18" customFormat="1" ht="13.9" customHeight="1"/>
    <row r="51" s="18" customFormat="1" ht="15.75"/>
    <row r="52" s="18" customFormat="1" ht="15.75"/>
    <row r="53" s="18" customFormat="1" ht="15.75"/>
    <row r="54" s="18" customFormat="1" ht="15.75"/>
    <row r="55" s="18" customFormat="1" ht="15.75"/>
    <row r="56" s="18" customFormat="1" ht="15.75"/>
    <row r="57" s="18" customFormat="1" ht="15.75"/>
    <row r="58" s="18" customFormat="1" ht="15.75"/>
    <row r="59" s="18" customFormat="1" ht="13.9" customHeight="1"/>
    <row r="60" s="18" customFormat="1" ht="15.75"/>
    <row r="61" s="18" customFormat="1" ht="15.75"/>
    <row r="62" s="18" customFormat="1" ht="15.75"/>
    <row r="63" s="18" customFormat="1" ht="15.75"/>
    <row r="64" s="18" customFormat="1" ht="15.75"/>
    <row r="65" s="18" customFormat="1" ht="13.9" customHeight="1"/>
    <row r="66" s="18" customFormat="1" ht="15.75"/>
    <row r="67" s="18" customFormat="1" ht="15.75"/>
    <row r="68" s="18" customFormat="1" ht="15.75"/>
    <row r="69" s="18" customFormat="1" ht="15.75"/>
    <row r="70" s="18" customFormat="1" ht="15.75"/>
    <row r="71" s="18" customFormat="1" ht="15.75"/>
    <row r="72" s="18" customFormat="1" ht="15.75"/>
    <row r="73" s="18" customFormat="1" ht="15.75"/>
    <row r="74" s="18" customFormat="1" ht="15.75"/>
    <row r="75" s="18" customFormat="1" ht="15.75"/>
    <row r="76" s="18" customFormat="1" ht="15.75"/>
    <row r="77" s="18" customFormat="1" ht="15.75"/>
    <row r="78" s="18" customFormat="1" ht="15.75"/>
    <row r="79" s="18" customFormat="1" ht="15.75"/>
    <row r="80" s="18" customFormat="1" ht="15.75"/>
    <row r="81" s="18" customFormat="1" ht="15.75"/>
    <row r="82" s="18" customFormat="1" ht="13.9" customHeight="1"/>
    <row r="83" s="18" customFormat="1" ht="15.75"/>
    <row r="84" s="18" customFormat="1" ht="15.75"/>
    <row r="85" s="18" customFormat="1" ht="15.75"/>
    <row r="86" s="18" customFormat="1" ht="15.75"/>
    <row r="87" s="18" customFormat="1" ht="15.75"/>
    <row r="88" s="18" customFormat="1" ht="15.75"/>
    <row r="89" s="18" customFormat="1" ht="13.9" customHeight="1"/>
    <row r="90" s="18" customFormat="1" ht="15.75"/>
    <row r="91" s="18" customFormat="1" ht="15.75"/>
    <row r="92" s="18" customFormat="1" ht="15.75"/>
    <row r="93" s="18" customFormat="1" ht="15.75"/>
    <row r="94" s="18" customFormat="1" ht="15.75"/>
    <row r="95" s="18" customFormat="1" ht="15.75"/>
    <row r="96" s="18" customFormat="1" ht="13.9" customHeight="1"/>
    <row r="97" s="18" customFormat="1" ht="15.75"/>
    <row r="98" s="18" customFormat="1" ht="15.75"/>
    <row r="99" s="18" customFormat="1" ht="15.75"/>
    <row r="100" s="18" customFormat="1" ht="15.75"/>
    <row r="101" s="18" customFormat="1" ht="13.9" customHeight="1"/>
    <row r="102" s="18" customFormat="1" ht="15.75"/>
    <row r="103" s="18" customFormat="1" ht="15.75"/>
    <row r="104" s="18" customFormat="1" ht="15.75"/>
    <row r="105" s="18" customFormat="1" ht="13.9" customHeight="1"/>
    <row r="106" s="18" customFormat="1" ht="15.75"/>
    <row r="107" s="18" customFormat="1" ht="15.75"/>
    <row r="108" s="18" customFormat="1" ht="15.75"/>
    <row r="109" s="18" customFormat="1" ht="15.75"/>
    <row r="110" s="18" customFormat="1" ht="13.9" customHeight="1"/>
    <row r="111" s="18" customFormat="1" ht="15.75"/>
    <row r="112" s="18" customFormat="1" ht="15.75"/>
    <row r="113" s="18" customFormat="1" ht="15.75"/>
    <row r="114" s="18" customFormat="1" ht="15.75"/>
    <row r="115" s="18" customFormat="1" ht="15.75"/>
    <row r="116" s="18" customFormat="1" ht="15.75"/>
    <row r="117" s="18" customFormat="1" ht="15.75"/>
    <row r="118" s="18" customFormat="1" ht="15.75"/>
  </sheetData>
  <mergeCells count="6">
    <mergeCell ref="C2:D9"/>
    <mergeCell ref="A36:B36"/>
    <mergeCell ref="A43:B43"/>
    <mergeCell ref="A24:B24"/>
    <mergeCell ref="A10:B10"/>
    <mergeCell ref="A8:B9"/>
  </mergeCells>
  <conditionalFormatting sqref="E48:F243 E15:F16 E21:F23 E29:F35 E40:F42 E18:F18">
    <cfRule type="beginsWith" dxfId="156" priority="390" stopIfTrue="1" operator="beginsWith" text="Not Applicable">
      <formula>LEFT(E15,LEN("Not Applicable"))="Not Applicable"</formula>
    </cfRule>
    <cfRule type="beginsWith" dxfId="155" priority="391" stopIfTrue="1" operator="beginsWith" text="Waived">
      <formula>LEFT(E15,LEN("Waived"))="Waived"</formula>
    </cfRule>
    <cfRule type="beginsWith" dxfId="154" priority="392" stopIfTrue="1" operator="beginsWith" text="Pre-Passed">
      <formula>LEFT(E15,LEN("Pre-Passed"))="Pre-Passed"</formula>
    </cfRule>
    <cfRule type="beginsWith" dxfId="153" priority="393" stopIfTrue="1" operator="beginsWith" text="Completed">
      <formula>LEFT(E15,LEN("Completed"))="Completed"</formula>
    </cfRule>
    <cfRule type="beginsWith" dxfId="152" priority="394" stopIfTrue="1" operator="beginsWith" text="Partial">
      <formula>LEFT(E15,LEN("Partial"))="Partial"</formula>
    </cfRule>
    <cfRule type="beginsWith" dxfId="151" priority="395" stopIfTrue="1" operator="beginsWith" text="Missing">
      <formula>LEFT(E15,LEN("Missing"))="Missing"</formula>
    </cfRule>
    <cfRule type="beginsWith" dxfId="150" priority="396" stopIfTrue="1" operator="beginsWith" text="Untested">
      <formula>LEFT(E15,LEN("Untested"))="Untested"</formula>
    </cfRule>
    <cfRule type="notContainsBlanks" dxfId="149" priority="404" stopIfTrue="1">
      <formula>LEN(TRIM(E15))&gt;0</formula>
    </cfRule>
  </conditionalFormatting>
  <conditionalFormatting sqref="A10:A16 A18:A19 A21:A243">
    <cfRule type="beginsWith" dxfId="148" priority="397" stopIfTrue="1" operator="beginsWith" text="Exceptional">
      <formula>LEFT(A10,LEN("Exceptional"))="Exceptional"</formula>
    </cfRule>
    <cfRule type="beginsWith" dxfId="147" priority="398" stopIfTrue="1" operator="beginsWith" text="Professional">
      <formula>LEFT(A10,LEN("Professional"))="Professional"</formula>
    </cfRule>
    <cfRule type="beginsWith" dxfId="146" priority="399" stopIfTrue="1" operator="beginsWith" text="Advanced">
      <formula>LEFT(A10,LEN("Advanced"))="Advanced"</formula>
    </cfRule>
    <cfRule type="beginsWith" dxfId="145" priority="400" stopIfTrue="1" operator="beginsWith" text="Intermediate">
      <formula>LEFT(A10,LEN("Intermediate"))="Intermediate"</formula>
    </cfRule>
    <cfRule type="beginsWith" dxfId="144" priority="401" stopIfTrue="1" operator="beginsWith" text="Basic">
      <formula>LEFT(A10,LEN("Basic"))="Basic"</formula>
    </cfRule>
    <cfRule type="beginsWith" dxfId="143" priority="402" stopIfTrue="1" operator="beginsWith" text="Required">
      <formula>LEFT(A10,LEN("Required"))="Required"</formula>
    </cfRule>
    <cfRule type="notContainsBlanks" dxfId="142" priority="403" stopIfTrue="1">
      <formula>LEN(TRIM(A10))&gt;0</formula>
    </cfRule>
  </conditionalFormatting>
  <conditionalFormatting sqref="E11:F14">
    <cfRule type="beginsWith" dxfId="141" priority="238" stopIfTrue="1" operator="beginsWith" text="Not Applicable">
      <formula>LEFT(E11,LEN("Not Applicable"))="Not Applicable"</formula>
    </cfRule>
    <cfRule type="beginsWith" dxfId="140" priority="239" stopIfTrue="1" operator="beginsWith" text="Waived">
      <formula>LEFT(E11,LEN("Waived"))="Waived"</formula>
    </cfRule>
    <cfRule type="beginsWith" dxfId="139" priority="240" stopIfTrue="1" operator="beginsWith" text="Pre-Passed">
      <formula>LEFT(E11,LEN("Pre-Passed"))="Pre-Passed"</formula>
    </cfRule>
    <cfRule type="beginsWith" dxfId="138" priority="241" stopIfTrue="1" operator="beginsWith" text="Completed">
      <formula>LEFT(E11,LEN("Completed"))="Completed"</formula>
    </cfRule>
    <cfRule type="beginsWith" dxfId="137" priority="242" stopIfTrue="1" operator="beginsWith" text="Partial">
      <formula>LEFT(E11,LEN("Partial"))="Partial"</formula>
    </cfRule>
    <cfRule type="beginsWith" dxfId="136" priority="243" stopIfTrue="1" operator="beginsWith" text="Missing">
      <formula>LEFT(E11,LEN("Missing"))="Missing"</formula>
    </cfRule>
    <cfRule type="beginsWith" dxfId="135" priority="244" stopIfTrue="1" operator="beginsWith" text="Untested">
      <formula>LEFT(E11,LEN("Untested"))="Untested"</formula>
    </cfRule>
    <cfRule type="notContainsBlanks" dxfId="134" priority="245" stopIfTrue="1">
      <formula>LEN(TRIM(E11))&gt;0</formula>
    </cfRule>
  </conditionalFormatting>
  <conditionalFormatting sqref="E19:F19">
    <cfRule type="beginsWith" dxfId="133" priority="222" stopIfTrue="1" operator="beginsWith" text="Not Applicable">
      <formula>LEFT(E19,LEN("Not Applicable"))="Not Applicable"</formula>
    </cfRule>
    <cfRule type="beginsWith" dxfId="132" priority="223" stopIfTrue="1" operator="beginsWith" text="Waived">
      <formula>LEFT(E19,LEN("Waived"))="Waived"</formula>
    </cfRule>
    <cfRule type="beginsWith" dxfId="131" priority="224" stopIfTrue="1" operator="beginsWith" text="Pre-Passed">
      <formula>LEFT(E19,LEN("Pre-Passed"))="Pre-Passed"</formula>
    </cfRule>
    <cfRule type="beginsWith" dxfId="130" priority="225" stopIfTrue="1" operator="beginsWith" text="Completed">
      <formula>LEFT(E19,LEN("Completed"))="Completed"</formula>
    </cfRule>
    <cfRule type="beginsWith" dxfId="129" priority="226" stopIfTrue="1" operator="beginsWith" text="Partial">
      <formula>LEFT(E19,LEN("Partial"))="Partial"</formula>
    </cfRule>
    <cfRule type="beginsWith" dxfId="128" priority="227" stopIfTrue="1" operator="beginsWith" text="Missing">
      <formula>LEFT(E19,LEN("Missing"))="Missing"</formula>
    </cfRule>
    <cfRule type="beginsWith" dxfId="127" priority="228" stopIfTrue="1" operator="beginsWith" text="Untested">
      <formula>LEFT(E19,LEN("Untested"))="Untested"</formula>
    </cfRule>
    <cfRule type="notContainsBlanks" dxfId="126" priority="229" stopIfTrue="1">
      <formula>LEN(TRIM(E19))&gt;0</formula>
    </cfRule>
  </conditionalFormatting>
  <conditionalFormatting sqref="E37:F38">
    <cfRule type="beginsWith" dxfId="125" priority="206" stopIfTrue="1" operator="beginsWith" text="Not Applicable">
      <formula>LEFT(E37,LEN("Not Applicable"))="Not Applicable"</formula>
    </cfRule>
    <cfRule type="beginsWith" dxfId="124" priority="207" stopIfTrue="1" operator="beginsWith" text="Waived">
      <formula>LEFT(E37,LEN("Waived"))="Waived"</formula>
    </cfRule>
    <cfRule type="beginsWith" dxfId="123" priority="208" stopIfTrue="1" operator="beginsWith" text="Pre-Passed">
      <formula>LEFT(E37,LEN("Pre-Passed"))="Pre-Passed"</formula>
    </cfRule>
    <cfRule type="beginsWith" dxfId="122" priority="209" stopIfTrue="1" operator="beginsWith" text="Completed">
      <formula>LEFT(E37,LEN("Completed"))="Completed"</formula>
    </cfRule>
    <cfRule type="beginsWith" dxfId="121" priority="210" stopIfTrue="1" operator="beginsWith" text="Partial">
      <formula>LEFT(E37,LEN("Partial"))="Partial"</formula>
    </cfRule>
    <cfRule type="beginsWith" dxfId="120" priority="211" stopIfTrue="1" operator="beginsWith" text="Missing">
      <formula>LEFT(E37,LEN("Missing"))="Missing"</formula>
    </cfRule>
    <cfRule type="beginsWith" dxfId="119" priority="212" stopIfTrue="1" operator="beginsWith" text="Untested">
      <formula>LEFT(E37,LEN("Untested"))="Untested"</formula>
    </cfRule>
    <cfRule type="notContainsBlanks" dxfId="118" priority="213" stopIfTrue="1">
      <formula>LEN(TRIM(E37))&gt;0</formula>
    </cfRule>
  </conditionalFormatting>
  <conditionalFormatting sqref="E39:F39">
    <cfRule type="beginsWith" dxfId="117" priority="198" stopIfTrue="1" operator="beginsWith" text="Not Applicable">
      <formula>LEFT(E39,LEN("Not Applicable"))="Not Applicable"</formula>
    </cfRule>
    <cfRule type="beginsWith" dxfId="116" priority="199" stopIfTrue="1" operator="beginsWith" text="Waived">
      <formula>LEFT(E39,LEN("Waived"))="Waived"</formula>
    </cfRule>
    <cfRule type="beginsWith" dxfId="115" priority="200" stopIfTrue="1" operator="beginsWith" text="Pre-Passed">
      <formula>LEFT(E39,LEN("Pre-Passed"))="Pre-Passed"</formula>
    </cfRule>
    <cfRule type="beginsWith" dxfId="114" priority="201" stopIfTrue="1" operator="beginsWith" text="Completed">
      <formula>LEFT(E39,LEN("Completed"))="Completed"</formula>
    </cfRule>
    <cfRule type="beginsWith" dxfId="113" priority="202" stopIfTrue="1" operator="beginsWith" text="Partial">
      <formula>LEFT(E39,LEN("Partial"))="Partial"</formula>
    </cfRule>
    <cfRule type="beginsWith" dxfId="112" priority="203" stopIfTrue="1" operator="beginsWith" text="Missing">
      <formula>LEFT(E39,LEN("Missing"))="Missing"</formula>
    </cfRule>
    <cfRule type="beginsWith" dxfId="111" priority="204" stopIfTrue="1" operator="beginsWith" text="Untested">
      <formula>LEFT(E39,LEN("Untested"))="Untested"</formula>
    </cfRule>
    <cfRule type="notContainsBlanks" dxfId="110" priority="205" stopIfTrue="1">
      <formula>LEN(TRIM(E39))&gt;0</formula>
    </cfRule>
  </conditionalFormatting>
  <conditionalFormatting sqref="E44:F47">
    <cfRule type="beginsWith" dxfId="109" priority="150" stopIfTrue="1" operator="beginsWith" text="Not Applicable">
      <formula>LEFT(E44,LEN("Not Applicable"))="Not Applicable"</formula>
    </cfRule>
    <cfRule type="beginsWith" dxfId="108" priority="151" stopIfTrue="1" operator="beginsWith" text="Waived">
      <formula>LEFT(E44,LEN("Waived"))="Waived"</formula>
    </cfRule>
    <cfRule type="beginsWith" dxfId="107" priority="152" stopIfTrue="1" operator="beginsWith" text="Pre-Passed">
      <formula>LEFT(E44,LEN("Pre-Passed"))="Pre-Passed"</formula>
    </cfRule>
    <cfRule type="beginsWith" dxfId="106" priority="153" stopIfTrue="1" operator="beginsWith" text="Completed">
      <formula>LEFT(E44,LEN("Completed"))="Completed"</formula>
    </cfRule>
    <cfRule type="beginsWith" dxfId="105" priority="154" stopIfTrue="1" operator="beginsWith" text="Partial">
      <formula>LEFT(E44,LEN("Partial"))="Partial"</formula>
    </cfRule>
    <cfRule type="beginsWith" dxfId="104" priority="155" stopIfTrue="1" operator="beginsWith" text="Missing">
      <formula>LEFT(E44,LEN("Missing"))="Missing"</formula>
    </cfRule>
    <cfRule type="beginsWith" dxfId="103" priority="156" stopIfTrue="1" operator="beginsWith" text="Untested">
      <formula>LEFT(E44,LEN("Untested"))="Untested"</formula>
    </cfRule>
    <cfRule type="notContainsBlanks" dxfId="102" priority="157" stopIfTrue="1">
      <formula>LEN(TRIM(E44))&gt;0</formula>
    </cfRule>
  </conditionalFormatting>
  <conditionalFormatting sqref="E25:F28">
    <cfRule type="beginsWith" dxfId="101" priority="127" stopIfTrue="1" operator="beginsWith" text="Not Applicable">
      <formula>LEFT(E25,LEN("Not Applicable"))="Not Applicable"</formula>
    </cfRule>
    <cfRule type="beginsWith" dxfId="100" priority="128" stopIfTrue="1" operator="beginsWith" text="Waived">
      <formula>LEFT(E25,LEN("Waived"))="Waived"</formula>
    </cfRule>
    <cfRule type="beginsWith" dxfId="99" priority="129" stopIfTrue="1" operator="beginsWith" text="Pre-Passed">
      <formula>LEFT(E25,LEN("Pre-Passed"))="Pre-Passed"</formula>
    </cfRule>
    <cfRule type="beginsWith" dxfId="98" priority="130" stopIfTrue="1" operator="beginsWith" text="Completed">
      <formula>LEFT(E25,LEN("Completed"))="Completed"</formula>
    </cfRule>
    <cfRule type="beginsWith" dxfId="97" priority="131" stopIfTrue="1" operator="beginsWith" text="Partial">
      <formula>LEFT(E25,LEN("Partial"))="Partial"</formula>
    </cfRule>
    <cfRule type="beginsWith" dxfId="96" priority="132" stopIfTrue="1" operator="beginsWith" text="Missing">
      <formula>LEFT(E25,LEN("Missing"))="Missing"</formula>
    </cfRule>
    <cfRule type="beginsWith" dxfId="95" priority="133" stopIfTrue="1" operator="beginsWith" text="Untested">
      <formula>LEFT(E25,LEN("Untested"))="Untested"</formula>
    </cfRule>
    <cfRule type="notContainsBlanks" dxfId="94" priority="134" stopIfTrue="1">
      <formula>LEN(TRIM(E25))&gt;0</formula>
    </cfRule>
  </conditionalFormatting>
  <conditionalFormatting sqref="F10">
    <cfRule type="beginsWith" dxfId="93" priority="79" stopIfTrue="1" operator="beginsWith" text="Not Applicable">
      <formula>LEFT(F10,LEN("Not Applicable"))="Not Applicable"</formula>
    </cfRule>
    <cfRule type="beginsWith" dxfId="92" priority="80" stopIfTrue="1" operator="beginsWith" text="Waived">
      <formula>LEFT(F10,LEN("Waived"))="Waived"</formula>
    </cfRule>
    <cfRule type="beginsWith" dxfId="91" priority="81" stopIfTrue="1" operator="beginsWith" text="Pre-Passed">
      <formula>LEFT(F10,LEN("Pre-Passed"))="Pre-Passed"</formula>
    </cfRule>
    <cfRule type="beginsWith" dxfId="90" priority="82" stopIfTrue="1" operator="beginsWith" text="Completed">
      <formula>LEFT(F10,LEN("Completed"))="Completed"</formula>
    </cfRule>
    <cfRule type="beginsWith" dxfId="89" priority="83" stopIfTrue="1" operator="beginsWith" text="Partial">
      <formula>LEFT(F10,LEN("Partial"))="Partial"</formula>
    </cfRule>
    <cfRule type="beginsWith" dxfId="88" priority="84" stopIfTrue="1" operator="beginsWith" text="Missing">
      <formula>LEFT(F10,LEN("Missing"))="Missing"</formula>
    </cfRule>
    <cfRule type="beginsWith" dxfId="87" priority="85" stopIfTrue="1" operator="beginsWith" text="Untested">
      <formula>LEFT(F10,LEN("Untested"))="Untested"</formula>
    </cfRule>
    <cfRule type="notContainsBlanks" dxfId="86" priority="86" stopIfTrue="1">
      <formula>LEN(TRIM(F10))&gt;0</formula>
    </cfRule>
  </conditionalFormatting>
  <conditionalFormatting sqref="E10">
    <cfRule type="beginsWith" dxfId="85" priority="87" stopIfTrue="1" operator="beginsWith" text="Not Applicable">
      <formula>LEFT(E10,LEN("Not Applicable"))="Not Applicable"</formula>
    </cfRule>
    <cfRule type="beginsWith" dxfId="84" priority="88" stopIfTrue="1" operator="beginsWith" text="Waived">
      <formula>LEFT(E10,LEN("Waived"))="Waived"</formula>
    </cfRule>
    <cfRule type="beginsWith" dxfId="83" priority="89" stopIfTrue="1" operator="beginsWith" text="Pre-Passed">
      <formula>LEFT(E10,LEN("Pre-Passed"))="Pre-Passed"</formula>
    </cfRule>
    <cfRule type="beginsWith" dxfId="82" priority="90" stopIfTrue="1" operator="beginsWith" text="Completed">
      <formula>LEFT(E10,LEN("Completed"))="Completed"</formula>
    </cfRule>
    <cfRule type="beginsWith" dxfId="81" priority="91" stopIfTrue="1" operator="beginsWith" text="Partial">
      <formula>LEFT(E10,LEN("Partial"))="Partial"</formula>
    </cfRule>
    <cfRule type="beginsWith" dxfId="80" priority="92" stopIfTrue="1" operator="beginsWith" text="Missing">
      <formula>LEFT(E10,LEN("Missing"))="Missing"</formula>
    </cfRule>
    <cfRule type="beginsWith" dxfId="79" priority="93" stopIfTrue="1" operator="beginsWith" text="Untested">
      <formula>LEFT(E10,LEN("Untested"))="Untested"</formula>
    </cfRule>
    <cfRule type="notContainsBlanks" dxfId="78" priority="94" stopIfTrue="1">
      <formula>LEN(TRIM(E10))&gt;0</formula>
    </cfRule>
  </conditionalFormatting>
  <conditionalFormatting sqref="F24">
    <cfRule type="beginsWith" dxfId="77" priority="63" stopIfTrue="1" operator="beginsWith" text="Not Applicable">
      <formula>LEFT(F24,LEN("Not Applicable"))="Not Applicable"</formula>
    </cfRule>
    <cfRule type="beginsWith" dxfId="76" priority="64" stopIfTrue="1" operator="beginsWith" text="Waived">
      <formula>LEFT(F24,LEN("Waived"))="Waived"</formula>
    </cfRule>
    <cfRule type="beginsWith" dxfId="75" priority="65" stopIfTrue="1" operator="beginsWith" text="Pre-Passed">
      <formula>LEFT(F24,LEN("Pre-Passed"))="Pre-Passed"</formula>
    </cfRule>
    <cfRule type="beginsWith" dxfId="74" priority="66" stopIfTrue="1" operator="beginsWith" text="Completed">
      <formula>LEFT(F24,LEN("Completed"))="Completed"</formula>
    </cfRule>
    <cfRule type="beginsWith" dxfId="73" priority="67" stopIfTrue="1" operator="beginsWith" text="Partial">
      <formula>LEFT(F24,LEN("Partial"))="Partial"</formula>
    </cfRule>
    <cfRule type="beginsWith" dxfId="72" priority="68" stopIfTrue="1" operator="beginsWith" text="Missing">
      <formula>LEFT(F24,LEN("Missing"))="Missing"</formula>
    </cfRule>
    <cfRule type="beginsWith" dxfId="71" priority="69" stopIfTrue="1" operator="beginsWith" text="Untested">
      <formula>LEFT(F24,LEN("Untested"))="Untested"</formula>
    </cfRule>
    <cfRule type="notContainsBlanks" dxfId="70" priority="70" stopIfTrue="1">
      <formula>LEN(TRIM(F24))&gt;0</formula>
    </cfRule>
  </conditionalFormatting>
  <conditionalFormatting sqref="E24">
    <cfRule type="beginsWith" dxfId="69" priority="71" stopIfTrue="1" operator="beginsWith" text="Not Applicable">
      <formula>LEFT(E24,LEN("Not Applicable"))="Not Applicable"</formula>
    </cfRule>
    <cfRule type="beginsWith" dxfId="68" priority="72" stopIfTrue="1" operator="beginsWith" text="Waived">
      <formula>LEFT(E24,LEN("Waived"))="Waived"</formula>
    </cfRule>
    <cfRule type="beginsWith" dxfId="67" priority="73" stopIfTrue="1" operator="beginsWith" text="Pre-Passed">
      <formula>LEFT(E24,LEN("Pre-Passed"))="Pre-Passed"</formula>
    </cfRule>
    <cfRule type="beginsWith" dxfId="66" priority="74" stopIfTrue="1" operator="beginsWith" text="Completed">
      <formula>LEFT(E24,LEN("Completed"))="Completed"</formula>
    </cfRule>
    <cfRule type="beginsWith" dxfId="65" priority="75" stopIfTrue="1" operator="beginsWith" text="Partial">
      <formula>LEFT(E24,LEN("Partial"))="Partial"</formula>
    </cfRule>
    <cfRule type="beginsWith" dxfId="64" priority="76" stopIfTrue="1" operator="beginsWith" text="Missing">
      <formula>LEFT(E24,LEN("Missing"))="Missing"</formula>
    </cfRule>
    <cfRule type="beginsWith" dxfId="63" priority="77" stopIfTrue="1" operator="beginsWith" text="Untested">
      <formula>LEFT(E24,LEN("Untested"))="Untested"</formula>
    </cfRule>
    <cfRule type="notContainsBlanks" dxfId="62" priority="78" stopIfTrue="1">
      <formula>LEN(TRIM(E24))&gt;0</formula>
    </cfRule>
  </conditionalFormatting>
  <conditionalFormatting sqref="F36">
    <cfRule type="beginsWith" dxfId="61" priority="47" stopIfTrue="1" operator="beginsWith" text="Not Applicable">
      <formula>LEFT(F36,LEN("Not Applicable"))="Not Applicable"</formula>
    </cfRule>
    <cfRule type="beginsWith" dxfId="60" priority="48" stopIfTrue="1" operator="beginsWith" text="Waived">
      <formula>LEFT(F36,LEN("Waived"))="Waived"</formula>
    </cfRule>
    <cfRule type="beginsWith" dxfId="59" priority="49" stopIfTrue="1" operator="beginsWith" text="Pre-Passed">
      <formula>LEFT(F36,LEN("Pre-Passed"))="Pre-Passed"</formula>
    </cfRule>
    <cfRule type="beginsWith" dxfId="58" priority="50" stopIfTrue="1" operator="beginsWith" text="Completed">
      <formula>LEFT(F36,LEN("Completed"))="Completed"</formula>
    </cfRule>
    <cfRule type="beginsWith" dxfId="57" priority="51" stopIfTrue="1" operator="beginsWith" text="Partial">
      <formula>LEFT(F36,LEN("Partial"))="Partial"</formula>
    </cfRule>
    <cfRule type="beginsWith" dxfId="56" priority="52" stopIfTrue="1" operator="beginsWith" text="Missing">
      <formula>LEFT(F36,LEN("Missing"))="Missing"</formula>
    </cfRule>
    <cfRule type="beginsWith" dxfId="55" priority="53" stopIfTrue="1" operator="beginsWith" text="Untested">
      <formula>LEFT(F36,LEN("Untested"))="Untested"</formula>
    </cfRule>
    <cfRule type="notContainsBlanks" dxfId="54" priority="54" stopIfTrue="1">
      <formula>LEN(TRIM(F36))&gt;0</formula>
    </cfRule>
  </conditionalFormatting>
  <conditionalFormatting sqref="E36">
    <cfRule type="beginsWith" dxfId="53" priority="55" stopIfTrue="1" operator="beginsWith" text="Not Applicable">
      <formula>LEFT(E36,LEN("Not Applicable"))="Not Applicable"</formula>
    </cfRule>
    <cfRule type="beginsWith" dxfId="52" priority="56" stopIfTrue="1" operator="beginsWith" text="Waived">
      <formula>LEFT(E36,LEN("Waived"))="Waived"</formula>
    </cfRule>
    <cfRule type="beginsWith" dxfId="51" priority="57" stopIfTrue="1" operator="beginsWith" text="Pre-Passed">
      <formula>LEFT(E36,LEN("Pre-Passed"))="Pre-Passed"</formula>
    </cfRule>
    <cfRule type="beginsWith" dxfId="50" priority="58" stopIfTrue="1" operator="beginsWith" text="Completed">
      <formula>LEFT(E36,LEN("Completed"))="Completed"</formula>
    </cfRule>
    <cfRule type="beginsWith" dxfId="49" priority="59" stopIfTrue="1" operator="beginsWith" text="Partial">
      <formula>LEFT(E36,LEN("Partial"))="Partial"</formula>
    </cfRule>
    <cfRule type="beginsWith" dxfId="48" priority="60" stopIfTrue="1" operator="beginsWith" text="Missing">
      <formula>LEFT(E36,LEN("Missing"))="Missing"</formula>
    </cfRule>
    <cfRule type="beginsWith" dxfId="47" priority="61" stopIfTrue="1" operator="beginsWith" text="Untested">
      <formula>LEFT(E36,LEN("Untested"))="Untested"</formula>
    </cfRule>
    <cfRule type="notContainsBlanks" dxfId="46" priority="62" stopIfTrue="1">
      <formula>LEN(TRIM(E36))&gt;0</formula>
    </cfRule>
  </conditionalFormatting>
  <conditionalFormatting sqref="F43">
    <cfRule type="beginsWith" dxfId="45" priority="31" stopIfTrue="1" operator="beginsWith" text="Not Applicable">
      <formula>LEFT(F43,LEN("Not Applicable"))="Not Applicable"</formula>
    </cfRule>
    <cfRule type="beginsWith" dxfId="44" priority="32" stopIfTrue="1" operator="beginsWith" text="Waived">
      <formula>LEFT(F43,LEN("Waived"))="Waived"</formula>
    </cfRule>
    <cfRule type="beginsWith" dxfId="43" priority="33" stopIfTrue="1" operator="beginsWith" text="Pre-Passed">
      <formula>LEFT(F43,LEN("Pre-Passed"))="Pre-Passed"</formula>
    </cfRule>
    <cfRule type="beginsWith" dxfId="42" priority="34" stopIfTrue="1" operator="beginsWith" text="Completed">
      <formula>LEFT(F43,LEN("Completed"))="Completed"</formula>
    </cfRule>
    <cfRule type="beginsWith" dxfId="41" priority="35" stopIfTrue="1" operator="beginsWith" text="Partial">
      <formula>LEFT(F43,LEN("Partial"))="Partial"</formula>
    </cfRule>
    <cfRule type="beginsWith" dxfId="40" priority="36" stopIfTrue="1" operator="beginsWith" text="Missing">
      <formula>LEFT(F43,LEN("Missing"))="Missing"</formula>
    </cfRule>
    <cfRule type="beginsWith" dxfId="39" priority="37" stopIfTrue="1" operator="beginsWith" text="Untested">
      <formula>LEFT(F43,LEN("Untested"))="Untested"</formula>
    </cfRule>
    <cfRule type="notContainsBlanks" dxfId="38" priority="38" stopIfTrue="1">
      <formula>LEN(TRIM(F43))&gt;0</formula>
    </cfRule>
  </conditionalFormatting>
  <conditionalFormatting sqref="E43">
    <cfRule type="beginsWith" dxfId="37" priority="39" stopIfTrue="1" operator="beginsWith" text="Not Applicable">
      <formula>LEFT(E43,LEN("Not Applicable"))="Not Applicable"</formula>
    </cfRule>
    <cfRule type="beginsWith" dxfId="36" priority="40" stopIfTrue="1" operator="beginsWith" text="Waived">
      <formula>LEFT(E43,LEN("Waived"))="Waived"</formula>
    </cfRule>
    <cfRule type="beginsWith" dxfId="35" priority="41" stopIfTrue="1" operator="beginsWith" text="Pre-Passed">
      <formula>LEFT(E43,LEN("Pre-Passed"))="Pre-Passed"</formula>
    </cfRule>
    <cfRule type="beginsWith" dxfId="34" priority="42" stopIfTrue="1" operator="beginsWith" text="Completed">
      <formula>LEFT(E43,LEN("Completed"))="Completed"</formula>
    </cfRule>
    <cfRule type="beginsWith" dxfId="33" priority="43" stopIfTrue="1" operator="beginsWith" text="Partial">
      <formula>LEFT(E43,LEN("Partial"))="Partial"</formula>
    </cfRule>
    <cfRule type="beginsWith" dxfId="32" priority="44" stopIfTrue="1" operator="beginsWith" text="Missing">
      <formula>LEFT(E43,LEN("Missing"))="Missing"</formula>
    </cfRule>
    <cfRule type="beginsWith" dxfId="31" priority="45" stopIfTrue="1" operator="beginsWith" text="Untested">
      <formula>LEFT(E43,LEN("Untested"))="Untested"</formula>
    </cfRule>
    <cfRule type="notContainsBlanks" dxfId="30" priority="46" stopIfTrue="1">
      <formula>LEN(TRIM(E43))&gt;0</formula>
    </cfRule>
  </conditionalFormatting>
  <conditionalFormatting sqref="E20:F20">
    <cfRule type="beginsWith" dxfId="29" priority="16" stopIfTrue="1" operator="beginsWith" text="Not Applicable">
      <formula>LEFT(E20,LEN("Not Applicable"))="Not Applicable"</formula>
    </cfRule>
    <cfRule type="beginsWith" dxfId="28" priority="17" stopIfTrue="1" operator="beginsWith" text="Waived">
      <formula>LEFT(E20,LEN("Waived"))="Waived"</formula>
    </cfRule>
    <cfRule type="beginsWith" dxfId="27" priority="18" stopIfTrue="1" operator="beginsWith" text="Pre-Passed">
      <formula>LEFT(E20,LEN("Pre-Passed"))="Pre-Passed"</formula>
    </cfRule>
    <cfRule type="beginsWith" dxfId="26" priority="19" stopIfTrue="1" operator="beginsWith" text="Completed">
      <formula>LEFT(E20,LEN("Completed"))="Completed"</formula>
    </cfRule>
    <cfRule type="beginsWith" dxfId="25" priority="20" stopIfTrue="1" operator="beginsWith" text="Partial">
      <formula>LEFT(E20,LEN("Partial"))="Partial"</formula>
    </cfRule>
    <cfRule type="beginsWith" dxfId="24" priority="21" stopIfTrue="1" operator="beginsWith" text="Missing">
      <formula>LEFT(E20,LEN("Missing"))="Missing"</formula>
    </cfRule>
    <cfRule type="beginsWith" dxfId="23" priority="22" stopIfTrue="1" operator="beginsWith" text="Untested">
      <formula>LEFT(E20,LEN("Untested"))="Untested"</formula>
    </cfRule>
    <cfRule type="notContainsBlanks" dxfId="22" priority="30" stopIfTrue="1">
      <formula>LEN(TRIM(E20))&gt;0</formula>
    </cfRule>
  </conditionalFormatting>
  <conditionalFormatting sqref="A20">
    <cfRule type="beginsWith" dxfId="21" priority="23" stopIfTrue="1" operator="beginsWith" text="Exceptional">
      <formula>LEFT(A20,LEN("Exceptional"))="Exceptional"</formula>
    </cfRule>
    <cfRule type="beginsWith" dxfId="20" priority="24" stopIfTrue="1" operator="beginsWith" text="Professional">
      <formula>LEFT(A20,LEN("Professional"))="Professional"</formula>
    </cfRule>
    <cfRule type="beginsWith" dxfId="19" priority="25" stopIfTrue="1" operator="beginsWith" text="Advanced">
      <formula>LEFT(A20,LEN("Advanced"))="Advanced"</formula>
    </cfRule>
    <cfRule type="beginsWith" dxfId="18" priority="26" stopIfTrue="1" operator="beginsWith" text="Intermediate">
      <formula>LEFT(A20,LEN("Intermediate"))="Intermediate"</formula>
    </cfRule>
    <cfRule type="beginsWith" dxfId="17" priority="27" stopIfTrue="1" operator="beginsWith" text="Basic">
      <formula>LEFT(A20,LEN("Basic"))="Basic"</formula>
    </cfRule>
    <cfRule type="beginsWith" dxfId="16" priority="28" stopIfTrue="1" operator="beginsWith" text="Required">
      <formula>LEFT(A20,LEN("Required"))="Required"</formula>
    </cfRule>
    <cfRule type="notContainsBlanks" dxfId="15" priority="29" stopIfTrue="1">
      <formula>LEN(TRIM(A20))&gt;0</formula>
    </cfRule>
  </conditionalFormatting>
  <conditionalFormatting sqref="E17:F17">
    <cfRule type="beginsWith" dxfId="14" priority="1" stopIfTrue="1" operator="beginsWith" text="Not Applicable">
      <formula>LEFT(E17,LEN("Not Applicable"))="Not Applicable"</formula>
    </cfRule>
    <cfRule type="beginsWith" dxfId="13" priority="2" stopIfTrue="1" operator="beginsWith" text="Waived">
      <formula>LEFT(E17,LEN("Waived"))="Waived"</formula>
    </cfRule>
    <cfRule type="beginsWith" dxfId="12" priority="3" stopIfTrue="1" operator="beginsWith" text="Pre-Passed">
      <formula>LEFT(E17,LEN("Pre-Passed"))="Pre-Passed"</formula>
    </cfRule>
    <cfRule type="beginsWith" dxfId="11" priority="4" stopIfTrue="1" operator="beginsWith" text="Completed">
      <formula>LEFT(E17,LEN("Completed"))="Completed"</formula>
    </cfRule>
    <cfRule type="beginsWith" dxfId="10" priority="5" stopIfTrue="1" operator="beginsWith" text="Partial">
      <formula>LEFT(E17,LEN("Partial"))="Partial"</formula>
    </cfRule>
    <cfRule type="beginsWith" dxfId="9" priority="6" stopIfTrue="1" operator="beginsWith" text="Missing">
      <formula>LEFT(E17,LEN("Missing"))="Missing"</formula>
    </cfRule>
    <cfRule type="beginsWith" dxfId="8" priority="7" stopIfTrue="1" operator="beginsWith" text="Untested">
      <formula>LEFT(E17,LEN("Untested"))="Untested"</formula>
    </cfRule>
    <cfRule type="notContainsBlanks" dxfId="7" priority="15" stopIfTrue="1">
      <formula>LEN(TRIM(E17))&gt;0</formula>
    </cfRule>
  </conditionalFormatting>
  <conditionalFormatting sqref="A17">
    <cfRule type="beginsWith" dxfId="6" priority="8" stopIfTrue="1" operator="beginsWith" text="Exceptional">
      <formula>LEFT(A17,LEN("Exceptional"))="Exceptional"</formula>
    </cfRule>
    <cfRule type="beginsWith" dxfId="5" priority="9" stopIfTrue="1" operator="beginsWith" text="Professional">
      <formula>LEFT(A17,LEN("Professional"))="Professional"</formula>
    </cfRule>
    <cfRule type="beginsWith" dxfId="4" priority="10" stopIfTrue="1" operator="beginsWith" text="Advanced">
      <formula>LEFT(A17,LEN("Advanced"))="Advanced"</formula>
    </cfRule>
    <cfRule type="beginsWith" dxfId="3" priority="11" stopIfTrue="1" operator="beginsWith" text="Intermediate">
      <formula>LEFT(A17,LEN("Intermediate"))="Intermediate"</formula>
    </cfRule>
    <cfRule type="beginsWith" dxfId="2" priority="12" stopIfTrue="1" operator="beginsWith" text="Basic">
      <formula>LEFT(A17,LEN("Basic"))="Basic"</formula>
    </cfRule>
    <cfRule type="beginsWith" dxfId="1" priority="13" stopIfTrue="1" operator="beginsWith" text="Required">
      <formula>LEFT(A17,LEN("Required"))="Required"</formula>
    </cfRule>
    <cfRule type="notContainsBlanks" dxfId="0" priority="14" stopIfTrue="1">
      <formula>LEN(TRIM(A17))&gt;0</formula>
    </cfRule>
  </conditionalFormatting>
  <dataValidations count="2">
    <dataValidation type="list" showInputMessage="1" showErrorMessage="1" sqref="E102:F104 E111:F118 E106:F109 E80:F100 E66:F78 E57:F64 E44:F55 E25:F35 E37:F42 E11:F23">
      <formula1>"Untested, Missing, Partial, Completed, Waived, Not Applicable"</formula1>
    </dataValidation>
    <dataValidation type="list" allowBlank="1" showInputMessage="1" showErrorMessage="1" sqref="F36 F10 F24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Project Grade</vt:lpstr>
      <vt:lpstr>Submission</vt:lpstr>
      <vt:lpstr>TCRs</vt:lpstr>
      <vt:lpstr>DCRs</vt:lpstr>
      <vt:lpstr>ICRs</vt:lpstr>
      <vt:lpstr>NCRs</vt:lpstr>
      <vt:lpstr>VCRs</vt:lpstr>
      <vt:lpstr>ACRs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GAT251_Rubric_Project1</dc:title>
  <dc:creator>Travis Moore</dc:creator>
  <cp:keywords>Gat-251;Section B;Project1;Fall 2015</cp:keywords>
  <cp:lastModifiedBy>Travis</cp:lastModifiedBy>
  <cp:lastPrinted>2015-01-16T00:21:51Z</cp:lastPrinted>
  <dcterms:created xsi:type="dcterms:W3CDTF">2014-10-20T01:35:31Z</dcterms:created>
  <dcterms:modified xsi:type="dcterms:W3CDTF">2015-10-12T06:02:58Z</dcterms:modified>
</cp:coreProperties>
</file>