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122"/>
  <workbookPr autoCompressPictures="0"/>
  <bookViews>
    <workbookView xWindow="0" yWindow="0" windowWidth="25600" windowHeight="139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1" l="1"/>
  <c r="H7" i="1"/>
  <c r="I7" i="1"/>
  <c r="AD5" i="1"/>
  <c r="AD6" i="1"/>
  <c r="AD7" i="1"/>
  <c r="AD8" i="1"/>
  <c r="AD9" i="1"/>
  <c r="AD10" i="1"/>
  <c r="AD11" i="1"/>
  <c r="AD12" i="1"/>
  <c r="AD13" i="1"/>
  <c r="AD14" i="1"/>
  <c r="AD4" i="1"/>
  <c r="AC5" i="1"/>
  <c r="AC6" i="1"/>
  <c r="AC7" i="1"/>
  <c r="AC8" i="1"/>
  <c r="AC9" i="1"/>
  <c r="AC10" i="1"/>
  <c r="AC11" i="1"/>
  <c r="AC12" i="1"/>
  <c r="AC13" i="1"/>
  <c r="AC14" i="1"/>
  <c r="AC4" i="1"/>
  <c r="H9" i="1"/>
  <c r="H10" i="1"/>
  <c r="H11" i="1"/>
  <c r="H12" i="1"/>
  <c r="H13" i="1"/>
  <c r="H14" i="1"/>
  <c r="H8" i="1"/>
  <c r="F9" i="1"/>
  <c r="I9" i="1"/>
  <c r="F10" i="1"/>
  <c r="I10" i="1"/>
  <c r="F11" i="1"/>
  <c r="I11" i="1"/>
  <c r="F12" i="1"/>
  <c r="I12" i="1"/>
  <c r="F13" i="1"/>
  <c r="I13" i="1"/>
  <c r="F14" i="1"/>
  <c r="I14" i="1"/>
  <c r="F8" i="1"/>
  <c r="I8" i="1"/>
  <c r="I4" i="1"/>
  <c r="Y21" i="1"/>
  <c r="Y22" i="1"/>
  <c r="Y23" i="1"/>
  <c r="Y24" i="1"/>
  <c r="Y25" i="1"/>
  <c r="Y26" i="1"/>
  <c r="Y27" i="1"/>
  <c r="Y20" i="1"/>
  <c r="X21" i="1"/>
  <c r="X22" i="1"/>
  <c r="X23" i="1"/>
  <c r="X24" i="1"/>
  <c r="X25" i="1"/>
  <c r="X26" i="1"/>
  <c r="X27" i="1"/>
  <c r="X20" i="1"/>
  <c r="E4" i="1"/>
  <c r="E14" i="1"/>
  <c r="Q13" i="1"/>
  <c r="R13" i="1"/>
  <c r="E13" i="1"/>
  <c r="Q12" i="1"/>
  <c r="R12" i="1"/>
  <c r="E12" i="1"/>
  <c r="Q11" i="1"/>
  <c r="R11" i="1"/>
  <c r="E11" i="1"/>
  <c r="Q10" i="1"/>
  <c r="R10" i="1"/>
  <c r="E10" i="1"/>
  <c r="Q9" i="1"/>
  <c r="R9" i="1"/>
  <c r="E9" i="1"/>
  <c r="Q8" i="1"/>
  <c r="R8" i="1"/>
  <c r="E8" i="1"/>
  <c r="Q7" i="1"/>
  <c r="R7" i="1"/>
  <c r="F7" i="1"/>
  <c r="E7" i="1"/>
  <c r="Q6" i="1"/>
  <c r="R6" i="1"/>
  <c r="F6" i="1"/>
  <c r="E6" i="1"/>
  <c r="Q5" i="1"/>
  <c r="R5" i="1"/>
  <c r="F5" i="1"/>
  <c r="E5" i="1"/>
  <c r="Q4" i="1"/>
  <c r="R4" i="1"/>
  <c r="F4" i="1"/>
  <c r="Q3" i="1"/>
  <c r="R3" i="1"/>
</calcChain>
</file>

<file path=xl/sharedStrings.xml><?xml version="1.0" encoding="utf-8"?>
<sst xmlns="http://schemas.openxmlformats.org/spreadsheetml/2006/main" count="67" uniqueCount="24">
  <si>
    <t>B2 Spice</t>
  </si>
  <si>
    <t xml:space="preserve">Table 1.1: Table of Current, voltage, forward resistance, dynamic resistance </t>
  </si>
  <si>
    <t>Vin (volts)</t>
  </si>
  <si>
    <t>Vo (volts)</t>
  </si>
  <si>
    <t xml:space="preserve">Rd (ohms) </t>
  </si>
  <si>
    <t>Slope = 1/Rd</t>
  </si>
  <si>
    <t xml:space="preserve">Vo (volts) </t>
  </si>
  <si>
    <t>ID (A)</t>
  </si>
  <si>
    <t>Your Value of ID (A)</t>
  </si>
  <si>
    <t>VD (Volts)</t>
  </si>
  <si>
    <t>RF(Ohms) = VD/ID</t>
  </si>
  <si>
    <t>Rd (ohms) = nVT/ID</t>
  </si>
  <si>
    <t>R = 100</t>
  </si>
  <si>
    <t>R = 1k</t>
  </si>
  <si>
    <t>R = 10k</t>
  </si>
  <si>
    <t xml:space="preserve">n = </t>
  </si>
  <si>
    <t>n value for decade between 1uA and 1mA</t>
  </si>
  <si>
    <t>Table 1.2: Measured V_0 for circuit in figure 1.5</t>
  </si>
  <si>
    <t>Slope = ID/nVT</t>
  </si>
  <si>
    <t>Using the inverse diode…</t>
  </si>
  <si>
    <t>UNREADABLE</t>
  </si>
  <si>
    <t>N/A</t>
  </si>
  <si>
    <t xml:space="preserve">Table 1.1.1: Table of Current, voltage, forward resistance, dynamic resistance </t>
  </si>
  <si>
    <t>n value for decade between 1uA and 1mA (reverse)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</si>
</sst>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"/>
    <numFmt numFmtId="166" formatCode="0.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6" xfId="0" applyFont="1" applyFill="1" applyBorder="1"/>
    <xf numFmtId="0" fontId="1" fillId="0" borderId="6" xfId="0" applyFont="1" applyBorder="1"/>
    <xf numFmtId="2" fontId="0" fillId="0" borderId="6" xfId="0" applyNumberFormat="1" applyBorder="1"/>
    <xf numFmtId="164" fontId="0" fillId="0" borderId="6" xfId="0" applyNumberFormat="1" applyBorder="1"/>
    <xf numFmtId="0" fontId="0" fillId="0" borderId="6" xfId="0" applyBorder="1"/>
    <xf numFmtId="165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2" fontId="0" fillId="0" borderId="0" xfId="0" applyNumberFormat="1" applyBorder="1"/>
    <xf numFmtId="165" fontId="1" fillId="0" borderId="6" xfId="0" applyNumberFormat="1" applyFont="1" applyBorder="1"/>
    <xf numFmtId="0" fontId="0" fillId="0" borderId="6" xfId="0" applyFont="1" applyBorder="1"/>
    <xf numFmtId="2" fontId="0" fillId="0" borderId="4" xfId="0" applyNumberFormat="1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1" fillId="0" borderId="6" xfId="0" applyNumberFormat="1" applyFont="1" applyBorder="1" applyAlignment="1">
      <alignment horizontal="right"/>
    </xf>
    <xf numFmtId="166" fontId="0" fillId="0" borderId="6" xfId="0" applyNumberFormat="1" applyBorder="1"/>
    <xf numFmtId="0" fontId="0" fillId="0" borderId="6" xfId="0" applyBorder="1" applyAlignment="1">
      <alignment horizontal="right"/>
    </xf>
    <xf numFmtId="2" fontId="0" fillId="0" borderId="6" xfId="0" applyNumberForma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167" fontId="0" fillId="0" borderId="6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0" fontId="1" fillId="0" borderId="0" xfId="0" applyFont="1" applyBorder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</a:t>
            </a:r>
            <a:r>
              <a:rPr lang="en-US" b="1" baseline="0"/>
              <a:t> Plot of ID vs VD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Sheet1!$D$4:$D$15</c:f>
              <c:numCache>
                <c:formatCode>General</c:formatCode>
                <c:ptCount val="12"/>
                <c:pt idx="0">
                  <c:v>0.45</c:v>
                </c:pt>
                <c:pt idx="1">
                  <c:v>0.475</c:v>
                </c:pt>
                <c:pt idx="2">
                  <c:v>0.5</c:v>
                </c:pt>
                <c:pt idx="3">
                  <c:v>0.53</c:v>
                </c:pt>
                <c:pt idx="4">
                  <c:v>0.59</c:v>
                </c:pt>
                <c:pt idx="5">
                  <c:v>0.62</c:v>
                </c:pt>
                <c:pt idx="6">
                  <c:v>0.68</c:v>
                </c:pt>
                <c:pt idx="7">
                  <c:v>0.71</c:v>
                </c:pt>
                <c:pt idx="8">
                  <c:v>0.74</c:v>
                </c:pt>
                <c:pt idx="9">
                  <c:v>0.81</c:v>
                </c:pt>
                <c:pt idx="10">
                  <c:v>0.84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5.5E-5</c:v>
                </c:pt>
                <c:pt idx="1">
                  <c:v>0.000104</c:v>
                </c:pt>
                <c:pt idx="2">
                  <c:v>0.000193</c:v>
                </c:pt>
                <c:pt idx="3">
                  <c:v>0.00035</c:v>
                </c:pt>
                <c:pt idx="4">
                  <c:v>0.00107</c:v>
                </c:pt>
                <c:pt idx="5">
                  <c:v>0.00203</c:v>
                </c:pt>
                <c:pt idx="6">
                  <c:v>0.00718</c:v>
                </c:pt>
                <c:pt idx="7">
                  <c:v>0.01351</c:v>
                </c:pt>
                <c:pt idx="8">
                  <c:v>0.025</c:v>
                </c:pt>
                <c:pt idx="9">
                  <c:v>0.0765</c:v>
                </c:pt>
                <c:pt idx="10">
                  <c:v>0.117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7-4F30-B2CB-53349F94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85592"/>
        <c:axId val="2079262520"/>
      </c:scatterChart>
      <c:valAx>
        <c:axId val="2076785592"/>
        <c:scaling>
          <c:orientation val="minMax"/>
          <c:max val="0.8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VD</a:t>
                </a:r>
                <a:r>
                  <a:rPr lang="en-US" b="1" baseline="0"/>
                  <a:t> (volts)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62520"/>
        <c:crosses val="autoZero"/>
        <c:crossBetween val="midCat"/>
      </c:valAx>
      <c:valAx>
        <c:axId val="2079262520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ID</a:t>
                </a:r>
                <a:r>
                  <a:rPr lang="en-US" b="1" baseline="0"/>
                  <a:t> (amps)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8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Semi-log Plot of ID vs VD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Sheet1!$D$4:$D$15</c:f>
              <c:numCache>
                <c:formatCode>General</c:formatCode>
                <c:ptCount val="12"/>
                <c:pt idx="0">
                  <c:v>0.45</c:v>
                </c:pt>
                <c:pt idx="1">
                  <c:v>0.475</c:v>
                </c:pt>
                <c:pt idx="2">
                  <c:v>0.5</c:v>
                </c:pt>
                <c:pt idx="3">
                  <c:v>0.53</c:v>
                </c:pt>
                <c:pt idx="4">
                  <c:v>0.59</c:v>
                </c:pt>
                <c:pt idx="5">
                  <c:v>0.62</c:v>
                </c:pt>
                <c:pt idx="6">
                  <c:v>0.68</c:v>
                </c:pt>
                <c:pt idx="7">
                  <c:v>0.71</c:v>
                </c:pt>
                <c:pt idx="8">
                  <c:v>0.74</c:v>
                </c:pt>
                <c:pt idx="9">
                  <c:v>0.81</c:v>
                </c:pt>
                <c:pt idx="10">
                  <c:v>0.84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5.5E-5</c:v>
                </c:pt>
                <c:pt idx="1">
                  <c:v>0.000104</c:v>
                </c:pt>
                <c:pt idx="2">
                  <c:v>0.000193</c:v>
                </c:pt>
                <c:pt idx="3">
                  <c:v>0.00035</c:v>
                </c:pt>
                <c:pt idx="4">
                  <c:v>0.00107</c:v>
                </c:pt>
                <c:pt idx="5">
                  <c:v>0.00203</c:v>
                </c:pt>
                <c:pt idx="6">
                  <c:v>0.00718</c:v>
                </c:pt>
                <c:pt idx="7">
                  <c:v>0.01351</c:v>
                </c:pt>
                <c:pt idx="8">
                  <c:v>0.025</c:v>
                </c:pt>
                <c:pt idx="9">
                  <c:v>0.0765</c:v>
                </c:pt>
                <c:pt idx="10">
                  <c:v>0.117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FE-46D3-9998-8B1154712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36648"/>
        <c:axId val="2068104616"/>
      </c:scatterChart>
      <c:valAx>
        <c:axId val="2075936648"/>
        <c:scaling>
          <c:orientation val="minMax"/>
          <c:max val="0.87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VD</a:t>
                </a:r>
                <a:r>
                  <a:rPr lang="en-US" b="1" baseline="0"/>
                  <a:t> (volts)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04616"/>
        <c:crosses val="autoZero"/>
        <c:crossBetween val="midCat"/>
        <c:majorUnit val="0.05"/>
      </c:valAx>
      <c:valAx>
        <c:axId val="2068104616"/>
        <c:scaling>
          <c:logBase val="10.0"/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ID</a:t>
                </a:r>
                <a:r>
                  <a:rPr lang="en-US" b="1" baseline="0"/>
                  <a:t> (amps)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3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of RF and Rd vs ID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RF(Ohms)</c:v>
          </c:tx>
          <c:marker>
            <c:symbol val="none"/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3.0E-5</c:v>
                </c:pt>
                <c:pt idx="1">
                  <c:v>0.0001</c:v>
                </c:pt>
                <c:pt idx="2">
                  <c:v>0.0002</c:v>
                </c:pt>
                <c:pt idx="3">
                  <c:v>0.0004</c:v>
                </c:pt>
                <c:pt idx="4">
                  <c:v>0.001</c:v>
                </c:pt>
                <c:pt idx="5">
                  <c:v>0.002</c:v>
                </c:pt>
                <c:pt idx="6">
                  <c:v>0.006</c:v>
                </c:pt>
                <c:pt idx="7">
                  <c:v>0.014</c:v>
                </c:pt>
                <c:pt idx="8">
                  <c:v>0.03</c:v>
                </c:pt>
                <c:pt idx="9">
                  <c:v>0.06</c:v>
                </c:pt>
                <c:pt idx="10">
                  <c:v>0.1</c:v>
                </c:pt>
              </c:numCache>
            </c:numRef>
          </c:cat>
          <c:val>
            <c:numRef>
              <c:f>Sheet1!$E$4:$E$15</c:f>
              <c:numCache>
                <c:formatCode>0.00</c:formatCode>
                <c:ptCount val="12"/>
                <c:pt idx="0">
                  <c:v>8181.818181818182</c:v>
                </c:pt>
                <c:pt idx="1">
                  <c:v>4567.307692307692</c:v>
                </c:pt>
                <c:pt idx="2">
                  <c:v>2590.673575129534</c:v>
                </c:pt>
                <c:pt idx="3">
                  <c:v>1514.285714285714</c:v>
                </c:pt>
                <c:pt idx="4">
                  <c:v>551.4018691588785</c:v>
                </c:pt>
                <c:pt idx="5">
                  <c:v>305.4187192118226</c:v>
                </c:pt>
                <c:pt idx="6">
                  <c:v>94.7075208913649</c:v>
                </c:pt>
                <c:pt idx="7">
                  <c:v>52.55366395262768</c:v>
                </c:pt>
                <c:pt idx="8">
                  <c:v>29.6</c:v>
                </c:pt>
                <c:pt idx="9">
                  <c:v>10.58823529411765</c:v>
                </c:pt>
                <c:pt idx="10">
                  <c:v>7.179487179487179</c:v>
                </c:pt>
              </c:numCache>
            </c:numRef>
          </c:val>
          <c:smooth val="0"/>
        </c:ser>
        <c:ser>
          <c:idx val="1"/>
          <c:order val="1"/>
          <c:tx>
            <c:v>Rd(Ohms)</c:v>
          </c:tx>
          <c:marker>
            <c:symbol val="none"/>
          </c:marker>
          <c:cat>
            <c:numRef>
              <c:f>Sheet1!$B$4:$B$15</c:f>
              <c:numCache>
                <c:formatCode>General</c:formatCode>
                <c:ptCount val="12"/>
                <c:pt idx="0">
                  <c:v>3.0E-5</c:v>
                </c:pt>
                <c:pt idx="1">
                  <c:v>0.0001</c:v>
                </c:pt>
                <c:pt idx="2">
                  <c:v>0.0002</c:v>
                </c:pt>
                <c:pt idx="3">
                  <c:v>0.0004</c:v>
                </c:pt>
                <c:pt idx="4">
                  <c:v>0.001</c:v>
                </c:pt>
                <c:pt idx="5">
                  <c:v>0.002</c:v>
                </c:pt>
                <c:pt idx="6">
                  <c:v>0.006</c:v>
                </c:pt>
                <c:pt idx="7">
                  <c:v>0.014</c:v>
                </c:pt>
                <c:pt idx="8">
                  <c:v>0.03</c:v>
                </c:pt>
                <c:pt idx="9">
                  <c:v>0.06</c:v>
                </c:pt>
                <c:pt idx="10">
                  <c:v>0.1</c:v>
                </c:pt>
              </c:numCache>
            </c:numRef>
          </c:cat>
          <c:val>
            <c:numRef>
              <c:f>Sheet1!$F$4:$F$15</c:f>
              <c:numCache>
                <c:formatCode>0.00</c:formatCode>
                <c:ptCount val="12"/>
                <c:pt idx="0">
                  <c:v>711.610909090909</c:v>
                </c:pt>
                <c:pt idx="1">
                  <c:v>376.3326923076923</c:v>
                </c:pt>
                <c:pt idx="2">
                  <c:v>202.7906735751295</c:v>
                </c:pt>
                <c:pt idx="3">
                  <c:v>111.8245714285714</c:v>
                </c:pt>
                <c:pt idx="4">
                  <c:v>36.5781308411215</c:v>
                </c:pt>
                <c:pt idx="5">
                  <c:v>19.28009852216748</c:v>
                </c:pt>
                <c:pt idx="6">
                  <c:v>5.451058495821726</c:v>
                </c:pt>
                <c:pt idx="7">
                  <c:v>2.89700962250185</c:v>
                </c:pt>
                <c:pt idx="8">
                  <c:v>1.565544</c:v>
                </c:pt>
                <c:pt idx="9">
                  <c:v>0.51161568627451</c:v>
                </c:pt>
                <c:pt idx="10">
                  <c:v>0.334517948717949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24312"/>
        <c:axId val="2068099816"/>
      </c:lineChart>
      <c:catAx>
        <c:axId val="207312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ID(A)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099816"/>
        <c:crosses val="autoZero"/>
        <c:auto val="1"/>
        <c:lblAlgn val="ctr"/>
        <c:lblOffset val="100"/>
        <c:noMultiLvlLbl val="0"/>
      </c:catAx>
      <c:valAx>
        <c:axId val="206809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Resistancee (Ohms)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312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63500</xdr:rowOff>
    </xdr:from>
    <xdr:to>
      <xdr:col>5</xdr:col>
      <xdr:colOff>1511300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D6167B7-52B2-4590-B311-2606F84B1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275772</xdr:colOff>
      <xdr:row>16</xdr:row>
      <xdr:rowOff>21771</xdr:rowOff>
    </xdr:from>
    <xdr:to>
      <xdr:col>16</xdr:col>
      <xdr:colOff>103415</xdr:colOff>
      <xdr:row>37</xdr:row>
      <xdr:rowOff>72571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75F8BDC-4731-473B-9D0F-E29E95326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39</xdr:row>
      <xdr:rowOff>33866</xdr:rowOff>
    </xdr:from>
    <xdr:to>
      <xdr:col>5</xdr:col>
      <xdr:colOff>1540933</xdr:colOff>
      <xdr:row>58</xdr:row>
      <xdr:rowOff>67732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1"/>
  <sheetViews>
    <sheetView tabSelected="1" topLeftCell="G1" zoomScale="75" zoomScaleNormal="75" zoomScalePageLayoutView="75" workbookViewId="0">
      <selection activeCell="S16" sqref="S16"/>
    </sheetView>
  </sheetViews>
  <sheetFormatPr baseColWidth="10" defaultColWidth="8.83203125" defaultRowHeight="14" x14ac:dyDescent="0"/>
  <cols>
    <col min="1" max="1" width="10.5" customWidth="1"/>
    <col min="2" max="2" width="9" customWidth="1"/>
    <col min="3" max="3" width="25.1640625" customWidth="1"/>
    <col min="4" max="4" width="13.1640625" customWidth="1"/>
    <col min="5" max="5" width="22.83203125" customWidth="1"/>
    <col min="6" max="6" width="24.83203125" customWidth="1"/>
    <col min="7" max="7" width="6.5" customWidth="1"/>
    <col min="8" max="8" width="13.83203125" customWidth="1"/>
    <col min="9" max="9" width="20" customWidth="1"/>
    <col min="11" max="11" width="7.6640625" customWidth="1"/>
    <col min="12" max="12" width="13.5" customWidth="1"/>
    <col min="13" max="13" width="9.83203125" customWidth="1"/>
    <col min="14" max="14" width="8.5" customWidth="1"/>
    <col min="15" max="15" width="12.33203125" customWidth="1"/>
    <col min="17" max="17" width="14.1640625" customWidth="1"/>
    <col min="18" max="18" width="15.83203125" customWidth="1"/>
    <col min="19" max="19" width="28" customWidth="1"/>
    <col min="21" max="21" width="9.83203125" bestFit="1" customWidth="1"/>
    <col min="22" max="22" width="16.6640625" bestFit="1" customWidth="1"/>
    <col min="23" max="23" width="11.6640625" bestFit="1" customWidth="1"/>
    <col min="24" max="24" width="16.83203125" bestFit="1" customWidth="1"/>
    <col min="25" max="25" width="17.83203125" bestFit="1" customWidth="1"/>
    <col min="26" max="26" width="9.33203125" bestFit="1" customWidth="1"/>
    <col min="27" max="27" width="16.33203125" bestFit="1" customWidth="1"/>
    <col min="28" max="28" width="9" bestFit="1" customWidth="1"/>
    <col min="29" max="29" width="15.33203125" bestFit="1" customWidth="1"/>
    <col min="30" max="30" width="16.1640625" bestFit="1" customWidth="1"/>
  </cols>
  <sheetData>
    <row r="1" spans="2:30">
      <c r="V1" s="20" t="s">
        <v>0</v>
      </c>
      <c r="W1" s="20"/>
      <c r="AA1" s="20" t="s">
        <v>0</v>
      </c>
      <c r="AB1" s="20"/>
    </row>
    <row r="2" spans="2:30" ht="14" customHeight="1">
      <c r="B2" s="21" t="s">
        <v>1</v>
      </c>
      <c r="C2" s="22"/>
      <c r="D2" s="22"/>
      <c r="E2" s="22"/>
      <c r="F2" s="23"/>
      <c r="G2" s="8"/>
      <c r="I2" s="37"/>
      <c r="L2" s="19" t="s">
        <v>17</v>
      </c>
      <c r="M2" s="19"/>
      <c r="N2" s="19"/>
      <c r="O2" s="19"/>
      <c r="Q2" s="1" t="s">
        <v>4</v>
      </c>
      <c r="R2" s="1" t="s">
        <v>5</v>
      </c>
      <c r="U2" s="24" t="s">
        <v>2</v>
      </c>
      <c r="V2" s="19" t="s">
        <v>6</v>
      </c>
      <c r="W2" s="19"/>
      <c r="X2" s="19"/>
      <c r="Z2" s="19" t="s">
        <v>1</v>
      </c>
      <c r="AA2" s="19"/>
      <c r="AB2" s="19"/>
      <c r="AC2" s="19"/>
      <c r="AD2" s="19"/>
    </row>
    <row r="3" spans="2:30"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9"/>
      <c r="H3" s="31" t="s">
        <v>16</v>
      </c>
      <c r="I3" s="31"/>
      <c r="L3" s="29" t="s">
        <v>2</v>
      </c>
      <c r="M3" s="26" t="s">
        <v>3</v>
      </c>
      <c r="N3" s="27"/>
      <c r="O3" s="28"/>
      <c r="Q3" s="3">
        <f t="shared" ref="Q3:Q14" si="0">(0.0258*1.517)/$C4</f>
        <v>711.61090909090899</v>
      </c>
      <c r="R3" s="4">
        <f t="shared" ref="R3:R14" si="1">1/$Q3</f>
        <v>1.4052623241505829E-3</v>
      </c>
      <c r="U3" s="25"/>
      <c r="V3" s="2" t="s">
        <v>12</v>
      </c>
      <c r="W3" s="2" t="s">
        <v>13</v>
      </c>
      <c r="X3" s="2" t="s">
        <v>14</v>
      </c>
      <c r="Z3" s="2" t="s">
        <v>7</v>
      </c>
      <c r="AA3" s="2" t="s">
        <v>8</v>
      </c>
      <c r="AB3" s="2" t="s">
        <v>9</v>
      </c>
      <c r="AC3" s="2" t="s">
        <v>10</v>
      </c>
      <c r="AD3" s="2" t="s">
        <v>11</v>
      </c>
    </row>
    <row r="4" spans="2:30">
      <c r="B4" s="5">
        <v>3.0000000000000001E-5</v>
      </c>
      <c r="C4" s="5">
        <v>5.5000000000000002E-5</v>
      </c>
      <c r="D4" s="5">
        <v>0.45</v>
      </c>
      <c r="E4" s="3">
        <f>$D4/$C4</f>
        <v>8181.818181818182</v>
      </c>
      <c r="F4" s="3">
        <f>(0.0258*1.517)/$C4</f>
        <v>711.61090909090899</v>
      </c>
      <c r="G4" s="10"/>
      <c r="H4" s="14" t="s">
        <v>15</v>
      </c>
      <c r="I4" s="13">
        <f>(D8-D5)/0.0597</f>
        <v>1.9262981574539362</v>
      </c>
      <c r="L4" s="30"/>
      <c r="M4" s="2" t="s">
        <v>12</v>
      </c>
      <c r="N4" s="2" t="s">
        <v>13</v>
      </c>
      <c r="O4" s="2" t="s">
        <v>14</v>
      </c>
      <c r="Q4" s="3">
        <f t="shared" si="0"/>
        <v>376.3326923076923</v>
      </c>
      <c r="R4" s="4">
        <f t="shared" si="1"/>
        <v>2.6572233038483746E-3</v>
      </c>
      <c r="U4" s="6">
        <v>0</v>
      </c>
      <c r="V4" s="7">
        <v>0</v>
      </c>
      <c r="W4" s="7">
        <v>0</v>
      </c>
      <c r="X4" s="7">
        <v>0</v>
      </c>
      <c r="Z4" s="5">
        <v>3.0000000000000001E-5</v>
      </c>
      <c r="AA4" s="17" t="s">
        <v>21</v>
      </c>
      <c r="AB4" s="5">
        <v>0.45300000000000001</v>
      </c>
      <c r="AC4" s="5">
        <f>AB4/Z4</f>
        <v>15100</v>
      </c>
      <c r="AD4" s="5">
        <f>($I$4*0.026)/Z4</f>
        <v>1669.4584031267445</v>
      </c>
    </row>
    <row r="5" spans="2:30">
      <c r="B5" s="5">
        <v>1E-4</v>
      </c>
      <c r="C5" s="5">
        <v>1.0399999999999999E-4</v>
      </c>
      <c r="D5" s="5">
        <v>0.47499999999999998</v>
      </c>
      <c r="E5" s="3">
        <f t="shared" ref="E5:E15" si="2">$D5/$C5</f>
        <v>4567.3076923076924</v>
      </c>
      <c r="F5" s="3">
        <f t="shared" ref="F5:F15" si="3">(0.0258*1.517)/$C5</f>
        <v>376.3326923076923</v>
      </c>
      <c r="G5" s="10"/>
      <c r="L5" s="11">
        <v>0</v>
      </c>
      <c r="M5" s="12">
        <v>1.8499999999999999E-2</v>
      </c>
      <c r="N5" s="12">
        <v>0.124</v>
      </c>
      <c r="O5" s="12">
        <v>0.28999999999999998</v>
      </c>
      <c r="Q5" s="3">
        <f t="shared" si="0"/>
        <v>202.79067357512952</v>
      </c>
      <c r="R5" s="4">
        <f t="shared" si="1"/>
        <v>4.9311932465647725E-3</v>
      </c>
      <c r="U5" s="6">
        <v>0.5</v>
      </c>
      <c r="V5" s="7">
        <v>4.5999999999999999E-2</v>
      </c>
      <c r="W5" s="7">
        <v>0.25</v>
      </c>
      <c r="X5" s="7">
        <v>0.432</v>
      </c>
      <c r="Z5" s="5">
        <v>1E-4</v>
      </c>
      <c r="AA5" s="17" t="s">
        <v>21</v>
      </c>
      <c r="AB5" s="5">
        <v>0.503</v>
      </c>
      <c r="AC5" s="5">
        <f t="shared" ref="AC5:AC14" si="4">AB5/Z5</f>
        <v>5030</v>
      </c>
      <c r="AD5" s="5">
        <f>($I$4*0.026)/Z5</f>
        <v>500.83752093802332</v>
      </c>
    </row>
    <row r="6" spans="2:30">
      <c r="B6" s="5">
        <v>2.0000000000000001E-4</v>
      </c>
      <c r="C6" s="5">
        <v>1.93E-4</v>
      </c>
      <c r="D6" s="5">
        <v>0.5</v>
      </c>
      <c r="E6" s="3">
        <f t="shared" si="2"/>
        <v>2590.6735751295337</v>
      </c>
      <c r="F6" s="3">
        <f t="shared" si="3"/>
        <v>202.79067357512952</v>
      </c>
      <c r="G6" s="10"/>
      <c r="H6" s="15" t="s">
        <v>7</v>
      </c>
      <c r="I6" s="15" t="s">
        <v>18</v>
      </c>
      <c r="L6" s="11">
        <v>0.5</v>
      </c>
      <c r="M6" s="12">
        <v>4.6100000000000002E-2</v>
      </c>
      <c r="N6" s="12">
        <v>0.252</v>
      </c>
      <c r="O6" s="12">
        <v>0.45800000000000002</v>
      </c>
      <c r="Q6" s="3">
        <f t="shared" si="0"/>
        <v>111.82457142857142</v>
      </c>
      <c r="R6" s="4">
        <f t="shared" si="1"/>
        <v>8.9425784264128005E-3</v>
      </c>
      <c r="U6" s="6">
        <v>1</v>
      </c>
      <c r="V6" s="7">
        <v>0.09</v>
      </c>
      <c r="W6" s="7">
        <v>0.47599999999999998</v>
      </c>
      <c r="X6" s="7">
        <v>0.55600000000000005</v>
      </c>
      <c r="Z6" s="5">
        <v>2.0000000000000001E-4</v>
      </c>
      <c r="AA6" s="17" t="s">
        <v>21</v>
      </c>
      <c r="AB6" s="5">
        <v>0.53100000000000003</v>
      </c>
      <c r="AC6" s="5">
        <f t="shared" si="4"/>
        <v>2655</v>
      </c>
      <c r="AD6" s="5">
        <f>($I$4*0.026)/Z6</f>
        <v>250.41876046901166</v>
      </c>
    </row>
    <row r="7" spans="2:30">
      <c r="B7" s="5">
        <v>4.0000000000000002E-4</v>
      </c>
      <c r="C7" s="5">
        <v>3.5E-4</v>
      </c>
      <c r="D7" s="5">
        <v>0.53</v>
      </c>
      <c r="E7" s="3">
        <f t="shared" si="2"/>
        <v>1514.2857142857144</v>
      </c>
      <c r="F7" s="3">
        <f t="shared" si="3"/>
        <v>111.82457142857142</v>
      </c>
      <c r="G7" s="10"/>
      <c r="H7" s="34">
        <f>B7</f>
        <v>4.0000000000000002E-4</v>
      </c>
      <c r="I7" s="16">
        <f>1/F7</f>
        <v>8.9425784264128005E-3</v>
      </c>
      <c r="L7" s="11">
        <v>1</v>
      </c>
      <c r="M7" s="12">
        <v>9.2200000000000004E-2</v>
      </c>
      <c r="N7" s="12">
        <v>0.504</v>
      </c>
      <c r="O7" s="12">
        <v>0.91600000000000004</v>
      </c>
      <c r="Q7" s="3">
        <f t="shared" si="0"/>
        <v>36.578130841121492</v>
      </c>
      <c r="R7" s="4">
        <f t="shared" si="1"/>
        <v>2.7338739760747705E-2</v>
      </c>
      <c r="U7" s="6">
        <v>1.5</v>
      </c>
      <c r="V7" s="7">
        <v>0.13700000000000001</v>
      </c>
      <c r="W7" s="7">
        <v>0.55400000000000005</v>
      </c>
      <c r="X7" s="7">
        <v>0.58399999999999996</v>
      </c>
      <c r="Z7" s="5">
        <v>4.0000000000000002E-4</v>
      </c>
      <c r="AA7" s="17" t="s">
        <v>21</v>
      </c>
      <c r="AB7" s="5">
        <v>0.55900000000000005</v>
      </c>
      <c r="AC7" s="5">
        <f t="shared" si="4"/>
        <v>1397.5</v>
      </c>
      <c r="AD7" s="5">
        <f>($I$4*0.026)/Z7</f>
        <v>125.20938023450583</v>
      </c>
    </row>
    <row r="8" spans="2:30">
      <c r="B8" s="5">
        <v>1E-3</v>
      </c>
      <c r="C8" s="5">
        <v>1.07E-3</v>
      </c>
      <c r="D8" s="5">
        <v>0.59</v>
      </c>
      <c r="E8" s="3">
        <f t="shared" si="2"/>
        <v>551.40186915887853</v>
      </c>
      <c r="F8" s="3">
        <f t="shared" si="3"/>
        <v>36.578130841121492</v>
      </c>
      <c r="G8" s="10"/>
      <c r="H8" s="34">
        <f>B8</f>
        <v>1E-3</v>
      </c>
      <c r="I8" s="16">
        <f>1/F8</f>
        <v>2.7338739760747705E-2</v>
      </c>
      <c r="L8" s="11">
        <v>1.5</v>
      </c>
      <c r="M8" s="12">
        <v>0.1389</v>
      </c>
      <c r="N8" s="12">
        <v>0.75900000000000001</v>
      </c>
      <c r="O8" s="12">
        <v>1.38</v>
      </c>
      <c r="Q8" s="3">
        <f t="shared" si="0"/>
        <v>19.280098522167485</v>
      </c>
      <c r="R8" s="4">
        <f t="shared" si="1"/>
        <v>5.1866954873194246E-2</v>
      </c>
      <c r="U8" s="6">
        <v>2</v>
      </c>
      <c r="V8" s="7">
        <v>0.183</v>
      </c>
      <c r="W8" s="7">
        <v>0.59</v>
      </c>
      <c r="X8" s="7">
        <v>0.60899999999999999</v>
      </c>
      <c r="Z8" s="5">
        <v>1E-3</v>
      </c>
      <c r="AA8" s="17" t="s">
        <v>21</v>
      </c>
      <c r="AB8" s="5">
        <v>0.59599999999999997</v>
      </c>
      <c r="AC8" s="5">
        <f t="shared" si="4"/>
        <v>596</v>
      </c>
      <c r="AD8" s="5">
        <f>($I$4*0.026)/Z8</f>
        <v>50.083752093802332</v>
      </c>
    </row>
    <row r="9" spans="2:30">
      <c r="B9" s="5">
        <v>2E-3</v>
      </c>
      <c r="C9" s="5">
        <v>2.0300000000000001E-3</v>
      </c>
      <c r="D9" s="5">
        <v>0.62</v>
      </c>
      <c r="E9" s="3">
        <f t="shared" si="2"/>
        <v>305.41871921182263</v>
      </c>
      <c r="F9" s="3">
        <f t="shared" si="3"/>
        <v>19.280098522167485</v>
      </c>
      <c r="G9" s="10"/>
      <c r="H9" s="34">
        <f t="shared" ref="H9:H15" si="5">B9</f>
        <v>2E-3</v>
      </c>
      <c r="I9" s="16">
        <f t="shared" ref="I9:I15" si="6">1/F9</f>
        <v>5.1866954873194246E-2</v>
      </c>
      <c r="L9" s="11">
        <v>2</v>
      </c>
      <c r="M9" s="12">
        <v>0.184</v>
      </c>
      <c r="N9" s="12">
        <v>1.006</v>
      </c>
      <c r="O9" s="12">
        <v>1.8280000000000001</v>
      </c>
      <c r="Q9" s="3">
        <f t="shared" si="0"/>
        <v>5.4510584958217265</v>
      </c>
      <c r="R9" s="4">
        <f t="shared" si="1"/>
        <v>0.18345060886183973</v>
      </c>
      <c r="U9" s="6">
        <v>2.5</v>
      </c>
      <c r="V9" s="7">
        <v>0.22500000000000001</v>
      </c>
      <c r="W9" s="7">
        <v>0.60499999999999998</v>
      </c>
      <c r="X9" s="7">
        <v>0.61899999999999999</v>
      </c>
      <c r="Z9" s="5">
        <v>2E-3</v>
      </c>
      <c r="AA9" s="17" t="s">
        <v>21</v>
      </c>
      <c r="AB9" s="5">
        <v>0.626</v>
      </c>
      <c r="AC9" s="5">
        <f t="shared" si="4"/>
        <v>313</v>
      </c>
      <c r="AD9" s="5">
        <f>($I$4*0.026)/Z9</f>
        <v>25.041876046901166</v>
      </c>
    </row>
    <row r="10" spans="2:30">
      <c r="B10" s="5">
        <v>6.0000000000000001E-3</v>
      </c>
      <c r="C10" s="5">
        <v>7.1799999999999998E-3</v>
      </c>
      <c r="D10" s="5">
        <v>0.68</v>
      </c>
      <c r="E10" s="3">
        <f t="shared" si="2"/>
        <v>94.707520891364908</v>
      </c>
      <c r="F10" s="3">
        <f t="shared" si="3"/>
        <v>5.4510584958217265</v>
      </c>
      <c r="G10" s="10"/>
      <c r="H10" s="34">
        <f t="shared" si="5"/>
        <v>6.0000000000000001E-3</v>
      </c>
      <c r="I10" s="16">
        <f t="shared" si="6"/>
        <v>0.18345060886183973</v>
      </c>
      <c r="L10" s="11">
        <v>2.5</v>
      </c>
      <c r="M10" s="12">
        <v>0.23</v>
      </c>
      <c r="N10" s="12">
        <v>1.2569999999999999</v>
      </c>
      <c r="O10" s="12">
        <v>2.2850000000000001</v>
      </c>
      <c r="Q10" s="3">
        <f t="shared" si="0"/>
        <v>2.8970096225018502</v>
      </c>
      <c r="R10" s="4">
        <f t="shared" si="1"/>
        <v>0.34518352725953411</v>
      </c>
      <c r="U10" s="6">
        <v>3</v>
      </c>
      <c r="V10" s="7">
        <v>0.27200000000000002</v>
      </c>
      <c r="W10" s="7">
        <v>0.61899999999999999</v>
      </c>
      <c r="X10" s="7">
        <v>0.63200000000000001</v>
      </c>
      <c r="Z10" s="5">
        <v>6.0000000000000001E-3</v>
      </c>
      <c r="AA10" s="17" t="s">
        <v>21</v>
      </c>
      <c r="AB10" s="5">
        <v>0.67100000000000004</v>
      </c>
      <c r="AC10" s="5">
        <f t="shared" si="4"/>
        <v>111.83333333333334</v>
      </c>
      <c r="AD10" s="5">
        <f>($I$4*0.026)/Z10</f>
        <v>8.3472920156337231</v>
      </c>
    </row>
    <row r="11" spans="2:30">
      <c r="B11" s="5">
        <v>1.4E-2</v>
      </c>
      <c r="C11" s="5">
        <v>1.3509999999999999E-2</v>
      </c>
      <c r="D11" s="5">
        <v>0.71</v>
      </c>
      <c r="E11" s="3">
        <f t="shared" si="2"/>
        <v>52.55366395262768</v>
      </c>
      <c r="F11" s="3">
        <f t="shared" si="3"/>
        <v>2.8970096225018502</v>
      </c>
      <c r="G11" s="10"/>
      <c r="H11" s="34">
        <f t="shared" si="5"/>
        <v>1.4E-2</v>
      </c>
      <c r="I11" s="16">
        <f t="shared" si="6"/>
        <v>0.34518352725953411</v>
      </c>
      <c r="L11" s="11">
        <v>3</v>
      </c>
      <c r="M11" s="12">
        <v>0.27650000000000002</v>
      </c>
      <c r="N11" s="12">
        <v>1.5109999999999999</v>
      </c>
      <c r="O11" s="12">
        <v>2.7469999999999999</v>
      </c>
      <c r="Q11" s="3">
        <f t="shared" si="0"/>
        <v>1.5655439999999998</v>
      </c>
      <c r="R11" s="4">
        <f t="shared" si="1"/>
        <v>0.63875560188662861</v>
      </c>
      <c r="U11" s="6">
        <v>3.5</v>
      </c>
      <c r="V11" s="7">
        <v>0.313</v>
      </c>
      <c r="W11" s="7">
        <v>0.63200000000000001</v>
      </c>
      <c r="X11" s="7">
        <v>0.63800000000000001</v>
      </c>
      <c r="Z11" s="5">
        <v>1.4E-2</v>
      </c>
      <c r="AA11" s="17" t="s">
        <v>21</v>
      </c>
      <c r="AB11" s="5">
        <v>0.70699999999999996</v>
      </c>
      <c r="AC11" s="5">
        <f t="shared" si="4"/>
        <v>50.499999999999993</v>
      </c>
      <c r="AD11" s="5">
        <f>($I$4*0.026)/Z11</f>
        <v>3.5774108638430238</v>
      </c>
    </row>
    <row r="12" spans="2:30">
      <c r="B12" s="5">
        <v>0.03</v>
      </c>
      <c r="C12" s="5">
        <v>2.5000000000000001E-2</v>
      </c>
      <c r="D12" s="5">
        <v>0.74</v>
      </c>
      <c r="E12" s="3">
        <f t="shared" si="2"/>
        <v>29.599999999999998</v>
      </c>
      <c r="F12" s="3">
        <f t="shared" si="3"/>
        <v>1.5655439999999998</v>
      </c>
      <c r="G12" s="10"/>
      <c r="H12" s="34">
        <f t="shared" si="5"/>
        <v>0.03</v>
      </c>
      <c r="I12" s="16">
        <f t="shared" si="6"/>
        <v>0.63875560188662861</v>
      </c>
      <c r="L12" s="11">
        <v>3.5</v>
      </c>
      <c r="M12" s="12">
        <v>0.32100000000000001</v>
      </c>
      <c r="N12" s="12">
        <v>1.756</v>
      </c>
      <c r="O12" s="12">
        <v>3.1930000000000001</v>
      </c>
      <c r="Q12" s="3">
        <f t="shared" si="0"/>
        <v>0.51161568627450971</v>
      </c>
      <c r="R12" s="4">
        <f t="shared" si="1"/>
        <v>1.9545921417730838</v>
      </c>
      <c r="U12" s="6">
        <v>4</v>
      </c>
      <c r="V12" s="7">
        <v>0.35799999999999998</v>
      </c>
      <c r="W12" s="7">
        <v>0.63600000000000001</v>
      </c>
      <c r="X12" s="7">
        <v>0.64700000000000002</v>
      </c>
      <c r="Z12" s="5">
        <v>0.03</v>
      </c>
      <c r="AA12" s="17" t="s">
        <v>21</v>
      </c>
      <c r="AB12" s="5">
        <v>0.73899999999999999</v>
      </c>
      <c r="AC12" s="5">
        <f t="shared" si="4"/>
        <v>24.633333333333333</v>
      </c>
      <c r="AD12" s="5">
        <f>($I$4*0.026)/Z12</f>
        <v>1.6694584031267445</v>
      </c>
    </row>
    <row r="13" spans="2:30">
      <c r="B13" s="5">
        <v>0.06</v>
      </c>
      <c r="C13" s="5">
        <v>7.6499999999999999E-2</v>
      </c>
      <c r="D13" s="5">
        <v>0.81</v>
      </c>
      <c r="E13" s="3">
        <f t="shared" si="2"/>
        <v>10.588235294117649</v>
      </c>
      <c r="F13" s="3">
        <f t="shared" si="3"/>
        <v>0.51161568627450971</v>
      </c>
      <c r="G13" s="10"/>
      <c r="H13" s="34">
        <f t="shared" si="5"/>
        <v>0.06</v>
      </c>
      <c r="I13" s="16">
        <f t="shared" si="6"/>
        <v>1.9545921417730838</v>
      </c>
      <c r="L13" s="11">
        <v>4</v>
      </c>
      <c r="M13" s="12">
        <v>0.36759999999999998</v>
      </c>
      <c r="N13" s="12">
        <v>2.0089999999999999</v>
      </c>
      <c r="O13" s="12">
        <v>3.6520000000000001</v>
      </c>
      <c r="Q13" s="3">
        <f t="shared" si="0"/>
        <v>0.33451794871794865</v>
      </c>
      <c r="R13" s="4">
        <f t="shared" si="1"/>
        <v>2.989376216829422</v>
      </c>
      <c r="U13" s="6">
        <v>4.5</v>
      </c>
      <c r="V13" s="7">
        <v>0.40300000000000002</v>
      </c>
      <c r="W13" s="7">
        <v>0.64300000000000002</v>
      </c>
      <c r="X13" s="7">
        <v>0.64900000000000002</v>
      </c>
      <c r="Z13" s="5">
        <v>0.06</v>
      </c>
      <c r="AA13" s="17" t="s">
        <v>21</v>
      </c>
      <c r="AB13" s="5">
        <v>0.76700000000000002</v>
      </c>
      <c r="AC13" s="5">
        <f t="shared" si="4"/>
        <v>12.783333333333333</v>
      </c>
      <c r="AD13" s="5">
        <f>($I$4*0.026)/Z13</f>
        <v>0.83472920156337227</v>
      </c>
    </row>
    <row r="14" spans="2:30">
      <c r="B14" s="5">
        <v>0.1</v>
      </c>
      <c r="C14" s="5">
        <v>0.11700000000000001</v>
      </c>
      <c r="D14" s="5">
        <v>0.84</v>
      </c>
      <c r="E14" s="3">
        <f t="shared" si="2"/>
        <v>7.1794871794871788</v>
      </c>
      <c r="F14" s="3">
        <f t="shared" si="3"/>
        <v>0.33451794871794865</v>
      </c>
      <c r="G14" s="10"/>
      <c r="H14" s="34">
        <f t="shared" si="5"/>
        <v>0.1</v>
      </c>
      <c r="I14" s="16">
        <f t="shared" si="6"/>
        <v>2.989376216829422</v>
      </c>
      <c r="L14" s="11">
        <v>4.5</v>
      </c>
      <c r="M14" s="12">
        <v>0.41349999999999998</v>
      </c>
      <c r="N14" s="12">
        <v>2.2599999999999998</v>
      </c>
      <c r="O14" s="12">
        <v>4.1079999999999997</v>
      </c>
      <c r="Q14" s="10"/>
      <c r="R14" s="36"/>
      <c r="U14" s="6">
        <v>5</v>
      </c>
      <c r="V14" s="7">
        <v>0.45</v>
      </c>
      <c r="W14" s="7">
        <v>0.64900000000000002</v>
      </c>
      <c r="X14" s="7">
        <v>0.65300000000000002</v>
      </c>
      <c r="Z14" s="5">
        <v>0.1</v>
      </c>
      <c r="AA14" s="17" t="s">
        <v>21</v>
      </c>
      <c r="AB14" s="5">
        <v>0.79400000000000004</v>
      </c>
      <c r="AC14" s="5">
        <f t="shared" si="4"/>
        <v>7.94</v>
      </c>
      <c r="AD14" s="5">
        <f>($I$4*0.026)/Z14</f>
        <v>0.50083752093802336</v>
      </c>
    </row>
    <row r="15" spans="2:30">
      <c r="B15" s="32"/>
      <c r="C15" s="32"/>
      <c r="D15" s="32"/>
      <c r="E15" s="10"/>
      <c r="F15" s="10"/>
      <c r="G15" s="10"/>
      <c r="H15" s="35"/>
      <c r="I15" s="35"/>
      <c r="L15" s="11">
        <v>5</v>
      </c>
      <c r="M15" s="12">
        <v>0.45839999999999997</v>
      </c>
      <c r="N15" s="12">
        <v>2.5049999999999999</v>
      </c>
      <c r="O15" s="12">
        <v>4.5540000000000003</v>
      </c>
      <c r="Z15" s="32"/>
      <c r="AA15" s="33"/>
      <c r="AB15" s="32"/>
      <c r="AC15" s="32"/>
      <c r="AD15" s="32"/>
    </row>
    <row r="17" spans="18:25">
      <c r="U17" s="20" t="s">
        <v>19</v>
      </c>
      <c r="V17" s="20"/>
      <c r="W17" s="20"/>
      <c r="X17" s="20"/>
      <c r="Y17" s="20"/>
    </row>
    <row r="18" spans="18:25">
      <c r="U18" s="21" t="s">
        <v>22</v>
      </c>
      <c r="V18" s="22"/>
      <c r="W18" s="22"/>
      <c r="X18" s="22"/>
      <c r="Y18" s="23"/>
    </row>
    <row r="19" spans="18:25">
      <c r="R19" s="31" t="s">
        <v>23</v>
      </c>
      <c r="S19" s="31"/>
      <c r="U19" s="2" t="s">
        <v>7</v>
      </c>
      <c r="V19" s="2" t="s">
        <v>8</v>
      </c>
      <c r="W19" s="2" t="s">
        <v>9</v>
      </c>
      <c r="X19" s="2" t="s">
        <v>10</v>
      </c>
      <c r="Y19" s="2" t="s">
        <v>11</v>
      </c>
    </row>
    <row r="20" spans="18:25">
      <c r="R20" s="14" t="s">
        <v>15</v>
      </c>
      <c r="S20" s="13">
        <f>(W24-W21)/0.0597</f>
        <v>0</v>
      </c>
      <c r="U20" s="5">
        <v>3.0000000000000001E-5</v>
      </c>
      <c r="V20" s="5">
        <v>6.0000000000000002E-5</v>
      </c>
      <c r="W20" s="5">
        <v>14.1</v>
      </c>
      <c r="X20" s="3">
        <f t="shared" ref="X20:X27" si="7">$W20/$V20</f>
        <v>235000</v>
      </c>
      <c r="Y20" s="3">
        <f t="shared" ref="Y20:Y27" si="8">(0.0258*1.517)/$V20</f>
        <v>652.30999999999995</v>
      </c>
    </row>
    <row r="21" spans="18:25">
      <c r="U21" s="5">
        <v>1E-4</v>
      </c>
      <c r="V21" s="5">
        <v>1.25E-4</v>
      </c>
      <c r="W21" s="5">
        <v>14.1</v>
      </c>
      <c r="X21" s="3">
        <f t="shared" si="7"/>
        <v>112800</v>
      </c>
      <c r="Y21" s="3">
        <f t="shared" si="8"/>
        <v>313.10879999999997</v>
      </c>
    </row>
    <row r="22" spans="18:25">
      <c r="U22" s="5">
        <v>2.0000000000000001E-4</v>
      </c>
      <c r="V22" s="5">
        <v>2.23E-4</v>
      </c>
      <c r="W22" s="5">
        <v>14.1</v>
      </c>
      <c r="X22" s="3">
        <f t="shared" si="7"/>
        <v>63228.699551569509</v>
      </c>
      <c r="Y22" s="3">
        <f t="shared" si="8"/>
        <v>175.50941704035873</v>
      </c>
    </row>
    <row r="23" spans="18:25">
      <c r="U23" s="5">
        <v>4.0000000000000002E-4</v>
      </c>
      <c r="V23" s="5">
        <v>4.08E-4</v>
      </c>
      <c r="W23" s="5">
        <v>14.1</v>
      </c>
      <c r="X23" s="3">
        <f t="shared" si="7"/>
        <v>34558.823529411762</v>
      </c>
      <c r="Y23" s="3">
        <f t="shared" si="8"/>
        <v>95.927941176470583</v>
      </c>
    </row>
    <row r="24" spans="18:25">
      <c r="U24" s="5">
        <v>1E-3</v>
      </c>
      <c r="V24" s="5">
        <v>1.15E-3</v>
      </c>
      <c r="W24" s="5">
        <v>14.1</v>
      </c>
      <c r="X24" s="3">
        <f t="shared" si="7"/>
        <v>12260.869565217392</v>
      </c>
      <c r="Y24" s="3">
        <f t="shared" si="8"/>
        <v>34.033565217391299</v>
      </c>
    </row>
    <row r="25" spans="18:25">
      <c r="U25" s="5">
        <v>2E-3</v>
      </c>
      <c r="V25" s="5">
        <v>2.0100000000000001E-3</v>
      </c>
      <c r="W25" s="5">
        <v>14.1</v>
      </c>
      <c r="X25" s="3">
        <f t="shared" si="7"/>
        <v>7014.9253731343279</v>
      </c>
      <c r="Y25" s="3">
        <f t="shared" si="8"/>
        <v>19.471940298507459</v>
      </c>
    </row>
    <row r="26" spans="18:25">
      <c r="U26" s="5">
        <v>6.0000000000000001E-3</v>
      </c>
      <c r="V26" s="5">
        <v>6.6E-3</v>
      </c>
      <c r="W26" s="5">
        <v>14.2</v>
      </c>
      <c r="X26" s="3">
        <f t="shared" si="7"/>
        <v>2151.5151515151515</v>
      </c>
      <c r="Y26" s="3">
        <f t="shared" si="8"/>
        <v>5.9300909090909082</v>
      </c>
    </row>
    <row r="27" spans="18:25">
      <c r="U27" s="5">
        <v>1.4E-2</v>
      </c>
      <c r="V27" s="5">
        <v>1.47E-2</v>
      </c>
      <c r="W27" s="5">
        <v>14.2</v>
      </c>
      <c r="X27" s="3">
        <f t="shared" si="7"/>
        <v>965.98639455782313</v>
      </c>
      <c r="Y27" s="3">
        <f t="shared" si="8"/>
        <v>2.6624897959183671</v>
      </c>
    </row>
    <row r="28" spans="18:25">
      <c r="U28" s="5">
        <v>0.03</v>
      </c>
      <c r="V28" s="17" t="s">
        <v>20</v>
      </c>
      <c r="W28" s="17" t="s">
        <v>20</v>
      </c>
      <c r="X28" s="18" t="s">
        <v>21</v>
      </c>
      <c r="Y28" s="18" t="s">
        <v>21</v>
      </c>
    </row>
    <row r="29" spans="18:25">
      <c r="U29" s="5">
        <v>0.06</v>
      </c>
      <c r="V29" s="17" t="s">
        <v>20</v>
      </c>
      <c r="W29" s="17" t="s">
        <v>20</v>
      </c>
      <c r="X29" s="18" t="s">
        <v>21</v>
      </c>
      <c r="Y29" s="18" t="s">
        <v>21</v>
      </c>
    </row>
    <row r="30" spans="18:25">
      <c r="U30" s="5">
        <v>0.1</v>
      </c>
      <c r="V30" s="17" t="s">
        <v>20</v>
      </c>
      <c r="W30" s="17" t="s">
        <v>20</v>
      </c>
      <c r="X30" s="18" t="s">
        <v>21</v>
      </c>
      <c r="Y30" s="18" t="s">
        <v>21</v>
      </c>
    </row>
    <row r="31" spans="18:25">
      <c r="U31" s="5">
        <v>0.15</v>
      </c>
      <c r="V31" s="17" t="s">
        <v>20</v>
      </c>
      <c r="W31" s="17" t="s">
        <v>20</v>
      </c>
      <c r="X31" s="18" t="s">
        <v>21</v>
      </c>
      <c r="Y31" s="18" t="s">
        <v>21</v>
      </c>
    </row>
  </sheetData>
  <mergeCells count="13">
    <mergeCell ref="R19:S19"/>
    <mergeCell ref="U18:Y18"/>
    <mergeCell ref="L2:O2"/>
    <mergeCell ref="M3:O3"/>
    <mergeCell ref="L3:L4"/>
    <mergeCell ref="U17:Y17"/>
    <mergeCell ref="Z2:AD2"/>
    <mergeCell ref="AA1:AB1"/>
    <mergeCell ref="V1:W1"/>
    <mergeCell ref="B2:F2"/>
    <mergeCell ref="U2:U3"/>
    <mergeCell ref="V2:X2"/>
    <mergeCell ref="H3:I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Swalhah</dc:creator>
  <cp:lastModifiedBy>Christopher Brant</cp:lastModifiedBy>
  <dcterms:created xsi:type="dcterms:W3CDTF">2017-09-18T13:07:45Z</dcterms:created>
  <dcterms:modified xsi:type="dcterms:W3CDTF">2017-09-21T20:54:16Z</dcterms:modified>
</cp:coreProperties>
</file>