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topher Brant\Google Drive\Clemson Year 3\Clemson Fall 2017\ECE 3110 Electrical Engineering III Lab\Lab Reports\Lab Report Data\"/>
    </mc:Choice>
  </mc:AlternateContent>
  <bookViews>
    <workbookView xWindow="0" yWindow="0" windowWidth="23040" windowHeight="909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6" i="1" l="1"/>
  <c r="P16" i="1"/>
  <c r="O16" i="1"/>
  <c r="N16" i="1"/>
  <c r="M16" i="1"/>
  <c r="L16" i="1"/>
  <c r="P10" i="1"/>
  <c r="P9" i="1"/>
  <c r="P8" i="1"/>
  <c r="P7" i="1"/>
  <c r="P6" i="1"/>
  <c r="S10" i="1"/>
  <c r="S9" i="1"/>
  <c r="S8" i="1"/>
  <c r="S7" i="1"/>
  <c r="S6" i="1"/>
  <c r="S5" i="1"/>
  <c r="S4" i="1"/>
  <c r="P5" i="1"/>
  <c r="I9" i="1"/>
  <c r="I8" i="1"/>
  <c r="I7" i="1"/>
  <c r="I6" i="1"/>
  <c r="I5" i="1"/>
  <c r="I4" i="1"/>
  <c r="F6" i="1"/>
  <c r="F5" i="1"/>
  <c r="F4" i="1"/>
</calcChain>
</file>

<file path=xl/sharedStrings.xml><?xml version="1.0" encoding="utf-8"?>
<sst xmlns="http://schemas.openxmlformats.org/spreadsheetml/2006/main" count="59" uniqueCount="27">
  <si>
    <t>1k</t>
  </si>
  <si>
    <r>
      <t>Without C</t>
    </r>
    <r>
      <rPr>
        <vertAlign val="subscript"/>
        <sz val="11"/>
        <color theme="1"/>
        <rFont val="Calibri"/>
        <family val="2"/>
        <scheme val="minor"/>
      </rPr>
      <t>E</t>
    </r>
  </si>
  <si>
    <r>
      <t>With C</t>
    </r>
    <r>
      <rPr>
        <vertAlign val="subscript"/>
        <sz val="11"/>
        <color theme="1"/>
        <rFont val="Calibri"/>
        <family val="2"/>
        <scheme val="minor"/>
      </rPr>
      <t>E</t>
    </r>
  </si>
  <si>
    <r>
      <t>V</t>
    </r>
    <r>
      <rPr>
        <vertAlign val="subscript"/>
        <sz val="11"/>
        <color theme="1"/>
        <rFont val="Calibri"/>
        <family val="2"/>
        <scheme val="minor"/>
      </rPr>
      <t>O-PP</t>
    </r>
  </si>
  <si>
    <t>Output waveform shape</t>
  </si>
  <si>
    <r>
      <t>A</t>
    </r>
    <r>
      <rPr>
        <vertAlign val="subscript"/>
        <sz val="11"/>
        <color theme="1"/>
        <rFont val="Calibri"/>
        <family val="2"/>
        <scheme val="minor"/>
      </rPr>
      <t xml:space="preserve">V </t>
    </r>
    <r>
      <rPr>
        <sz val="11"/>
        <color theme="1"/>
        <rFont val="Calibri"/>
        <family val="2"/>
        <scheme val="minor"/>
      </rPr>
      <t>= V</t>
    </r>
    <r>
      <rPr>
        <vertAlign val="subscript"/>
        <sz val="11"/>
        <color theme="1"/>
        <rFont val="Calibri"/>
        <family val="2"/>
        <scheme val="minor"/>
      </rPr>
      <t>O-PP</t>
    </r>
    <r>
      <rPr>
        <sz val="11"/>
        <color theme="1"/>
        <rFont val="Calibri"/>
        <family val="2"/>
        <scheme val="minor"/>
      </rPr>
      <t>/V</t>
    </r>
    <r>
      <rPr>
        <vertAlign val="subscript"/>
        <sz val="11"/>
        <color theme="1"/>
        <rFont val="Calibri"/>
        <family val="2"/>
        <scheme val="minor"/>
      </rPr>
      <t>S-PP</t>
    </r>
  </si>
  <si>
    <t>10k</t>
  </si>
  <si>
    <r>
      <t>R</t>
    </r>
    <r>
      <rPr>
        <vertAlign val="subscript"/>
        <sz val="11"/>
        <color theme="1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 xml:space="preserve"> (</t>
    </r>
    <r>
      <rPr>
        <sz val="11"/>
        <color theme="1"/>
        <rFont val="Calibri"/>
        <family val="2"/>
      </rPr>
      <t>Ω)</t>
    </r>
  </si>
  <si>
    <r>
      <t>R</t>
    </r>
    <r>
      <rPr>
        <vertAlign val="subscript"/>
        <sz val="11"/>
        <color theme="1"/>
        <rFont val="Calibri"/>
        <family val="2"/>
        <scheme val="minor"/>
      </rPr>
      <t>C</t>
    </r>
    <r>
      <rPr>
        <sz val="11"/>
        <color theme="1"/>
        <rFont val="Calibri"/>
        <family val="2"/>
        <scheme val="minor"/>
      </rPr>
      <t xml:space="preserve"> (</t>
    </r>
    <r>
      <rPr>
        <sz val="11"/>
        <color theme="1"/>
        <rFont val="Calibri"/>
        <family val="2"/>
      </rPr>
      <t>Ω)</t>
    </r>
  </si>
  <si>
    <r>
      <t>Table 7.1: V</t>
    </r>
    <r>
      <rPr>
        <vertAlign val="subscript"/>
        <sz val="11"/>
        <color theme="1"/>
        <rFont val="Calibri"/>
        <family val="2"/>
        <scheme val="minor"/>
      </rPr>
      <t xml:space="preserve">O </t>
    </r>
    <r>
      <rPr>
        <sz val="11"/>
        <color theme="1"/>
        <rFont val="Calibri"/>
        <family val="2"/>
        <scheme val="minor"/>
      </rPr>
      <t>vs R</t>
    </r>
    <r>
      <rPr>
        <vertAlign val="subscript"/>
        <sz val="11"/>
        <color theme="1"/>
        <rFont val="Calibri"/>
        <family val="2"/>
        <scheme val="minor"/>
      </rPr>
      <t>C</t>
    </r>
  </si>
  <si>
    <r>
      <t>Table 7.2: V</t>
    </r>
    <r>
      <rPr>
        <vertAlign val="subscript"/>
        <sz val="11"/>
        <color theme="1"/>
        <rFont val="Calibri"/>
        <family val="2"/>
        <scheme val="minor"/>
      </rPr>
      <t xml:space="preserve">O </t>
    </r>
    <r>
      <rPr>
        <sz val="11"/>
        <color theme="1"/>
        <rFont val="Calibri"/>
        <family val="2"/>
        <scheme val="minor"/>
      </rPr>
      <t>vs R</t>
    </r>
    <r>
      <rPr>
        <vertAlign val="subscript"/>
        <sz val="11"/>
        <color theme="1"/>
        <rFont val="Calibri"/>
        <family val="2"/>
        <scheme val="minor"/>
      </rPr>
      <t>E</t>
    </r>
  </si>
  <si>
    <t>Frequency (Hz)</t>
  </si>
  <si>
    <t>25k</t>
  </si>
  <si>
    <t>50k</t>
  </si>
  <si>
    <r>
      <t>V</t>
    </r>
    <r>
      <rPr>
        <b/>
        <vertAlign val="subscript"/>
        <sz val="11"/>
        <color theme="1"/>
        <rFont val="Calibri"/>
        <family val="2"/>
        <scheme val="minor"/>
      </rPr>
      <t>O-PP</t>
    </r>
  </si>
  <si>
    <r>
      <t>A</t>
    </r>
    <r>
      <rPr>
        <b/>
        <vertAlign val="subscript"/>
        <sz val="11"/>
        <color theme="1"/>
        <rFont val="Calibri"/>
        <family val="2"/>
        <scheme val="minor"/>
      </rPr>
      <t>V</t>
    </r>
  </si>
  <si>
    <r>
      <t>Table 7.3: Frequency response of V</t>
    </r>
    <r>
      <rPr>
        <vertAlign val="subscript"/>
        <sz val="11"/>
        <color theme="1"/>
        <rFont val="Calibri"/>
        <family val="2"/>
        <scheme val="minor"/>
      </rPr>
      <t xml:space="preserve">O-PP </t>
    </r>
    <r>
      <rPr>
        <sz val="11"/>
        <color theme="1"/>
        <rFont val="Calibri"/>
        <family val="2"/>
        <scheme val="minor"/>
      </rPr>
      <t>and voltage gain A</t>
    </r>
    <r>
      <rPr>
        <vertAlign val="subscript"/>
        <sz val="11"/>
        <color theme="1"/>
        <rFont val="Calibri"/>
        <family val="2"/>
        <scheme val="minor"/>
      </rPr>
      <t>V</t>
    </r>
  </si>
  <si>
    <t>Beta/H21</t>
  </si>
  <si>
    <r>
      <t>V</t>
    </r>
    <r>
      <rPr>
        <vertAlign val="subscript"/>
        <sz val="11"/>
        <color theme="1"/>
        <rFont val="Calibri"/>
        <family val="2"/>
        <scheme val="minor"/>
      </rPr>
      <t>BE</t>
    </r>
  </si>
  <si>
    <t>4.89 V</t>
  </si>
  <si>
    <r>
      <t>V</t>
    </r>
    <r>
      <rPr>
        <vertAlign val="subscript"/>
        <sz val="11"/>
        <color theme="1"/>
        <rFont val="Calibri"/>
        <family val="2"/>
        <scheme val="minor"/>
      </rPr>
      <t>C0</t>
    </r>
  </si>
  <si>
    <t>1.07 V</t>
  </si>
  <si>
    <r>
      <t>V</t>
    </r>
    <r>
      <rPr>
        <vertAlign val="subscript"/>
        <sz val="11"/>
        <color theme="1"/>
        <rFont val="Calibri"/>
        <family val="2"/>
        <scheme val="minor"/>
      </rPr>
      <t>E0</t>
    </r>
  </si>
  <si>
    <r>
      <t>I</t>
    </r>
    <r>
      <rPr>
        <vertAlign val="subscript"/>
        <sz val="11"/>
        <color theme="1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 xml:space="preserve"> ~ I</t>
    </r>
    <r>
      <rPr>
        <vertAlign val="subscript"/>
        <sz val="11"/>
        <color theme="1"/>
        <rFont val="Calibri"/>
        <family val="2"/>
        <scheme val="minor"/>
      </rPr>
      <t>C</t>
    </r>
  </si>
  <si>
    <t>1.07 mA</t>
  </si>
  <si>
    <t>Distorted</t>
  </si>
  <si>
    <t>Sinusoidal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</si>
</sst>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vertAlign val="subscript"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2" fontId="0" fillId="0" borderId="0" xfId="0" applyNumberFormat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0" xfId="0" applyNumberFormat="1" applyBorder="1" applyAlignment="1">
      <alignment vertical="center"/>
    </xf>
    <xf numFmtId="2" fontId="0" fillId="0" borderId="0" xfId="0" applyNumberForma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 vs </a:t>
            </a:r>
            <a:r>
              <a:rPr lang="en-US" sz="1400" b="0" i="0" u="none" strike="noStrike" baseline="0">
                <a:effectLst/>
              </a:rPr>
              <a:t>Rc (</a:t>
            </a:r>
            <a:r>
              <a:rPr lang="el-GR" sz="1400" b="0" i="0" u="none" strike="noStrike" baseline="0">
                <a:effectLst/>
              </a:rPr>
              <a:t>Ω)</a:t>
            </a:r>
            <a:r>
              <a:rPr lang="en-US" sz="1400" b="0" i="0" u="none" strike="noStrike" baseline="0">
                <a:effectLst/>
              </a:rPr>
              <a:t> </a:t>
            </a:r>
            <a:r>
              <a:rPr lang="en-US"/>
              <a:t>with Ce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RC (Ω)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Sheet1!$C$4:$C$6</c:f>
              <c:numCache>
                <c:formatCode>0.00</c:formatCode>
                <c:ptCount val="3"/>
                <c:pt idx="0">
                  <c:v>1000</c:v>
                </c:pt>
                <c:pt idx="1">
                  <c:v>3000</c:v>
                </c:pt>
                <c:pt idx="2">
                  <c:v>6000</c:v>
                </c:pt>
              </c:numCache>
            </c:numRef>
          </c:cat>
          <c:val>
            <c:numRef>
              <c:f>Sheet1!$F$4:$F$6</c:f>
              <c:numCache>
                <c:formatCode>0.00</c:formatCode>
                <c:ptCount val="3"/>
                <c:pt idx="0">
                  <c:v>38.292682926829265</c:v>
                </c:pt>
                <c:pt idx="1">
                  <c:v>107.48430709802028</c:v>
                </c:pt>
                <c:pt idx="2">
                  <c:v>204.40891472868219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72-4C96-BA82-295D0C5EBE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0899743"/>
        <c:axId val="2039282975"/>
      </c:lineChart>
      <c:catAx>
        <c:axId val="20608997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Collector Resistance Rc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9282975"/>
        <c:crosses val="autoZero"/>
        <c:auto val="1"/>
        <c:lblAlgn val="ctr"/>
        <c:lblOffset val="100"/>
        <c:noMultiLvlLbl val="0"/>
      </c:catAx>
      <c:valAx>
        <c:axId val="2039282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</a:t>
                </a:r>
                <a:r>
                  <a:rPr lang="en-US" baseline="0"/>
                  <a:t> Gain Av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8997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 vs </a:t>
            </a:r>
            <a:r>
              <a:rPr lang="en-US" sz="1400" b="0" i="0" u="none" strike="noStrike" baseline="0">
                <a:effectLst/>
              </a:rPr>
              <a:t>Rc (</a:t>
            </a:r>
            <a:r>
              <a:rPr lang="el-GR" sz="1400" b="0" i="0" u="none" strike="noStrike" baseline="0">
                <a:effectLst/>
              </a:rPr>
              <a:t>Ω)</a:t>
            </a:r>
            <a:r>
              <a:rPr lang="en-US"/>
              <a:t> without Ce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RC (Ω)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Sheet1!$C$4:$C$9</c:f>
              <c:numCache>
                <c:formatCode>0.00</c:formatCode>
                <c:ptCount val="6"/>
                <c:pt idx="0">
                  <c:v>1000</c:v>
                </c:pt>
                <c:pt idx="1">
                  <c:v>3000</c:v>
                </c:pt>
                <c:pt idx="2">
                  <c:v>6000</c:v>
                </c:pt>
                <c:pt idx="3">
                  <c:v>9000</c:v>
                </c:pt>
                <c:pt idx="4">
                  <c:v>15000</c:v>
                </c:pt>
                <c:pt idx="5">
                  <c:v>20000</c:v>
                </c:pt>
              </c:numCache>
            </c:numRef>
          </c:cat>
          <c:val>
            <c:numRef>
              <c:f>Sheet1!$I$4:$I$9</c:f>
              <c:numCache>
                <c:formatCode>0.00</c:formatCode>
                <c:ptCount val="6"/>
                <c:pt idx="0">
                  <c:v>1.2699849170437405</c:v>
                </c:pt>
                <c:pt idx="1">
                  <c:v>2.9587884806355507</c:v>
                </c:pt>
                <c:pt idx="2">
                  <c:v>6.1587771203155821</c:v>
                </c:pt>
                <c:pt idx="3">
                  <c:v>2.314243027888446</c:v>
                </c:pt>
                <c:pt idx="4">
                  <c:v>0.34829637641968636</c:v>
                </c:pt>
                <c:pt idx="5">
                  <c:v>0.48618219037871035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67-4C7A-B0E1-B403C06653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0899743"/>
        <c:axId val="2039282975"/>
      </c:lineChart>
      <c:catAx>
        <c:axId val="20608997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Collector Resistance Rc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9282975"/>
        <c:crosses val="autoZero"/>
        <c:auto val="1"/>
        <c:lblAlgn val="ctr"/>
        <c:lblOffset val="100"/>
        <c:noMultiLvlLbl val="0"/>
      </c:catAx>
      <c:valAx>
        <c:axId val="2039282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</a:t>
                </a:r>
                <a:r>
                  <a:rPr lang="en-US" baseline="0"/>
                  <a:t> Gain Av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8997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 vs </a:t>
            </a:r>
            <a:r>
              <a:rPr lang="en-US" sz="1400" b="0" i="0" u="none" strike="noStrike" baseline="0">
                <a:effectLst/>
              </a:rPr>
              <a:t>Re (</a:t>
            </a:r>
            <a:r>
              <a:rPr lang="el-GR" sz="1400" b="0" i="0" u="none" strike="noStrike" baseline="0">
                <a:effectLst/>
              </a:rPr>
              <a:t>Ω)</a:t>
            </a:r>
            <a:r>
              <a:rPr lang="en-US"/>
              <a:t> with Ce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Sheet1!$P$5:$P$10</c:f>
              <c:strCache>
                <c:ptCount val="6"/>
                <c:pt idx="0">
                  <c:v>22.96</c:v>
                </c:pt>
                <c:pt idx="1">
                  <c:v>139.59</c:v>
                </c:pt>
                <c:pt idx="2">
                  <c:v>52.07</c:v>
                </c:pt>
                <c:pt idx="3">
                  <c:v>26.80</c:v>
                </c:pt>
                <c:pt idx="4">
                  <c:v>20.40</c:v>
                </c:pt>
                <c:pt idx="5">
                  <c:v>16.52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Sheet1!$M$4:$M$10</c15:sqref>
                  </c15:fullRef>
                </c:ext>
              </c:extLst>
              <c:f>Sheet1!$M$5:$M$10</c:f>
              <c:numCache>
                <c:formatCode>0.00</c:formatCode>
                <c:ptCount val="6"/>
                <c:pt idx="0">
                  <c:v>500</c:v>
                </c:pt>
                <c:pt idx="1">
                  <c:v>1000</c:v>
                </c:pt>
                <c:pt idx="2">
                  <c:v>3000</c:v>
                </c:pt>
                <c:pt idx="3">
                  <c:v>6000</c:v>
                </c:pt>
                <c:pt idx="4">
                  <c:v>8000</c:v>
                </c:pt>
                <c:pt idx="5">
                  <c:v>10000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Sheet1!$P$4:$P$10</c15:sqref>
                  </c15:fullRef>
                </c:ext>
              </c:extLst>
              <c:f>Sheet1!$P$5:$P$10</c:f>
              <c:numCache>
                <c:formatCode>0.00</c:formatCode>
                <c:ptCount val="6"/>
                <c:pt idx="0">
                  <c:v>22.961165048543688</c:v>
                </c:pt>
                <c:pt idx="1">
                  <c:v>139.58633958633959</c:v>
                </c:pt>
                <c:pt idx="2">
                  <c:v>52.070442646358877</c:v>
                </c:pt>
                <c:pt idx="3">
                  <c:v>26.795841209829863</c:v>
                </c:pt>
                <c:pt idx="4">
                  <c:v>20.399810516342967</c:v>
                </c:pt>
                <c:pt idx="5">
                  <c:v>16.524644549763032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7D-4DD3-A0CD-CCF195BF04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0899743"/>
        <c:axId val="2039282975"/>
      </c:lineChart>
      <c:catAx>
        <c:axId val="20608997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Emitter Resistance 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9282975"/>
        <c:crosses val="autoZero"/>
        <c:auto val="1"/>
        <c:lblAlgn val="ctr"/>
        <c:lblOffset val="100"/>
        <c:noMultiLvlLbl val="0"/>
      </c:catAx>
      <c:valAx>
        <c:axId val="2039282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</a:t>
                </a:r>
                <a:r>
                  <a:rPr lang="en-US" baseline="0"/>
                  <a:t> Gain Av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8997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 vs </a:t>
            </a:r>
            <a:r>
              <a:rPr lang="en-US" sz="1400" b="0" i="0" u="none" strike="noStrike" baseline="0">
                <a:effectLst/>
              </a:rPr>
              <a:t>Re (</a:t>
            </a:r>
            <a:r>
              <a:rPr lang="el-GR" sz="1400" b="0" i="0" u="none" strike="noStrike" baseline="0">
                <a:effectLst/>
              </a:rPr>
              <a:t>Ω)</a:t>
            </a:r>
            <a:r>
              <a:rPr lang="en-US"/>
              <a:t> without Ce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Sheet1!$M$2</c:f>
              <c:strCache>
                <c:ptCount val="1"/>
                <c:pt idx="0">
                  <c:v>RE (Ω)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Sheet1!$M$4:$M$10</c:f>
              <c:numCache>
                <c:formatCode>0.00</c:formatCode>
                <c:ptCount val="7"/>
                <c:pt idx="0">
                  <c:v>200</c:v>
                </c:pt>
                <c:pt idx="1">
                  <c:v>500</c:v>
                </c:pt>
                <c:pt idx="2">
                  <c:v>1000</c:v>
                </c:pt>
                <c:pt idx="3">
                  <c:v>3000</c:v>
                </c:pt>
                <c:pt idx="4">
                  <c:v>6000</c:v>
                </c:pt>
                <c:pt idx="5">
                  <c:v>8000</c:v>
                </c:pt>
                <c:pt idx="6">
                  <c:v>10000</c:v>
                </c:pt>
              </c:numCache>
            </c:numRef>
          </c:cat>
          <c:val>
            <c:numRef>
              <c:f>Sheet1!$S$4:$S$10</c:f>
              <c:numCache>
                <c:formatCode>0.00</c:formatCode>
                <c:ptCount val="7"/>
                <c:pt idx="0">
                  <c:v>2.0932149651236522</c:v>
                </c:pt>
                <c:pt idx="1">
                  <c:v>4.0109523809523804</c:v>
                </c:pt>
                <c:pt idx="2">
                  <c:v>3.9657170449058423</c:v>
                </c:pt>
                <c:pt idx="3">
                  <c:v>1.4209291412482403</c:v>
                </c:pt>
                <c:pt idx="4">
                  <c:v>0.75551384326607229</c:v>
                </c:pt>
                <c:pt idx="5">
                  <c:v>0.62429111531190917</c:v>
                </c:pt>
                <c:pt idx="6">
                  <c:v>0.51822053951727398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0F-4898-9A77-1A25402FBC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0899743"/>
        <c:axId val="2039282975"/>
      </c:lineChart>
      <c:catAx>
        <c:axId val="20608997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Emitter Resistance 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9282975"/>
        <c:crosses val="autoZero"/>
        <c:auto val="1"/>
        <c:lblAlgn val="ctr"/>
        <c:lblOffset val="100"/>
        <c:noMultiLvlLbl val="0"/>
      </c:catAx>
      <c:valAx>
        <c:axId val="2039282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</a:t>
                </a:r>
                <a:r>
                  <a:rPr lang="en-US" baseline="0"/>
                  <a:t> Gain Av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8997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16</xdr:row>
      <xdr:rowOff>180975</xdr:rowOff>
    </xdr:from>
    <xdr:to>
      <xdr:col>9</xdr:col>
      <xdr:colOff>47625</xdr:colOff>
      <xdr:row>31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0163CB-5D7F-481A-ABF7-241DDE1C2C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17</xdr:row>
      <xdr:rowOff>0</xdr:rowOff>
    </xdr:from>
    <xdr:to>
      <xdr:col>17</xdr:col>
      <xdr:colOff>76200</xdr:colOff>
      <xdr:row>31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11FC061-E963-4405-9327-1D0B48DDCE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33</xdr:row>
      <xdr:rowOff>0</xdr:rowOff>
    </xdr:from>
    <xdr:to>
      <xdr:col>9</xdr:col>
      <xdr:colOff>47625</xdr:colOff>
      <xdr:row>47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F35D679-9E93-4039-8178-BCA5EEB8EF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33</xdr:row>
      <xdr:rowOff>0</xdr:rowOff>
    </xdr:from>
    <xdr:to>
      <xdr:col>17</xdr:col>
      <xdr:colOff>76200</xdr:colOff>
      <xdr:row>47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F54D754-B237-42BD-944A-4951D12798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32"/>
  <sheetViews>
    <sheetView tabSelected="1" workbookViewId="0">
      <selection activeCell="K6" sqref="K6"/>
    </sheetView>
  </sheetViews>
  <sheetFormatPr defaultColWidth="8.85546875" defaultRowHeight="15" x14ac:dyDescent="0.25"/>
  <cols>
    <col min="1" max="2" width="8.85546875" style="1"/>
    <col min="3" max="3" width="8.7109375" style="1" bestFit="1" customWidth="1"/>
    <col min="4" max="4" width="6.140625" style="1" bestFit="1" customWidth="1"/>
    <col min="5" max="5" width="9.28515625" style="1" bestFit="1" customWidth="1"/>
    <col min="6" max="6" width="12.7109375" style="1" customWidth="1"/>
    <col min="7" max="7" width="8" style="1" bestFit="1" customWidth="1"/>
    <col min="8" max="8" width="10.28515625" style="1" customWidth="1"/>
    <col min="9" max="9" width="12.7109375" style="1" customWidth="1"/>
    <col min="10" max="10" width="8.85546875" style="1"/>
    <col min="11" max="11" width="13.7109375" style="1" bestFit="1" customWidth="1"/>
    <col min="12" max="13" width="8.85546875" style="1"/>
    <col min="14" max="14" width="6.5703125" style="1" bestFit="1" customWidth="1"/>
    <col min="15" max="15" width="10.140625" style="1" bestFit="1" customWidth="1"/>
    <col min="16" max="16" width="12.7109375" style="1" customWidth="1"/>
    <col min="17" max="17" width="6.5703125" style="1" bestFit="1" customWidth="1"/>
    <col min="18" max="18" width="10.140625" style="1" bestFit="1" customWidth="1"/>
    <col min="19" max="19" width="12.85546875" style="1" customWidth="1"/>
    <col min="20" max="16384" width="8.85546875" style="1"/>
  </cols>
  <sheetData>
    <row r="1" spans="3:19" ht="18" x14ac:dyDescent="0.25">
      <c r="C1" s="8" t="s">
        <v>9</v>
      </c>
      <c r="D1" s="8"/>
      <c r="E1" s="8"/>
      <c r="F1" s="8"/>
      <c r="G1" s="8"/>
      <c r="H1" s="8"/>
      <c r="I1" s="8"/>
      <c r="M1" s="8" t="s">
        <v>10</v>
      </c>
      <c r="N1" s="8"/>
      <c r="O1" s="8"/>
      <c r="P1" s="8"/>
      <c r="Q1" s="8"/>
      <c r="R1" s="8"/>
      <c r="S1" s="8"/>
    </row>
    <row r="2" spans="3:19" ht="18" x14ac:dyDescent="0.25">
      <c r="C2" s="12" t="s">
        <v>8</v>
      </c>
      <c r="D2" s="9" t="s">
        <v>2</v>
      </c>
      <c r="E2" s="10"/>
      <c r="F2" s="11"/>
      <c r="G2" s="9" t="s">
        <v>1</v>
      </c>
      <c r="H2" s="10"/>
      <c r="I2" s="11"/>
      <c r="M2" s="8" t="s">
        <v>7</v>
      </c>
      <c r="N2" s="8" t="s">
        <v>2</v>
      </c>
      <c r="O2" s="8"/>
      <c r="P2" s="8"/>
      <c r="Q2" s="8" t="s">
        <v>1</v>
      </c>
      <c r="R2" s="8"/>
      <c r="S2" s="8"/>
    </row>
    <row r="3" spans="3:19" ht="45" x14ac:dyDescent="0.25">
      <c r="C3" s="13"/>
      <c r="D3" s="2" t="s">
        <v>3</v>
      </c>
      <c r="E3" s="3" t="s">
        <v>4</v>
      </c>
      <c r="F3" s="3" t="s">
        <v>5</v>
      </c>
      <c r="G3" s="2" t="s">
        <v>3</v>
      </c>
      <c r="H3" s="3" t="s">
        <v>4</v>
      </c>
      <c r="I3" s="3" t="s">
        <v>5</v>
      </c>
      <c r="M3" s="8"/>
      <c r="N3" s="2" t="s">
        <v>3</v>
      </c>
      <c r="O3" s="3" t="s">
        <v>4</v>
      </c>
      <c r="P3" s="3" t="s">
        <v>5</v>
      </c>
      <c r="Q3" s="2" t="s">
        <v>3</v>
      </c>
      <c r="R3" s="3" t="s">
        <v>4</v>
      </c>
      <c r="S3" s="3" t="s">
        <v>5</v>
      </c>
    </row>
    <row r="4" spans="3:19" x14ac:dyDescent="0.25">
      <c r="C4" s="2">
        <v>1000</v>
      </c>
      <c r="D4" s="2">
        <v>0.78500000000000003</v>
      </c>
      <c r="E4" s="2"/>
      <c r="F4" s="2">
        <f>D4/0.0205</f>
        <v>38.292682926829265</v>
      </c>
      <c r="G4" s="2">
        <v>2.5260000000000001E-2</v>
      </c>
      <c r="H4" s="2" t="s">
        <v>26</v>
      </c>
      <c r="I4" s="2">
        <f>G4/0.01989</f>
        <v>1.2699849170437405</v>
      </c>
      <c r="M4" s="2">
        <v>200</v>
      </c>
      <c r="N4" s="2"/>
      <c r="O4" s="2" t="s">
        <v>25</v>
      </c>
      <c r="P4" s="2"/>
      <c r="Q4" s="2">
        <v>3.3009999999999998E-2</v>
      </c>
      <c r="R4" s="2" t="s">
        <v>26</v>
      </c>
      <c r="S4" s="2">
        <f>Q4/0.01577</f>
        <v>2.0932149651236522</v>
      </c>
    </row>
    <row r="5" spans="3:19" x14ac:dyDescent="0.25">
      <c r="C5" s="2">
        <v>3000</v>
      </c>
      <c r="D5" s="2">
        <v>2.226</v>
      </c>
      <c r="E5" s="2"/>
      <c r="F5" s="2">
        <f>D5/0.02071</f>
        <v>107.48430709802028</v>
      </c>
      <c r="G5" s="2">
        <v>5.9589999999999997E-2</v>
      </c>
      <c r="H5" s="2" t="s">
        <v>26</v>
      </c>
      <c r="I5" s="2">
        <f>G5/0.02014</f>
        <v>2.9587884806355507</v>
      </c>
      <c r="M5" s="2">
        <v>500</v>
      </c>
      <c r="N5" s="2">
        <v>0.47299999999999998</v>
      </c>
      <c r="O5" s="2" t="s">
        <v>26</v>
      </c>
      <c r="P5" s="2">
        <f>N5/0.0206</f>
        <v>22.961165048543688</v>
      </c>
      <c r="Q5" s="2">
        <v>8.4229999999999999E-2</v>
      </c>
      <c r="R5" s="2" t="s">
        <v>26</v>
      </c>
      <c r="S5" s="2">
        <f>Q5/0.021</f>
        <v>4.0109523809523804</v>
      </c>
    </row>
    <row r="6" spans="3:19" x14ac:dyDescent="0.25">
      <c r="C6" s="2">
        <v>6000</v>
      </c>
      <c r="D6" s="2">
        <v>4.2190000000000003</v>
      </c>
      <c r="E6" s="2"/>
      <c r="F6" s="2">
        <f>D6/0.02064</f>
        <v>204.40891472868219</v>
      </c>
      <c r="G6" s="2">
        <v>0.1249</v>
      </c>
      <c r="H6" s="2" t="s">
        <v>26</v>
      </c>
      <c r="I6" s="2">
        <f>G6/0.02028</f>
        <v>6.1587771203155821</v>
      </c>
      <c r="M6" s="2">
        <v>1000</v>
      </c>
      <c r="N6" s="2">
        <v>2.9020000000000001</v>
      </c>
      <c r="O6" s="2" t="s">
        <v>26</v>
      </c>
      <c r="P6" s="2">
        <f>N6/0.02079</f>
        <v>139.58633958633959</v>
      </c>
      <c r="Q6" s="2">
        <v>8.2129999999999995E-2</v>
      </c>
      <c r="R6" s="2" t="s">
        <v>26</v>
      </c>
      <c r="S6" s="2">
        <f>Q6/0.02071</f>
        <v>3.9657170449058423</v>
      </c>
    </row>
    <row r="7" spans="3:19" x14ac:dyDescent="0.25">
      <c r="C7" s="2">
        <v>9000</v>
      </c>
      <c r="D7" s="2"/>
      <c r="E7" s="2" t="s">
        <v>25</v>
      </c>
      <c r="F7" s="2"/>
      <c r="G7" s="2">
        <v>4.6469999999999997E-2</v>
      </c>
      <c r="H7" s="2" t="s">
        <v>26</v>
      </c>
      <c r="I7" s="2">
        <f>G7/0.02008</f>
        <v>2.314243027888446</v>
      </c>
      <c r="M7" s="2">
        <v>3000</v>
      </c>
      <c r="N7" s="2">
        <v>1.0940000000000001</v>
      </c>
      <c r="O7" s="2" t="s">
        <v>26</v>
      </c>
      <c r="P7" s="2">
        <f>N7/0.02101</f>
        <v>52.070442646358877</v>
      </c>
      <c r="Q7" s="2">
        <v>3.0280000000000001E-2</v>
      </c>
      <c r="R7" s="2" t="s">
        <v>26</v>
      </c>
      <c r="S7" s="2">
        <f>Q7/0.02131</f>
        <v>1.4209291412482403</v>
      </c>
    </row>
    <row r="8" spans="3:19" x14ac:dyDescent="0.25">
      <c r="C8" s="2">
        <v>15000</v>
      </c>
      <c r="D8" s="2"/>
      <c r="E8" s="2" t="s">
        <v>25</v>
      </c>
      <c r="F8" s="2"/>
      <c r="G8" s="2">
        <v>6.4400000000000004E-3</v>
      </c>
      <c r="H8" s="2" t="s">
        <v>26</v>
      </c>
      <c r="I8" s="2">
        <f>G8/0.01849</f>
        <v>0.34829637641968636</v>
      </c>
      <c r="M8" s="2">
        <v>6000</v>
      </c>
      <c r="N8" s="2">
        <v>0.56699999999999995</v>
      </c>
      <c r="O8" s="2" t="s">
        <v>26</v>
      </c>
      <c r="P8" s="2">
        <f>N8/0.02116</f>
        <v>26.795841209829863</v>
      </c>
      <c r="Q8" s="2">
        <v>1.61E-2</v>
      </c>
      <c r="R8" s="2" t="s">
        <v>26</v>
      </c>
      <c r="S8" s="2">
        <f>Q8/0.02131</f>
        <v>0.75551384326607229</v>
      </c>
    </row>
    <row r="9" spans="3:19" x14ac:dyDescent="0.25">
      <c r="C9" s="2">
        <v>20000</v>
      </c>
      <c r="D9" s="2"/>
      <c r="E9" s="2" t="s">
        <v>25</v>
      </c>
      <c r="F9" s="2"/>
      <c r="G9" s="2">
        <v>9.4999999999999998E-3</v>
      </c>
      <c r="H9" s="2" t="s">
        <v>26</v>
      </c>
      <c r="I9" s="2">
        <f>G9/0.01954</f>
        <v>0.48618219037871035</v>
      </c>
      <c r="M9" s="2">
        <v>8000</v>
      </c>
      <c r="N9" s="2">
        <v>0.43064000000000002</v>
      </c>
      <c r="O9" s="2" t="s">
        <v>26</v>
      </c>
      <c r="P9" s="2">
        <f>N9/0.02111</f>
        <v>20.399810516342967</v>
      </c>
      <c r="Q9" s="2">
        <v>1.321E-2</v>
      </c>
      <c r="R9" s="2" t="s">
        <v>26</v>
      </c>
      <c r="S9" s="2">
        <f>Q9/0.02116</f>
        <v>0.62429111531190917</v>
      </c>
    </row>
    <row r="10" spans="3:19" x14ac:dyDescent="0.25">
      <c r="M10" s="2">
        <v>10000</v>
      </c>
      <c r="N10" s="2">
        <v>0.34866999999999998</v>
      </c>
      <c r="O10" s="2" t="s">
        <v>26</v>
      </c>
      <c r="P10" s="2">
        <f>N10/0.0211</f>
        <v>16.524644549763032</v>
      </c>
      <c r="Q10" s="2">
        <v>1.095E-2</v>
      </c>
      <c r="R10" s="2" t="s">
        <v>26</v>
      </c>
      <c r="S10" s="2">
        <f>Q10/0.02113</f>
        <v>0.51822053951727398</v>
      </c>
    </row>
    <row r="12" spans="3:19" ht="18" x14ac:dyDescent="0.25">
      <c r="C12" s="1" t="s">
        <v>17</v>
      </c>
      <c r="D12" s="1" t="s">
        <v>18</v>
      </c>
      <c r="E12" s="1" t="s">
        <v>20</v>
      </c>
      <c r="F12" s="1" t="s">
        <v>22</v>
      </c>
      <c r="G12" s="1" t="s">
        <v>23</v>
      </c>
    </row>
    <row r="13" spans="3:19" ht="18" x14ac:dyDescent="0.25">
      <c r="C13" s="1">
        <v>205</v>
      </c>
      <c r="D13" s="1">
        <v>0.68</v>
      </c>
      <c r="E13" s="1" t="s">
        <v>19</v>
      </c>
      <c r="F13" s="1" t="s">
        <v>21</v>
      </c>
      <c r="G13" s="1" t="s">
        <v>24</v>
      </c>
      <c r="K13" s="8" t="s">
        <v>16</v>
      </c>
      <c r="L13" s="8"/>
      <c r="M13" s="8"/>
      <c r="N13" s="8"/>
      <c r="O13" s="8"/>
      <c r="P13" s="8"/>
      <c r="Q13" s="8"/>
    </row>
    <row r="14" spans="3:19" x14ac:dyDescent="0.25">
      <c r="K14" s="4" t="s">
        <v>11</v>
      </c>
      <c r="L14" s="2">
        <v>10</v>
      </c>
      <c r="M14" s="2">
        <v>100</v>
      </c>
      <c r="N14" s="2" t="s">
        <v>0</v>
      </c>
      <c r="O14" s="2" t="s">
        <v>6</v>
      </c>
      <c r="P14" s="2" t="s">
        <v>12</v>
      </c>
      <c r="Q14" s="2" t="s">
        <v>13</v>
      </c>
    </row>
    <row r="15" spans="3:19" ht="18" x14ac:dyDescent="0.25">
      <c r="K15" s="4" t="s">
        <v>14</v>
      </c>
      <c r="L15" s="2">
        <v>0.15659999999999999</v>
      </c>
      <c r="M15" s="2">
        <v>2.3959999999999999</v>
      </c>
      <c r="N15" s="2">
        <v>2.891</v>
      </c>
      <c r="O15" s="2">
        <v>2.8849999999999998</v>
      </c>
      <c r="P15" s="2">
        <v>2.8769999999999998</v>
      </c>
      <c r="Q15" s="2">
        <v>2.637</v>
      </c>
    </row>
    <row r="16" spans="3:19" ht="18" x14ac:dyDescent="0.25">
      <c r="K16" s="4" t="s">
        <v>15</v>
      </c>
      <c r="L16" s="2">
        <f>L15/0.00288</f>
        <v>54.374999999999993</v>
      </c>
      <c r="M16" s="2">
        <f>M15/0.02096</f>
        <v>114.31297709923663</v>
      </c>
      <c r="N16" s="2">
        <f>N15/0.0213</f>
        <v>135.72769953051645</v>
      </c>
      <c r="O16" s="2">
        <f>O15/0.02095</f>
        <v>137.70883054892602</v>
      </c>
      <c r="P16" s="2">
        <f>P15/0.02009</f>
        <v>143.20557491289196</v>
      </c>
      <c r="Q16" s="2">
        <f>Q15/0.01956</f>
        <v>134.8159509202454</v>
      </c>
    </row>
    <row r="25" spans="2:10" x14ac:dyDescent="0.25">
      <c r="B25" s="5"/>
      <c r="C25" s="6"/>
      <c r="D25" s="6"/>
      <c r="E25" s="6"/>
      <c r="F25" s="6"/>
      <c r="G25" s="6"/>
      <c r="H25" s="6"/>
      <c r="I25" s="6"/>
      <c r="J25" s="5"/>
    </row>
    <row r="26" spans="2:10" x14ac:dyDescent="0.25">
      <c r="B26" s="5"/>
      <c r="C26" s="6"/>
      <c r="D26" s="6"/>
      <c r="E26" s="6"/>
      <c r="F26" s="6"/>
      <c r="G26" s="6"/>
      <c r="H26" s="6"/>
      <c r="I26" s="6"/>
      <c r="J26" s="5"/>
    </row>
    <row r="27" spans="2:10" x14ac:dyDescent="0.25">
      <c r="B27" s="7"/>
      <c r="C27" s="6"/>
      <c r="D27" s="5"/>
      <c r="E27" s="7"/>
      <c r="F27" s="7"/>
      <c r="G27" s="5"/>
      <c r="H27" s="7"/>
      <c r="I27" s="7"/>
      <c r="J27" s="5"/>
    </row>
    <row r="28" spans="2:10" x14ac:dyDescent="0.25">
      <c r="B28" s="5"/>
      <c r="C28" s="5"/>
      <c r="D28" s="5"/>
      <c r="E28" s="5"/>
      <c r="F28" s="5"/>
      <c r="G28" s="5"/>
      <c r="H28" s="5"/>
      <c r="I28" s="5"/>
      <c r="J28" s="5"/>
    </row>
    <row r="29" spans="2:10" x14ac:dyDescent="0.25">
      <c r="B29" s="5"/>
      <c r="C29" s="5"/>
      <c r="D29" s="5"/>
      <c r="E29" s="5"/>
      <c r="F29" s="5"/>
      <c r="G29" s="5"/>
      <c r="H29" s="5"/>
      <c r="I29" s="5"/>
      <c r="J29" s="5"/>
    </row>
    <row r="30" spans="2:10" x14ac:dyDescent="0.25">
      <c r="B30" s="5"/>
      <c r="C30" s="5"/>
      <c r="D30" s="5"/>
      <c r="E30" s="5"/>
      <c r="F30" s="5"/>
      <c r="G30" s="5"/>
      <c r="H30" s="5"/>
      <c r="I30" s="5"/>
      <c r="J30" s="5"/>
    </row>
    <row r="31" spans="2:10" x14ac:dyDescent="0.25">
      <c r="B31" s="5"/>
      <c r="C31" s="5"/>
      <c r="D31" s="5"/>
      <c r="E31" s="5"/>
      <c r="F31" s="5"/>
      <c r="G31" s="5"/>
      <c r="H31" s="5"/>
      <c r="I31" s="5"/>
      <c r="J31" s="5"/>
    </row>
    <row r="32" spans="2:10" x14ac:dyDescent="0.25">
      <c r="B32" s="5"/>
      <c r="C32" s="5"/>
      <c r="D32" s="5"/>
      <c r="E32" s="5"/>
      <c r="F32" s="5"/>
      <c r="G32" s="5"/>
      <c r="H32" s="5"/>
      <c r="I32" s="5"/>
      <c r="J32" s="5"/>
    </row>
  </sheetData>
  <mergeCells count="9">
    <mergeCell ref="C1:I1"/>
    <mergeCell ref="M1:S1"/>
    <mergeCell ref="K13:Q13"/>
    <mergeCell ref="D2:F2"/>
    <mergeCell ref="G2:I2"/>
    <mergeCell ref="C2:C3"/>
    <mergeCell ref="M2:M3"/>
    <mergeCell ref="N2:P2"/>
    <mergeCell ref="Q2:S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Zachary Swalhah</dc:creator>
  <cp:lastModifiedBy>Christopher Brant</cp:lastModifiedBy>
  <dcterms:created xsi:type="dcterms:W3CDTF">2017-11-06T13:20:19Z</dcterms:created>
  <dcterms:modified xsi:type="dcterms:W3CDTF">2017-11-13T02:51:10Z</dcterms:modified>
</cp:coreProperties>
</file>