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ntextron-my.sharepoint.com/personal/jwilli42_txt_textron_com/Documents/Desktop/Temp folder to place stuff in then delete/to Github/protected/"/>
    </mc:Choice>
  </mc:AlternateContent>
  <xr:revisionPtr revIDLastSave="8" documentId="8_{7E37EA13-9BDD-4026-9689-6B9B6D591001}" xr6:coauthVersionLast="46" xr6:coauthVersionMax="46" xr10:uidLastSave="{A91DAF6F-F5F5-4A20-B2D2-88B6F11AF2E9}"/>
  <bookViews>
    <workbookView xWindow="-120" yWindow="-120" windowWidth="29040" windowHeight="15840" xr2:uid="{F172A959-2349-4476-9B02-D0E0958A108D}"/>
  </bookViews>
  <sheets>
    <sheet name="Sheet1" sheetId="3" r:id="rId1"/>
  </sheets>
  <definedNames>
    <definedName name="Int_Ext" localSheetId="0">#REF!</definedName>
    <definedName name="Int_Ext">#REF!</definedName>
    <definedName name="Modifier" localSheetId="0">#REF!</definedName>
    <definedName name="Modifi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20" i="3" l="1"/>
  <c r="G1419" i="3"/>
  <c r="M1418" i="3"/>
  <c r="L1418" i="3"/>
  <c r="K1418" i="3"/>
  <c r="E1418" i="3"/>
  <c r="K1417" i="3"/>
  <c r="I1417" i="3"/>
  <c r="E1417" i="3"/>
  <c r="K1416" i="3" s="1"/>
  <c r="D1417" i="3"/>
  <c r="J1416" i="3" s="1"/>
  <c r="I1416" i="3"/>
  <c r="E1416" i="3"/>
  <c r="K1415" i="3" s="1"/>
  <c r="D1416" i="3"/>
  <c r="J1415" i="3" s="1"/>
  <c r="I1415" i="3"/>
  <c r="G1415" i="3"/>
  <c r="M1414" i="3"/>
  <c r="L1414" i="3"/>
  <c r="K1414" i="3"/>
  <c r="G1414" i="3"/>
  <c r="M1413" i="3"/>
  <c r="L1413" i="3"/>
  <c r="K1413" i="3"/>
  <c r="J1413" i="3"/>
  <c r="D16" i="3"/>
  <c r="D19" i="3" s="1"/>
  <c r="D10" i="3"/>
  <c r="D14" i="3" s="1"/>
  <c r="D9" i="3"/>
  <c r="D8" i="3"/>
  <c r="D13" i="3" s="1"/>
  <c r="D15" i="3" l="1"/>
  <c r="D18" i="3" s="1"/>
  <c r="D21" i="3"/>
  <c r="D23" i="3"/>
  <c r="D17" i="3"/>
  <c r="D20" i="3" s="1"/>
  <c r="D22" i="3" s="1"/>
  <c r="D1415" i="3"/>
  <c r="D1418" i="3"/>
  <c r="F1417" i="3"/>
  <c r="G1416" i="3" s="1"/>
  <c r="M1415" i="3" s="1"/>
  <c r="L1415" i="3" l="1"/>
  <c r="F1418" i="3"/>
  <c r="J1417" i="3"/>
  <c r="F1419" i="3"/>
  <c r="D1419" i="3"/>
  <c r="D1420" i="3"/>
  <c r="J1418" i="3" s="1"/>
  <c r="D1414" i="3"/>
  <c r="J1414" i="3" s="1"/>
  <c r="L1416" i="3" l="1"/>
  <c r="G1417" i="3"/>
  <c r="M1416" i="3" s="1"/>
  <c r="L1417" i="3"/>
  <c r="G1418" i="3"/>
  <c r="M14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Justin</author>
  </authors>
  <commentList>
    <comment ref="C11" authorId="0" shapeId="0" xr:uid="{8ACA73CB-8FD8-41B2-91AD-7649F95FD992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Note this is only applicable if applied to a feature of size, not the feature itself (IE in a feature control frame tied to the dimension).
If not applicable, put '0'.</t>
        </r>
      </text>
    </comment>
    <comment ref="C13" authorId="0" shapeId="0" xr:uid="{C2F92A21-9B2A-45CC-A8AA-42540719B359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Least Material Condition</t>
        </r>
      </text>
    </comment>
    <comment ref="C14" authorId="0" shapeId="0" xr:uid="{AD8D10C8-067B-4207-B491-C43E2483A4B7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Maximum Material Condition</t>
        </r>
      </text>
    </comment>
    <comment ref="C21" authorId="0" shapeId="0" xr:uid="{66BB4FC9-AF8C-472E-A36E-0072A38D1A93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936D28E-038B-4E5C-B0EB-2D506F4D486C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For Internal feature, can never get smaller than this.
For External feature, can never get larger than this.
IE
if internal feature, should be guaranteed to accept a mating VC of this size or smaller
if external feature, should make sure any internal features are able to accept this size or larger to ensure always accepted</t>
        </r>
      </text>
    </comment>
  </commentList>
</comments>
</file>

<file path=xl/sharedStrings.xml><?xml version="1.0" encoding="utf-8"?>
<sst xmlns="http://schemas.openxmlformats.org/spreadsheetml/2006/main" count="42" uniqueCount="37">
  <si>
    <t>Nominal</t>
  </si>
  <si>
    <t>Max</t>
  </si>
  <si>
    <t>Min</t>
  </si>
  <si>
    <t>Int/Ext</t>
  </si>
  <si>
    <t>LMC</t>
  </si>
  <si>
    <t>MMC</t>
  </si>
  <si>
    <t>External</t>
  </si>
  <si>
    <t>Lower Tolerance</t>
  </si>
  <si>
    <t>Upper Tolerance</t>
  </si>
  <si>
    <t>Geometric Tolerance</t>
  </si>
  <si>
    <t>Geometric Tolerance Modifier</t>
  </si>
  <si>
    <t>M</t>
  </si>
  <si>
    <t>Actual Size</t>
  </si>
  <si>
    <t>Description</t>
  </si>
  <si>
    <t>Value</t>
  </si>
  <si>
    <t>Bonus Tolerance (@ MMC)</t>
  </si>
  <si>
    <t>Bonus Tolerance (@LMC)</t>
  </si>
  <si>
    <t>Allowable Position Tolerance (@MMC)</t>
  </si>
  <si>
    <t>Allowable Position Tolerance (@LMC)</t>
  </si>
  <si>
    <t>Nom</t>
  </si>
  <si>
    <t>Position</t>
  </si>
  <si>
    <t>Size</t>
  </si>
  <si>
    <t>Position (RFS)</t>
  </si>
  <si>
    <t>Position (Bonus)</t>
  </si>
  <si>
    <t>Prior Min</t>
  </si>
  <si>
    <t>Post Max</t>
  </si>
  <si>
    <t>VC (if not VC, then Min)</t>
  </si>
  <si>
    <t>VC (if not VC, then Max)</t>
  </si>
  <si>
    <t>Bonus Tolerance (actual)</t>
  </si>
  <si>
    <t>Allowable Position Tolerance (actual)</t>
  </si>
  <si>
    <t>Outer Boundary</t>
  </si>
  <si>
    <t>Inner Boundary</t>
  </si>
  <si>
    <t>Virtual Condition (Worst case boundary)</t>
  </si>
  <si>
    <t>Outter Boundary</t>
  </si>
  <si>
    <t>Inputs</t>
  </si>
  <si>
    <t>Outputs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</si>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</sst>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0" xfId="0" applyFill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5" fillId="0" borderId="17" xfId="0" applyFont="1" applyBorder="1" applyAlignment="1">
      <alignment horizontal="center" vertical="center"/>
    </xf>
    <xf numFmtId="0" fontId="4" fillId="2" borderId="11" xfId="0" applyFont="1" applyFill="1" applyBorder="1"/>
    <xf numFmtId="0" fontId="4" fillId="0" borderId="12" xfId="0" applyFont="1" applyBorder="1"/>
    <xf numFmtId="0" fontId="4" fillId="3" borderId="13" xfId="0" applyFon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4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Tolerance Diagram</a:t>
            </a:r>
          </a:p>
          <a:p>
            <a:pPr>
              <a:defRPr/>
            </a:pPr>
            <a:r>
              <a:rPr lang="en-US"/>
              <a:t>Showing Geometric Tolerance vs Size</a:t>
            </a:r>
          </a:p>
          <a:p>
            <a:pPr>
              <a:defRPr/>
            </a:pPr>
            <a:r>
              <a:rPr lang="en-US"/>
              <a:t>Also showing Virtual Condition (Point)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RFS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Sheet1!$D$1415:$D$1419</c:f>
              <c:numCache>
                <c:formatCode>0.000</c:formatCode>
                <c:ptCount val="5"/>
                <c:pt idx="0">
                  <c:v>11.96</c:v>
                </c:pt>
                <c:pt idx="1">
                  <c:v>11.96</c:v>
                </c:pt>
                <c:pt idx="2">
                  <c:v>12</c:v>
                </c:pt>
                <c:pt idx="3">
                  <c:v>12.02</c:v>
                </c:pt>
                <c:pt idx="4">
                  <c:v>12.02</c:v>
                </c:pt>
              </c:numCache>
            </c:numRef>
          </c:xVal>
          <c:yVal>
            <c:numRef>
              <c:f>Sheet1!$E$1415:$E$1419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F-4190-A3E7-CBAB86DCBFBF}"/>
            </c:ext>
          </c:extLst>
        </c:ser>
        <c:ser>
          <c:idx val="1"/>
          <c:order val="1"/>
          <c:tx>
            <c:v>Bonus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Sheet1!$D$1415:$D$1419</c:f>
              <c:numCache>
                <c:formatCode>0.000</c:formatCode>
                <c:ptCount val="5"/>
                <c:pt idx="0">
                  <c:v>11.96</c:v>
                </c:pt>
                <c:pt idx="1">
                  <c:v>11.96</c:v>
                </c:pt>
                <c:pt idx="2">
                  <c:v>12</c:v>
                </c:pt>
                <c:pt idx="3">
                  <c:v>12.02</c:v>
                </c:pt>
                <c:pt idx="4">
                  <c:v>12.02</c:v>
                </c:pt>
              </c:numCache>
            </c:numRef>
          </c:xVal>
          <c:yVal>
            <c:numRef>
              <c:f>Sheet1!$F$1416:$F$1420</c:f>
              <c:numCache>
                <c:formatCode>General</c:formatCode>
                <c:ptCount val="5"/>
                <c:pt idx="0">
                  <c:v>0</c:v>
                </c:pt>
                <c:pt idx="1">
                  <c:v>5.9999999999998721E-2</c:v>
                </c:pt>
                <c:pt idx="2" formatCode="0.000">
                  <c:v>1.9999999999999574E-2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F-4190-A3E7-CBAB86DCBFBF}"/>
            </c:ext>
          </c:extLst>
        </c:ser>
        <c:ser>
          <c:idx val="4"/>
          <c:order val="2"/>
          <c:tx>
            <c:v>Boundary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Sheet1!$J$1414:$J$1418</c:f>
              <c:numCache>
                <c:formatCode>0.000</c:formatCode>
                <c:ptCount val="5"/>
                <c:pt idx="0" formatCode="General">
                  <c:v>11.850000000000001</c:v>
                </c:pt>
                <c:pt idx="1">
                  <c:v>11.96</c:v>
                </c:pt>
                <c:pt idx="2">
                  <c:v>12</c:v>
                </c:pt>
                <c:pt idx="3">
                  <c:v>12.02</c:v>
                </c:pt>
                <c:pt idx="4">
                  <c:v>12.07</c:v>
                </c:pt>
              </c:numCache>
            </c:numRef>
          </c:xVal>
          <c:yVal>
            <c:numRef>
              <c:f>Sheet1!$M$1414:$M$1418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0.10999999999999872</c:v>
                </c:pt>
                <c:pt idx="2">
                  <c:v>6.9999999999999576E-2</c:v>
                </c:pt>
                <c:pt idx="3">
                  <c:v>0.05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AF-4190-A3E7-CBAB86DCBFBF}"/>
            </c:ext>
          </c:extLst>
        </c:ser>
        <c:ser>
          <c:idx val="3"/>
          <c:order val="3"/>
          <c:tx>
            <c:v>Total</c:v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Sheet1!$D$1415:$D$1419</c:f>
              <c:numCache>
                <c:formatCode>0.000</c:formatCode>
                <c:ptCount val="5"/>
                <c:pt idx="0">
                  <c:v>11.96</c:v>
                </c:pt>
                <c:pt idx="1">
                  <c:v>11.96</c:v>
                </c:pt>
                <c:pt idx="2">
                  <c:v>12</c:v>
                </c:pt>
                <c:pt idx="3">
                  <c:v>12.02</c:v>
                </c:pt>
                <c:pt idx="4">
                  <c:v>12.02</c:v>
                </c:pt>
              </c:numCache>
            </c:numRef>
          </c:xVal>
          <c:yVal>
            <c:numRef>
              <c:f>Sheet1!$G$1415:$G$1419</c:f>
              <c:numCache>
                <c:formatCode>General</c:formatCode>
                <c:ptCount val="5"/>
                <c:pt idx="0">
                  <c:v>0</c:v>
                </c:pt>
                <c:pt idx="1">
                  <c:v>0.10999999999999872</c:v>
                </c:pt>
                <c:pt idx="2">
                  <c:v>6.9999999999999576E-2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F-4190-A3E7-CBAB86DCBFBF}"/>
            </c:ext>
          </c:extLst>
        </c:ser>
        <c:ser>
          <c:idx val="2"/>
          <c:order val="4"/>
          <c:tx>
            <c:v>Virtual Condition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Sheet1!$D$23</c:f>
              <c:numCache>
                <c:formatCode>0.000</c:formatCode>
                <c:ptCount val="1"/>
                <c:pt idx="0">
                  <c:v>12.07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AF-4190-A3E7-CBAB86DC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44768"/>
        <c:axId val="235948376"/>
      </c:scatterChart>
      <c:valAx>
        <c:axId val="2359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48376"/>
        <c:crosses val="autoZero"/>
        <c:crossBetween val="midCat"/>
      </c:valAx>
      <c:valAx>
        <c:axId val="2359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4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185737</xdr:rowOff>
    </xdr:from>
    <xdr:to>
      <xdr:col>9</xdr:col>
      <xdr:colOff>552450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814AB-9CA3-421A-A1D8-6C59BB957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619F-07B7-4CD8-BAAF-F0C3BEC9CF4C}">
  <sheetPr codeName="Sheet3"/>
  <dimension ref="B1:M1421"/>
  <sheetViews>
    <sheetView tabSelected="1" workbookViewId="0">
      <selection activeCell="B10" sqref="B10"/>
    </sheetView>
  </sheetViews>
  <sheetFormatPr defaultRowHeight="15" x14ac:dyDescent="0.25"/>
  <cols>
    <col min="2" max="2" width="10.42578125" customWidth="1"/>
    <col min="3" max="3" width="36" bestFit="1" customWidth="1"/>
    <col min="7" max="7" width="28.140625" bestFit="1" customWidth="1"/>
    <col min="10" max="10" width="10.5703125" bestFit="1" customWidth="1"/>
  </cols>
  <sheetData>
    <row r="1" spans="2:4" ht="15.75" thickBot="1" x14ac:dyDescent="0.3"/>
    <row r="2" spans="2:4" ht="15.75" thickBot="1" x14ac:dyDescent="0.3">
      <c r="B2" s="26" t="s">
        <v>36</v>
      </c>
      <c r="C2" s="17" t="s">
        <v>13</v>
      </c>
      <c r="D2" s="18" t="s">
        <v>14</v>
      </c>
    </row>
    <row r="3" spans="2:4" ht="15.75" thickBot="1" x14ac:dyDescent="0.3">
      <c r="B3" s="27" t="s">
        <v>34</v>
      </c>
      <c r="C3" s="23" t="s">
        <v>3</v>
      </c>
      <c r="D3" s="9" t="s">
        <v>6</v>
      </c>
    </row>
    <row r="4" spans="2:4" ht="15" customHeight="1" x14ac:dyDescent="0.25">
      <c r="B4" s="28" t="s">
        <v>35</v>
      </c>
      <c r="C4" s="24" t="s">
        <v>0</v>
      </c>
      <c r="D4" s="5">
        <v>12</v>
      </c>
    </row>
    <row r="5" spans="2:4" ht="15.75" thickBot="1" x14ac:dyDescent="0.3">
      <c r="B5" s="29" t="s">
        <v>35</v>
      </c>
      <c r="C5" s="25" t="s">
        <v>8</v>
      </c>
      <c r="D5" s="6">
        <v>0.02</v>
      </c>
    </row>
    <row r="6" spans="2:4" ht="15.75" thickBot="1" x14ac:dyDescent="0.3">
      <c r="B6" s="4"/>
      <c r="C6" s="21" t="s">
        <v>7</v>
      </c>
      <c r="D6" s="7">
        <v>0.04</v>
      </c>
    </row>
    <row r="7" spans="2:4" ht="15.75" thickBot="1" x14ac:dyDescent="0.3">
      <c r="C7" s="22" t="s">
        <v>12</v>
      </c>
      <c r="D7" s="16">
        <v>12.048</v>
      </c>
    </row>
    <row r="8" spans="2:4" x14ac:dyDescent="0.25">
      <c r="C8" s="19" t="s">
        <v>2</v>
      </c>
      <c r="D8" s="10">
        <f>D4-D6</f>
        <v>11.96</v>
      </c>
    </row>
    <row r="9" spans="2:4" x14ac:dyDescent="0.25">
      <c r="C9" s="20" t="s">
        <v>0</v>
      </c>
      <c r="D9" s="11">
        <f>D4</f>
        <v>12</v>
      </c>
    </row>
    <row r="10" spans="2:4" ht="15.75" thickBot="1" x14ac:dyDescent="0.3">
      <c r="C10" s="21" t="s">
        <v>1</v>
      </c>
      <c r="D10" s="12">
        <f>D4+D5</f>
        <v>12.02</v>
      </c>
    </row>
    <row r="11" spans="2:4" x14ac:dyDescent="0.25">
      <c r="C11" s="19" t="s">
        <v>9</v>
      </c>
      <c r="D11" s="5">
        <v>0.05</v>
      </c>
    </row>
    <row r="12" spans="2:4" ht="15.75" thickBot="1" x14ac:dyDescent="0.3">
      <c r="C12" s="21" t="s">
        <v>10</v>
      </c>
      <c r="D12" s="8" t="s">
        <v>11</v>
      </c>
    </row>
    <row r="13" spans="2:4" x14ac:dyDescent="0.25">
      <c r="C13" s="19" t="s">
        <v>4</v>
      </c>
      <c r="D13" s="10">
        <f>IF(D3="Internal",D10,D8)</f>
        <v>11.96</v>
      </c>
    </row>
    <row r="14" spans="2:4" ht="15.75" thickBot="1" x14ac:dyDescent="0.3">
      <c r="C14" s="21" t="s">
        <v>5</v>
      </c>
      <c r="D14" s="12">
        <f>IF(D3="External",D10,D8)</f>
        <v>12.02</v>
      </c>
    </row>
    <row r="15" spans="2:4" x14ac:dyDescent="0.25">
      <c r="C15" s="19" t="s">
        <v>28</v>
      </c>
      <c r="D15" s="13">
        <f>IF(ISNUMBER(D7),IF(D12="M",ABS(D14-D7),IF(D12="L",ABS(D13-D7),0)),"")</f>
        <v>2.8000000000000469E-2</v>
      </c>
    </row>
    <row r="16" spans="2:4" x14ac:dyDescent="0.25">
      <c r="C16" s="20" t="s">
        <v>15</v>
      </c>
      <c r="D16" s="14">
        <f>IF(D12="L",ABS(D13-D14),0)</f>
        <v>0</v>
      </c>
    </row>
    <row r="17" spans="2:5" ht="15.75" thickBot="1" x14ac:dyDescent="0.3">
      <c r="C17" s="21" t="s">
        <v>16</v>
      </c>
      <c r="D17" s="15">
        <f>IF(D12="M",ABS(D13-D14),0)</f>
        <v>5.9999999999998721E-2</v>
      </c>
    </row>
    <row r="18" spans="2:5" x14ac:dyDescent="0.25">
      <c r="C18" s="19" t="s">
        <v>29</v>
      </c>
      <c r="D18" s="13">
        <f>IF(ISNUMBER(D7),D15+D11,"")</f>
        <v>7.8000000000000472E-2</v>
      </c>
    </row>
    <row r="19" spans="2:5" x14ac:dyDescent="0.25">
      <c r="C19" s="20" t="s">
        <v>17</v>
      </c>
      <c r="D19" s="14">
        <f>D16+D11</f>
        <v>0.05</v>
      </c>
    </row>
    <row r="20" spans="2:5" ht="15.75" thickBot="1" x14ac:dyDescent="0.3">
      <c r="C20" s="21" t="s">
        <v>18</v>
      </c>
      <c r="D20" s="15">
        <f>D17+D11</f>
        <v>0.10999999999999872</v>
      </c>
    </row>
    <row r="21" spans="2:5" x14ac:dyDescent="0.25">
      <c r="B21" s="1"/>
      <c r="C21" s="19" t="s">
        <v>30</v>
      </c>
      <c r="D21" s="30">
        <f>IF(D3="External",D14+D19,D13+D20)</f>
        <v>12.07</v>
      </c>
      <c r="E21" s="2"/>
    </row>
    <row r="22" spans="2:5" x14ac:dyDescent="0.25">
      <c r="B22" s="1"/>
      <c r="C22" s="20" t="s">
        <v>31</v>
      </c>
      <c r="D22" s="31">
        <f>IF(D3="External",D13-D20,D14-D19)</f>
        <v>11.850000000000001</v>
      </c>
      <c r="E22" s="2"/>
    </row>
    <row r="23" spans="2:5" ht="15.75" thickBot="1" x14ac:dyDescent="0.3">
      <c r="C23" s="21" t="s">
        <v>32</v>
      </c>
      <c r="D23" s="32">
        <f>D14+IF(D3="Internal",-D19,D19)</f>
        <v>12.07</v>
      </c>
    </row>
    <row r="1413" spans="3:13" ht="30" x14ac:dyDescent="0.25">
      <c r="D1413" s="3" t="s">
        <v>21</v>
      </c>
      <c r="E1413" s="3" t="s">
        <v>22</v>
      </c>
      <c r="G1413" s="3" t="s">
        <v>20</v>
      </c>
      <c r="H1413" s="3"/>
      <c r="J1413" t="str">
        <f>D1413</f>
        <v>Size</v>
      </c>
      <c r="K1413" t="str">
        <f t="shared" ref="K1413:M1414" si="0">E1413</f>
        <v>Position (RFS)</v>
      </c>
      <c r="L1413" t="str">
        <f>F1414</f>
        <v>Position (Bonus)</v>
      </c>
      <c r="M1413" t="str">
        <f t="shared" ref="M1413" si="1">G1413</f>
        <v>Position</v>
      </c>
    </row>
    <row r="1414" spans="3:13" ht="30" x14ac:dyDescent="0.25">
      <c r="C1414" t="s">
        <v>26</v>
      </c>
      <c r="D1414" s="2">
        <f>MIN(D21:D22)</f>
        <v>11.850000000000001</v>
      </c>
      <c r="E1414">
        <v>0</v>
      </c>
      <c r="F1414" s="3" t="s">
        <v>23</v>
      </c>
      <c r="G1414">
        <f t="shared" ref="G1414:G1420" si="2">E1414+F1415</f>
        <v>0</v>
      </c>
      <c r="I1414" t="s">
        <v>31</v>
      </c>
      <c r="J1414">
        <f>D1414</f>
        <v>11.850000000000001</v>
      </c>
      <c r="K1414">
        <f t="shared" si="0"/>
        <v>0</v>
      </c>
      <c r="L1414">
        <f>F1415</f>
        <v>0</v>
      </c>
      <c r="M1414">
        <f t="shared" si="0"/>
        <v>0</v>
      </c>
    </row>
    <row r="1415" spans="3:13" x14ac:dyDescent="0.25">
      <c r="C1415" t="s">
        <v>24</v>
      </c>
      <c r="D1415" s="2">
        <f>D1416-0.0000000000000001</f>
        <v>11.96</v>
      </c>
      <c r="E1415">
        <v>0</v>
      </c>
      <c r="F1415">
        <v>0</v>
      </c>
      <c r="G1415">
        <f t="shared" si="2"/>
        <v>0</v>
      </c>
      <c r="I1415" s="2" t="str">
        <f t="shared" ref="I1415:M1417" si="3">C1416</f>
        <v>Min</v>
      </c>
      <c r="J1415" s="2">
        <f t="shared" si="3"/>
        <v>11.96</v>
      </c>
      <c r="K1415" s="2">
        <f t="shared" si="3"/>
        <v>0.05</v>
      </c>
      <c r="L1415" s="2">
        <f>F1417</f>
        <v>5.9999999999998721E-2</v>
      </c>
      <c r="M1415" s="2">
        <f t="shared" si="3"/>
        <v>0.10999999999999872</v>
      </c>
    </row>
    <row r="1416" spans="3:13" x14ac:dyDescent="0.25">
      <c r="C1416" t="s">
        <v>2</v>
      </c>
      <c r="D1416" s="2">
        <f>D8</f>
        <v>11.96</v>
      </c>
      <c r="E1416">
        <f>D11</f>
        <v>0.05</v>
      </c>
      <c r="F1416">
        <v>0</v>
      </c>
      <c r="G1416">
        <f t="shared" si="2"/>
        <v>0.10999999999999872</v>
      </c>
      <c r="I1416" s="2" t="str">
        <f t="shared" si="3"/>
        <v>Nom</v>
      </c>
      <c r="J1416" s="2">
        <f t="shared" si="3"/>
        <v>12</v>
      </c>
      <c r="K1416" s="2">
        <f t="shared" si="3"/>
        <v>0.05</v>
      </c>
      <c r="L1416" s="2">
        <f>F1418</f>
        <v>1.9999999999999574E-2</v>
      </c>
      <c r="M1416" s="2">
        <f t="shared" si="3"/>
        <v>6.9999999999999576E-2</v>
      </c>
    </row>
    <row r="1417" spans="3:13" x14ac:dyDescent="0.25">
      <c r="C1417" t="s">
        <v>19</v>
      </c>
      <c r="D1417" s="2">
        <f>D9</f>
        <v>12</v>
      </c>
      <c r="E1417">
        <f>D11</f>
        <v>0.05</v>
      </c>
      <c r="F1417">
        <f>IF(D1416=$D$13,$D$20,IF(D1416=$D$14,$D$19,"Check Calcs, bud"))-E1416</f>
        <v>5.9999999999998721E-2</v>
      </c>
      <c r="G1417">
        <f t="shared" si="2"/>
        <v>6.9999999999999576E-2</v>
      </c>
      <c r="I1417" s="2" t="str">
        <f t="shared" si="3"/>
        <v>Max</v>
      </c>
      <c r="J1417" s="2">
        <f t="shared" si="3"/>
        <v>12.02</v>
      </c>
      <c r="K1417" s="2">
        <f t="shared" si="3"/>
        <v>0.05</v>
      </c>
      <c r="L1417" s="2">
        <f>F1419</f>
        <v>0</v>
      </c>
      <c r="M1417" s="2">
        <f t="shared" si="3"/>
        <v>0.05</v>
      </c>
    </row>
    <row r="1418" spans="3:13" x14ac:dyDescent="0.25">
      <c r="C1418" t="s">
        <v>1</v>
      </c>
      <c r="D1418" s="2">
        <f>D10</f>
        <v>12.02</v>
      </c>
      <c r="E1418">
        <f>D11</f>
        <v>0.05</v>
      </c>
      <c r="F1418" s="2">
        <f>F1417+(D1417-D1416)*(F1419-F1417)/(D1418-D1416)</f>
        <v>1.9999999999999574E-2</v>
      </c>
      <c r="G1418">
        <f t="shared" si="2"/>
        <v>0.05</v>
      </c>
      <c r="I1418" t="s">
        <v>33</v>
      </c>
      <c r="J1418" s="2">
        <f>D1420</f>
        <v>12.07</v>
      </c>
      <c r="K1418">
        <f t="shared" ref="K1418:M1418" si="4">E1420</f>
        <v>0</v>
      </c>
      <c r="L1418">
        <f>F1421</f>
        <v>0</v>
      </c>
      <c r="M1418">
        <f t="shared" si="4"/>
        <v>0</v>
      </c>
    </row>
    <row r="1419" spans="3:13" x14ac:dyDescent="0.25">
      <c r="C1419" t="s">
        <v>25</v>
      </c>
      <c r="D1419" s="2">
        <f>D1418+0.0000000000000001</f>
        <v>12.02</v>
      </c>
      <c r="E1419">
        <v>0</v>
      </c>
      <c r="F1419">
        <f>IF(D1418=$D$13,$D$20,IF(D1418=$D$14,$D$19,"Check Calcs, bud"))-E1418</f>
        <v>0</v>
      </c>
      <c r="G1419">
        <f t="shared" si="2"/>
        <v>0</v>
      </c>
    </row>
    <row r="1420" spans="3:13" x14ac:dyDescent="0.25">
      <c r="C1420" t="s">
        <v>27</v>
      </c>
      <c r="D1420" s="2">
        <f>MAX(D21:D22)</f>
        <v>12.07</v>
      </c>
      <c r="E1420">
        <v>0</v>
      </c>
      <c r="F1420">
        <v>0</v>
      </c>
      <c r="G1420">
        <f t="shared" si="2"/>
        <v>0</v>
      </c>
    </row>
    <row r="1421" spans="3:13" x14ac:dyDescent="0.25">
      <c r="F1421">
        <v>0</v>
      </c>
    </row>
  </sheetData>
  <dataValidations count="2">
    <dataValidation type="list" allowBlank="1" showInputMessage="1" showErrorMessage="1" sqref="D12" xr:uid="{FB4C5516-CEEA-435A-9787-DD567DEFA395}">
      <formula1>Modifier</formula1>
    </dataValidation>
    <dataValidation type="list" allowBlank="1" showInputMessage="1" showErrorMessage="1" sqref="D3" xr:uid="{8CEF22ED-B6C3-4F02-A41D-B141B7E37B1A}">
      <formula1>Int_Ext</formula1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52BA5C730F14B92EB9ECBFB2C7418" ma:contentTypeVersion="13" ma:contentTypeDescription="Create a new document." ma:contentTypeScope="" ma:versionID="b94d62a64deec47f408666e3897c453f">
  <xsd:schema xmlns:xsd="http://www.w3.org/2001/XMLSchema" xmlns:xs="http://www.w3.org/2001/XMLSchema" xmlns:p="http://schemas.microsoft.com/office/2006/metadata/properties" xmlns:ns3="bca9a786-588e-41dd-a678-26a01561a81d" xmlns:ns4="73b8247c-57e8-4f2c-a684-da9afdc3115a" targetNamespace="http://schemas.microsoft.com/office/2006/metadata/properties" ma:root="true" ma:fieldsID="5089f3d0f64cb3936da166b7e88015f1" ns3:_="" ns4:_="">
    <xsd:import namespace="bca9a786-588e-41dd-a678-26a01561a81d"/>
    <xsd:import namespace="73b8247c-57e8-4f2c-a684-da9afdc31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9a786-588e-41dd-a678-26a01561a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8247c-57e8-4f2c-a684-da9afdc31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3DC4C9-2BAA-4990-B161-ED71641641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C1FE4-7D29-42BC-B272-3914FCF9D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a9a786-588e-41dd-a678-26a01561a81d"/>
    <ds:schemaRef ds:uri="73b8247c-57e8-4f2c-a684-da9afdc31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85D544-C347-4EED-B49D-6F723877C52F}">
  <ds:schemaRefs>
    <ds:schemaRef ds:uri="http://purl.org/dc/elements/1.1/"/>
    <ds:schemaRef ds:uri="http://schemas.microsoft.com/office/2006/metadata/properties"/>
    <ds:schemaRef ds:uri="73b8247c-57e8-4f2c-a684-da9afdc3115a"/>
    <ds:schemaRef ds:uri="http://purl.org/dc/terms/"/>
    <ds:schemaRef ds:uri="http://schemas.openxmlformats.org/package/2006/metadata/core-properties"/>
    <ds:schemaRef ds:uri="bca9a786-588e-41dd-a678-26a01561a81d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Williams, Justin</cp:lastModifiedBy>
  <dcterms:created xsi:type="dcterms:W3CDTF">2021-07-19T19:03:19Z</dcterms:created>
  <dcterms:modified xsi:type="dcterms:W3CDTF">2022-03-21T21:10:47Z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0x0101005DA52BA5C730F14B92EB9ECBFB2C7418</vt:lpwstr>
  </property>
</Properties>
</file>