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defaultThemeVersion="166925"/>
  <mc:AlternateContent xmlns:mc="http://schemas.openxmlformats.org/markup-compatibility/2006">
    <mc:Choice Requires="x15">
      <x15ac:absPath xmlns:x15ac="http://schemas.microsoft.com/office/spreadsheetml/2010/11/ac" url="D:\Downloads\"/>
    </mc:Choice>
  </mc:AlternateContent>
  <xr:revisionPtr revIDLastSave="0" documentId="13_ncr:1_{04F304A4-B34E-424C-8365-21A2E2D49B25}" xr6:coauthVersionLast="47" xr6:coauthVersionMax="47" xr10:uidLastSave="{00000000-0000-0000-0000-000000000000}"/>
  <bookViews>
    <workbookView xWindow="525" yWindow="2295" windowWidth="21600" windowHeight="15435" xr2:uid="{BAFC9512-CE79-42EE-BCAA-34303BA2E0D7}"/>
  </bookViews>
  <sheets>
    <sheet name="Shigley's Method" sheetId="1" r:id="rId1"/>
    <sheet name="Shigley's Reference" sheetId="3"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M103" i="1" l="1"/>
  <c r="M104" i="1"/>
  <c r="M105" i="1"/>
  <c r="M106" i="1"/>
  <c r="N106" i="1" s="1"/>
  <c r="M107" i="1"/>
  <c r="M108" i="1"/>
  <c r="N108" i="1" s="1"/>
  <c r="M109" i="1"/>
  <c r="N109" i="1" s="1"/>
  <c r="M110" i="1"/>
  <c r="N110" i="1" s="1"/>
  <c r="M111" i="1"/>
  <c r="M112" i="1"/>
  <c r="M113" i="1"/>
  <c r="M114" i="1"/>
  <c r="N114" i="1" s="1"/>
  <c r="M115" i="1"/>
  <c r="M116" i="1"/>
  <c r="N116" i="1" s="1"/>
  <c r="M117" i="1"/>
  <c r="N117" i="1" s="1"/>
  <c r="M118" i="1"/>
  <c r="N118" i="1" s="1"/>
  <c r="M119" i="1"/>
  <c r="M120" i="1"/>
  <c r="M121" i="1"/>
  <c r="M122" i="1"/>
  <c r="N122" i="1" s="1"/>
  <c r="M123" i="1"/>
  <c r="M124" i="1"/>
  <c r="N124" i="1" s="1"/>
  <c r="M125" i="1"/>
  <c r="M126" i="1"/>
  <c r="N126" i="1" s="1"/>
  <c r="M127" i="1"/>
  <c r="M128" i="1"/>
  <c r="M129" i="1"/>
  <c r="M130" i="1"/>
  <c r="N130" i="1" s="1"/>
  <c r="M131" i="1"/>
  <c r="M132" i="1"/>
  <c r="N132" i="1" s="1"/>
  <c r="M133" i="1"/>
  <c r="N133" i="1" s="1"/>
  <c r="M134" i="1"/>
  <c r="N134" i="1" s="1"/>
  <c r="M135" i="1"/>
  <c r="M136" i="1"/>
  <c r="M137" i="1"/>
  <c r="M138" i="1"/>
  <c r="N138" i="1" s="1"/>
  <c r="M139" i="1"/>
  <c r="M140" i="1"/>
  <c r="N140" i="1" s="1"/>
  <c r="M141" i="1"/>
  <c r="N141" i="1" s="1"/>
  <c r="M142" i="1"/>
  <c r="N142" i="1" s="1"/>
  <c r="M143" i="1"/>
  <c r="M144" i="1"/>
  <c r="M145" i="1"/>
  <c r="M146" i="1"/>
  <c r="N146" i="1" s="1"/>
  <c r="M147" i="1"/>
  <c r="M148" i="1"/>
  <c r="N148" i="1" s="1"/>
  <c r="M149" i="1"/>
  <c r="N149" i="1" s="1"/>
  <c r="M150" i="1"/>
  <c r="N150" i="1" s="1"/>
  <c r="M151" i="1"/>
  <c r="M152" i="1"/>
  <c r="M153" i="1"/>
  <c r="M154" i="1"/>
  <c r="N154" i="1" s="1"/>
  <c r="M155" i="1"/>
  <c r="M156" i="1"/>
  <c r="N156" i="1" s="1"/>
  <c r="M157" i="1"/>
  <c r="N157" i="1" s="1"/>
  <c r="M158" i="1"/>
  <c r="N158" i="1" s="1"/>
  <c r="M159" i="1"/>
  <c r="M160" i="1"/>
  <c r="M161" i="1"/>
  <c r="M162" i="1"/>
  <c r="N162" i="1" s="1"/>
  <c r="M163" i="1"/>
  <c r="M164" i="1"/>
  <c r="N164" i="1" s="1"/>
  <c r="M165" i="1"/>
  <c r="N165" i="1" s="1"/>
  <c r="M166" i="1"/>
  <c r="N166" i="1" s="1"/>
  <c r="M167" i="1"/>
  <c r="M168" i="1"/>
  <c r="M169" i="1"/>
  <c r="M170" i="1"/>
  <c r="N170" i="1" s="1"/>
  <c r="M171" i="1"/>
  <c r="M172" i="1"/>
  <c r="N172" i="1" s="1"/>
  <c r="M173" i="1"/>
  <c r="N173" i="1" s="1"/>
  <c r="M174" i="1"/>
  <c r="N174" i="1" s="1"/>
  <c r="M175" i="1"/>
  <c r="M176" i="1"/>
  <c r="M177" i="1"/>
  <c r="M178" i="1"/>
  <c r="N178" i="1" s="1"/>
  <c r="M179" i="1"/>
  <c r="M180" i="1"/>
  <c r="N180" i="1" s="1"/>
  <c r="M181" i="1"/>
  <c r="N181" i="1" s="1"/>
  <c r="M182" i="1"/>
  <c r="N182" i="1" s="1"/>
  <c r="M183" i="1"/>
  <c r="M184" i="1"/>
  <c r="M102" i="1"/>
  <c r="N125" i="1"/>
  <c r="N102" i="1"/>
  <c r="K103" i="1"/>
  <c r="K104" i="1"/>
  <c r="K105" i="1"/>
  <c r="K106" i="1"/>
  <c r="K107" i="1"/>
  <c r="K108" i="1"/>
  <c r="L108" i="1" s="1"/>
  <c r="K109" i="1"/>
  <c r="L109" i="1" s="1"/>
  <c r="K110" i="1"/>
  <c r="L110" i="1" s="1"/>
  <c r="K111" i="1"/>
  <c r="K112" i="1"/>
  <c r="K113" i="1"/>
  <c r="K114" i="1"/>
  <c r="K115" i="1"/>
  <c r="K116" i="1"/>
  <c r="L116" i="1" s="1"/>
  <c r="K117" i="1"/>
  <c r="L117" i="1" s="1"/>
  <c r="K118" i="1"/>
  <c r="L118" i="1" s="1"/>
  <c r="K119" i="1"/>
  <c r="K120" i="1"/>
  <c r="K121" i="1"/>
  <c r="K122" i="1"/>
  <c r="K123" i="1"/>
  <c r="K124" i="1"/>
  <c r="L124" i="1" s="1"/>
  <c r="K125" i="1"/>
  <c r="L125" i="1" s="1"/>
  <c r="K126" i="1"/>
  <c r="L126" i="1" s="1"/>
  <c r="K127" i="1"/>
  <c r="K128" i="1"/>
  <c r="K129" i="1"/>
  <c r="K130" i="1"/>
  <c r="K131" i="1"/>
  <c r="K132" i="1"/>
  <c r="L132" i="1" s="1"/>
  <c r="K133" i="1"/>
  <c r="L133" i="1" s="1"/>
  <c r="K134" i="1"/>
  <c r="L134" i="1" s="1"/>
  <c r="K135" i="1"/>
  <c r="K136" i="1"/>
  <c r="K137" i="1"/>
  <c r="K138" i="1"/>
  <c r="K139" i="1"/>
  <c r="K140" i="1"/>
  <c r="K141" i="1"/>
  <c r="L141" i="1" s="1"/>
  <c r="K142" i="1"/>
  <c r="L142" i="1" s="1"/>
  <c r="K143" i="1"/>
  <c r="K144" i="1"/>
  <c r="K145" i="1"/>
  <c r="K146" i="1"/>
  <c r="K147" i="1"/>
  <c r="K148" i="1"/>
  <c r="L148" i="1" s="1"/>
  <c r="K149" i="1"/>
  <c r="L149" i="1" s="1"/>
  <c r="K150" i="1"/>
  <c r="K151" i="1"/>
  <c r="K152" i="1"/>
  <c r="K153" i="1"/>
  <c r="K154" i="1"/>
  <c r="K155" i="1"/>
  <c r="K156" i="1"/>
  <c r="K157" i="1"/>
  <c r="L157" i="1" s="1"/>
  <c r="K158" i="1"/>
  <c r="L158" i="1" s="1"/>
  <c r="K159" i="1"/>
  <c r="K160" i="1"/>
  <c r="K161" i="1"/>
  <c r="K162" i="1"/>
  <c r="K163" i="1"/>
  <c r="K164" i="1"/>
  <c r="L164" i="1" s="1"/>
  <c r="K165" i="1"/>
  <c r="L165" i="1" s="1"/>
  <c r="K166" i="1"/>
  <c r="L166" i="1" s="1"/>
  <c r="K167" i="1"/>
  <c r="L167" i="1" s="1"/>
  <c r="K168" i="1"/>
  <c r="K169" i="1"/>
  <c r="K170" i="1"/>
  <c r="K171" i="1"/>
  <c r="K172" i="1"/>
  <c r="L172" i="1" s="1"/>
  <c r="K173" i="1"/>
  <c r="L173" i="1" s="1"/>
  <c r="K174" i="1"/>
  <c r="L174" i="1" s="1"/>
  <c r="K175" i="1"/>
  <c r="K176" i="1"/>
  <c r="K177" i="1"/>
  <c r="K178" i="1"/>
  <c r="K179" i="1"/>
  <c r="K180" i="1"/>
  <c r="L180" i="1" s="1"/>
  <c r="K181" i="1"/>
  <c r="L181" i="1" s="1"/>
  <c r="K182" i="1"/>
  <c r="L182" i="1" s="1"/>
  <c r="K183" i="1"/>
  <c r="K184" i="1"/>
  <c r="K102" i="1"/>
  <c r="I103" i="1"/>
  <c r="I104" i="1"/>
  <c r="I105" i="1"/>
  <c r="I106" i="1"/>
  <c r="I107" i="1"/>
  <c r="I108" i="1"/>
  <c r="I109" i="1"/>
  <c r="J109" i="1" s="1"/>
  <c r="I110" i="1"/>
  <c r="J110" i="1" s="1"/>
  <c r="I111" i="1"/>
  <c r="I112" i="1"/>
  <c r="I113" i="1"/>
  <c r="J113" i="1" s="1"/>
  <c r="I114" i="1"/>
  <c r="I115" i="1"/>
  <c r="J115" i="1" s="1"/>
  <c r="I116" i="1"/>
  <c r="I117" i="1"/>
  <c r="J117" i="1" s="1"/>
  <c r="I118" i="1"/>
  <c r="J118" i="1" s="1"/>
  <c r="I119" i="1"/>
  <c r="I120" i="1"/>
  <c r="I121" i="1"/>
  <c r="I122" i="1"/>
  <c r="I123" i="1"/>
  <c r="J123" i="1" s="1"/>
  <c r="I124" i="1"/>
  <c r="I125" i="1"/>
  <c r="I126" i="1"/>
  <c r="I127" i="1"/>
  <c r="I128" i="1"/>
  <c r="I129" i="1"/>
  <c r="I130" i="1"/>
  <c r="I131" i="1"/>
  <c r="I132" i="1"/>
  <c r="I133" i="1"/>
  <c r="J133" i="1" s="1"/>
  <c r="I134" i="1"/>
  <c r="J134" i="1" s="1"/>
  <c r="I135" i="1"/>
  <c r="I136" i="1"/>
  <c r="I137" i="1"/>
  <c r="J137" i="1" s="1"/>
  <c r="I138" i="1"/>
  <c r="I139" i="1"/>
  <c r="J139" i="1" s="1"/>
  <c r="I140" i="1"/>
  <c r="I141" i="1"/>
  <c r="J141" i="1" s="1"/>
  <c r="I142" i="1"/>
  <c r="J142" i="1" s="1"/>
  <c r="I143" i="1"/>
  <c r="I144" i="1"/>
  <c r="I145" i="1"/>
  <c r="I146" i="1"/>
  <c r="I147" i="1"/>
  <c r="J147" i="1" s="1"/>
  <c r="I148" i="1"/>
  <c r="I149" i="1"/>
  <c r="J149" i="1" s="1"/>
  <c r="I150" i="1"/>
  <c r="J150" i="1" s="1"/>
  <c r="I151" i="1"/>
  <c r="I152" i="1"/>
  <c r="I153" i="1"/>
  <c r="J153" i="1" s="1"/>
  <c r="I154" i="1"/>
  <c r="I155" i="1"/>
  <c r="J155" i="1" s="1"/>
  <c r="I156" i="1"/>
  <c r="I157" i="1"/>
  <c r="I158" i="1"/>
  <c r="I159" i="1"/>
  <c r="I160" i="1"/>
  <c r="I161" i="1"/>
  <c r="J161" i="1" s="1"/>
  <c r="I162" i="1"/>
  <c r="I163" i="1"/>
  <c r="J163" i="1" s="1"/>
  <c r="I164" i="1"/>
  <c r="I165" i="1"/>
  <c r="J165" i="1" s="1"/>
  <c r="I166" i="1"/>
  <c r="J166" i="1" s="1"/>
  <c r="I167" i="1"/>
  <c r="I168" i="1"/>
  <c r="I169" i="1"/>
  <c r="I170" i="1"/>
  <c r="I171" i="1"/>
  <c r="J171" i="1" s="1"/>
  <c r="I172" i="1"/>
  <c r="I173" i="1"/>
  <c r="J173" i="1" s="1"/>
  <c r="I174" i="1"/>
  <c r="J174" i="1" s="1"/>
  <c r="I175" i="1"/>
  <c r="I176" i="1"/>
  <c r="I177" i="1"/>
  <c r="J177" i="1" s="1"/>
  <c r="I178" i="1"/>
  <c r="I179" i="1"/>
  <c r="J179" i="1" s="1"/>
  <c r="I180" i="1"/>
  <c r="I181" i="1"/>
  <c r="J181" i="1" s="1"/>
  <c r="I182" i="1"/>
  <c r="J182" i="1" s="1"/>
  <c r="I183" i="1"/>
  <c r="I184" i="1"/>
  <c r="I102" i="1"/>
  <c r="G103" i="1"/>
  <c r="G104" i="1"/>
  <c r="H104" i="1" s="1"/>
  <c r="G105" i="1"/>
  <c r="G106" i="1"/>
  <c r="G107" i="1"/>
  <c r="G108" i="1"/>
  <c r="G109" i="1"/>
  <c r="G110" i="1"/>
  <c r="H110" i="1" s="1"/>
  <c r="G111" i="1"/>
  <c r="G112" i="1"/>
  <c r="G113" i="1"/>
  <c r="G114" i="1"/>
  <c r="G115" i="1"/>
  <c r="G116" i="1"/>
  <c r="G117" i="1"/>
  <c r="G118" i="1"/>
  <c r="H118" i="1" s="1"/>
  <c r="G119" i="1"/>
  <c r="G120" i="1"/>
  <c r="H120" i="1" s="1"/>
  <c r="G121" i="1"/>
  <c r="G122" i="1"/>
  <c r="G123" i="1"/>
  <c r="G124" i="1"/>
  <c r="H124" i="1" s="1"/>
  <c r="G125" i="1"/>
  <c r="G126" i="1"/>
  <c r="H126" i="1" s="1"/>
  <c r="G127" i="1"/>
  <c r="G128" i="1"/>
  <c r="H128" i="1" s="1"/>
  <c r="G129" i="1"/>
  <c r="G130" i="1"/>
  <c r="G131" i="1"/>
  <c r="G132" i="1"/>
  <c r="H132" i="1" s="1"/>
  <c r="G133" i="1"/>
  <c r="G134" i="1"/>
  <c r="G135" i="1"/>
  <c r="G136" i="1"/>
  <c r="G137" i="1"/>
  <c r="G138" i="1"/>
  <c r="G139" i="1"/>
  <c r="G140" i="1"/>
  <c r="G141" i="1"/>
  <c r="G142" i="1"/>
  <c r="H142" i="1" s="1"/>
  <c r="G143" i="1"/>
  <c r="G144" i="1"/>
  <c r="H144" i="1" s="1"/>
  <c r="G145" i="1"/>
  <c r="G146" i="1"/>
  <c r="G147" i="1"/>
  <c r="G148" i="1"/>
  <c r="G149" i="1"/>
  <c r="G150" i="1"/>
  <c r="H150" i="1" s="1"/>
  <c r="G151" i="1"/>
  <c r="G152" i="1"/>
  <c r="H152" i="1" s="1"/>
  <c r="G153" i="1"/>
  <c r="G154" i="1"/>
  <c r="G155" i="1"/>
  <c r="G156" i="1"/>
  <c r="H156" i="1" s="1"/>
  <c r="G157" i="1"/>
  <c r="G158" i="1"/>
  <c r="H158" i="1" s="1"/>
  <c r="G159" i="1"/>
  <c r="G160" i="1"/>
  <c r="H160" i="1" s="1"/>
  <c r="G161" i="1"/>
  <c r="G162" i="1"/>
  <c r="G163" i="1"/>
  <c r="G164" i="1"/>
  <c r="H164" i="1" s="1"/>
  <c r="G165" i="1"/>
  <c r="G166" i="1"/>
  <c r="H166" i="1" s="1"/>
  <c r="G167" i="1"/>
  <c r="G168" i="1"/>
  <c r="H168" i="1" s="1"/>
  <c r="G169" i="1"/>
  <c r="G170" i="1"/>
  <c r="G171" i="1"/>
  <c r="G172" i="1"/>
  <c r="G173" i="1"/>
  <c r="G174" i="1"/>
  <c r="G175" i="1"/>
  <c r="G176" i="1"/>
  <c r="H176" i="1" s="1"/>
  <c r="G177" i="1"/>
  <c r="G178" i="1"/>
  <c r="G179" i="1"/>
  <c r="G180" i="1"/>
  <c r="G181" i="1"/>
  <c r="G182" i="1"/>
  <c r="H182" i="1" s="1"/>
  <c r="G183" i="1"/>
  <c r="G184" i="1"/>
  <c r="H184" i="1" s="1"/>
  <c r="G102" i="1"/>
  <c r="E103" i="1"/>
  <c r="E104" i="1"/>
  <c r="E105" i="1"/>
  <c r="E106" i="1"/>
  <c r="E107" i="1"/>
  <c r="E108" i="1"/>
  <c r="E109" i="1"/>
  <c r="F109" i="1" s="1"/>
  <c r="E110" i="1"/>
  <c r="F110" i="1" s="1"/>
  <c r="E111" i="1"/>
  <c r="E112" i="1"/>
  <c r="E113" i="1"/>
  <c r="E114" i="1"/>
  <c r="E115" i="1"/>
  <c r="E116" i="1"/>
  <c r="E117" i="1"/>
  <c r="F117" i="1" s="1"/>
  <c r="E118" i="1"/>
  <c r="F118" i="1" s="1"/>
  <c r="E119" i="1"/>
  <c r="E120" i="1"/>
  <c r="E121" i="1"/>
  <c r="E122" i="1"/>
  <c r="E123" i="1"/>
  <c r="E124" i="1"/>
  <c r="E125" i="1"/>
  <c r="F125" i="1" s="1"/>
  <c r="E126" i="1"/>
  <c r="F126" i="1" s="1"/>
  <c r="E127" i="1"/>
  <c r="E128" i="1"/>
  <c r="E129" i="1"/>
  <c r="E130" i="1"/>
  <c r="E131" i="1"/>
  <c r="F131" i="1" s="1"/>
  <c r="E132" i="1"/>
  <c r="E133" i="1"/>
  <c r="F133" i="1" s="1"/>
  <c r="E134" i="1"/>
  <c r="E135" i="1"/>
  <c r="E136" i="1"/>
  <c r="E137" i="1"/>
  <c r="E138" i="1"/>
  <c r="E139" i="1"/>
  <c r="E140" i="1"/>
  <c r="E141" i="1"/>
  <c r="F141" i="1" s="1"/>
  <c r="E142" i="1"/>
  <c r="F142" i="1" s="1"/>
  <c r="E143" i="1"/>
  <c r="E144" i="1"/>
  <c r="E145" i="1"/>
  <c r="E146" i="1"/>
  <c r="E147" i="1"/>
  <c r="F147" i="1" s="1"/>
  <c r="E148" i="1"/>
  <c r="E149" i="1"/>
  <c r="F149" i="1" s="1"/>
  <c r="E150" i="1"/>
  <c r="F150" i="1" s="1"/>
  <c r="E151" i="1"/>
  <c r="E152" i="1"/>
  <c r="E153" i="1"/>
  <c r="E154" i="1"/>
  <c r="E155" i="1"/>
  <c r="F155" i="1" s="1"/>
  <c r="E156" i="1"/>
  <c r="E157" i="1"/>
  <c r="F157" i="1" s="1"/>
  <c r="E158" i="1"/>
  <c r="F158" i="1" s="1"/>
  <c r="E159" i="1"/>
  <c r="E160" i="1"/>
  <c r="E161" i="1"/>
  <c r="E162" i="1"/>
  <c r="E163" i="1"/>
  <c r="E164" i="1"/>
  <c r="E165" i="1"/>
  <c r="F165" i="1" s="1"/>
  <c r="E166" i="1"/>
  <c r="F166" i="1" s="1"/>
  <c r="E167" i="1"/>
  <c r="E168" i="1"/>
  <c r="E169" i="1"/>
  <c r="E170" i="1"/>
  <c r="E171" i="1"/>
  <c r="E172" i="1"/>
  <c r="E173" i="1"/>
  <c r="F173" i="1" s="1"/>
  <c r="E174" i="1"/>
  <c r="F174" i="1" s="1"/>
  <c r="E175" i="1"/>
  <c r="E176" i="1"/>
  <c r="E177" i="1"/>
  <c r="E178" i="1"/>
  <c r="E179" i="1"/>
  <c r="F179" i="1" s="1"/>
  <c r="E180" i="1"/>
  <c r="E181" i="1"/>
  <c r="F181" i="1" s="1"/>
  <c r="E182" i="1"/>
  <c r="F182" i="1" s="1"/>
  <c r="E183" i="1"/>
  <c r="E184" i="1"/>
  <c r="E102" i="1"/>
  <c r="C103" i="1"/>
  <c r="C104" i="1"/>
  <c r="D104" i="1" s="1"/>
  <c r="C105" i="1"/>
  <c r="C106" i="1"/>
  <c r="D106" i="1" s="1"/>
  <c r="C107" i="1"/>
  <c r="C108" i="1"/>
  <c r="C109" i="1"/>
  <c r="D109" i="1" s="1"/>
  <c r="C110" i="1"/>
  <c r="C111" i="1"/>
  <c r="C112" i="1"/>
  <c r="C113" i="1"/>
  <c r="C114" i="1"/>
  <c r="D114" i="1" s="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D170" i="1" s="1"/>
  <c r="C171" i="1"/>
  <c r="C172" i="1"/>
  <c r="D172" i="1" s="1"/>
  <c r="C173" i="1"/>
  <c r="D173" i="1" s="1"/>
  <c r="C174" i="1"/>
  <c r="C175" i="1"/>
  <c r="D175" i="1" s="1"/>
  <c r="C176" i="1"/>
  <c r="D176" i="1" s="1"/>
  <c r="C177" i="1"/>
  <c r="C178" i="1"/>
  <c r="D178" i="1" s="1"/>
  <c r="C179" i="1"/>
  <c r="C180" i="1"/>
  <c r="C181" i="1"/>
  <c r="C182" i="1"/>
  <c r="C183" i="1"/>
  <c r="D183" i="1" s="1"/>
  <c r="C184" i="1"/>
  <c r="C102" i="1"/>
  <c r="N103" i="1"/>
  <c r="N104" i="1"/>
  <c r="N105" i="1"/>
  <c r="N107" i="1"/>
  <c r="N111" i="1"/>
  <c r="N112" i="1"/>
  <c r="N113" i="1"/>
  <c r="N115" i="1"/>
  <c r="N119" i="1"/>
  <c r="N120" i="1"/>
  <c r="N121" i="1"/>
  <c r="N123" i="1"/>
  <c r="N127" i="1"/>
  <c r="N128" i="1"/>
  <c r="N129" i="1"/>
  <c r="N131" i="1"/>
  <c r="N135" i="1"/>
  <c r="N136" i="1"/>
  <c r="N137" i="1"/>
  <c r="N139" i="1"/>
  <c r="N143" i="1"/>
  <c r="N144" i="1"/>
  <c r="N145" i="1"/>
  <c r="N147" i="1"/>
  <c r="N151" i="1"/>
  <c r="N152" i="1"/>
  <c r="N153" i="1"/>
  <c r="N155" i="1"/>
  <c r="N159" i="1"/>
  <c r="N160" i="1"/>
  <c r="N161" i="1"/>
  <c r="N163" i="1"/>
  <c r="N167" i="1"/>
  <c r="N168" i="1"/>
  <c r="N169" i="1"/>
  <c r="N171" i="1"/>
  <c r="N175" i="1"/>
  <c r="N176" i="1"/>
  <c r="N177" i="1"/>
  <c r="N179" i="1"/>
  <c r="N183" i="1"/>
  <c r="N184" i="1"/>
  <c r="M101" i="1"/>
  <c r="L103" i="1"/>
  <c r="L104" i="1"/>
  <c r="L105" i="1"/>
  <c r="L106" i="1"/>
  <c r="L107" i="1"/>
  <c r="L111" i="1"/>
  <c r="L112" i="1"/>
  <c r="L113" i="1"/>
  <c r="L114" i="1"/>
  <c r="L115" i="1"/>
  <c r="L119" i="1"/>
  <c r="L120" i="1"/>
  <c r="L121" i="1"/>
  <c r="L122" i="1"/>
  <c r="L123" i="1"/>
  <c r="L127" i="1"/>
  <c r="L128" i="1"/>
  <c r="L129" i="1"/>
  <c r="L130" i="1"/>
  <c r="L131" i="1"/>
  <c r="L135" i="1"/>
  <c r="L136" i="1"/>
  <c r="L137" i="1"/>
  <c r="L138" i="1"/>
  <c r="L139" i="1"/>
  <c r="L140" i="1"/>
  <c r="L143" i="1"/>
  <c r="L144" i="1"/>
  <c r="L145" i="1"/>
  <c r="L146" i="1"/>
  <c r="L147" i="1"/>
  <c r="L150" i="1"/>
  <c r="L151" i="1"/>
  <c r="L152" i="1"/>
  <c r="L153" i="1"/>
  <c r="L154" i="1"/>
  <c r="L155" i="1"/>
  <c r="L156" i="1"/>
  <c r="L159" i="1"/>
  <c r="L160" i="1"/>
  <c r="L161" i="1"/>
  <c r="L162" i="1"/>
  <c r="L163" i="1"/>
  <c r="L168" i="1"/>
  <c r="L169" i="1"/>
  <c r="L170" i="1"/>
  <c r="L171" i="1"/>
  <c r="L175" i="1"/>
  <c r="L176" i="1"/>
  <c r="L177" i="1"/>
  <c r="L178" i="1"/>
  <c r="L179" i="1"/>
  <c r="L183" i="1"/>
  <c r="L184" i="1"/>
  <c r="L102" i="1"/>
  <c r="K101" i="1"/>
  <c r="J108" i="1"/>
  <c r="J116" i="1"/>
  <c r="J124" i="1"/>
  <c r="J125" i="1"/>
  <c r="J132" i="1"/>
  <c r="J140" i="1"/>
  <c r="J148" i="1"/>
  <c r="J156" i="1"/>
  <c r="J157" i="1"/>
  <c r="J164" i="1"/>
  <c r="J172" i="1"/>
  <c r="J180" i="1"/>
  <c r="J103" i="1"/>
  <c r="J104" i="1"/>
  <c r="J105" i="1"/>
  <c r="J106" i="1"/>
  <c r="J107" i="1"/>
  <c r="J111" i="1"/>
  <c r="J112" i="1"/>
  <c r="J114" i="1"/>
  <c r="J119" i="1"/>
  <c r="J120" i="1"/>
  <c r="J121" i="1"/>
  <c r="J122" i="1"/>
  <c r="J126" i="1"/>
  <c r="J127" i="1"/>
  <c r="J128" i="1"/>
  <c r="J129" i="1"/>
  <c r="J130" i="1"/>
  <c r="J131" i="1"/>
  <c r="J135" i="1"/>
  <c r="J136" i="1"/>
  <c r="J138" i="1"/>
  <c r="J143" i="1"/>
  <c r="J144" i="1"/>
  <c r="J145" i="1"/>
  <c r="J146" i="1"/>
  <c r="J151" i="1"/>
  <c r="J152" i="1"/>
  <c r="J154" i="1"/>
  <c r="J158" i="1"/>
  <c r="J159" i="1"/>
  <c r="J160" i="1"/>
  <c r="J162" i="1"/>
  <c r="J167" i="1"/>
  <c r="J168" i="1"/>
  <c r="J169" i="1"/>
  <c r="J170" i="1"/>
  <c r="J175" i="1"/>
  <c r="J176" i="1"/>
  <c r="J178" i="1"/>
  <c r="J183" i="1"/>
  <c r="J184" i="1"/>
  <c r="J102" i="1"/>
  <c r="H103" i="1"/>
  <c r="H111" i="1"/>
  <c r="H119" i="1"/>
  <c r="H127" i="1"/>
  <c r="H134" i="1"/>
  <c r="H135" i="1"/>
  <c r="H143" i="1"/>
  <c r="H151" i="1"/>
  <c r="H159" i="1"/>
  <c r="H167" i="1"/>
  <c r="H174" i="1"/>
  <c r="H175" i="1"/>
  <c r="H183" i="1"/>
  <c r="H105" i="1"/>
  <c r="H106" i="1"/>
  <c r="H107" i="1"/>
  <c r="H108" i="1"/>
  <c r="H109" i="1"/>
  <c r="H112" i="1"/>
  <c r="H113" i="1"/>
  <c r="H114" i="1"/>
  <c r="H115" i="1"/>
  <c r="H116" i="1"/>
  <c r="H117" i="1"/>
  <c r="H121" i="1"/>
  <c r="H122" i="1"/>
  <c r="H123" i="1"/>
  <c r="H125" i="1"/>
  <c r="H129" i="1"/>
  <c r="H130" i="1"/>
  <c r="H131" i="1"/>
  <c r="H133" i="1"/>
  <c r="H136" i="1"/>
  <c r="H137" i="1"/>
  <c r="H138" i="1"/>
  <c r="H139" i="1"/>
  <c r="H140" i="1"/>
  <c r="H141" i="1"/>
  <c r="H145" i="1"/>
  <c r="H146" i="1"/>
  <c r="H147" i="1"/>
  <c r="H148" i="1"/>
  <c r="H149" i="1"/>
  <c r="H153" i="1"/>
  <c r="H154" i="1"/>
  <c r="H155" i="1"/>
  <c r="H157" i="1"/>
  <c r="H161" i="1"/>
  <c r="H162" i="1"/>
  <c r="H163" i="1"/>
  <c r="H165" i="1"/>
  <c r="H169" i="1"/>
  <c r="H170" i="1"/>
  <c r="H171" i="1"/>
  <c r="H172" i="1"/>
  <c r="H173" i="1"/>
  <c r="H177" i="1"/>
  <c r="H178" i="1"/>
  <c r="H179" i="1"/>
  <c r="H180" i="1"/>
  <c r="H181" i="1"/>
  <c r="H102" i="1"/>
  <c r="F104" i="1"/>
  <c r="F105" i="1"/>
  <c r="F107" i="1"/>
  <c r="F112" i="1"/>
  <c r="F113" i="1"/>
  <c r="F115" i="1"/>
  <c r="F120" i="1"/>
  <c r="F121" i="1"/>
  <c r="F134" i="1"/>
  <c r="F136" i="1"/>
  <c r="F137" i="1"/>
  <c r="F139" i="1"/>
  <c r="F152" i="1"/>
  <c r="F153" i="1"/>
  <c r="F160" i="1"/>
  <c r="F161" i="1"/>
  <c r="F163" i="1"/>
  <c r="F168" i="1"/>
  <c r="F169" i="1"/>
  <c r="F171" i="1"/>
  <c r="F177" i="1"/>
  <c r="F184" i="1"/>
  <c r="F102" i="1"/>
  <c r="F123" i="1"/>
  <c r="F127" i="1"/>
  <c r="F135" i="1"/>
  <c r="F143" i="1"/>
  <c r="F151" i="1"/>
  <c r="F159" i="1"/>
  <c r="F167" i="1"/>
  <c r="F175" i="1"/>
  <c r="F176" i="1"/>
  <c r="F183" i="1"/>
  <c r="D107" i="1"/>
  <c r="D115" i="1"/>
  <c r="D168" i="1"/>
  <c r="D171" i="1"/>
  <c r="D179" i="1"/>
  <c r="D180" i="1"/>
  <c r="D181" i="1"/>
  <c r="D184" i="1"/>
  <c r="D102" i="1"/>
  <c r="D103" i="1"/>
  <c r="D111" i="1"/>
  <c r="F16" i="1"/>
  <c r="F103" i="1"/>
  <c r="F106" i="1"/>
  <c r="F108" i="1"/>
  <c r="F111" i="1"/>
  <c r="F114" i="1"/>
  <c r="F116" i="1"/>
  <c r="F119" i="1"/>
  <c r="F122" i="1"/>
  <c r="F124" i="1"/>
  <c r="F128" i="1"/>
  <c r="F129" i="1"/>
  <c r="F130" i="1"/>
  <c r="F132" i="1"/>
  <c r="F138" i="1"/>
  <c r="F140" i="1"/>
  <c r="F144" i="1"/>
  <c r="F145" i="1"/>
  <c r="F146" i="1"/>
  <c r="F148" i="1"/>
  <c r="F154" i="1"/>
  <c r="F156" i="1"/>
  <c r="F162" i="1"/>
  <c r="F164" i="1"/>
  <c r="F170" i="1"/>
  <c r="F172" i="1"/>
  <c r="F178" i="1"/>
  <c r="F180" i="1"/>
  <c r="D169" i="1"/>
  <c r="D174" i="1"/>
  <c r="D177" i="1"/>
  <c r="D182" i="1"/>
  <c r="D105" i="1"/>
  <c r="D108" i="1"/>
  <c r="D110" i="1"/>
  <c r="D112" i="1"/>
  <c r="D113" i="1"/>
  <c r="D116" i="1"/>
  <c r="D118" i="1" l="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17" i="1"/>
  <c r="D31" i="1" l="1"/>
  <c r="F17" i="1"/>
  <c r="E22" i="1"/>
  <c r="D27" i="1"/>
  <c r="F27" i="1" s="1"/>
  <c r="F18" i="1"/>
  <c r="F15" i="1"/>
  <c r="F14" i="1"/>
  <c r="D22" i="1" l="1"/>
  <c r="F22" i="1" s="1"/>
  <c r="F19" i="1"/>
  <c r="E38" i="1" l="1"/>
  <c r="E32" i="1"/>
  <c r="E29" i="1"/>
  <c r="D25" i="1"/>
  <c r="E47" i="1"/>
  <c r="E45" i="1"/>
  <c r="E46" i="1" s="1"/>
  <c r="E19" i="1" s="1"/>
  <c r="D21" i="1"/>
  <c r="D23" i="1" s="1"/>
  <c r="D26" i="1" s="1"/>
  <c r="F26" i="1" s="1"/>
  <c r="D43" i="1"/>
  <c r="D20" i="1"/>
  <c r="D29" i="1" l="1"/>
  <c r="F29" i="1" s="1"/>
  <c r="F21" i="1"/>
  <c r="D45" i="1"/>
  <c r="F45" i="1" s="1"/>
  <c r="D44" i="1"/>
  <c r="F44" i="1" s="1"/>
  <c r="E44" i="1"/>
  <c r="D46" i="1" l="1"/>
  <c r="F46" i="1" s="1"/>
  <c r="D32" i="1" l="1"/>
  <c r="D47" i="1"/>
  <c r="F47" i="1" s="1"/>
  <c r="D33" i="1" l="1"/>
  <c r="F32" i="1"/>
  <c r="D36" i="1"/>
  <c r="D38" i="1" l="1"/>
  <c r="F38" i="1" s="1"/>
  <c r="F36" i="1"/>
  <c r="D34" i="1"/>
  <c r="F34" i="1" s="1"/>
  <c r="F3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Williams, Justin</author>
  </authors>
  <commentList>
    <comment ref="B18" authorId="0" shapeId="0" xr:uid="{8F5835ED-32B3-4C97-9A83-CCB14DBD6948}">
      <text>
        <r>
          <rPr>
            <b/>
            <sz val="9"/>
            <color indexed="81"/>
            <rFont val="Tahoma"/>
            <family val="2"/>
          </rPr>
          <t>Williams, Justin:</t>
        </r>
        <r>
          <rPr>
            <sz val="9"/>
            <color indexed="81"/>
            <rFont val="Tahoma"/>
            <family val="2"/>
          </rPr>
          <t xml:space="preserve">
See Fig 12-12 through 12-14 to estimate.</t>
        </r>
      </text>
    </comment>
    <comment ref="E18" authorId="0" shapeId="0" xr:uid="{30C01698-DD72-499F-BE9E-2283443B1F8F}">
      <text>
        <r>
          <rPr>
            <b/>
            <sz val="9"/>
            <color indexed="81"/>
            <rFont val="Tahoma"/>
            <family val="2"/>
          </rPr>
          <t>Williams, Justin:</t>
        </r>
        <r>
          <rPr>
            <sz val="9"/>
            <color indexed="81"/>
            <rFont val="Tahoma"/>
            <family val="2"/>
          </rPr>
          <t xml:space="preserve">
reyn is a unit of psi/(rev/s)</t>
        </r>
      </text>
    </comment>
    <comment ref="B19" authorId="0" shapeId="0" xr:uid="{59B22C15-9191-45C0-87A3-F3AAA8FC1CD5}">
      <text>
        <r>
          <rPr>
            <b/>
            <sz val="9"/>
            <color indexed="81"/>
            <rFont val="Tahoma"/>
            <family val="2"/>
          </rPr>
          <t>Williams, Justin:</t>
        </r>
        <r>
          <rPr>
            <sz val="9"/>
            <color indexed="81"/>
            <rFont val="Tahoma"/>
            <family val="2"/>
          </rPr>
          <t xml:space="preserve">
If unsure what should be, perhaps target the average clearance needed between minimizing friction and maximizing load carrying capacity</t>
        </r>
      </text>
    </comment>
    <comment ref="B20" authorId="0" shapeId="0" xr:uid="{26C73552-579C-4941-8F3C-4A9BD0BE917F}">
      <text>
        <r>
          <rPr>
            <b/>
            <sz val="9"/>
            <color indexed="81"/>
            <rFont val="Tahoma"/>
            <family val="2"/>
          </rPr>
          <t>Williams, Justin:</t>
        </r>
        <r>
          <rPr>
            <sz val="9"/>
            <color indexed="81"/>
            <rFont val="Tahoma"/>
            <family val="2"/>
          </rPr>
          <t xml:space="preserve">
Use this with Fig 12-16</t>
        </r>
      </text>
    </comment>
    <comment ref="B23" authorId="0" shapeId="0" xr:uid="{AEAC251A-0680-4771-8C66-C36BE0C9ACA9}">
      <text>
        <r>
          <rPr>
            <b/>
            <sz val="9"/>
            <color indexed="81"/>
            <rFont val="Tahoma"/>
            <family val="2"/>
          </rPr>
          <t>Williams, Justin:</t>
        </r>
        <r>
          <rPr>
            <sz val="9"/>
            <color indexed="81"/>
            <rFont val="Tahoma"/>
            <family val="2"/>
          </rPr>
          <t xml:space="preserve">
Use this number in figure 12-16 along with l/d to find MOFT over c
</t>
        </r>
      </text>
    </comment>
    <comment ref="B24" authorId="0" shapeId="0" xr:uid="{B6ECF253-C6A0-44EB-A9E1-1FE0B27D9975}">
      <text>
        <r>
          <rPr>
            <b/>
            <sz val="9"/>
            <color indexed="81"/>
            <rFont val="Tahoma"/>
            <family val="2"/>
          </rPr>
          <t>Williams, Justin:</t>
        </r>
        <r>
          <rPr>
            <sz val="9"/>
            <color indexed="81"/>
            <rFont val="Tahoma"/>
            <family val="2"/>
          </rPr>
          <t xml:space="preserve">
Get using S_Design and l/d and Figure 12-16</t>
        </r>
      </text>
    </comment>
    <comment ref="B25" authorId="0" shapeId="0" xr:uid="{6390C9C4-6DB8-4F29-A35C-7142AA8FF8F7}">
      <text>
        <r>
          <rPr>
            <b/>
            <sz val="9"/>
            <color indexed="81"/>
            <rFont val="Tahoma"/>
            <family val="2"/>
          </rPr>
          <t>Williams, Justin:</t>
        </r>
        <r>
          <rPr>
            <sz val="9"/>
            <color indexed="81"/>
            <rFont val="Tahoma"/>
            <family val="2"/>
          </rPr>
          <t xml:space="preserve">
Can also get using Fig 12-16 if l/d and Sommerfeld number are known</t>
        </r>
      </text>
    </comment>
    <comment ref="D25" authorId="0" shapeId="0" xr:uid="{CB7820D5-52D7-4A82-B26C-92E17856BFBB}">
      <text>
        <r>
          <rPr>
            <b/>
            <sz val="9"/>
            <color indexed="81"/>
            <rFont val="Tahoma"/>
            <family val="2"/>
          </rPr>
          <t>Williams, Justin:</t>
        </r>
        <r>
          <rPr>
            <sz val="9"/>
            <color indexed="81"/>
            <rFont val="Tahoma"/>
            <family val="2"/>
          </rPr>
          <t xml:space="preserve">
0 means journal is in middle of bushing
1 means journal is touching the bushing</t>
        </r>
      </text>
    </comment>
    <comment ref="B26" authorId="0" shapeId="0" xr:uid="{EDA591AB-D16E-4C1B-B0B1-8740637CAEEC}">
      <text>
        <r>
          <rPr>
            <b/>
            <sz val="9"/>
            <color indexed="81"/>
            <rFont val="Tahoma"/>
            <family val="2"/>
          </rPr>
          <t>Williams, Justin:</t>
        </r>
        <r>
          <rPr>
            <sz val="9"/>
            <color indexed="81"/>
            <rFont val="Tahoma"/>
            <family val="2"/>
          </rPr>
          <t xml:space="preserve">
This is based on a simplification used to get around needing to use the charts. </t>
        </r>
      </text>
    </comment>
    <comment ref="B28" authorId="0" shapeId="0" xr:uid="{7D78C5EA-D471-4BA8-A5D6-45876626FA64}">
      <text>
        <r>
          <rPr>
            <b/>
            <sz val="9"/>
            <color indexed="81"/>
            <rFont val="Tahoma"/>
            <family val="2"/>
          </rPr>
          <t>Williams, Justin:</t>
        </r>
        <r>
          <rPr>
            <sz val="9"/>
            <color indexed="81"/>
            <rFont val="Tahoma"/>
            <family val="2"/>
          </rPr>
          <t xml:space="preserve">
Use Fig 12-21 with Sommerfeld number and l/d ratio</t>
        </r>
      </text>
    </comment>
    <comment ref="B29" authorId="0" shapeId="0" xr:uid="{5EBC0128-4E51-497F-8C7C-5880DC57EF30}">
      <text>
        <r>
          <rPr>
            <b/>
            <sz val="9"/>
            <color indexed="81"/>
            <rFont val="Tahoma"/>
            <family val="2"/>
          </rPr>
          <t>Williams, Justin:</t>
        </r>
        <r>
          <rPr>
            <sz val="9"/>
            <color indexed="81"/>
            <rFont val="Tahoma"/>
            <family val="2"/>
          </rPr>
          <t xml:space="preserve">
The maximum pressure of the oil film. See Fig 12-15</t>
        </r>
      </text>
    </comment>
    <comment ref="B30" authorId="0" shapeId="0" xr:uid="{38ACCE37-80B6-4710-94DD-0846F808FC52}">
      <text>
        <r>
          <rPr>
            <b/>
            <sz val="9"/>
            <color indexed="81"/>
            <rFont val="Tahoma"/>
            <family val="2"/>
          </rPr>
          <t>Williams, Justin:</t>
        </r>
        <r>
          <rPr>
            <sz val="9"/>
            <color indexed="81"/>
            <rFont val="Tahoma"/>
            <family val="2"/>
          </rPr>
          <t xml:space="preserve">
See Fig 12-18.
Find using Sommerfeld number, l/d ratio, and Fig 12-18.</t>
        </r>
      </text>
    </comment>
    <comment ref="B35" authorId="0" shapeId="0" xr:uid="{3033A31E-A826-464E-9792-0A5FFA4A3F82}">
      <text>
        <r>
          <rPr>
            <b/>
            <sz val="9"/>
            <color indexed="81"/>
            <rFont val="Tahoma"/>
            <family val="2"/>
          </rPr>
          <t>Williams, Justin:</t>
        </r>
        <r>
          <rPr>
            <sz val="9"/>
            <color indexed="81"/>
            <rFont val="Tahoma"/>
            <family val="2"/>
          </rPr>
          <t xml:space="preserve">
Fig 12-19
Couple with Sommerfeld number and l/d ratio to find.</t>
        </r>
      </text>
    </comment>
    <comment ref="D36" authorId="0" shapeId="0" xr:uid="{10F485A7-767E-4AC5-9543-A9D5A1A60AB2}">
      <text>
        <r>
          <rPr>
            <b/>
            <sz val="9"/>
            <color indexed="81"/>
            <rFont val="Tahoma"/>
            <family val="2"/>
          </rPr>
          <t>Williams, Justin:</t>
        </r>
        <r>
          <rPr>
            <sz val="9"/>
            <color indexed="81"/>
            <rFont val="Tahoma"/>
            <family val="2"/>
          </rPr>
          <t xml:space="preserve">
Assummes constant flow rate around perimeter</t>
        </r>
      </text>
    </comment>
    <comment ref="B38" authorId="0" shapeId="0" xr:uid="{5D015099-487F-4286-BB7D-0A97E956E9CF}">
      <text>
        <r>
          <rPr>
            <b/>
            <sz val="9"/>
            <color indexed="81"/>
            <rFont val="Tahoma"/>
            <family val="2"/>
          </rPr>
          <t>Williams, Justin:</t>
        </r>
        <r>
          <rPr>
            <sz val="9"/>
            <color indexed="81"/>
            <rFont val="Tahoma"/>
            <family val="2"/>
          </rPr>
          <t xml:space="preserve">
Bearing must be supplied this amount of lubricant, or will run d</t>
        </r>
      </text>
    </comment>
    <comment ref="B41" authorId="0" shapeId="0" xr:uid="{BC190C5F-23B6-41C6-9AAC-A7C92BC5BE4B}">
      <text>
        <r>
          <rPr>
            <b/>
            <sz val="9"/>
            <color indexed="81"/>
            <rFont val="Tahoma"/>
            <family val="2"/>
          </rPr>
          <t>Williams, Justin:</t>
        </r>
        <r>
          <rPr>
            <sz val="9"/>
            <color indexed="81"/>
            <rFont val="Tahoma"/>
            <family val="2"/>
          </rPr>
          <t xml:space="preserve">
Find via l/d ratio and Fig 12-16
Note log vs linear scale in figure.</t>
        </r>
      </text>
    </comment>
    <comment ref="B42" authorId="0" shapeId="0" xr:uid="{6BFDBC7A-0F16-47F8-98AC-170A87FE4CEA}">
      <text>
        <r>
          <rPr>
            <b/>
            <sz val="9"/>
            <color indexed="81"/>
            <rFont val="Tahoma"/>
            <family val="2"/>
          </rPr>
          <t>Williams, Justin:</t>
        </r>
        <r>
          <rPr>
            <sz val="9"/>
            <color indexed="81"/>
            <rFont val="Tahoma"/>
            <family val="2"/>
          </rPr>
          <t xml:space="preserve">
Find via l/d ratio and Fig 12-16
Note log vs linear scale in figure.</t>
        </r>
      </text>
    </comment>
    <comment ref="B45" authorId="0" shapeId="0" xr:uid="{E3DAC4AF-4CFD-4747-ABB8-2EE24854A4CA}">
      <text>
        <r>
          <rPr>
            <b/>
            <sz val="9"/>
            <color indexed="81"/>
            <rFont val="Tahoma"/>
            <family val="2"/>
          </rPr>
          <t>Williams, Justin:</t>
        </r>
        <r>
          <rPr>
            <sz val="9"/>
            <color indexed="81"/>
            <rFont val="Tahoma"/>
            <family val="2"/>
          </rPr>
          <t xml:space="preserve">
Solve Sommerfeld number for c</t>
        </r>
      </text>
    </comment>
  </commentList>
</comments>
</file>

<file path=xl/sharedStrings.xml><?xml version="1.0" encoding="utf-8"?>
<sst xmlns="http://schemas.openxmlformats.org/spreadsheetml/2006/main" count="147" uniqueCount="101">
  <si>
    <t>Journal OD</t>
  </si>
  <si>
    <r>
      <t>OD</t>
    </r>
    <r>
      <rPr>
        <vertAlign val="subscript"/>
        <sz val="11"/>
        <color theme="1"/>
        <rFont val="Calibri"/>
        <family val="2"/>
        <scheme val="minor"/>
      </rPr>
      <t>J</t>
    </r>
  </si>
  <si>
    <t>in</t>
  </si>
  <si>
    <t>Bearing Length</t>
  </si>
  <si>
    <r>
      <t>l</t>
    </r>
    <r>
      <rPr>
        <vertAlign val="subscript"/>
        <sz val="11"/>
        <color theme="1"/>
        <rFont val="Calibri"/>
        <family val="2"/>
        <scheme val="minor"/>
      </rPr>
      <t>b</t>
    </r>
  </si>
  <si>
    <t>Description</t>
  </si>
  <si>
    <t>Symbol</t>
  </si>
  <si>
    <t>Value</t>
  </si>
  <si>
    <t>Unit</t>
  </si>
  <si>
    <t>Journal Speed</t>
  </si>
  <si>
    <t>rpm</t>
  </si>
  <si>
    <t>Load from Journal</t>
  </si>
  <si>
    <t>W</t>
  </si>
  <si>
    <t>lbf</t>
  </si>
  <si>
    <t>Minimum Oil Film Thickness</t>
  </si>
  <si>
    <t>Eccentricity Ratio</t>
  </si>
  <si>
    <t>Maximum Film Pressure</t>
  </si>
  <si>
    <t>Power Loss</t>
  </si>
  <si>
    <t>psi</t>
  </si>
  <si>
    <t>hp</t>
  </si>
  <si>
    <t>μ</t>
  </si>
  <si>
    <t>μ_reyn</t>
  </si>
  <si>
    <t>Absolute Oil Viscosity</t>
  </si>
  <si>
    <t>Length / Diameter Ratio</t>
  </si>
  <si>
    <t>-</t>
  </si>
  <si>
    <t>Sommerfeld Number @ Max W</t>
  </si>
  <si>
    <t>Sommerfeld Number @ Min f</t>
  </si>
  <si>
    <r>
      <t>S</t>
    </r>
    <r>
      <rPr>
        <vertAlign val="subscript"/>
        <sz val="11"/>
        <color theme="1"/>
        <rFont val="Calibri"/>
        <family val="2"/>
        <scheme val="minor"/>
      </rPr>
      <t>f_Min</t>
    </r>
  </si>
  <si>
    <r>
      <t>S</t>
    </r>
    <r>
      <rPr>
        <vertAlign val="subscript"/>
        <sz val="11"/>
        <color theme="1"/>
        <rFont val="Calibri"/>
        <family val="2"/>
        <scheme val="minor"/>
      </rPr>
      <t>W_Max</t>
    </r>
  </si>
  <si>
    <t>Sommerfeld Number @ Midpoint</t>
  </si>
  <si>
    <r>
      <t>S</t>
    </r>
    <r>
      <rPr>
        <vertAlign val="subscript"/>
        <sz val="11"/>
        <color theme="1"/>
        <rFont val="Calibri"/>
        <family val="2"/>
        <scheme val="minor"/>
      </rPr>
      <t>Mid</t>
    </r>
  </si>
  <si>
    <t>Pressure</t>
  </si>
  <si>
    <t>P</t>
  </si>
  <si>
    <r>
      <t>c</t>
    </r>
    <r>
      <rPr>
        <vertAlign val="subscript"/>
        <sz val="11"/>
        <color theme="1"/>
        <rFont val="Calibri"/>
        <family val="2"/>
        <scheme val="minor"/>
      </rPr>
      <t>Min_f</t>
    </r>
  </si>
  <si>
    <t>Radial Clearance (Minimizing friction)</t>
  </si>
  <si>
    <t>N</t>
  </si>
  <si>
    <t>Radial Clearance (Maximize Load Capacity)</t>
  </si>
  <si>
    <r>
      <t>c</t>
    </r>
    <r>
      <rPr>
        <vertAlign val="subscript"/>
        <sz val="11"/>
        <color theme="1"/>
        <rFont val="Calibri"/>
        <family val="2"/>
        <scheme val="minor"/>
      </rPr>
      <t>Max_W</t>
    </r>
  </si>
  <si>
    <t>Radial Clearance (Avg)</t>
  </si>
  <si>
    <t>Bushing ID Target</t>
  </si>
  <si>
    <r>
      <t>ID</t>
    </r>
    <r>
      <rPr>
        <vertAlign val="subscript"/>
        <sz val="11"/>
        <color theme="1"/>
        <rFont val="Calibri"/>
        <family val="2"/>
        <scheme val="minor"/>
      </rPr>
      <t>B</t>
    </r>
  </si>
  <si>
    <t>Sommerfeld Number of Design</t>
  </si>
  <si>
    <r>
      <t>S</t>
    </r>
    <r>
      <rPr>
        <vertAlign val="subscript"/>
        <sz val="11"/>
        <color theme="1"/>
        <rFont val="Calibri"/>
        <family val="2"/>
        <scheme val="minor"/>
      </rPr>
      <t>Design</t>
    </r>
  </si>
  <si>
    <t xml:space="preserve">Minimum Oil Film Thickness Variable </t>
  </si>
  <si>
    <r>
      <t>MOFT</t>
    </r>
    <r>
      <rPr>
        <vertAlign val="subscript"/>
        <sz val="11"/>
        <color theme="1"/>
        <rFont val="Calibri"/>
        <family val="2"/>
        <scheme val="minor"/>
      </rPr>
      <t>Design</t>
    </r>
  </si>
  <si>
    <t>Radial Clearance (Design)</t>
  </si>
  <si>
    <r>
      <t>c</t>
    </r>
    <r>
      <rPr>
        <vertAlign val="subscript"/>
        <sz val="11"/>
        <color theme="1"/>
        <rFont val="Calibri"/>
        <family val="2"/>
        <scheme val="minor"/>
      </rPr>
      <t>Avg,Min_f,Max_W</t>
    </r>
  </si>
  <si>
    <r>
      <t>c</t>
    </r>
    <r>
      <rPr>
        <vertAlign val="subscript"/>
        <sz val="11"/>
        <color theme="1"/>
        <rFont val="Calibri"/>
        <family val="2"/>
        <scheme val="minor"/>
      </rPr>
      <t>Design</t>
    </r>
  </si>
  <si>
    <r>
      <t>ϵ</t>
    </r>
    <r>
      <rPr>
        <vertAlign val="subscript"/>
        <sz val="11"/>
        <color theme="1"/>
        <rFont val="Calibri"/>
        <family val="2"/>
      </rPr>
      <t>Design</t>
    </r>
  </si>
  <si>
    <r>
      <t>h</t>
    </r>
    <r>
      <rPr>
        <vertAlign val="subscript"/>
        <sz val="11"/>
        <color theme="1"/>
        <rFont val="Calibri"/>
        <family val="2"/>
        <scheme val="minor"/>
      </rPr>
      <t>0</t>
    </r>
    <r>
      <rPr>
        <sz val="11"/>
        <color theme="1"/>
        <rFont val="Calibri"/>
        <family val="2"/>
        <scheme val="minor"/>
      </rPr>
      <t>/c</t>
    </r>
  </si>
  <si>
    <t>Maximum Film Pressure Ratio</t>
  </si>
  <si>
    <r>
      <t>p/p</t>
    </r>
    <r>
      <rPr>
        <vertAlign val="subscript"/>
        <sz val="11"/>
        <color theme="1"/>
        <rFont val="Calibri"/>
        <family val="2"/>
      </rPr>
      <t>max</t>
    </r>
  </si>
  <si>
    <r>
      <t>p</t>
    </r>
    <r>
      <rPr>
        <vertAlign val="subscript"/>
        <sz val="11"/>
        <color theme="1"/>
        <rFont val="Calibri"/>
        <family val="2"/>
      </rPr>
      <t>max</t>
    </r>
  </si>
  <si>
    <t>Friction Factor</t>
  </si>
  <si>
    <t>f</t>
  </si>
  <si>
    <t xml:space="preserve">Tangential Force </t>
  </si>
  <si>
    <t>Friction Factor Variable</t>
  </si>
  <si>
    <t>(r/c)*f</t>
  </si>
  <si>
    <t>Torque Resistance</t>
  </si>
  <si>
    <t>lbf*in</t>
  </si>
  <si>
    <r>
      <t>F</t>
    </r>
    <r>
      <rPr>
        <vertAlign val="subscript"/>
        <sz val="11"/>
        <color theme="1"/>
        <rFont val="Calibri"/>
        <family val="2"/>
      </rPr>
      <t>t</t>
    </r>
  </si>
  <si>
    <r>
      <t>τ</t>
    </r>
    <r>
      <rPr>
        <vertAlign val="subscript"/>
        <sz val="11"/>
        <color theme="1"/>
        <rFont val="Calibri"/>
        <family val="2"/>
      </rPr>
      <t>Res</t>
    </r>
  </si>
  <si>
    <r>
      <t>P</t>
    </r>
    <r>
      <rPr>
        <vertAlign val="subscript"/>
        <sz val="11"/>
        <color theme="1"/>
        <rFont val="Calibri"/>
        <family val="2"/>
      </rPr>
      <t>Loss</t>
    </r>
  </si>
  <si>
    <t>Q</t>
  </si>
  <si>
    <t>Flow Variable</t>
  </si>
  <si>
    <t>Q/(r*c*N*l)</t>
  </si>
  <si>
    <t>(in^3)/s</t>
  </si>
  <si>
    <r>
      <t>Lubricant Volumetric Flowrate</t>
    </r>
    <r>
      <rPr>
        <sz val="8"/>
        <color theme="1"/>
        <rFont val="Calibri"/>
        <family val="2"/>
        <scheme val="minor"/>
      </rPr>
      <t xml:space="preserve"> (inside of bearing, not to bearing)</t>
    </r>
  </si>
  <si>
    <t>Flow Ratio</t>
  </si>
  <si>
    <r>
      <t>Q</t>
    </r>
    <r>
      <rPr>
        <vertAlign val="subscript"/>
        <sz val="11"/>
        <color theme="1"/>
        <rFont val="Calibri"/>
        <family val="2"/>
      </rPr>
      <t>s</t>
    </r>
  </si>
  <si>
    <r>
      <t>Q</t>
    </r>
    <r>
      <rPr>
        <vertAlign val="subscript"/>
        <sz val="11"/>
        <color theme="1"/>
        <rFont val="Calibri"/>
        <family val="2"/>
      </rPr>
      <t>s</t>
    </r>
    <r>
      <rPr>
        <sz val="11"/>
        <color theme="1"/>
        <rFont val="Calibri"/>
        <family val="2"/>
      </rPr>
      <t>/Q</t>
    </r>
  </si>
  <si>
    <t>Journal Bearing Calculations</t>
  </si>
  <si>
    <t>l/d</t>
  </si>
  <si>
    <t>mm</t>
  </si>
  <si>
    <t>N*sec/m^2</t>
  </si>
  <si>
    <t>kPa</t>
  </si>
  <si>
    <t>N*mm</t>
  </si>
  <si>
    <t>Bushing ID Design Target</t>
  </si>
  <si>
    <t>Info for Maximizing Load Carrying Capacity or finding Minimum Friction Factor</t>
  </si>
  <si>
    <t>mL/s</t>
  </si>
  <si>
    <t>Point</t>
  </si>
  <si>
    <t>Dependent</t>
  </si>
  <si>
    <t>Independent</t>
  </si>
  <si>
    <t>MOFT</t>
  </si>
  <si>
    <t>OD</t>
  </si>
  <si>
    <t>Minimum Oil Film Thickness (formula based estimation)</t>
  </si>
  <si>
    <r>
      <t>h</t>
    </r>
    <r>
      <rPr>
        <vertAlign val="subscript"/>
        <sz val="11"/>
        <color theme="1"/>
        <rFont val="Calibri"/>
        <family val="2"/>
      </rPr>
      <t>min (MOFT_Design)</t>
    </r>
  </si>
  <si>
    <t>L</t>
  </si>
  <si>
    <t xml:space="preserve">This sheet was made to estimate the minimum oil film thickness of a journal bearing. The main inputs are the bearing OD, bearing length, speed of the shaft, load on the shaft, oil viscosity, and radial clearance desired. </t>
  </si>
  <si>
    <t>Alt Value</t>
  </si>
  <si>
    <t>Alt Unit</t>
  </si>
  <si>
    <t>1/min</t>
  </si>
  <si>
    <t>Legend Key</t>
  </si>
  <si>
    <t>Input</t>
  </si>
  <si>
    <t>Intermediate Calc</t>
  </si>
  <si>
    <t>Lubricant Side-Flow Rate (Leakage)</t>
  </si>
  <si>
    <t>This sheet mainly relies on the method used in the Shigley's book, and has images that are helpful from the book on another sheet.</t>
  </si>
  <si>
    <t>These images are used to find intermediate numbers which are required to be adjusted. See the legend key. There are multiple inputs needed besides the original values in order to properly update the sheet. Failure to update these will result in calculations using bad inputs.</t>
  </si>
  <si>
    <r>
      <t>There is a simplified formula (h</t>
    </r>
    <r>
      <rPr>
        <vertAlign val="subscript"/>
        <sz val="10"/>
        <color theme="1"/>
        <rFont val="Calibri"/>
        <family val="2"/>
        <scheme val="minor"/>
      </rPr>
      <t>min (MOFT_Design)</t>
    </r>
    <r>
      <rPr>
        <sz val="10"/>
        <color theme="1"/>
        <rFont val="Calibri"/>
        <family val="2"/>
        <scheme val="minor"/>
      </rPr>
      <t>) which does not rely on the intermediate calculations. These two methods of estimating MOFT can be wildly different from one another, or very close, depending on circumstances. Ultimately, something sophisticated software should be used, these calculations are to be used for a quick reference to get a ballpark idea.</t>
    </r>
  </si>
  <si>
    <t>Output/Needed for chart use lookup</t>
  </si>
  <si>
    <t>-J. Williams 2022-03-21      Please contact me at jwills@protonmail.com with any issues with the worksheet.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</si>
</sst>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000"/>
    <numFmt numFmtId="165" formatCode="0.000"/>
    <numFmt numFmtId="166" formatCode="0.00000000"/>
    <numFmt numFmtId="167" formatCode="0.000000000"/>
  </numFmts>
  <fonts count="13" x14ac:knownFonts="1">
    <font>
      <sz val="11"/>
      <color theme="1"/>
      <name val="Calibri"/>
      <family val="2"/>
      <scheme val="minor"/>
    </font>
    <font>
      <b/>
      <sz val="11"/>
      <color theme="1"/>
      <name val="Calibri"/>
      <family val="2"/>
      <scheme val="minor"/>
    </font>
    <font>
      <vertAlign val="subscript"/>
      <sz val="11"/>
      <color theme="1"/>
      <name val="Calibri"/>
      <family val="2"/>
      <scheme val="minor"/>
    </font>
    <font>
      <sz val="11"/>
      <color theme="1"/>
      <name val="Calibri"/>
      <family val="2"/>
    </font>
    <font>
      <sz val="9"/>
      <color indexed="81"/>
      <name val="Tahoma"/>
      <family val="2"/>
    </font>
    <font>
      <b/>
      <sz val="9"/>
      <color indexed="81"/>
      <name val="Tahoma"/>
      <family val="2"/>
    </font>
    <font>
      <sz val="8"/>
      <color theme="1"/>
      <name val="Calibri"/>
      <family val="2"/>
      <scheme val="minor"/>
    </font>
    <font>
      <vertAlign val="subscript"/>
      <sz val="11"/>
      <color theme="1"/>
      <name val="Calibri"/>
      <family val="2"/>
    </font>
    <font>
      <sz val="11"/>
      <name val="Calibri"/>
      <family val="2"/>
      <scheme val="minor"/>
    </font>
    <font>
      <sz val="10"/>
      <color theme="1"/>
      <name val="Calibri"/>
      <family val="2"/>
      <scheme val="minor"/>
    </font>
    <font>
      <b/>
      <sz val="10"/>
      <color theme="1"/>
      <name val="Calibri"/>
      <family val="2"/>
      <scheme val="minor"/>
    </font>
    <font>
      <vertAlign val="subscript"/>
      <sz val="10"/>
      <color theme="1"/>
      <name val="Calibri"/>
      <family val="2"/>
      <scheme val="minor"/>
    </font>
    <font>
      <b/>
      <i/>
      <sz val="11"/>
      <name val="Calibri"/>
      <family val="2"/>
      <scheme val="minor"/>
    </font>
  </fonts>
  <fills count="5">
    <fill>
      <patternFill patternType="none"/>
    </fill>
    <fill>
      <patternFill patternType="gray125"/>
    </fill>
    <fill>
      <patternFill patternType="solid">
        <fgColor theme="9" tint="0.79998168889431442"/>
        <bgColor indexed="64"/>
      </patternFill>
    </fill>
    <fill>
      <patternFill patternType="solid">
        <fgColor theme="7" tint="0.79998168889431442"/>
        <bgColor indexed="64"/>
      </patternFill>
    </fill>
    <fill>
      <patternFill patternType="solid">
        <fgColor theme="2" tint="-9.9978637043366805E-2"/>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s>
  <cellStyleXfs count="1">
    <xf numFmtId="0" fontId="0" fillId="0" borderId="0"/>
  </cellStyleXfs>
  <cellXfs count="43">
    <xf numFmtId="0" fontId="0" fillId="0" borderId="0" xfId="0"/>
    <xf numFmtId="0" fontId="0" fillId="0" borderId="0" xfId="0" applyProtection="1">
      <protection hidden="1"/>
    </xf>
    <xf numFmtId="0" fontId="1" fillId="4" borderId="0" xfId="0" quotePrefix="1" applyFont="1" applyFill="1" applyProtection="1">
      <protection hidden="1"/>
    </xf>
    <xf numFmtId="0" fontId="1" fillId="0" borderId="0" xfId="0" quotePrefix="1" applyFont="1" applyFill="1" applyProtection="1">
      <protection hidden="1"/>
    </xf>
    <xf numFmtId="0" fontId="1" fillId="0" borderId="10" xfId="0" applyFont="1" applyFill="1" applyBorder="1" applyAlignment="1" applyProtection="1">
      <alignment horizontal="center" vertical="center"/>
      <protection hidden="1"/>
    </xf>
    <xf numFmtId="0" fontId="0" fillId="2" borderId="13" xfId="0" applyFill="1" applyBorder="1" applyProtection="1">
      <protection hidden="1"/>
    </xf>
    <xf numFmtId="0" fontId="0" fillId="0" borderId="11" xfId="0" applyBorder="1" applyProtection="1">
      <protection hidden="1"/>
    </xf>
    <xf numFmtId="0" fontId="0" fillId="3" borderId="12" xfId="0" applyFill="1" applyBorder="1" applyProtection="1">
      <protection hidden="1"/>
    </xf>
    <xf numFmtId="0" fontId="1" fillId="0" borderId="5" xfId="0" applyFont="1" applyBorder="1" applyProtection="1">
      <protection hidden="1"/>
    </xf>
    <xf numFmtId="0" fontId="1" fillId="0" borderId="1" xfId="0" applyFont="1" applyBorder="1" applyProtection="1">
      <protection hidden="1"/>
    </xf>
    <xf numFmtId="0" fontId="1" fillId="0" borderId="6" xfId="0" applyFont="1" applyBorder="1" applyProtection="1">
      <protection hidden="1"/>
    </xf>
    <xf numFmtId="0" fontId="10" fillId="0" borderId="0" xfId="0" applyFont="1" applyFill="1" applyBorder="1" applyProtection="1">
      <protection hidden="1"/>
    </xf>
    <xf numFmtId="0" fontId="0" fillId="0" borderId="5" xfId="0" applyBorder="1" applyProtection="1">
      <protection hidden="1"/>
    </xf>
    <xf numFmtId="0" fontId="0" fillId="0" borderId="1" xfId="0" applyBorder="1" applyProtection="1">
      <protection hidden="1"/>
    </xf>
    <xf numFmtId="0" fontId="0" fillId="0" borderId="6" xfId="0" applyBorder="1" applyProtection="1">
      <protection hidden="1"/>
    </xf>
    <xf numFmtId="0" fontId="6" fillId="0" borderId="0" xfId="0" applyFont="1" applyProtection="1">
      <protection hidden="1"/>
    </xf>
    <xf numFmtId="0" fontId="3" fillId="0" borderId="6" xfId="0" applyFont="1" applyBorder="1" applyProtection="1">
      <protection hidden="1"/>
    </xf>
    <xf numFmtId="0" fontId="3" fillId="0" borderId="1" xfId="0" applyFont="1" applyBorder="1" applyProtection="1">
      <protection hidden="1"/>
    </xf>
    <xf numFmtId="0" fontId="8" fillId="0" borderId="5" xfId="0" applyFont="1" applyBorder="1" applyProtection="1">
      <protection hidden="1"/>
    </xf>
    <xf numFmtId="0" fontId="0" fillId="3" borderId="1" xfId="0" applyFill="1" applyBorder="1" applyProtection="1">
      <protection hidden="1"/>
    </xf>
    <xf numFmtId="166" fontId="1" fillId="3" borderId="1" xfId="0" applyNumberFormat="1" applyFont="1" applyFill="1" applyBorder="1" applyProtection="1">
      <protection hidden="1"/>
    </xf>
    <xf numFmtId="167" fontId="6" fillId="0" borderId="0" xfId="0" applyNumberFormat="1" applyFont="1" applyProtection="1">
      <protection hidden="1"/>
    </xf>
    <xf numFmtId="0" fontId="8" fillId="3" borderId="1" xfId="0" applyFont="1" applyFill="1" applyBorder="1" applyProtection="1">
      <protection hidden="1"/>
    </xf>
    <xf numFmtId="0" fontId="0" fillId="0" borderId="1" xfId="0" applyFill="1" applyBorder="1" applyProtection="1">
      <protection hidden="1"/>
    </xf>
    <xf numFmtId="165" fontId="6" fillId="0" borderId="0" xfId="0" applyNumberFormat="1" applyFont="1" applyProtection="1">
      <protection hidden="1"/>
    </xf>
    <xf numFmtId="0" fontId="0" fillId="0" borderId="7" xfId="0" applyBorder="1" applyProtection="1">
      <protection hidden="1"/>
    </xf>
    <xf numFmtId="0" fontId="3" fillId="0" borderId="8" xfId="0" applyFont="1" applyBorder="1" applyProtection="1">
      <protection hidden="1"/>
    </xf>
    <xf numFmtId="0" fontId="0" fillId="3" borderId="8" xfId="0" applyFill="1" applyBorder="1" applyProtection="1">
      <protection hidden="1"/>
    </xf>
    <xf numFmtId="0" fontId="0" fillId="0" borderId="9" xfId="0" applyBorder="1" applyProtection="1">
      <protection hidden="1"/>
    </xf>
    <xf numFmtId="164" fontId="0" fillId="0" borderId="1" xfId="0" applyNumberFormat="1" applyBorder="1" applyProtection="1">
      <protection hidden="1"/>
    </xf>
    <xf numFmtId="0" fontId="0" fillId="0" borderId="8" xfId="0" applyBorder="1" applyProtection="1">
      <protection hidden="1"/>
    </xf>
    <xf numFmtId="0" fontId="1" fillId="0" borderId="0" xfId="0" applyFont="1" applyProtection="1">
      <protection hidden="1"/>
    </xf>
    <xf numFmtId="0" fontId="0" fillId="2" borderId="1" xfId="0" applyFill="1" applyBorder="1" applyProtection="1">
      <protection locked="0"/>
    </xf>
    <xf numFmtId="0" fontId="8" fillId="2" borderId="1" xfId="0" applyFont="1" applyFill="1" applyBorder="1" applyProtection="1">
      <protection locked="0"/>
    </xf>
    <xf numFmtId="0" fontId="12" fillId="0" borderId="2" xfId="0" applyFont="1" applyBorder="1" applyAlignment="1" applyProtection="1">
      <alignment horizontal="center"/>
      <protection hidden="1"/>
    </xf>
    <xf numFmtId="0" fontId="12" fillId="0" borderId="3" xfId="0" applyFont="1" applyBorder="1" applyAlignment="1" applyProtection="1">
      <alignment horizontal="center"/>
      <protection hidden="1"/>
    </xf>
    <xf numFmtId="0" fontId="12" fillId="0" borderId="4" xfId="0" applyFont="1" applyBorder="1" applyAlignment="1" applyProtection="1">
      <alignment horizontal="center"/>
      <protection hidden="1"/>
    </xf>
    <xf numFmtId="0" fontId="1" fillId="0" borderId="2" xfId="0" applyFont="1" applyBorder="1" applyAlignment="1" applyProtection="1">
      <alignment horizontal="center"/>
      <protection hidden="1"/>
    </xf>
    <xf numFmtId="0" fontId="1" fillId="0" borderId="3" xfId="0" applyFont="1" applyBorder="1" applyAlignment="1" applyProtection="1">
      <alignment horizontal="center"/>
      <protection hidden="1"/>
    </xf>
    <xf numFmtId="0" fontId="1" fillId="0" borderId="4" xfId="0" applyFont="1" applyBorder="1" applyAlignment="1" applyProtection="1">
      <alignment horizontal="center"/>
      <protection hidden="1"/>
    </xf>
    <xf numFmtId="0" fontId="9" fillId="4" borderId="0" xfId="0" applyFont="1" applyFill="1" applyProtection="1">
      <protection hidden="1"/>
    </xf>
    <xf numFmtId="0" fontId="9" fillId="4" borderId="0" xfId="0" applyFont="1" applyFill="1" applyAlignment="1" applyProtection="1">
      <alignment horizontal="left"/>
      <protection hidden="1"/>
    </xf>
    <xf numFmtId="0" fontId="0" fillId="4" borderId="0" xfId="0" applyFill="1" applyProtection="1">
      <protection hidden="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MOFT vs Bearing OD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'Shigley''s Method'!$D$101</c:f>
              <c:strCache>
                <c:ptCount val="1"/>
                <c:pt idx="0">
                  <c:v>MOFT</c:v>
                </c:pt>
              </c:strCache>
            </c:strRef>
          </c:tx>
          <c:spPr>
            <a:ln w="19050" cap="rnd">
              <a:solidFill>
                <a:schemeClr val="accent1"/>
              </a:solidFill>
              <a:round/>
            </a:ln>
            <a:effectLst/>
          </c:spPr>
          <c:marker>
            <c:symbol val="none"/>
          </c:marker>
          <c:xVal>
            <c:numRef>
              <c:f>'Shigley''s Method'!$C$102:$C$184</c:f>
              <c:numCache>
                <c:formatCode>General</c:formatCode>
                <c:ptCount val="83"/>
                <c:pt idx="0">
                  <c:v>1.5060240963855422</c:v>
                </c:pt>
                <c:pt idx="1">
                  <c:v>1.5180722891566265</c:v>
                </c:pt>
                <c:pt idx="2">
                  <c:v>1.5301204819277108</c:v>
                </c:pt>
                <c:pt idx="3">
                  <c:v>1.5421686746987953</c:v>
                </c:pt>
                <c:pt idx="4">
                  <c:v>1.5542168674698795</c:v>
                </c:pt>
                <c:pt idx="5">
                  <c:v>1.5662650602409638</c:v>
                </c:pt>
                <c:pt idx="6">
                  <c:v>1.5783132530120483</c:v>
                </c:pt>
                <c:pt idx="7">
                  <c:v>1.5903614457831325</c:v>
                </c:pt>
                <c:pt idx="8">
                  <c:v>1.6024096385542168</c:v>
                </c:pt>
                <c:pt idx="9">
                  <c:v>1.6144578313253013</c:v>
                </c:pt>
                <c:pt idx="10">
                  <c:v>1.6265060240963856</c:v>
                </c:pt>
                <c:pt idx="11">
                  <c:v>1.6385542168674698</c:v>
                </c:pt>
                <c:pt idx="12">
                  <c:v>1.6506024096385543</c:v>
                </c:pt>
                <c:pt idx="13">
                  <c:v>1.6626506024096386</c:v>
                </c:pt>
                <c:pt idx="14">
                  <c:v>1.6746987951807228</c:v>
                </c:pt>
                <c:pt idx="15">
                  <c:v>1.6867469879518073</c:v>
                </c:pt>
                <c:pt idx="16">
                  <c:v>1.6987951807228916</c:v>
                </c:pt>
                <c:pt idx="17">
                  <c:v>1.7108433734939759</c:v>
                </c:pt>
                <c:pt idx="18">
                  <c:v>1.7228915662650603</c:v>
                </c:pt>
                <c:pt idx="19">
                  <c:v>1.7349397590361446</c:v>
                </c:pt>
                <c:pt idx="20">
                  <c:v>1.7469879518072289</c:v>
                </c:pt>
                <c:pt idx="21">
                  <c:v>1.7590361445783134</c:v>
                </c:pt>
                <c:pt idx="22">
                  <c:v>1.7710843373493976</c:v>
                </c:pt>
                <c:pt idx="23">
                  <c:v>1.7831325301204819</c:v>
                </c:pt>
                <c:pt idx="24">
                  <c:v>1.7951807228915664</c:v>
                </c:pt>
                <c:pt idx="25">
                  <c:v>1.8072289156626506</c:v>
                </c:pt>
                <c:pt idx="26">
                  <c:v>1.8192771084337349</c:v>
                </c:pt>
                <c:pt idx="27">
                  <c:v>1.8313253012048194</c:v>
                </c:pt>
                <c:pt idx="28">
                  <c:v>1.8433734939759037</c:v>
                </c:pt>
                <c:pt idx="29">
                  <c:v>1.8554216867469879</c:v>
                </c:pt>
                <c:pt idx="30">
                  <c:v>1.8674698795180722</c:v>
                </c:pt>
                <c:pt idx="31">
                  <c:v>1.8795180722891567</c:v>
                </c:pt>
                <c:pt idx="32">
                  <c:v>1.8915662650602409</c:v>
                </c:pt>
                <c:pt idx="33">
                  <c:v>1.9036144578313252</c:v>
                </c:pt>
                <c:pt idx="34">
                  <c:v>1.9156626506024097</c:v>
                </c:pt>
                <c:pt idx="35">
                  <c:v>1.927710843373494</c:v>
                </c:pt>
                <c:pt idx="36">
                  <c:v>1.9397590361445782</c:v>
                </c:pt>
                <c:pt idx="37">
                  <c:v>1.9518072289156627</c:v>
                </c:pt>
                <c:pt idx="38">
                  <c:v>1.963855421686747</c:v>
                </c:pt>
                <c:pt idx="39">
                  <c:v>1.9759036144578312</c:v>
                </c:pt>
                <c:pt idx="40">
                  <c:v>1.9879518072289157</c:v>
                </c:pt>
                <c:pt idx="41">
                  <c:v>2</c:v>
                </c:pt>
                <c:pt idx="42">
                  <c:v>2.0120481927710845</c:v>
                </c:pt>
                <c:pt idx="43">
                  <c:v>2.0240963855421685</c:v>
                </c:pt>
                <c:pt idx="44">
                  <c:v>2.036144578313253</c:v>
                </c:pt>
                <c:pt idx="45">
                  <c:v>2.0481927710843375</c:v>
                </c:pt>
                <c:pt idx="46">
                  <c:v>2.0602409638554215</c:v>
                </c:pt>
                <c:pt idx="47">
                  <c:v>2.072289156626506</c:v>
                </c:pt>
                <c:pt idx="48">
                  <c:v>2.0843373493975905</c:v>
                </c:pt>
                <c:pt idx="49">
                  <c:v>2.0963855421686746</c:v>
                </c:pt>
                <c:pt idx="50">
                  <c:v>2.1084337349397591</c:v>
                </c:pt>
                <c:pt idx="51">
                  <c:v>2.1204819277108435</c:v>
                </c:pt>
                <c:pt idx="52">
                  <c:v>2.1325301204819276</c:v>
                </c:pt>
                <c:pt idx="53">
                  <c:v>2.1445783132530121</c:v>
                </c:pt>
                <c:pt idx="54">
                  <c:v>2.1566265060240966</c:v>
                </c:pt>
                <c:pt idx="55">
                  <c:v>2.1686746987951806</c:v>
                </c:pt>
                <c:pt idx="56">
                  <c:v>2.1807228915662651</c:v>
                </c:pt>
                <c:pt idx="57">
                  <c:v>2.1927710843373496</c:v>
                </c:pt>
                <c:pt idx="58">
                  <c:v>2.2048192771084336</c:v>
                </c:pt>
                <c:pt idx="59">
                  <c:v>2.2168674698795181</c:v>
                </c:pt>
                <c:pt idx="60">
                  <c:v>2.2289156626506026</c:v>
                </c:pt>
                <c:pt idx="61">
                  <c:v>2.2409638554216866</c:v>
                </c:pt>
                <c:pt idx="62">
                  <c:v>2.2530120481927711</c:v>
                </c:pt>
                <c:pt idx="63">
                  <c:v>2.2650602409638556</c:v>
                </c:pt>
                <c:pt idx="64">
                  <c:v>2.2771084337349397</c:v>
                </c:pt>
                <c:pt idx="65">
                  <c:v>2.2891566265060241</c:v>
                </c:pt>
                <c:pt idx="66">
                  <c:v>2.3012048192771086</c:v>
                </c:pt>
                <c:pt idx="67">
                  <c:v>2.3132530120481927</c:v>
                </c:pt>
                <c:pt idx="68">
                  <c:v>2.3253012048192772</c:v>
                </c:pt>
                <c:pt idx="69">
                  <c:v>2.3373493975903612</c:v>
                </c:pt>
                <c:pt idx="70">
                  <c:v>2.3493975903614457</c:v>
                </c:pt>
                <c:pt idx="71">
                  <c:v>2.3614457831325302</c:v>
                </c:pt>
                <c:pt idx="72">
                  <c:v>2.3734939759036147</c:v>
                </c:pt>
                <c:pt idx="73">
                  <c:v>2.3855421686746987</c:v>
                </c:pt>
                <c:pt idx="74">
                  <c:v>2.3975903614457832</c:v>
                </c:pt>
                <c:pt idx="75">
                  <c:v>2.4096385542168672</c:v>
                </c:pt>
                <c:pt idx="76">
                  <c:v>2.4216867469879517</c:v>
                </c:pt>
                <c:pt idx="77">
                  <c:v>2.4337349397590362</c:v>
                </c:pt>
                <c:pt idx="78">
                  <c:v>2.4457831325301207</c:v>
                </c:pt>
                <c:pt idx="79">
                  <c:v>2.4578313253012047</c:v>
                </c:pt>
                <c:pt idx="80">
                  <c:v>2.4698795180722892</c:v>
                </c:pt>
                <c:pt idx="81">
                  <c:v>2.4819277108433733</c:v>
                </c:pt>
                <c:pt idx="82">
                  <c:v>2.4939759036144578</c:v>
                </c:pt>
              </c:numCache>
            </c:numRef>
          </c:xVal>
          <c:yVal>
            <c:numRef>
              <c:f>'Shigley''s Method'!$D$102:$D$184</c:f>
              <c:numCache>
                <c:formatCode>General</c:formatCode>
                <c:ptCount val="83"/>
                <c:pt idx="0">
                  <c:v>1.7695697109379176E-5</c:v>
                </c:pt>
                <c:pt idx="1">
                  <c:v>1.7973658128038299E-5</c:v>
                </c:pt>
                <c:pt idx="2">
                  <c:v>1.8253736153404988E-5</c:v>
                </c:pt>
                <c:pt idx="3">
                  <c:v>1.8535930449245298E-5</c:v>
                </c:pt>
                <c:pt idx="4">
                  <c:v>1.882024028535287E-5</c:v>
                </c:pt>
                <c:pt idx="5">
                  <c:v>1.9106664937453101E-5</c:v>
                </c:pt>
                <c:pt idx="6">
                  <c:v>1.9395203687109513E-5</c:v>
                </c:pt>
                <c:pt idx="7">
                  <c:v>1.9685855821632304E-5</c:v>
                </c:pt>
                <c:pt idx="8">
                  <c:v>1.9978620633989067E-5</c:v>
                </c:pt>
                <c:pt idx="9">
                  <c:v>2.0273497422717508E-5</c:v>
                </c:pt>
                <c:pt idx="10">
                  <c:v>2.0570485491840168E-5</c:v>
                </c:pt>
                <c:pt idx="11">
                  <c:v>2.0869584150781108E-5</c:v>
                </c:pt>
                <c:pt idx="12">
                  <c:v>2.1170792714284411E-5</c:v>
                </c:pt>
                <c:pt idx="13">
                  <c:v>2.1474110502334525E-5</c:v>
                </c:pt>
                <c:pt idx="14">
                  <c:v>2.1779536840078396E-5</c:v>
                </c:pt>
                <c:pt idx="15">
                  <c:v>2.2087071057749271E-5</c:v>
                </c:pt>
                <c:pt idx="16">
                  <c:v>2.2396712490592187E-5</c:v>
                </c:pt>
                <c:pt idx="17">
                  <c:v>2.2708460478791061E-5</c:v>
                </c:pt>
                <c:pt idx="18">
                  <c:v>2.3022314367397356E-5</c:v>
                </c:pt>
                <c:pt idx="19">
                  <c:v>2.3338273506260286E-5</c:v>
                </c:pt>
                <c:pt idx="20">
                  <c:v>2.3656337249958461E-5</c:v>
                </c:pt>
                <c:pt idx="21">
                  <c:v>2.3976504957733019E-5</c:v>
                </c:pt>
                <c:pt idx="22">
                  <c:v>2.4298775993422114E-5</c:v>
                </c:pt>
                <c:pt idx="23">
                  <c:v>2.4623149725396789E-5</c:v>
                </c:pt>
                <c:pt idx="24">
                  <c:v>2.4949625526498201E-5</c:v>
                </c:pt>
                <c:pt idx="25">
                  <c:v>2.5278202773976017E-5</c:v>
                </c:pt>
                <c:pt idx="26">
                  <c:v>2.5608880849428258E-5</c:v>
                </c:pt>
                <c:pt idx="27">
                  <c:v>2.5941659138742168E-5</c:v>
                </c:pt>
                <c:pt idx="28">
                  <c:v>2.6276537032036358E-5</c:v>
                </c:pt>
                <c:pt idx="29">
                  <c:v>2.6613513923604144E-5</c:v>
                </c:pt>
                <c:pt idx="30">
                  <c:v>2.6952589211857916E-5</c:v>
                </c:pt>
                <c:pt idx="31">
                  <c:v>2.7293762299274696E-5</c:v>
                </c:pt>
                <c:pt idx="32">
                  <c:v>2.763703259234264E-5</c:v>
                </c:pt>
                <c:pt idx="33">
                  <c:v>2.7982399501508749E-5</c:v>
                </c:pt>
                <c:pt idx="34">
                  <c:v>2.8329862441127424E-5</c:v>
                </c:pt>
                <c:pt idx="35">
                  <c:v>2.8679420829410118E-5</c:v>
                </c:pt>
                <c:pt idx="36">
                  <c:v>2.9031074088375914E-5</c:v>
                </c:pt>
                <c:pt idx="37">
                  <c:v>2.9384821643803025E-5</c:v>
                </c:pt>
                <c:pt idx="38">
                  <c:v>2.9740662925181204E-5</c:v>
                </c:pt>
                <c:pt idx="39">
                  <c:v>3.0098597365665121E-5</c:v>
                </c:pt>
                <c:pt idx="40">
                  <c:v>3.0458624402028514E-5</c:v>
                </c:pt>
                <c:pt idx="41">
                  <c:v>3.0820743474619197E-5</c:v>
                </c:pt>
                <c:pt idx="42">
                  <c:v>3.1184954027314991E-5</c:v>
                </c:pt>
                <c:pt idx="43">
                  <c:v>3.1551255507480309E-5</c:v>
                </c:pt>
                <c:pt idx="44">
                  <c:v>3.1919647365923736E-5</c:v>
                </c:pt>
                <c:pt idx="45">
                  <c:v>3.2290129056856101E-5</c:v>
                </c:pt>
                <c:pt idx="46">
                  <c:v>3.2662700037849554E-5</c:v>
                </c:pt>
                <c:pt idx="47">
                  <c:v>3.3037359769797296E-5</c:v>
                </c:pt>
                <c:pt idx="48">
                  <c:v>3.3414107716873895E-5</c:v>
                </c:pt>
                <c:pt idx="49">
                  <c:v>3.379294334649649E-5</c:v>
                </c:pt>
                <c:pt idx="50">
                  <c:v>3.4173866129286605E-5</c:v>
                </c:pt>
                <c:pt idx="51">
                  <c:v>3.4556875539032522E-5</c:v>
                </c:pt>
                <c:pt idx="52">
                  <c:v>3.4941971052652516E-5</c:v>
                </c:pt>
                <c:pt idx="53">
                  <c:v>3.5329152150158581E-5</c:v>
                </c:pt>
                <c:pt idx="54">
                  <c:v>3.5718418314620728E-5</c:v>
                </c:pt>
                <c:pt idx="55">
                  <c:v>3.6109769032132059E-5</c:v>
                </c:pt>
                <c:pt idx="56">
                  <c:v>3.6503203791774349E-5</c:v>
                </c:pt>
                <c:pt idx="57">
                  <c:v>3.6898722085584134E-5</c:v>
                </c:pt>
                <c:pt idx="58">
                  <c:v>3.7296323408519491E-5</c:v>
                </c:pt>
                <c:pt idx="59">
                  <c:v>3.7696007258427325E-5</c:v>
                </c:pt>
                <c:pt idx="60">
                  <c:v>3.8097773136011183E-5</c:v>
                </c:pt>
                <c:pt idx="61">
                  <c:v>3.8501620544799536E-5</c:v>
                </c:pt>
                <c:pt idx="62">
                  <c:v>3.8907548991114835E-5</c:v>
                </c:pt>
                <c:pt idx="63">
                  <c:v>3.9315557984042691E-5</c:v>
                </c:pt>
                <c:pt idx="64">
                  <c:v>3.9725647035401871E-5</c:v>
                </c:pt>
                <c:pt idx="65">
                  <c:v>4.0137815659714655E-5</c:v>
                </c:pt>
                <c:pt idx="66">
                  <c:v>4.0552063374177644E-5</c:v>
                </c:pt>
                <c:pt idx="67">
                  <c:v>4.0968389698633055E-5</c:v>
                </c:pt>
                <c:pt idx="68">
                  <c:v>4.1386794155540611E-5</c:v>
                </c:pt>
                <c:pt idx="69">
                  <c:v>4.1807276269949539E-5</c:v>
                </c:pt>
                <c:pt idx="70">
                  <c:v>4.2229835569471414E-5</c:v>
                </c:pt>
                <c:pt idx="71">
                  <c:v>4.2654471584253129E-5</c:v>
                </c:pt>
                <c:pt idx="72">
                  <c:v>4.3081183846950409E-5</c:v>
                </c:pt>
                <c:pt idx="73">
                  <c:v>4.3509971892701707E-5</c:v>
                </c:pt>
                <c:pt idx="74">
                  <c:v>4.3940835259102595E-5</c:v>
                </c:pt>
                <c:pt idx="75">
                  <c:v>4.4373773486180301E-5</c:v>
                </c:pt>
                <c:pt idx="76">
                  <c:v>4.480878611636899E-5</c:v>
                </c:pt>
                <c:pt idx="77">
                  <c:v>4.5245872694485068E-5</c:v>
                </c:pt>
                <c:pt idx="78">
                  <c:v>4.5685032767703095E-5</c:v>
                </c:pt>
                <c:pt idx="79">
                  <c:v>4.6126265885531974E-5</c:v>
                </c:pt>
                <c:pt idx="80">
                  <c:v>4.6569571599791541E-5</c:v>
                </c:pt>
                <c:pt idx="81">
                  <c:v>4.7014949464589383E-5</c:v>
                </c:pt>
                <c:pt idx="82">
                  <c:v>4.7462399036298173E-5</c:v>
                </c:pt>
              </c:numCache>
            </c:numRef>
          </c:yVal>
          <c:smooth val="1"/>
          <c:extLst>
            <c:ext xmlns:c16="http://schemas.microsoft.com/office/drawing/2014/chart" uri="{C3380CC4-5D6E-409C-BE32-E72D297353CC}">
              <c16:uniqueId val="{00000000-883C-417B-84E7-879C7634F3EB}"/>
            </c:ext>
          </c:extLst>
        </c:ser>
        <c:dLbls>
          <c:showLegendKey val="0"/>
          <c:showVal val="0"/>
          <c:showCatName val="0"/>
          <c:showSerName val="0"/>
          <c:showPercent val="0"/>
          <c:showBubbleSize val="0"/>
        </c:dLbls>
        <c:axId val="777788680"/>
        <c:axId val="777791960"/>
      </c:scatterChart>
      <c:valAx>
        <c:axId val="777788680"/>
        <c:scaling>
          <c:orientation val="minMax"/>
          <c:max val="3"/>
          <c:min val="0.75000000000000011"/>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Bearing OD (in)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7791960"/>
        <c:crosses val="autoZero"/>
        <c:crossBetween val="midCat"/>
        <c:majorUnit val="0.25"/>
      </c:valAx>
      <c:valAx>
        <c:axId val="777791960"/>
        <c:scaling>
          <c:orientation val="minMax"/>
          <c:min val="1.0000000000000004E-5"/>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MOFT (in)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778868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MOFT vs Bearing Length </a:t>
            </a:r>
          </a:p>
        </c:rich>
      </c:tx>
      <c:overlay val="0"/>
      <c:spPr>
        <a:noFill/>
        <a:ln>
          <a:noFill/>
        </a:ln>
        <a:effectLst/>
      </c:spPr>
    </c:title>
    <c:autoTitleDeleted val="0"/>
    <c:plotArea>
      <c:layout/>
      <c:scatterChart>
        <c:scatterStyle val="smoothMarker"/>
        <c:varyColors val="0"/>
        <c:ser>
          <c:idx val="0"/>
          <c:order val="0"/>
          <c:tx>
            <c:strRef>
              <c:f>'Shigley''s Method'!$F$101</c:f>
              <c:strCache>
                <c:ptCount val="1"/>
                <c:pt idx="0">
                  <c:v>MOFT</c:v>
                </c:pt>
              </c:strCache>
            </c:strRef>
          </c:tx>
          <c:spPr>
            <a:ln w="19050" cap="rnd">
              <a:solidFill>
                <a:schemeClr val="accent1"/>
              </a:solidFill>
              <a:round/>
            </a:ln>
            <a:effectLst/>
          </c:spPr>
          <c:marker>
            <c:symbol val="none"/>
          </c:marker>
          <c:xVal>
            <c:numRef>
              <c:f>'Shigley''s Method'!$E$102:$E$184</c:f>
              <c:numCache>
                <c:formatCode>General</c:formatCode>
                <c:ptCount val="83"/>
                <c:pt idx="0">
                  <c:v>0.37650602409638556</c:v>
                </c:pt>
                <c:pt idx="1">
                  <c:v>0.37951807228915663</c:v>
                </c:pt>
                <c:pt idx="2">
                  <c:v>0.38253012048192769</c:v>
                </c:pt>
                <c:pt idx="3">
                  <c:v>0.38554216867469882</c:v>
                </c:pt>
                <c:pt idx="4">
                  <c:v>0.38855421686746988</c:v>
                </c:pt>
                <c:pt idx="5">
                  <c:v>0.39156626506024095</c:v>
                </c:pt>
                <c:pt idx="6">
                  <c:v>0.39457831325301207</c:v>
                </c:pt>
                <c:pt idx="7">
                  <c:v>0.39759036144578314</c:v>
                </c:pt>
                <c:pt idx="8">
                  <c:v>0.4006024096385542</c:v>
                </c:pt>
                <c:pt idx="9">
                  <c:v>0.40361445783132532</c:v>
                </c:pt>
                <c:pt idx="10">
                  <c:v>0.40662650602409639</c:v>
                </c:pt>
                <c:pt idx="11">
                  <c:v>0.40963855421686746</c:v>
                </c:pt>
                <c:pt idx="12">
                  <c:v>0.41265060240963858</c:v>
                </c:pt>
                <c:pt idx="13">
                  <c:v>0.41566265060240964</c:v>
                </c:pt>
                <c:pt idx="14">
                  <c:v>0.41867469879518071</c:v>
                </c:pt>
                <c:pt idx="15">
                  <c:v>0.42168674698795183</c:v>
                </c:pt>
                <c:pt idx="16">
                  <c:v>0.4246987951807229</c:v>
                </c:pt>
                <c:pt idx="17">
                  <c:v>0.42771084337349397</c:v>
                </c:pt>
                <c:pt idx="18">
                  <c:v>0.43072289156626509</c:v>
                </c:pt>
                <c:pt idx="19">
                  <c:v>0.43373493975903615</c:v>
                </c:pt>
                <c:pt idx="20">
                  <c:v>0.43674698795180722</c:v>
                </c:pt>
                <c:pt idx="21">
                  <c:v>0.43975903614457834</c:v>
                </c:pt>
                <c:pt idx="22">
                  <c:v>0.44277108433734941</c:v>
                </c:pt>
                <c:pt idx="23">
                  <c:v>0.44578313253012047</c:v>
                </c:pt>
                <c:pt idx="24">
                  <c:v>0.4487951807228916</c:v>
                </c:pt>
                <c:pt idx="25">
                  <c:v>0.45180722891566266</c:v>
                </c:pt>
                <c:pt idx="26">
                  <c:v>0.45481927710843373</c:v>
                </c:pt>
                <c:pt idx="27">
                  <c:v>0.45783132530120485</c:v>
                </c:pt>
                <c:pt idx="28">
                  <c:v>0.46084337349397592</c:v>
                </c:pt>
                <c:pt idx="29">
                  <c:v>0.46385542168674698</c:v>
                </c:pt>
                <c:pt idx="30">
                  <c:v>0.46686746987951805</c:v>
                </c:pt>
                <c:pt idx="31">
                  <c:v>0.46987951807228917</c:v>
                </c:pt>
                <c:pt idx="32">
                  <c:v>0.47289156626506024</c:v>
                </c:pt>
                <c:pt idx="33">
                  <c:v>0.4759036144578313</c:v>
                </c:pt>
                <c:pt idx="34">
                  <c:v>0.47891566265060243</c:v>
                </c:pt>
                <c:pt idx="35">
                  <c:v>0.48192771084337349</c:v>
                </c:pt>
                <c:pt idx="36">
                  <c:v>0.48493975903614456</c:v>
                </c:pt>
                <c:pt idx="37">
                  <c:v>0.48795180722891568</c:v>
                </c:pt>
                <c:pt idx="38">
                  <c:v>0.49096385542168675</c:v>
                </c:pt>
                <c:pt idx="39">
                  <c:v>0.49397590361445781</c:v>
                </c:pt>
                <c:pt idx="40">
                  <c:v>0.49698795180722893</c:v>
                </c:pt>
                <c:pt idx="41">
                  <c:v>0.5</c:v>
                </c:pt>
                <c:pt idx="42">
                  <c:v>0.50301204819277112</c:v>
                </c:pt>
                <c:pt idx="43">
                  <c:v>0.50602409638554213</c:v>
                </c:pt>
                <c:pt idx="44">
                  <c:v>0.50903614457831325</c:v>
                </c:pt>
                <c:pt idx="45">
                  <c:v>0.51204819277108438</c:v>
                </c:pt>
                <c:pt idx="46">
                  <c:v>0.51506024096385539</c:v>
                </c:pt>
                <c:pt idx="47">
                  <c:v>0.51807228915662651</c:v>
                </c:pt>
                <c:pt idx="48">
                  <c:v>0.52108433734939763</c:v>
                </c:pt>
                <c:pt idx="49">
                  <c:v>0.52409638554216864</c:v>
                </c:pt>
                <c:pt idx="50">
                  <c:v>0.52710843373493976</c:v>
                </c:pt>
                <c:pt idx="51">
                  <c:v>0.53012048192771088</c:v>
                </c:pt>
                <c:pt idx="52">
                  <c:v>0.5331325301204819</c:v>
                </c:pt>
                <c:pt idx="53">
                  <c:v>0.53614457831325302</c:v>
                </c:pt>
                <c:pt idx="54">
                  <c:v>0.53915662650602414</c:v>
                </c:pt>
                <c:pt idx="55">
                  <c:v>0.54216867469879515</c:v>
                </c:pt>
                <c:pt idx="56">
                  <c:v>0.54518072289156627</c:v>
                </c:pt>
                <c:pt idx="57">
                  <c:v>0.54819277108433739</c:v>
                </c:pt>
                <c:pt idx="58">
                  <c:v>0.5512048192771084</c:v>
                </c:pt>
                <c:pt idx="59">
                  <c:v>0.55421686746987953</c:v>
                </c:pt>
                <c:pt idx="60">
                  <c:v>0.55722891566265065</c:v>
                </c:pt>
                <c:pt idx="61">
                  <c:v>0.56024096385542166</c:v>
                </c:pt>
                <c:pt idx="62">
                  <c:v>0.56325301204819278</c:v>
                </c:pt>
                <c:pt idx="63">
                  <c:v>0.5662650602409639</c:v>
                </c:pt>
                <c:pt idx="64">
                  <c:v>0.56927710843373491</c:v>
                </c:pt>
                <c:pt idx="65">
                  <c:v>0.57228915662650603</c:v>
                </c:pt>
                <c:pt idx="66">
                  <c:v>0.57530120481927716</c:v>
                </c:pt>
                <c:pt idx="67">
                  <c:v>0.57831325301204817</c:v>
                </c:pt>
                <c:pt idx="68">
                  <c:v>0.58132530120481929</c:v>
                </c:pt>
                <c:pt idx="69">
                  <c:v>0.5843373493975903</c:v>
                </c:pt>
                <c:pt idx="70">
                  <c:v>0.58734939759036142</c:v>
                </c:pt>
                <c:pt idx="71">
                  <c:v>0.59036144578313254</c:v>
                </c:pt>
                <c:pt idx="72">
                  <c:v>0.59337349397590367</c:v>
                </c:pt>
                <c:pt idx="73">
                  <c:v>0.59638554216867468</c:v>
                </c:pt>
                <c:pt idx="74">
                  <c:v>0.5993975903614458</c:v>
                </c:pt>
                <c:pt idx="75">
                  <c:v>0.60240963855421681</c:v>
                </c:pt>
                <c:pt idx="76">
                  <c:v>0.60542168674698793</c:v>
                </c:pt>
                <c:pt idx="77">
                  <c:v>0.60843373493975905</c:v>
                </c:pt>
                <c:pt idx="78">
                  <c:v>0.61144578313253017</c:v>
                </c:pt>
                <c:pt idx="79">
                  <c:v>0.61445783132530118</c:v>
                </c:pt>
                <c:pt idx="80">
                  <c:v>0.61746987951807231</c:v>
                </c:pt>
                <c:pt idx="81">
                  <c:v>0.62048192771084332</c:v>
                </c:pt>
                <c:pt idx="82">
                  <c:v>0.62349397590361444</c:v>
                </c:pt>
              </c:numCache>
            </c:numRef>
          </c:xVal>
          <c:yVal>
            <c:numRef>
              <c:f>'Shigley''s Method'!$F$102:$F$184</c:f>
              <c:numCache>
                <c:formatCode>General</c:formatCode>
                <c:ptCount val="83"/>
                <c:pt idx="0">
                  <c:v>1.7259421915544503E-5</c:v>
                </c:pt>
                <c:pt idx="1">
                  <c:v>1.7542826696786638E-5</c:v>
                </c:pt>
                <c:pt idx="2">
                  <c:v>1.7828589456182235E-5</c:v>
                </c:pt>
                <c:pt idx="3">
                  <c:v>1.8116711014052723E-5</c:v>
                </c:pt>
                <c:pt idx="4">
                  <c:v>1.8407192184567429E-5</c:v>
                </c:pt>
                <c:pt idx="5">
                  <c:v>1.8700033775837345E-5</c:v>
                </c:pt>
                <c:pt idx="6">
                  <c:v>1.8995236590006596E-5</c:v>
                </c:pt>
                <c:pt idx="7">
                  <c:v>1.9292801423341858E-5</c:v>
                </c:pt>
                <c:pt idx="8">
                  <c:v>1.959272906631989E-5</c:v>
                </c:pt>
                <c:pt idx="9">
                  <c:v>1.9895020303712967E-5</c:v>
                </c:pt>
                <c:pt idx="10">
                  <c:v>2.0199675914672466E-5</c:v>
                </c:pt>
                <c:pt idx="11">
                  <c:v>2.0506696672810678E-5</c:v>
                </c:pt>
                <c:pt idx="12">
                  <c:v>2.0816083346280729E-5</c:v>
                </c:pt>
                <c:pt idx="13">
                  <c:v>2.1127836697854866E-5</c:v>
                </c:pt>
                <c:pt idx="14">
                  <c:v>2.1441957485000991E-5</c:v>
                </c:pt>
                <c:pt idx="15">
                  <c:v>2.1758446459957594E-5</c:v>
                </c:pt>
                <c:pt idx="16">
                  <c:v>2.2077304369807104E-5</c:v>
                </c:pt>
                <c:pt idx="17">
                  <c:v>2.2398531956547681E-5</c:v>
                </c:pt>
                <c:pt idx="18">
                  <c:v>2.2722129957163486E-5</c:v>
                </c:pt>
                <c:pt idx="19">
                  <c:v>2.3048099103693531E-5</c:v>
                </c:pt>
                <c:pt idx="20">
                  <c:v>2.3376440123299128E-5</c:v>
                </c:pt>
                <c:pt idx="21">
                  <c:v>2.3707153738329899E-5</c:v>
                </c:pt>
                <c:pt idx="22">
                  <c:v>2.404024066638846E-5</c:v>
                </c:pt>
                <c:pt idx="23">
                  <c:v>2.4375701620393843E-5</c:v>
                </c:pt>
                <c:pt idx="24">
                  <c:v>2.4713537308643601E-5</c:v>
                </c:pt>
                <c:pt idx="25">
                  <c:v>2.5053748434874672E-5</c:v>
                </c:pt>
                <c:pt idx="26">
                  <c:v>2.5396335698323132E-5</c:v>
                </c:pt>
                <c:pt idx="27">
                  <c:v>2.5741299793782602E-5</c:v>
                </c:pt>
                <c:pt idx="28">
                  <c:v>2.6088641411661673E-5</c:v>
                </c:pt>
                <c:pt idx="29">
                  <c:v>2.6438361238040172E-5</c:v>
                </c:pt>
                <c:pt idx="30">
                  <c:v>2.6790459954724277E-5</c:v>
                </c:pt>
                <c:pt idx="31">
                  <c:v>2.7144938239300708E-5</c:v>
                </c:pt>
                <c:pt idx="32">
                  <c:v>2.7501796765189714E-5</c:v>
                </c:pt>
                <c:pt idx="33">
                  <c:v>2.7861036201697228E-5</c:v>
                </c:pt>
                <c:pt idx="34">
                  <c:v>2.8222657214066001E-5</c:v>
                </c:pt>
                <c:pt idx="35">
                  <c:v>2.8586660463525613E-5</c:v>
                </c:pt>
                <c:pt idx="36">
                  <c:v>2.8953046607341883E-5</c:v>
                </c:pt>
                <c:pt idx="37">
                  <c:v>2.9321816298865033E-5</c:v>
                </c:pt>
                <c:pt idx="38">
                  <c:v>2.969297018757717E-5</c:v>
                </c:pt>
                <c:pt idx="39">
                  <c:v>3.0066508919138886E-5</c:v>
                </c:pt>
                <c:pt idx="40">
                  <c:v>3.0442433135434949E-5</c:v>
                </c:pt>
                <c:pt idx="41">
                  <c:v>3.0820743474619197E-5</c:v>
                </c:pt>
                <c:pt idx="42">
                  <c:v>3.1201440571158692E-5</c:v>
                </c:pt>
                <c:pt idx="43">
                  <c:v>3.1584525055876938E-5</c:v>
                </c:pt>
                <c:pt idx="44">
                  <c:v>3.1969997555996613E-5</c:v>
                </c:pt>
                <c:pt idx="45">
                  <c:v>3.2357858695181132E-5</c:v>
                </c:pt>
                <c:pt idx="46">
                  <c:v>3.2748109093575935E-5</c:v>
                </c:pt>
                <c:pt idx="47">
                  <c:v>3.314074936784877E-5</c:v>
                </c:pt>
                <c:pt idx="48">
                  <c:v>3.3535780131229361E-5</c:v>
                </c:pt>
                <c:pt idx="49">
                  <c:v>3.3933201993548361E-5</c:v>
                </c:pt>
                <c:pt idx="50">
                  <c:v>3.4333015561275811E-5</c:v>
                </c:pt>
                <c:pt idx="51">
                  <c:v>3.4735221437558664E-5</c:v>
                </c:pt>
                <c:pt idx="52">
                  <c:v>3.5139820222257861E-5</c:v>
                </c:pt>
                <c:pt idx="53">
                  <c:v>3.5546812511984866E-5</c:v>
                </c:pt>
                <c:pt idx="54">
                  <c:v>3.5956198900137333E-5</c:v>
                </c:pt>
                <c:pt idx="55">
                  <c:v>3.6367979976934392E-5</c:v>
                </c:pt>
                <c:pt idx="56">
                  <c:v>3.6782156329451345E-5</c:v>
                </c:pt>
                <c:pt idx="57">
                  <c:v>3.7198728541653619E-5</c:v>
                </c:pt>
                <c:pt idx="58">
                  <c:v>3.7617697194430337E-5</c:v>
                </c:pt>
                <c:pt idx="59">
                  <c:v>3.8039062865627403E-5</c:v>
                </c:pt>
                <c:pt idx="60">
                  <c:v>3.8462826130079742E-5</c:v>
                </c:pt>
                <c:pt idx="61">
                  <c:v>3.8888987559643353E-5</c:v>
                </c:pt>
                <c:pt idx="62">
                  <c:v>3.9317547723226789E-5</c:v>
                </c:pt>
                <c:pt idx="63">
                  <c:v>3.9748507186821885E-5</c:v>
                </c:pt>
                <c:pt idx="64">
                  <c:v>4.0181866513534313E-5</c:v>
                </c:pt>
                <c:pt idx="65">
                  <c:v>4.0617626263613594E-5</c:v>
                </c:pt>
                <c:pt idx="66">
                  <c:v>4.1055786994482392E-5</c:v>
                </c:pt>
                <c:pt idx="67">
                  <c:v>4.1496349260765718E-5</c:v>
                </c:pt>
                <c:pt idx="68">
                  <c:v>4.1939313614319457E-5</c:v>
                </c:pt>
                <c:pt idx="69">
                  <c:v>4.2384680604258444E-5</c:v>
                </c:pt>
                <c:pt idx="70">
                  <c:v>4.2832450776984295E-5</c:v>
                </c:pt>
                <c:pt idx="71">
                  <c:v>4.3282624676212596E-5</c:v>
                </c:pt>
                <c:pt idx="72">
                  <c:v>4.373520284299981E-5</c:v>
                </c:pt>
                <c:pt idx="73">
                  <c:v>4.4190185815769742E-5</c:v>
                </c:pt>
                <c:pt idx="74">
                  <c:v>4.46475741303397E-5</c:v>
                </c:pt>
                <c:pt idx="75">
                  <c:v>4.5107368319946022E-5</c:v>
                </c:pt>
                <c:pt idx="76">
                  <c:v>4.5569568915269573E-5</c:v>
                </c:pt>
                <c:pt idx="77">
                  <c:v>4.603417644446049E-5</c:v>
                </c:pt>
                <c:pt idx="78">
                  <c:v>4.6501191433162861E-5</c:v>
                </c:pt>
                <c:pt idx="79">
                  <c:v>4.6970614404538964E-5</c:v>
                </c:pt>
                <c:pt idx="80">
                  <c:v>4.7442445879293025E-5</c:v>
                </c:pt>
                <c:pt idx="81">
                  <c:v>4.7916686375694806E-5</c:v>
                </c:pt>
                <c:pt idx="82">
                  <c:v>4.839333640960276E-5</c:v>
                </c:pt>
              </c:numCache>
            </c:numRef>
          </c:yVal>
          <c:smooth val="1"/>
          <c:extLst>
            <c:ext xmlns:c16="http://schemas.microsoft.com/office/drawing/2014/chart" uri="{C3380CC4-5D6E-409C-BE32-E72D297353CC}">
              <c16:uniqueId val="{00000003-5112-4987-B487-DE5474DD422E}"/>
            </c:ext>
          </c:extLst>
        </c:ser>
        <c:dLbls>
          <c:showLegendKey val="0"/>
          <c:showVal val="0"/>
          <c:showCatName val="0"/>
          <c:showSerName val="0"/>
          <c:showPercent val="0"/>
          <c:showBubbleSize val="0"/>
        </c:dLbls>
        <c:axId val="777788680"/>
        <c:axId val="777791960"/>
      </c:scatterChart>
      <c:valAx>
        <c:axId val="777788680"/>
        <c:scaling>
          <c:orientation val="minMax"/>
          <c:max val="0.75000000000000011"/>
          <c:min val="0.2"/>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Bearing Length (in)</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7791960"/>
        <c:crosses val="autoZero"/>
        <c:crossBetween val="midCat"/>
      </c:valAx>
      <c:valAx>
        <c:axId val="7777919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MOFT (in)</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7788680"/>
        <c:crosses val="autoZero"/>
        <c:crossBetween val="midCat"/>
      </c:valAx>
    </c:plotArea>
    <c:plotVisOnly val="1"/>
    <c:dispBlanksAs val="gap"/>
    <c:showDLblsOverMax val="0"/>
    <c:extLst/>
  </c:chart>
  <c:spPr>
    <a:ln>
      <a:solidFill>
        <a:sysClr val="windowText" lastClr="000000"/>
      </a:solidFill>
    </a:ln>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MOFT vs Engine</a:t>
            </a:r>
            <a:r>
              <a:rPr lang="en-US" baseline="0"/>
              <a:t> Speed</a:t>
            </a:r>
            <a:endParaRPr lang="en-US"/>
          </a:p>
        </c:rich>
      </c:tx>
      <c:overlay val="0"/>
      <c:spPr>
        <a:noFill/>
        <a:ln>
          <a:noFill/>
        </a:ln>
        <a:effectLst/>
      </c:spPr>
    </c:title>
    <c:autoTitleDeleted val="0"/>
    <c:plotArea>
      <c:layout/>
      <c:scatterChart>
        <c:scatterStyle val="smoothMarker"/>
        <c:varyColors val="0"/>
        <c:ser>
          <c:idx val="0"/>
          <c:order val="0"/>
          <c:tx>
            <c:strRef>
              <c:f>'Shigley''s Method'!$H$101</c:f>
              <c:strCache>
                <c:ptCount val="1"/>
                <c:pt idx="0">
                  <c:v>MOFT</c:v>
                </c:pt>
              </c:strCache>
            </c:strRef>
          </c:tx>
          <c:spPr>
            <a:ln w="19050" cap="rnd">
              <a:solidFill>
                <a:schemeClr val="accent1"/>
              </a:solidFill>
              <a:round/>
            </a:ln>
            <a:effectLst/>
          </c:spPr>
          <c:marker>
            <c:symbol val="none"/>
          </c:marker>
          <c:xVal>
            <c:numRef>
              <c:f>'Shigley''s Method'!$G$102:$G$184</c:f>
              <c:numCache>
                <c:formatCode>General</c:formatCode>
                <c:ptCount val="83"/>
                <c:pt idx="0">
                  <c:v>3765.0602409638554</c:v>
                </c:pt>
                <c:pt idx="1">
                  <c:v>3795.1807228915663</c:v>
                </c:pt>
                <c:pt idx="2">
                  <c:v>3825.3012048192768</c:v>
                </c:pt>
                <c:pt idx="3">
                  <c:v>3855.4216867469881</c:v>
                </c:pt>
                <c:pt idx="4">
                  <c:v>3885.542168674699</c:v>
                </c:pt>
                <c:pt idx="5">
                  <c:v>3915.6626506024095</c:v>
                </c:pt>
                <c:pt idx="6">
                  <c:v>3945.7831325301208</c:v>
                </c:pt>
                <c:pt idx="7">
                  <c:v>3975.9036144578313</c:v>
                </c:pt>
                <c:pt idx="8">
                  <c:v>4006.0240963855422</c:v>
                </c:pt>
                <c:pt idx="9">
                  <c:v>4036.1445783132531</c:v>
                </c:pt>
                <c:pt idx="10">
                  <c:v>4066.265060240964</c:v>
                </c:pt>
                <c:pt idx="11">
                  <c:v>4096.3855421686749</c:v>
                </c:pt>
                <c:pt idx="12">
                  <c:v>4126.5060240963858</c:v>
                </c:pt>
                <c:pt idx="13">
                  <c:v>4156.6265060240967</c:v>
                </c:pt>
                <c:pt idx="14">
                  <c:v>4186.7469879518067</c:v>
                </c:pt>
                <c:pt idx="15">
                  <c:v>4216.8674698795185</c:v>
                </c:pt>
                <c:pt idx="16">
                  <c:v>4246.9879518072294</c:v>
                </c:pt>
                <c:pt idx="17">
                  <c:v>4277.1084337349394</c:v>
                </c:pt>
                <c:pt idx="18">
                  <c:v>4307.2289156626512</c:v>
                </c:pt>
                <c:pt idx="19">
                  <c:v>4337.3493975903611</c:v>
                </c:pt>
                <c:pt idx="20">
                  <c:v>4367.469879518072</c:v>
                </c:pt>
                <c:pt idx="21">
                  <c:v>4397.5903614457839</c:v>
                </c:pt>
                <c:pt idx="22">
                  <c:v>4427.7108433734938</c:v>
                </c:pt>
                <c:pt idx="23">
                  <c:v>4457.8313253012047</c:v>
                </c:pt>
                <c:pt idx="24">
                  <c:v>4487.9518072289156</c:v>
                </c:pt>
                <c:pt idx="25">
                  <c:v>4518.0722891566265</c:v>
                </c:pt>
                <c:pt idx="26">
                  <c:v>4548.1927710843374</c:v>
                </c:pt>
                <c:pt idx="27">
                  <c:v>4578.3132530120483</c:v>
                </c:pt>
                <c:pt idx="28">
                  <c:v>4608.4337349397592</c:v>
                </c:pt>
                <c:pt idx="29">
                  <c:v>4638.5542168674701</c:v>
                </c:pt>
                <c:pt idx="30">
                  <c:v>4668.6746987951801</c:v>
                </c:pt>
                <c:pt idx="31">
                  <c:v>4698.7951807228919</c:v>
                </c:pt>
                <c:pt idx="32">
                  <c:v>4728.9156626506019</c:v>
                </c:pt>
                <c:pt idx="33">
                  <c:v>4759.0361445783128</c:v>
                </c:pt>
                <c:pt idx="34">
                  <c:v>4789.1566265060246</c:v>
                </c:pt>
                <c:pt idx="35">
                  <c:v>4819.2771084337346</c:v>
                </c:pt>
                <c:pt idx="36">
                  <c:v>4849.3975903614455</c:v>
                </c:pt>
                <c:pt idx="37">
                  <c:v>4879.5180722891564</c:v>
                </c:pt>
                <c:pt idx="38">
                  <c:v>4909.6385542168673</c:v>
                </c:pt>
                <c:pt idx="39">
                  <c:v>4939.7590361445782</c:v>
                </c:pt>
                <c:pt idx="40">
                  <c:v>4969.8795180722891</c:v>
                </c:pt>
                <c:pt idx="41">
                  <c:v>5000</c:v>
                </c:pt>
                <c:pt idx="42">
                  <c:v>5030.1204819277109</c:v>
                </c:pt>
                <c:pt idx="43">
                  <c:v>5060.2409638554209</c:v>
                </c:pt>
                <c:pt idx="44">
                  <c:v>5090.3614457831327</c:v>
                </c:pt>
                <c:pt idx="45">
                  <c:v>5120.4819277108436</c:v>
                </c:pt>
                <c:pt idx="46">
                  <c:v>5150.6024096385536</c:v>
                </c:pt>
                <c:pt idx="47">
                  <c:v>5180.7228915662654</c:v>
                </c:pt>
                <c:pt idx="48">
                  <c:v>5210.8433734939763</c:v>
                </c:pt>
                <c:pt idx="49">
                  <c:v>5240.9638554216863</c:v>
                </c:pt>
                <c:pt idx="50">
                  <c:v>5271.0843373493981</c:v>
                </c:pt>
                <c:pt idx="51">
                  <c:v>5301.204819277109</c:v>
                </c:pt>
                <c:pt idx="52">
                  <c:v>5331.325301204819</c:v>
                </c:pt>
                <c:pt idx="53">
                  <c:v>5361.4457831325299</c:v>
                </c:pt>
                <c:pt idx="54">
                  <c:v>5391.5662650602417</c:v>
                </c:pt>
                <c:pt idx="55">
                  <c:v>5421.6867469879517</c:v>
                </c:pt>
                <c:pt idx="56">
                  <c:v>5451.8072289156626</c:v>
                </c:pt>
                <c:pt idx="57">
                  <c:v>5481.9277108433744</c:v>
                </c:pt>
                <c:pt idx="58">
                  <c:v>5512.0481927710844</c:v>
                </c:pt>
                <c:pt idx="59">
                  <c:v>5542.1686746987953</c:v>
                </c:pt>
                <c:pt idx="60">
                  <c:v>5572.2891566265062</c:v>
                </c:pt>
                <c:pt idx="61">
                  <c:v>5602.4096385542161</c:v>
                </c:pt>
                <c:pt idx="62">
                  <c:v>5632.530120481928</c:v>
                </c:pt>
                <c:pt idx="63">
                  <c:v>5662.6506024096389</c:v>
                </c:pt>
                <c:pt idx="64">
                  <c:v>5692.7710843373488</c:v>
                </c:pt>
                <c:pt idx="65">
                  <c:v>5722.8915662650606</c:v>
                </c:pt>
                <c:pt idx="66">
                  <c:v>5753.0120481927715</c:v>
                </c:pt>
                <c:pt idx="67">
                  <c:v>5783.1325301204815</c:v>
                </c:pt>
                <c:pt idx="68">
                  <c:v>5813.2530120481933</c:v>
                </c:pt>
                <c:pt idx="69">
                  <c:v>5843.3734939759033</c:v>
                </c:pt>
                <c:pt idx="70">
                  <c:v>5873.4939759036142</c:v>
                </c:pt>
                <c:pt idx="71">
                  <c:v>5903.6144578313251</c:v>
                </c:pt>
                <c:pt idx="72">
                  <c:v>5933.7349397590369</c:v>
                </c:pt>
                <c:pt idx="73">
                  <c:v>5963.8554216867469</c:v>
                </c:pt>
                <c:pt idx="74">
                  <c:v>5993.9759036144578</c:v>
                </c:pt>
                <c:pt idx="75">
                  <c:v>6024.0963855421678</c:v>
                </c:pt>
                <c:pt idx="76">
                  <c:v>6054.2168674698796</c:v>
                </c:pt>
                <c:pt idx="77">
                  <c:v>6084.3373493975905</c:v>
                </c:pt>
                <c:pt idx="78">
                  <c:v>6114.4578313253014</c:v>
                </c:pt>
                <c:pt idx="79">
                  <c:v>6144.5783132530114</c:v>
                </c:pt>
                <c:pt idx="80">
                  <c:v>6174.6987951807232</c:v>
                </c:pt>
                <c:pt idx="81">
                  <c:v>6204.8192771084332</c:v>
                </c:pt>
                <c:pt idx="82">
                  <c:v>6234.9397590361441</c:v>
                </c:pt>
              </c:numCache>
            </c:numRef>
          </c:xVal>
          <c:yVal>
            <c:numRef>
              <c:f>'Shigley''s Method'!$H$102:$H$184</c:f>
              <c:numCache>
                <c:formatCode>General</c:formatCode>
                <c:ptCount val="83"/>
                <c:pt idx="0">
                  <c:v>2.3208391170646983E-5</c:v>
                </c:pt>
                <c:pt idx="1">
                  <c:v>2.3394058300012157E-5</c:v>
                </c:pt>
                <c:pt idx="2">
                  <c:v>2.3579725429377334E-5</c:v>
                </c:pt>
                <c:pt idx="3">
                  <c:v>2.3765392558742508E-5</c:v>
                </c:pt>
                <c:pt idx="4">
                  <c:v>2.3951059688107689E-5</c:v>
                </c:pt>
                <c:pt idx="5">
                  <c:v>2.4136726817472859E-5</c:v>
                </c:pt>
                <c:pt idx="6">
                  <c:v>2.432239394683804E-5</c:v>
                </c:pt>
                <c:pt idx="7">
                  <c:v>2.4508061076203214E-5</c:v>
                </c:pt>
                <c:pt idx="8">
                  <c:v>2.4693728205568388E-5</c:v>
                </c:pt>
                <c:pt idx="9">
                  <c:v>2.4879395334933569E-5</c:v>
                </c:pt>
                <c:pt idx="10">
                  <c:v>2.5065062464298743E-5</c:v>
                </c:pt>
                <c:pt idx="11">
                  <c:v>2.5250729593663917E-5</c:v>
                </c:pt>
                <c:pt idx="12">
                  <c:v>2.5436396723029097E-5</c:v>
                </c:pt>
                <c:pt idx="13">
                  <c:v>2.5622063852394271E-5</c:v>
                </c:pt>
                <c:pt idx="14">
                  <c:v>2.5807730981759439E-5</c:v>
                </c:pt>
                <c:pt idx="15">
                  <c:v>2.5993398111124623E-5</c:v>
                </c:pt>
                <c:pt idx="16">
                  <c:v>2.61790652404898E-5</c:v>
                </c:pt>
                <c:pt idx="17">
                  <c:v>2.6364732369854971E-5</c:v>
                </c:pt>
                <c:pt idx="18">
                  <c:v>2.6550399499220151E-5</c:v>
                </c:pt>
                <c:pt idx="19">
                  <c:v>2.6736066628585322E-5</c:v>
                </c:pt>
                <c:pt idx="20">
                  <c:v>2.6921733757950499E-5</c:v>
                </c:pt>
                <c:pt idx="21">
                  <c:v>2.7107400887315683E-5</c:v>
                </c:pt>
                <c:pt idx="22">
                  <c:v>2.7293068016680851E-5</c:v>
                </c:pt>
                <c:pt idx="23">
                  <c:v>2.7478735146046025E-5</c:v>
                </c:pt>
                <c:pt idx="24">
                  <c:v>2.7664402275411205E-5</c:v>
                </c:pt>
                <c:pt idx="25">
                  <c:v>2.7850069404776379E-5</c:v>
                </c:pt>
                <c:pt idx="26">
                  <c:v>2.8035736534141557E-5</c:v>
                </c:pt>
                <c:pt idx="27">
                  <c:v>2.8221403663506734E-5</c:v>
                </c:pt>
                <c:pt idx="28">
                  <c:v>2.8407070792871908E-5</c:v>
                </c:pt>
                <c:pt idx="29">
                  <c:v>2.8592737922237085E-5</c:v>
                </c:pt>
                <c:pt idx="30">
                  <c:v>2.8778405051602256E-5</c:v>
                </c:pt>
                <c:pt idx="31">
                  <c:v>2.8964072180967437E-5</c:v>
                </c:pt>
                <c:pt idx="32">
                  <c:v>2.9149739310332604E-5</c:v>
                </c:pt>
                <c:pt idx="33">
                  <c:v>2.9335406439697785E-5</c:v>
                </c:pt>
                <c:pt idx="34">
                  <c:v>2.9521073569062965E-5</c:v>
                </c:pt>
                <c:pt idx="35">
                  <c:v>2.9706740698428139E-5</c:v>
                </c:pt>
                <c:pt idx="36">
                  <c:v>2.9892407827793313E-5</c:v>
                </c:pt>
                <c:pt idx="37">
                  <c:v>3.0078074957158487E-5</c:v>
                </c:pt>
                <c:pt idx="38">
                  <c:v>3.0263742086523668E-5</c:v>
                </c:pt>
                <c:pt idx="39">
                  <c:v>3.0449409215888839E-5</c:v>
                </c:pt>
                <c:pt idx="40">
                  <c:v>3.0635076345254019E-5</c:v>
                </c:pt>
                <c:pt idx="41">
                  <c:v>3.0820743474619197E-5</c:v>
                </c:pt>
                <c:pt idx="42">
                  <c:v>3.1006410603984367E-5</c:v>
                </c:pt>
                <c:pt idx="43">
                  <c:v>3.1192077733349538E-5</c:v>
                </c:pt>
                <c:pt idx="44">
                  <c:v>3.1377744862714722E-5</c:v>
                </c:pt>
                <c:pt idx="45">
                  <c:v>3.1563411992079899E-5</c:v>
                </c:pt>
                <c:pt idx="46">
                  <c:v>3.174907912144507E-5</c:v>
                </c:pt>
                <c:pt idx="47">
                  <c:v>3.1934746250810254E-5</c:v>
                </c:pt>
                <c:pt idx="48">
                  <c:v>3.2120413380175431E-5</c:v>
                </c:pt>
                <c:pt idx="49">
                  <c:v>3.2306080509540595E-5</c:v>
                </c:pt>
                <c:pt idx="50">
                  <c:v>3.2491747638905779E-5</c:v>
                </c:pt>
                <c:pt idx="51">
                  <c:v>3.2677414768270957E-5</c:v>
                </c:pt>
                <c:pt idx="52">
                  <c:v>3.286308189763612E-5</c:v>
                </c:pt>
                <c:pt idx="53">
                  <c:v>3.3048749027001305E-5</c:v>
                </c:pt>
                <c:pt idx="54">
                  <c:v>3.3234416156366482E-5</c:v>
                </c:pt>
                <c:pt idx="55">
                  <c:v>3.3420083285731652E-5</c:v>
                </c:pt>
                <c:pt idx="56">
                  <c:v>3.360575041509683E-5</c:v>
                </c:pt>
                <c:pt idx="57">
                  <c:v>3.3791417544462014E-5</c:v>
                </c:pt>
                <c:pt idx="58">
                  <c:v>3.3977084673827185E-5</c:v>
                </c:pt>
                <c:pt idx="59">
                  <c:v>3.4162751803192355E-5</c:v>
                </c:pt>
                <c:pt idx="60">
                  <c:v>3.4348418932557532E-5</c:v>
                </c:pt>
                <c:pt idx="61">
                  <c:v>3.4534086061922703E-5</c:v>
                </c:pt>
                <c:pt idx="62">
                  <c:v>3.4719753191287887E-5</c:v>
                </c:pt>
                <c:pt idx="63">
                  <c:v>3.4905420320653065E-5</c:v>
                </c:pt>
                <c:pt idx="64">
                  <c:v>3.5091087450018235E-5</c:v>
                </c:pt>
                <c:pt idx="65">
                  <c:v>3.5276754579383419E-5</c:v>
                </c:pt>
                <c:pt idx="66">
                  <c:v>3.5462421708748597E-5</c:v>
                </c:pt>
                <c:pt idx="67">
                  <c:v>3.564808883811376E-5</c:v>
                </c:pt>
                <c:pt idx="68">
                  <c:v>3.5833755967478945E-5</c:v>
                </c:pt>
                <c:pt idx="69">
                  <c:v>3.6019423096844115E-5</c:v>
                </c:pt>
                <c:pt idx="70">
                  <c:v>3.6205090226209292E-5</c:v>
                </c:pt>
                <c:pt idx="71">
                  <c:v>3.639075735557447E-5</c:v>
                </c:pt>
                <c:pt idx="72">
                  <c:v>3.6576424484939654E-5</c:v>
                </c:pt>
                <c:pt idx="73">
                  <c:v>3.6762091614304825E-5</c:v>
                </c:pt>
                <c:pt idx="74">
                  <c:v>3.6947758743669995E-5</c:v>
                </c:pt>
                <c:pt idx="75">
                  <c:v>3.7133425873035166E-5</c:v>
                </c:pt>
                <c:pt idx="76">
                  <c:v>3.731909300240035E-5</c:v>
                </c:pt>
                <c:pt idx="77">
                  <c:v>3.7504760131765527E-5</c:v>
                </c:pt>
                <c:pt idx="78">
                  <c:v>3.7690427261130704E-5</c:v>
                </c:pt>
                <c:pt idx="79">
                  <c:v>3.7876094390495875E-5</c:v>
                </c:pt>
                <c:pt idx="80">
                  <c:v>3.8061761519861059E-5</c:v>
                </c:pt>
                <c:pt idx="81">
                  <c:v>3.8247428649226223E-5</c:v>
                </c:pt>
                <c:pt idx="82">
                  <c:v>3.84330957785914E-5</c:v>
                </c:pt>
              </c:numCache>
            </c:numRef>
          </c:yVal>
          <c:smooth val="1"/>
          <c:extLst>
            <c:ext xmlns:c16="http://schemas.microsoft.com/office/drawing/2014/chart" uri="{C3380CC4-5D6E-409C-BE32-E72D297353CC}">
              <c16:uniqueId val="{00000003-45ED-436B-80B0-F64FCEA3DB2C}"/>
            </c:ext>
          </c:extLst>
        </c:ser>
        <c:dLbls>
          <c:showLegendKey val="0"/>
          <c:showVal val="0"/>
          <c:showCatName val="0"/>
          <c:showSerName val="0"/>
          <c:showPercent val="0"/>
          <c:showBubbleSize val="0"/>
        </c:dLbls>
        <c:axId val="777788680"/>
        <c:axId val="777791960"/>
      </c:scatterChart>
      <c:valAx>
        <c:axId val="777788680"/>
        <c:scaling>
          <c:orientation val="minMax"/>
          <c:min val="50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Engine Speed (rpm)</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7791960"/>
        <c:crosses val="autoZero"/>
        <c:crossBetween val="midCat"/>
      </c:valAx>
      <c:valAx>
        <c:axId val="777791960"/>
        <c:scaling>
          <c:orientation val="minMax"/>
          <c:min val="1.0000000000000004E-5"/>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MOFT (in)</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7788680"/>
        <c:crosses val="autoZero"/>
        <c:crossBetween val="midCat"/>
      </c:valAx>
    </c:plotArea>
    <c:plotVisOnly val="1"/>
    <c:dispBlanksAs val="gap"/>
    <c:showDLblsOverMax val="0"/>
    <c:extLst/>
  </c:chart>
  <c:spPr>
    <a:ln>
      <a:solidFill>
        <a:sysClr val="windowText" lastClr="000000"/>
      </a:solidFill>
    </a:ln>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MOFT vs Load</a:t>
            </a:r>
          </a:p>
        </c:rich>
      </c:tx>
      <c:overlay val="0"/>
      <c:spPr>
        <a:noFill/>
        <a:ln>
          <a:noFill/>
        </a:ln>
        <a:effectLst/>
      </c:spPr>
    </c:title>
    <c:autoTitleDeleted val="0"/>
    <c:plotArea>
      <c:layout/>
      <c:scatterChart>
        <c:scatterStyle val="smoothMarker"/>
        <c:varyColors val="0"/>
        <c:ser>
          <c:idx val="0"/>
          <c:order val="0"/>
          <c:tx>
            <c:strRef>
              <c:f>'Shigley''s Method'!$J$101</c:f>
              <c:strCache>
                <c:ptCount val="1"/>
                <c:pt idx="0">
                  <c:v>MOFT</c:v>
                </c:pt>
              </c:strCache>
            </c:strRef>
          </c:tx>
          <c:spPr>
            <a:ln w="19050" cap="rnd">
              <a:solidFill>
                <a:schemeClr val="accent1"/>
              </a:solidFill>
              <a:round/>
            </a:ln>
            <a:effectLst/>
          </c:spPr>
          <c:marker>
            <c:symbol val="none"/>
          </c:marker>
          <c:xVal>
            <c:numRef>
              <c:f>'Shigley''s Method'!$I$102:$I$184</c:f>
              <c:numCache>
                <c:formatCode>General</c:formatCode>
                <c:ptCount val="83"/>
                <c:pt idx="0">
                  <c:v>5120.4819277108436</c:v>
                </c:pt>
                <c:pt idx="1">
                  <c:v>5161.4457831325299</c:v>
                </c:pt>
                <c:pt idx="2">
                  <c:v>5202.4096385542171</c:v>
                </c:pt>
                <c:pt idx="3">
                  <c:v>5243.3734939759042</c:v>
                </c:pt>
                <c:pt idx="4">
                  <c:v>5284.3373493975905</c:v>
                </c:pt>
                <c:pt idx="5">
                  <c:v>5325.3012048192768</c:v>
                </c:pt>
                <c:pt idx="6">
                  <c:v>5366.265060240964</c:v>
                </c:pt>
                <c:pt idx="7">
                  <c:v>5407.2289156626503</c:v>
                </c:pt>
                <c:pt idx="8">
                  <c:v>5448.1927710843374</c:v>
                </c:pt>
                <c:pt idx="9">
                  <c:v>5489.1566265060246</c:v>
                </c:pt>
                <c:pt idx="10">
                  <c:v>5530.1204819277109</c:v>
                </c:pt>
                <c:pt idx="11">
                  <c:v>5571.0843373493972</c:v>
                </c:pt>
                <c:pt idx="12">
                  <c:v>5612.0481927710844</c:v>
                </c:pt>
                <c:pt idx="13">
                  <c:v>5653.0120481927715</c:v>
                </c:pt>
                <c:pt idx="14">
                  <c:v>5693.9759036144578</c:v>
                </c:pt>
                <c:pt idx="15">
                  <c:v>5734.939759036145</c:v>
                </c:pt>
                <c:pt idx="16">
                  <c:v>5775.9036144578313</c:v>
                </c:pt>
                <c:pt idx="17">
                  <c:v>5816.8674698795176</c:v>
                </c:pt>
                <c:pt idx="18">
                  <c:v>5857.8313253012047</c:v>
                </c:pt>
                <c:pt idx="19">
                  <c:v>5898.7951807228919</c:v>
                </c:pt>
                <c:pt idx="20">
                  <c:v>5939.7590361445782</c:v>
                </c:pt>
                <c:pt idx="21">
                  <c:v>5980.7228915662654</c:v>
                </c:pt>
                <c:pt idx="22">
                  <c:v>6021.6867469879517</c:v>
                </c:pt>
                <c:pt idx="23">
                  <c:v>6062.6506024096389</c:v>
                </c:pt>
                <c:pt idx="24">
                  <c:v>6103.614457831326</c:v>
                </c:pt>
                <c:pt idx="25">
                  <c:v>6144.5783132530123</c:v>
                </c:pt>
                <c:pt idx="26">
                  <c:v>6185.5421686746986</c:v>
                </c:pt>
                <c:pt idx="27">
                  <c:v>6226.5060240963858</c:v>
                </c:pt>
                <c:pt idx="28">
                  <c:v>6267.469879518072</c:v>
                </c:pt>
                <c:pt idx="29">
                  <c:v>6308.4337349397592</c:v>
                </c:pt>
                <c:pt idx="30">
                  <c:v>6349.3975903614455</c:v>
                </c:pt>
                <c:pt idx="31">
                  <c:v>6390.3614457831327</c:v>
                </c:pt>
                <c:pt idx="32">
                  <c:v>6431.325301204819</c:v>
                </c:pt>
                <c:pt idx="33">
                  <c:v>6472.2891566265062</c:v>
                </c:pt>
                <c:pt idx="34">
                  <c:v>6513.2530120481933</c:v>
                </c:pt>
                <c:pt idx="35">
                  <c:v>6554.2168674698796</c:v>
                </c:pt>
                <c:pt idx="36">
                  <c:v>6595.1807228915659</c:v>
                </c:pt>
                <c:pt idx="37">
                  <c:v>6636.1445783132531</c:v>
                </c:pt>
                <c:pt idx="38">
                  <c:v>6677.1084337349394</c:v>
                </c:pt>
                <c:pt idx="39">
                  <c:v>6718.0722891566265</c:v>
                </c:pt>
                <c:pt idx="40">
                  <c:v>6759.0361445783137</c:v>
                </c:pt>
                <c:pt idx="41">
                  <c:v>6800</c:v>
                </c:pt>
                <c:pt idx="42">
                  <c:v>6840.9638554216872</c:v>
                </c:pt>
                <c:pt idx="43">
                  <c:v>6881.9277108433726</c:v>
                </c:pt>
                <c:pt idx="44">
                  <c:v>6922.8915662650606</c:v>
                </c:pt>
                <c:pt idx="45">
                  <c:v>6963.8554216867478</c:v>
                </c:pt>
                <c:pt idx="46">
                  <c:v>7004.8192771084332</c:v>
                </c:pt>
                <c:pt idx="47">
                  <c:v>7045.7831325301204</c:v>
                </c:pt>
                <c:pt idx="48">
                  <c:v>7086.7469879518076</c:v>
                </c:pt>
                <c:pt idx="49">
                  <c:v>7127.7108433734938</c:v>
                </c:pt>
                <c:pt idx="50">
                  <c:v>7168.674698795181</c:v>
                </c:pt>
                <c:pt idx="51">
                  <c:v>7209.6385542168682</c:v>
                </c:pt>
                <c:pt idx="52">
                  <c:v>7250.6024096385536</c:v>
                </c:pt>
                <c:pt idx="53">
                  <c:v>7291.5662650602408</c:v>
                </c:pt>
                <c:pt idx="54">
                  <c:v>7332.530120481928</c:v>
                </c:pt>
                <c:pt idx="55">
                  <c:v>7373.4939759036142</c:v>
                </c:pt>
                <c:pt idx="56">
                  <c:v>7414.4578313253014</c:v>
                </c:pt>
                <c:pt idx="57">
                  <c:v>7455.4216867469886</c:v>
                </c:pt>
                <c:pt idx="58">
                  <c:v>7496.385542168674</c:v>
                </c:pt>
                <c:pt idx="59">
                  <c:v>7537.3493975903611</c:v>
                </c:pt>
                <c:pt idx="60">
                  <c:v>7578.3132530120492</c:v>
                </c:pt>
                <c:pt idx="61">
                  <c:v>7619.2771084337346</c:v>
                </c:pt>
                <c:pt idx="62">
                  <c:v>7660.2409638554218</c:v>
                </c:pt>
                <c:pt idx="63">
                  <c:v>7701.204819277109</c:v>
                </c:pt>
                <c:pt idx="64">
                  <c:v>7742.1686746987953</c:v>
                </c:pt>
                <c:pt idx="65">
                  <c:v>7783.1325301204824</c:v>
                </c:pt>
                <c:pt idx="66">
                  <c:v>7824.0963855421696</c:v>
                </c:pt>
                <c:pt idx="67">
                  <c:v>7865.060240963855</c:v>
                </c:pt>
                <c:pt idx="68">
                  <c:v>7906.0240963855422</c:v>
                </c:pt>
                <c:pt idx="69">
                  <c:v>7946.9879518072285</c:v>
                </c:pt>
                <c:pt idx="70">
                  <c:v>7987.9518072289156</c:v>
                </c:pt>
                <c:pt idx="71">
                  <c:v>8028.9156626506028</c:v>
                </c:pt>
                <c:pt idx="72">
                  <c:v>8069.87951807229</c:v>
                </c:pt>
                <c:pt idx="73">
                  <c:v>8110.8433734939754</c:v>
                </c:pt>
                <c:pt idx="74">
                  <c:v>8151.8072289156626</c:v>
                </c:pt>
                <c:pt idx="75">
                  <c:v>8192.7710843373479</c:v>
                </c:pt>
                <c:pt idx="76">
                  <c:v>8233.7349397590351</c:v>
                </c:pt>
                <c:pt idx="77">
                  <c:v>8274.6987951807223</c:v>
                </c:pt>
                <c:pt idx="78">
                  <c:v>8315.6626506024095</c:v>
                </c:pt>
                <c:pt idx="79">
                  <c:v>8356.6265060240967</c:v>
                </c:pt>
                <c:pt idx="80">
                  <c:v>8397.5903614457839</c:v>
                </c:pt>
                <c:pt idx="81">
                  <c:v>8438.5542168674692</c:v>
                </c:pt>
                <c:pt idx="82">
                  <c:v>8479.5180722891564</c:v>
                </c:pt>
              </c:numCache>
            </c:numRef>
          </c:xVal>
          <c:yVal>
            <c:numRef>
              <c:f>'Shigley''s Method'!$J$102:$J$184</c:f>
              <c:numCache>
                <c:formatCode>General</c:formatCode>
                <c:ptCount val="83"/>
                <c:pt idx="0">
                  <c:v>4.0929947334294297E-5</c:v>
                </c:pt>
                <c:pt idx="1">
                  <c:v>4.0605106482434817E-5</c:v>
                </c:pt>
                <c:pt idx="2">
                  <c:v>4.0285381234541621E-5</c:v>
                </c:pt>
                <c:pt idx="3">
                  <c:v>3.9970651693646772E-5</c:v>
                </c:pt>
                <c:pt idx="4">
                  <c:v>3.9660801680517723E-5</c:v>
                </c:pt>
                <c:pt idx="5">
                  <c:v>3.9355718590667593E-5</c:v>
                </c:pt>
                <c:pt idx="6">
                  <c:v>3.9055293257914403E-5</c:v>
                </c:pt>
                <c:pt idx="7">
                  <c:v>3.8759419824142321E-5</c:v>
                </c:pt>
                <c:pt idx="8">
                  <c:v>3.8467995614938247E-5</c:v>
                </c:pt>
                <c:pt idx="9">
                  <c:v>3.8180921020796912E-5</c:v>
                </c:pt>
                <c:pt idx="10">
                  <c:v>3.7898099383605819E-5</c:v>
                </c:pt>
                <c:pt idx="11">
                  <c:v>3.7619436888138134E-5</c:v>
                </c:pt>
                <c:pt idx="12">
                  <c:v>3.734484245829771E-5</c:v>
                </c:pt>
                <c:pt idx="13">
                  <c:v>3.7074227657875263E-5</c:v>
                </c:pt>
                <c:pt idx="14">
                  <c:v>3.6807506595588397E-5</c:v>
                </c:pt>
                <c:pt idx="15">
                  <c:v>3.6544595834191334E-5</c:v>
                </c:pt>
                <c:pt idx="16">
                  <c:v>3.6285414303452387E-5</c:v>
                </c:pt>
                <c:pt idx="17">
                  <c:v>3.6029883216808355E-5</c:v>
                </c:pt>
                <c:pt idx="18">
                  <c:v>3.5777925991515989E-5</c:v>
                </c:pt>
                <c:pt idx="19">
                  <c:v>3.5529468172130456E-5</c:v>
                </c:pt>
                <c:pt idx="20">
                  <c:v>3.5284437357150255E-5</c:v>
                </c:pt>
                <c:pt idx="21">
                  <c:v>3.5042763128676625E-5</c:v>
                </c:pt>
                <c:pt idx="22">
                  <c:v>3.480437698494413E-5</c:v>
                </c:pt>
                <c:pt idx="23">
                  <c:v>3.4569212275586391E-5</c:v>
                </c:pt>
                <c:pt idx="24">
                  <c:v>3.4337204139508628E-5</c:v>
                </c:pt>
                <c:pt idx="25">
                  <c:v>3.4108289445245244E-5</c:v>
                </c:pt>
                <c:pt idx="26">
                  <c:v>3.3882406733687331E-5</c:v>
                </c:pt>
                <c:pt idx="27">
                  <c:v>3.365949616307096E-5</c:v>
                </c:pt>
                <c:pt idx="28">
                  <c:v>3.3439499456122785E-5</c:v>
                </c:pt>
                <c:pt idx="29">
                  <c:v>3.3222359849264842E-5</c:v>
                </c:pt>
                <c:pt idx="30">
                  <c:v>3.3008022043785722E-5</c:v>
                </c:pt>
                <c:pt idx="31">
                  <c:v>3.2796432158889656E-5</c:v>
                </c:pt>
                <c:pt idx="32">
                  <c:v>3.2587537686540045E-5</c:v>
                </c:pt>
                <c:pt idx="33">
                  <c:v>3.2381287448017632E-5</c:v>
                </c:pt>
                <c:pt idx="34">
                  <c:v>3.2177631552118145E-5</c:v>
                </c:pt>
                <c:pt idx="35">
                  <c:v>3.1976521354917415E-5</c:v>
                </c:pt>
                <c:pt idx="36">
                  <c:v>3.1777909421035945E-5</c:v>
                </c:pt>
                <c:pt idx="37">
                  <c:v>3.1581749486338187E-5</c:v>
                </c:pt>
                <c:pt idx="38">
                  <c:v>3.1387996422004825E-5</c:v>
                </c:pt>
                <c:pt idx="39">
                  <c:v>3.1196606199919429E-5</c:v>
                </c:pt>
                <c:pt idx="40">
                  <c:v>3.1007535859313854E-5</c:v>
                </c:pt>
                <c:pt idx="41">
                  <c:v>3.0820743474619197E-5</c:v>
                </c:pt>
                <c:pt idx="42">
                  <c:v>3.0636188124471773E-5</c:v>
                </c:pt>
                <c:pt idx="43">
                  <c:v>3.0453829861826112E-5</c:v>
                </c:pt>
                <c:pt idx="44">
                  <c:v>3.0273629685128912E-5</c:v>
                </c:pt>
                <c:pt idx="45">
                  <c:v>3.0095549510510505E-5</c:v>
                </c:pt>
                <c:pt idx="46">
                  <c:v>2.9919552144951968E-5</c:v>
                </c:pt>
                <c:pt idx="47">
                  <c:v>2.9745601260388294E-5</c:v>
                </c:pt>
                <c:pt idx="48">
                  <c:v>2.957366136870975E-5</c:v>
                </c:pt>
                <c:pt idx="49">
                  <c:v>2.9403697797625207E-5</c:v>
                </c:pt>
                <c:pt idx="50">
                  <c:v>2.9235676667353064E-5</c:v>
                </c:pt>
                <c:pt idx="51">
                  <c:v>2.9069564868106739E-5</c:v>
                </c:pt>
                <c:pt idx="52">
                  <c:v>2.8905330038343428E-5</c:v>
                </c:pt>
                <c:pt idx="53">
                  <c:v>2.8742940543745992E-5</c:v>
                </c:pt>
                <c:pt idx="54">
                  <c:v>2.858236545690942E-5</c:v>
                </c:pt>
                <c:pt idx="55">
                  <c:v>2.8423574537704371E-5</c:v>
                </c:pt>
                <c:pt idx="56">
                  <c:v>2.8266538214291636E-5</c:v>
                </c:pt>
                <c:pt idx="57">
                  <c:v>2.8111227564762562E-5</c:v>
                </c:pt>
                <c:pt idx="58">
                  <c:v>2.7957614299381349E-5</c:v>
                </c:pt>
                <c:pt idx="59">
                  <c:v>2.780567074340645E-5</c:v>
                </c:pt>
                <c:pt idx="60">
                  <c:v>2.7655369820469115E-5</c:v>
                </c:pt>
                <c:pt idx="61">
                  <c:v>2.75066850364881E-5</c:v>
                </c:pt>
                <c:pt idx="62">
                  <c:v>2.7359590464100462E-5</c:v>
                </c:pt>
                <c:pt idx="63">
                  <c:v>2.7214060727589289E-5</c:v>
                </c:pt>
                <c:pt idx="64">
                  <c:v>2.7070070988289872E-5</c:v>
                </c:pt>
                <c:pt idx="65">
                  <c:v>2.692759693045677E-5</c:v>
                </c:pt>
                <c:pt idx="66">
                  <c:v>2.6786614747574796E-5</c:v>
                </c:pt>
                <c:pt idx="67">
                  <c:v>2.6647101129097847E-5</c:v>
                </c:pt>
                <c:pt idx="68">
                  <c:v>2.6509033247599928E-5</c:v>
                </c:pt>
                <c:pt idx="69">
                  <c:v>2.6372388746323643E-5</c:v>
                </c:pt>
                <c:pt idx="70">
                  <c:v>2.6237145727111723E-5</c:v>
                </c:pt>
                <c:pt idx="71">
                  <c:v>2.6103282738708091E-5</c:v>
                </c:pt>
                <c:pt idx="72">
                  <c:v>2.5970778765415158E-5</c:v>
                </c:pt>
                <c:pt idx="73">
                  <c:v>2.5839613216094881E-5</c:v>
                </c:pt>
                <c:pt idx="74">
                  <c:v>2.5709765913501442E-5</c:v>
                </c:pt>
                <c:pt idx="75">
                  <c:v>2.558121708393394E-5</c:v>
                </c:pt>
                <c:pt idx="76">
                  <c:v>2.5453947347197947E-5</c:v>
                </c:pt>
                <c:pt idx="77">
                  <c:v>2.5327937706865281E-5</c:v>
                </c:pt>
                <c:pt idx="78">
                  <c:v>2.5203169540821611E-5</c:v>
                </c:pt>
                <c:pt idx="79">
                  <c:v>2.5079624592092092E-5</c:v>
                </c:pt>
                <c:pt idx="80">
                  <c:v>2.4957284959935539E-5</c:v>
                </c:pt>
                <c:pt idx="81">
                  <c:v>2.4836133091197996E-5</c:v>
                </c:pt>
                <c:pt idx="82">
                  <c:v>2.4716151771916844E-5</c:v>
                </c:pt>
              </c:numCache>
            </c:numRef>
          </c:yVal>
          <c:smooth val="1"/>
          <c:extLst>
            <c:ext xmlns:c16="http://schemas.microsoft.com/office/drawing/2014/chart" uri="{C3380CC4-5D6E-409C-BE32-E72D297353CC}">
              <c16:uniqueId val="{00000003-E4E8-4757-8F61-F7BFB19568A5}"/>
            </c:ext>
          </c:extLst>
        </c:ser>
        <c:dLbls>
          <c:showLegendKey val="0"/>
          <c:showVal val="0"/>
          <c:showCatName val="0"/>
          <c:showSerName val="0"/>
          <c:showPercent val="0"/>
          <c:showBubbleSize val="0"/>
        </c:dLbls>
        <c:axId val="777788680"/>
        <c:axId val="777791960"/>
      </c:scatterChart>
      <c:valAx>
        <c:axId val="777788680"/>
        <c:scaling>
          <c:orientation val="minMax"/>
          <c:min val="100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Journal Load (lbf)</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7791960"/>
        <c:crosses val="autoZero"/>
        <c:crossBetween val="midCat"/>
      </c:valAx>
      <c:valAx>
        <c:axId val="777791960"/>
        <c:scaling>
          <c:orientation val="minMax"/>
          <c:min val="1.0000000000000004E-5"/>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MOFT (in)</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7788680"/>
        <c:crosses val="autoZero"/>
        <c:crossBetween val="midCat"/>
      </c:valAx>
    </c:plotArea>
    <c:plotVisOnly val="1"/>
    <c:dispBlanksAs val="gap"/>
    <c:showDLblsOverMax val="0"/>
    <c:extLst/>
  </c:chart>
  <c:spPr>
    <a:solidFill>
      <a:schemeClr val="bg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MOFT vs Abs Oil Viscosity</a:t>
            </a:r>
          </a:p>
        </c:rich>
      </c:tx>
      <c:overlay val="0"/>
      <c:spPr>
        <a:noFill/>
        <a:ln>
          <a:noFill/>
        </a:ln>
        <a:effectLst/>
      </c:spPr>
    </c:title>
    <c:autoTitleDeleted val="0"/>
    <c:plotArea>
      <c:layout/>
      <c:scatterChart>
        <c:scatterStyle val="smoothMarker"/>
        <c:varyColors val="0"/>
        <c:ser>
          <c:idx val="0"/>
          <c:order val="0"/>
          <c:tx>
            <c:strRef>
              <c:f>'Shigley''s Method'!$L$101</c:f>
              <c:strCache>
                <c:ptCount val="1"/>
                <c:pt idx="0">
                  <c:v>MOFT</c:v>
                </c:pt>
              </c:strCache>
            </c:strRef>
          </c:tx>
          <c:spPr>
            <a:ln w="19050" cap="rnd">
              <a:solidFill>
                <a:schemeClr val="accent1"/>
              </a:solidFill>
              <a:round/>
            </a:ln>
            <a:effectLst/>
          </c:spPr>
          <c:marker>
            <c:symbol val="none"/>
          </c:marker>
          <c:xVal>
            <c:numRef>
              <c:f>'Shigley''s Method'!$K$102:$K$184</c:f>
              <c:numCache>
                <c:formatCode>General</c:formatCode>
                <c:ptCount val="83"/>
                <c:pt idx="0">
                  <c:v>3.0120481927710845</c:v>
                </c:pt>
                <c:pt idx="1">
                  <c:v>3.036144578313253</c:v>
                </c:pt>
                <c:pt idx="2">
                  <c:v>3.0602409638554215</c:v>
                </c:pt>
                <c:pt idx="3">
                  <c:v>3.0843373493975905</c:v>
                </c:pt>
                <c:pt idx="4">
                  <c:v>3.1084337349397591</c:v>
                </c:pt>
                <c:pt idx="5">
                  <c:v>3.1325301204819276</c:v>
                </c:pt>
                <c:pt idx="6">
                  <c:v>3.1566265060240966</c:v>
                </c:pt>
                <c:pt idx="7">
                  <c:v>3.1807228915662651</c:v>
                </c:pt>
                <c:pt idx="8">
                  <c:v>3.2048192771084336</c:v>
                </c:pt>
                <c:pt idx="9">
                  <c:v>3.2289156626506026</c:v>
                </c:pt>
                <c:pt idx="10">
                  <c:v>3.2530120481927711</c:v>
                </c:pt>
                <c:pt idx="11">
                  <c:v>3.2771084337349397</c:v>
                </c:pt>
                <c:pt idx="12">
                  <c:v>3.3012048192771086</c:v>
                </c:pt>
                <c:pt idx="13">
                  <c:v>3.3253012048192772</c:v>
                </c:pt>
                <c:pt idx="14">
                  <c:v>3.3493975903614457</c:v>
                </c:pt>
                <c:pt idx="15">
                  <c:v>3.3734939759036147</c:v>
                </c:pt>
                <c:pt idx="16">
                  <c:v>3.3975903614457832</c:v>
                </c:pt>
                <c:pt idx="17">
                  <c:v>3.4216867469879517</c:v>
                </c:pt>
                <c:pt idx="18">
                  <c:v>3.4457831325301207</c:v>
                </c:pt>
                <c:pt idx="19">
                  <c:v>3.4698795180722892</c:v>
                </c:pt>
                <c:pt idx="20">
                  <c:v>3.4939759036144578</c:v>
                </c:pt>
                <c:pt idx="21">
                  <c:v>3.5180722891566267</c:v>
                </c:pt>
                <c:pt idx="22">
                  <c:v>3.5421686746987953</c:v>
                </c:pt>
                <c:pt idx="23">
                  <c:v>3.5662650602409638</c:v>
                </c:pt>
                <c:pt idx="24">
                  <c:v>3.5903614457831328</c:v>
                </c:pt>
                <c:pt idx="25">
                  <c:v>3.6144578313253013</c:v>
                </c:pt>
                <c:pt idx="26">
                  <c:v>3.6385542168674698</c:v>
                </c:pt>
                <c:pt idx="27">
                  <c:v>3.6626506024096388</c:v>
                </c:pt>
                <c:pt idx="28">
                  <c:v>3.6867469879518073</c:v>
                </c:pt>
                <c:pt idx="29">
                  <c:v>3.7108433734939759</c:v>
                </c:pt>
                <c:pt idx="30">
                  <c:v>3.7349397590361444</c:v>
                </c:pt>
                <c:pt idx="31">
                  <c:v>3.7590361445783134</c:v>
                </c:pt>
                <c:pt idx="32">
                  <c:v>3.7831325301204819</c:v>
                </c:pt>
                <c:pt idx="33">
                  <c:v>3.8072289156626504</c:v>
                </c:pt>
                <c:pt idx="34">
                  <c:v>3.8313253012048194</c:v>
                </c:pt>
                <c:pt idx="35">
                  <c:v>3.8554216867469879</c:v>
                </c:pt>
                <c:pt idx="36">
                  <c:v>3.8795180722891565</c:v>
                </c:pt>
                <c:pt idx="37">
                  <c:v>3.9036144578313254</c:v>
                </c:pt>
                <c:pt idx="38">
                  <c:v>3.927710843373494</c:v>
                </c:pt>
                <c:pt idx="39">
                  <c:v>3.9518072289156625</c:v>
                </c:pt>
                <c:pt idx="40">
                  <c:v>3.9759036144578315</c:v>
                </c:pt>
                <c:pt idx="41">
                  <c:v>4</c:v>
                </c:pt>
                <c:pt idx="42">
                  <c:v>4.024096385542169</c:v>
                </c:pt>
                <c:pt idx="43">
                  <c:v>4.0481927710843371</c:v>
                </c:pt>
                <c:pt idx="44">
                  <c:v>4.072289156626506</c:v>
                </c:pt>
                <c:pt idx="45">
                  <c:v>4.096385542168675</c:v>
                </c:pt>
                <c:pt idx="46">
                  <c:v>4.1204819277108431</c:v>
                </c:pt>
                <c:pt idx="47">
                  <c:v>4.1445783132530121</c:v>
                </c:pt>
                <c:pt idx="48">
                  <c:v>4.168674698795181</c:v>
                </c:pt>
                <c:pt idx="49">
                  <c:v>4.1927710843373491</c:v>
                </c:pt>
                <c:pt idx="50">
                  <c:v>4.2168674698795181</c:v>
                </c:pt>
                <c:pt idx="51">
                  <c:v>4.2409638554216871</c:v>
                </c:pt>
                <c:pt idx="52">
                  <c:v>4.2650602409638552</c:v>
                </c:pt>
                <c:pt idx="53">
                  <c:v>4.2891566265060241</c:v>
                </c:pt>
                <c:pt idx="54">
                  <c:v>4.3132530120481931</c:v>
                </c:pt>
                <c:pt idx="55">
                  <c:v>4.3373493975903612</c:v>
                </c:pt>
                <c:pt idx="56">
                  <c:v>4.3614457831325302</c:v>
                </c:pt>
                <c:pt idx="57">
                  <c:v>4.3855421686746991</c:v>
                </c:pt>
                <c:pt idx="58">
                  <c:v>4.4096385542168672</c:v>
                </c:pt>
                <c:pt idx="59">
                  <c:v>4.4337349397590362</c:v>
                </c:pt>
                <c:pt idx="60">
                  <c:v>4.4578313253012052</c:v>
                </c:pt>
                <c:pt idx="61">
                  <c:v>4.4819277108433733</c:v>
                </c:pt>
                <c:pt idx="62">
                  <c:v>4.5060240963855422</c:v>
                </c:pt>
                <c:pt idx="63">
                  <c:v>4.5301204819277112</c:v>
                </c:pt>
                <c:pt idx="64">
                  <c:v>4.5542168674698793</c:v>
                </c:pt>
                <c:pt idx="65">
                  <c:v>4.5783132530120483</c:v>
                </c:pt>
                <c:pt idx="66">
                  <c:v>4.6024096385542173</c:v>
                </c:pt>
                <c:pt idx="67">
                  <c:v>4.6265060240963853</c:v>
                </c:pt>
                <c:pt idx="68">
                  <c:v>4.6506024096385543</c:v>
                </c:pt>
                <c:pt idx="69">
                  <c:v>4.6746987951807224</c:v>
                </c:pt>
                <c:pt idx="70">
                  <c:v>4.6987951807228914</c:v>
                </c:pt>
                <c:pt idx="71">
                  <c:v>4.7228915662650603</c:v>
                </c:pt>
                <c:pt idx="72">
                  <c:v>4.7469879518072293</c:v>
                </c:pt>
                <c:pt idx="73">
                  <c:v>4.7710843373493974</c:v>
                </c:pt>
                <c:pt idx="74">
                  <c:v>4.7951807228915664</c:v>
                </c:pt>
                <c:pt idx="75">
                  <c:v>4.8192771084337345</c:v>
                </c:pt>
                <c:pt idx="76">
                  <c:v>4.8433734939759034</c:v>
                </c:pt>
                <c:pt idx="77">
                  <c:v>4.8674698795180724</c:v>
                </c:pt>
                <c:pt idx="78">
                  <c:v>4.8915662650602414</c:v>
                </c:pt>
                <c:pt idx="79">
                  <c:v>4.9156626506024095</c:v>
                </c:pt>
                <c:pt idx="80">
                  <c:v>4.9397590361445785</c:v>
                </c:pt>
                <c:pt idx="81">
                  <c:v>4.9638554216867465</c:v>
                </c:pt>
                <c:pt idx="82">
                  <c:v>4.9879518072289155</c:v>
                </c:pt>
              </c:numCache>
            </c:numRef>
          </c:xVal>
          <c:yVal>
            <c:numRef>
              <c:f>'Shigley''s Method'!$L$102:$L$184</c:f>
              <c:numCache>
                <c:formatCode>General</c:formatCode>
                <c:ptCount val="83"/>
                <c:pt idx="0">
                  <c:v>2.3208391170646986E-5</c:v>
                </c:pt>
                <c:pt idx="1">
                  <c:v>2.3394058300012157E-5</c:v>
                </c:pt>
                <c:pt idx="2">
                  <c:v>2.3579725429377337E-5</c:v>
                </c:pt>
                <c:pt idx="3">
                  <c:v>2.3765392558742508E-5</c:v>
                </c:pt>
                <c:pt idx="4">
                  <c:v>2.3951059688107685E-5</c:v>
                </c:pt>
                <c:pt idx="5">
                  <c:v>2.4136726817472866E-5</c:v>
                </c:pt>
                <c:pt idx="6">
                  <c:v>2.4322393946838044E-5</c:v>
                </c:pt>
                <c:pt idx="7">
                  <c:v>2.4508061076203214E-5</c:v>
                </c:pt>
                <c:pt idx="8">
                  <c:v>2.4693728205568391E-5</c:v>
                </c:pt>
                <c:pt idx="9">
                  <c:v>2.4879395334933572E-5</c:v>
                </c:pt>
                <c:pt idx="10">
                  <c:v>2.5065062464298743E-5</c:v>
                </c:pt>
                <c:pt idx="11">
                  <c:v>2.525072959366392E-5</c:v>
                </c:pt>
                <c:pt idx="12">
                  <c:v>2.5436396723029101E-5</c:v>
                </c:pt>
                <c:pt idx="13">
                  <c:v>2.5622063852394271E-5</c:v>
                </c:pt>
                <c:pt idx="14">
                  <c:v>2.5807730981759442E-5</c:v>
                </c:pt>
                <c:pt idx="15">
                  <c:v>2.5993398111124623E-5</c:v>
                </c:pt>
                <c:pt idx="16">
                  <c:v>2.61790652404898E-5</c:v>
                </c:pt>
                <c:pt idx="17">
                  <c:v>2.6364732369854974E-5</c:v>
                </c:pt>
                <c:pt idx="18">
                  <c:v>2.6550399499220151E-5</c:v>
                </c:pt>
                <c:pt idx="19">
                  <c:v>2.6736066628585325E-5</c:v>
                </c:pt>
                <c:pt idx="20">
                  <c:v>2.6921733757950503E-5</c:v>
                </c:pt>
                <c:pt idx="21">
                  <c:v>2.7107400887315683E-5</c:v>
                </c:pt>
                <c:pt idx="22">
                  <c:v>2.7293068016680854E-5</c:v>
                </c:pt>
                <c:pt idx="23">
                  <c:v>2.7478735146046025E-5</c:v>
                </c:pt>
                <c:pt idx="24">
                  <c:v>2.7664402275411209E-5</c:v>
                </c:pt>
                <c:pt idx="25">
                  <c:v>2.7850069404776379E-5</c:v>
                </c:pt>
                <c:pt idx="26">
                  <c:v>2.8035736534141557E-5</c:v>
                </c:pt>
                <c:pt idx="27">
                  <c:v>2.8221403663506734E-5</c:v>
                </c:pt>
                <c:pt idx="28">
                  <c:v>2.8407070792871915E-5</c:v>
                </c:pt>
                <c:pt idx="29">
                  <c:v>2.8592737922237085E-5</c:v>
                </c:pt>
                <c:pt idx="30">
                  <c:v>2.8778405051602263E-5</c:v>
                </c:pt>
                <c:pt idx="31">
                  <c:v>2.8964072180967437E-5</c:v>
                </c:pt>
                <c:pt idx="32">
                  <c:v>2.9149739310332617E-5</c:v>
                </c:pt>
                <c:pt idx="33">
                  <c:v>2.9335406439697785E-5</c:v>
                </c:pt>
                <c:pt idx="34">
                  <c:v>2.9521073569062969E-5</c:v>
                </c:pt>
                <c:pt idx="35">
                  <c:v>2.9706740698428139E-5</c:v>
                </c:pt>
                <c:pt idx="36">
                  <c:v>2.9892407827793313E-5</c:v>
                </c:pt>
                <c:pt idx="37">
                  <c:v>3.0078074957158491E-5</c:v>
                </c:pt>
                <c:pt idx="38">
                  <c:v>3.0263742086523665E-5</c:v>
                </c:pt>
                <c:pt idx="39">
                  <c:v>3.0449409215888849E-5</c:v>
                </c:pt>
                <c:pt idx="40">
                  <c:v>3.0635076345254019E-5</c:v>
                </c:pt>
                <c:pt idx="41">
                  <c:v>3.0820743474619197E-5</c:v>
                </c:pt>
                <c:pt idx="42">
                  <c:v>3.1006410603984374E-5</c:v>
                </c:pt>
                <c:pt idx="43">
                  <c:v>3.1192077733349551E-5</c:v>
                </c:pt>
                <c:pt idx="44">
                  <c:v>3.1377744862714722E-5</c:v>
                </c:pt>
                <c:pt idx="45">
                  <c:v>3.1563411992079899E-5</c:v>
                </c:pt>
                <c:pt idx="46">
                  <c:v>3.174907912144507E-5</c:v>
                </c:pt>
                <c:pt idx="47">
                  <c:v>3.1934746250810247E-5</c:v>
                </c:pt>
                <c:pt idx="48">
                  <c:v>3.2120413380175431E-5</c:v>
                </c:pt>
                <c:pt idx="49">
                  <c:v>3.2306080509540602E-5</c:v>
                </c:pt>
                <c:pt idx="50">
                  <c:v>3.2491747638905779E-5</c:v>
                </c:pt>
                <c:pt idx="51">
                  <c:v>3.2677414768270963E-5</c:v>
                </c:pt>
                <c:pt idx="52">
                  <c:v>3.2863081897636127E-5</c:v>
                </c:pt>
                <c:pt idx="53">
                  <c:v>3.3048749027001305E-5</c:v>
                </c:pt>
                <c:pt idx="54">
                  <c:v>3.3234416156366489E-5</c:v>
                </c:pt>
                <c:pt idx="55">
                  <c:v>3.3420083285731659E-5</c:v>
                </c:pt>
                <c:pt idx="56">
                  <c:v>3.3605750415096837E-5</c:v>
                </c:pt>
                <c:pt idx="57">
                  <c:v>3.3791417544462014E-5</c:v>
                </c:pt>
                <c:pt idx="58">
                  <c:v>3.3977084673827185E-5</c:v>
                </c:pt>
                <c:pt idx="59">
                  <c:v>3.4162751803192355E-5</c:v>
                </c:pt>
                <c:pt idx="60">
                  <c:v>3.4348418932557532E-5</c:v>
                </c:pt>
                <c:pt idx="61">
                  <c:v>3.453408606192271E-5</c:v>
                </c:pt>
                <c:pt idx="62">
                  <c:v>3.4719753191287887E-5</c:v>
                </c:pt>
                <c:pt idx="63">
                  <c:v>3.4905420320653071E-5</c:v>
                </c:pt>
                <c:pt idx="64">
                  <c:v>3.5091087450018242E-5</c:v>
                </c:pt>
                <c:pt idx="65">
                  <c:v>3.5276754579383419E-5</c:v>
                </c:pt>
                <c:pt idx="66">
                  <c:v>3.5462421708748597E-5</c:v>
                </c:pt>
                <c:pt idx="67">
                  <c:v>3.5648088838113767E-5</c:v>
                </c:pt>
                <c:pt idx="68">
                  <c:v>3.5833755967478945E-5</c:v>
                </c:pt>
                <c:pt idx="69">
                  <c:v>3.6019423096844115E-5</c:v>
                </c:pt>
                <c:pt idx="70">
                  <c:v>3.6205090226209299E-5</c:v>
                </c:pt>
                <c:pt idx="71">
                  <c:v>3.639075735557447E-5</c:v>
                </c:pt>
                <c:pt idx="72">
                  <c:v>3.6576424484939654E-5</c:v>
                </c:pt>
                <c:pt idx="73">
                  <c:v>3.6762091614304825E-5</c:v>
                </c:pt>
                <c:pt idx="74">
                  <c:v>3.6947758743670002E-5</c:v>
                </c:pt>
                <c:pt idx="75">
                  <c:v>3.7133425873035172E-5</c:v>
                </c:pt>
                <c:pt idx="76">
                  <c:v>3.731909300240035E-5</c:v>
                </c:pt>
                <c:pt idx="77">
                  <c:v>3.7504760131765534E-5</c:v>
                </c:pt>
                <c:pt idx="78">
                  <c:v>3.7690427261130704E-5</c:v>
                </c:pt>
                <c:pt idx="79">
                  <c:v>3.7876094390495875E-5</c:v>
                </c:pt>
                <c:pt idx="80">
                  <c:v>3.8061761519861059E-5</c:v>
                </c:pt>
                <c:pt idx="81">
                  <c:v>3.8247428649226223E-5</c:v>
                </c:pt>
                <c:pt idx="82">
                  <c:v>3.84330957785914E-5</c:v>
                </c:pt>
              </c:numCache>
            </c:numRef>
          </c:yVal>
          <c:smooth val="1"/>
          <c:extLst>
            <c:ext xmlns:c16="http://schemas.microsoft.com/office/drawing/2014/chart" uri="{C3380CC4-5D6E-409C-BE32-E72D297353CC}">
              <c16:uniqueId val="{00000003-C4B1-4D2A-A57D-BBD19C5EEBAE}"/>
            </c:ext>
          </c:extLst>
        </c:ser>
        <c:dLbls>
          <c:showLegendKey val="0"/>
          <c:showVal val="0"/>
          <c:showCatName val="0"/>
          <c:showSerName val="0"/>
          <c:showPercent val="0"/>
          <c:showBubbleSize val="0"/>
        </c:dLbls>
        <c:axId val="777788680"/>
        <c:axId val="777791960"/>
      </c:scatterChart>
      <c:valAx>
        <c:axId val="777788680"/>
        <c:scaling>
          <c:orientation val="minMax"/>
          <c:min val="1.5"/>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Abs Oil Viscosity (</a:t>
                </a:r>
                <a:r>
                  <a:rPr lang="el-GR"/>
                  <a:t>μ_</a:t>
                </a:r>
                <a:r>
                  <a:rPr lang="en-US"/>
                  <a:t>reyn) </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7791960"/>
        <c:crosses val="autoZero"/>
        <c:crossBetween val="midCat"/>
      </c:valAx>
      <c:valAx>
        <c:axId val="777791960"/>
        <c:scaling>
          <c:orientation val="minMax"/>
          <c:min val="1.0000000000000004E-5"/>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MOFT (in)</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7788680"/>
        <c:crosses val="autoZero"/>
        <c:crossBetween val="midCat"/>
      </c:valAx>
    </c:plotArea>
    <c:plotVisOnly val="1"/>
    <c:dispBlanksAs val="gap"/>
    <c:showDLblsOverMax val="0"/>
    <c:extLst/>
  </c:chart>
  <c:spPr>
    <a:solidFill>
      <a:schemeClr val="bg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MOFT vs Radial Clearance</a:t>
            </a:r>
          </a:p>
        </c:rich>
      </c:tx>
      <c:overlay val="0"/>
      <c:spPr>
        <a:noFill/>
        <a:ln>
          <a:noFill/>
        </a:ln>
        <a:effectLst/>
      </c:spPr>
    </c:title>
    <c:autoTitleDeleted val="0"/>
    <c:plotArea>
      <c:layout/>
      <c:scatterChart>
        <c:scatterStyle val="smoothMarker"/>
        <c:varyColors val="0"/>
        <c:ser>
          <c:idx val="0"/>
          <c:order val="0"/>
          <c:tx>
            <c:strRef>
              <c:f>'Shigley''s Method'!$N$101</c:f>
              <c:strCache>
                <c:ptCount val="1"/>
                <c:pt idx="0">
                  <c:v>MOFT</c:v>
                </c:pt>
              </c:strCache>
            </c:strRef>
          </c:tx>
          <c:spPr>
            <a:ln w="19050" cap="rnd">
              <a:solidFill>
                <a:schemeClr val="accent1"/>
              </a:solidFill>
              <a:round/>
            </a:ln>
            <a:effectLst/>
          </c:spPr>
          <c:marker>
            <c:symbol val="none"/>
          </c:marker>
          <c:xVal>
            <c:numRef>
              <c:f>'Shigley''s Method'!$M$102:$M$184</c:f>
              <c:numCache>
                <c:formatCode>General</c:formatCode>
                <c:ptCount val="83"/>
                <c:pt idx="0">
                  <c:v>1.3177710843373495E-3</c:v>
                </c:pt>
                <c:pt idx="1">
                  <c:v>1.3283132530120482E-3</c:v>
                </c:pt>
                <c:pt idx="2">
                  <c:v>1.3388554216867471E-3</c:v>
                </c:pt>
                <c:pt idx="3">
                  <c:v>1.3493975903614459E-3</c:v>
                </c:pt>
                <c:pt idx="4">
                  <c:v>1.3599397590361446E-3</c:v>
                </c:pt>
                <c:pt idx="5">
                  <c:v>1.3704819277108433E-3</c:v>
                </c:pt>
                <c:pt idx="6">
                  <c:v>1.3810240963855424E-3</c:v>
                </c:pt>
                <c:pt idx="7">
                  <c:v>1.391566265060241E-3</c:v>
                </c:pt>
                <c:pt idx="8">
                  <c:v>1.4021084337349397E-3</c:v>
                </c:pt>
                <c:pt idx="9">
                  <c:v>1.4126506024096388E-3</c:v>
                </c:pt>
                <c:pt idx="10">
                  <c:v>1.4231927710843374E-3</c:v>
                </c:pt>
                <c:pt idx="11">
                  <c:v>1.4337349397590361E-3</c:v>
                </c:pt>
                <c:pt idx="12">
                  <c:v>1.444277108433735E-3</c:v>
                </c:pt>
                <c:pt idx="13">
                  <c:v>1.4548192771084338E-3</c:v>
                </c:pt>
                <c:pt idx="14">
                  <c:v>1.4653614457831325E-3</c:v>
                </c:pt>
                <c:pt idx="15">
                  <c:v>1.4759036144578314E-3</c:v>
                </c:pt>
                <c:pt idx="16">
                  <c:v>1.4864457831325303E-3</c:v>
                </c:pt>
                <c:pt idx="17">
                  <c:v>1.4969879518072289E-3</c:v>
                </c:pt>
                <c:pt idx="18">
                  <c:v>1.5075301204819278E-3</c:v>
                </c:pt>
                <c:pt idx="19">
                  <c:v>1.5180722891566265E-3</c:v>
                </c:pt>
                <c:pt idx="20">
                  <c:v>1.5286144578313253E-3</c:v>
                </c:pt>
                <c:pt idx="21">
                  <c:v>1.5391566265060242E-3</c:v>
                </c:pt>
                <c:pt idx="22">
                  <c:v>1.5496987951807229E-3</c:v>
                </c:pt>
                <c:pt idx="23">
                  <c:v>1.5602409638554218E-3</c:v>
                </c:pt>
                <c:pt idx="24">
                  <c:v>1.5707831325301206E-3</c:v>
                </c:pt>
                <c:pt idx="25">
                  <c:v>1.5813253012048193E-3</c:v>
                </c:pt>
                <c:pt idx="26">
                  <c:v>1.5918674698795182E-3</c:v>
                </c:pt>
                <c:pt idx="27">
                  <c:v>1.602409638554217E-3</c:v>
                </c:pt>
                <c:pt idx="28">
                  <c:v>1.6129518072289157E-3</c:v>
                </c:pt>
                <c:pt idx="29">
                  <c:v>1.6234939759036144E-3</c:v>
                </c:pt>
                <c:pt idx="30">
                  <c:v>1.6340361445783132E-3</c:v>
                </c:pt>
                <c:pt idx="31">
                  <c:v>1.6445783132530121E-3</c:v>
                </c:pt>
                <c:pt idx="32">
                  <c:v>1.6551204819277108E-3</c:v>
                </c:pt>
                <c:pt idx="33">
                  <c:v>1.6656626506024097E-3</c:v>
                </c:pt>
                <c:pt idx="34">
                  <c:v>1.6762048192771085E-3</c:v>
                </c:pt>
                <c:pt idx="35">
                  <c:v>1.6867469879518072E-3</c:v>
                </c:pt>
                <c:pt idx="36">
                  <c:v>1.6972891566265061E-3</c:v>
                </c:pt>
                <c:pt idx="37">
                  <c:v>1.707831325301205E-3</c:v>
                </c:pt>
                <c:pt idx="38">
                  <c:v>1.7183734939759036E-3</c:v>
                </c:pt>
                <c:pt idx="39">
                  <c:v>1.7289156626506023E-3</c:v>
                </c:pt>
                <c:pt idx="40">
                  <c:v>1.7394578313253014E-3</c:v>
                </c:pt>
                <c:pt idx="41">
                  <c:v>1.75E-3</c:v>
                </c:pt>
                <c:pt idx="42">
                  <c:v>1.7605421686746989E-3</c:v>
                </c:pt>
                <c:pt idx="43">
                  <c:v>1.7710843373493976E-3</c:v>
                </c:pt>
                <c:pt idx="44">
                  <c:v>1.7816265060240965E-3</c:v>
                </c:pt>
                <c:pt idx="45">
                  <c:v>1.7921686746987953E-3</c:v>
                </c:pt>
                <c:pt idx="46">
                  <c:v>1.802710843373494E-3</c:v>
                </c:pt>
                <c:pt idx="47">
                  <c:v>1.8132530120481929E-3</c:v>
                </c:pt>
                <c:pt idx="48">
                  <c:v>1.8237951807228917E-3</c:v>
                </c:pt>
                <c:pt idx="49">
                  <c:v>1.8343373493975902E-3</c:v>
                </c:pt>
                <c:pt idx="50">
                  <c:v>1.8448795180722893E-3</c:v>
                </c:pt>
                <c:pt idx="51">
                  <c:v>1.8554216867469882E-3</c:v>
                </c:pt>
                <c:pt idx="52">
                  <c:v>1.8659638554216866E-3</c:v>
                </c:pt>
                <c:pt idx="53">
                  <c:v>1.8765060240963857E-3</c:v>
                </c:pt>
                <c:pt idx="54">
                  <c:v>1.8870481927710846E-3</c:v>
                </c:pt>
                <c:pt idx="55">
                  <c:v>1.897590361445783E-3</c:v>
                </c:pt>
                <c:pt idx="56">
                  <c:v>1.9081325301204819E-3</c:v>
                </c:pt>
                <c:pt idx="57">
                  <c:v>1.918674698795181E-3</c:v>
                </c:pt>
                <c:pt idx="58">
                  <c:v>1.9292168674698794E-3</c:v>
                </c:pt>
                <c:pt idx="59">
                  <c:v>1.9397590361445783E-3</c:v>
                </c:pt>
                <c:pt idx="60">
                  <c:v>1.9503012048192774E-3</c:v>
                </c:pt>
                <c:pt idx="61">
                  <c:v>1.9608433734939756E-3</c:v>
                </c:pt>
                <c:pt idx="62">
                  <c:v>1.971385542168675E-3</c:v>
                </c:pt>
                <c:pt idx="63">
                  <c:v>1.9819277108433738E-3</c:v>
                </c:pt>
                <c:pt idx="64">
                  <c:v>1.9924698795180723E-3</c:v>
                </c:pt>
                <c:pt idx="65">
                  <c:v>2.0030120481927711E-3</c:v>
                </c:pt>
                <c:pt idx="66">
                  <c:v>2.01355421686747E-3</c:v>
                </c:pt>
                <c:pt idx="67">
                  <c:v>2.0240963855421685E-3</c:v>
                </c:pt>
                <c:pt idx="68">
                  <c:v>2.0346385542168673E-3</c:v>
                </c:pt>
                <c:pt idx="69">
                  <c:v>2.0451807228915662E-3</c:v>
                </c:pt>
                <c:pt idx="70">
                  <c:v>2.0557228915662651E-3</c:v>
                </c:pt>
                <c:pt idx="71">
                  <c:v>2.066265060240964E-3</c:v>
                </c:pt>
                <c:pt idx="72">
                  <c:v>2.0768072289156629E-3</c:v>
                </c:pt>
                <c:pt idx="73">
                  <c:v>2.0873493975903613E-3</c:v>
                </c:pt>
                <c:pt idx="74">
                  <c:v>2.0978915662650602E-3</c:v>
                </c:pt>
                <c:pt idx="75">
                  <c:v>2.1084337349397591E-3</c:v>
                </c:pt>
                <c:pt idx="76">
                  <c:v>2.1189759036144579E-3</c:v>
                </c:pt>
                <c:pt idx="77">
                  <c:v>2.1295180722891568E-3</c:v>
                </c:pt>
                <c:pt idx="78">
                  <c:v>2.1400602409638557E-3</c:v>
                </c:pt>
                <c:pt idx="79">
                  <c:v>2.1506024096385541E-3</c:v>
                </c:pt>
                <c:pt idx="80">
                  <c:v>2.161144578313253E-3</c:v>
                </c:pt>
                <c:pt idx="81">
                  <c:v>2.1716867469879515E-3</c:v>
                </c:pt>
                <c:pt idx="82">
                  <c:v>2.1822289156626508E-3</c:v>
                </c:pt>
              </c:numCache>
            </c:numRef>
          </c:xVal>
          <c:yVal>
            <c:numRef>
              <c:f>'Shigley''s Method'!$N$102:$N$184</c:f>
              <c:numCache>
                <c:formatCode>General</c:formatCode>
                <c:ptCount val="83"/>
                <c:pt idx="0">
                  <c:v>4.0929947334294297E-5</c:v>
                </c:pt>
                <c:pt idx="1">
                  <c:v>4.0605106482434817E-5</c:v>
                </c:pt>
                <c:pt idx="2">
                  <c:v>4.0285381234541621E-5</c:v>
                </c:pt>
                <c:pt idx="3">
                  <c:v>3.9970651693646772E-5</c:v>
                </c:pt>
                <c:pt idx="4">
                  <c:v>3.9660801680517729E-5</c:v>
                </c:pt>
                <c:pt idx="5">
                  <c:v>3.9355718590667593E-5</c:v>
                </c:pt>
                <c:pt idx="6">
                  <c:v>3.905529325791439E-5</c:v>
                </c:pt>
                <c:pt idx="7">
                  <c:v>3.8759419824142321E-5</c:v>
                </c:pt>
                <c:pt idx="8">
                  <c:v>3.8467995614938254E-5</c:v>
                </c:pt>
                <c:pt idx="9">
                  <c:v>3.8180921020796912E-5</c:v>
                </c:pt>
                <c:pt idx="10">
                  <c:v>3.7898099383605819E-5</c:v>
                </c:pt>
                <c:pt idx="11">
                  <c:v>3.7619436888138134E-5</c:v>
                </c:pt>
                <c:pt idx="12">
                  <c:v>3.734484245829771E-5</c:v>
                </c:pt>
                <c:pt idx="13">
                  <c:v>3.7074227657875269E-5</c:v>
                </c:pt>
                <c:pt idx="14">
                  <c:v>3.6807506595588397E-5</c:v>
                </c:pt>
                <c:pt idx="15">
                  <c:v>3.6544595834191334E-5</c:v>
                </c:pt>
                <c:pt idx="16">
                  <c:v>3.6285414303452387E-5</c:v>
                </c:pt>
                <c:pt idx="17">
                  <c:v>3.6029883216808355E-5</c:v>
                </c:pt>
                <c:pt idx="18">
                  <c:v>3.5777925991515982E-5</c:v>
                </c:pt>
                <c:pt idx="19">
                  <c:v>3.5529468172130463E-5</c:v>
                </c:pt>
                <c:pt idx="20">
                  <c:v>3.5284437357150255E-5</c:v>
                </c:pt>
                <c:pt idx="21">
                  <c:v>3.5042763128676625E-5</c:v>
                </c:pt>
                <c:pt idx="22">
                  <c:v>3.480437698494413E-5</c:v>
                </c:pt>
                <c:pt idx="23">
                  <c:v>3.4569212275586391E-5</c:v>
                </c:pt>
                <c:pt idx="24">
                  <c:v>3.4337204139508628E-5</c:v>
                </c:pt>
                <c:pt idx="25">
                  <c:v>3.4108289445245244E-5</c:v>
                </c:pt>
                <c:pt idx="26">
                  <c:v>3.3882406733687331E-5</c:v>
                </c:pt>
                <c:pt idx="27">
                  <c:v>3.3659496163070953E-5</c:v>
                </c:pt>
                <c:pt idx="28">
                  <c:v>3.3439499456122785E-5</c:v>
                </c:pt>
                <c:pt idx="29">
                  <c:v>3.3222359849264849E-5</c:v>
                </c:pt>
                <c:pt idx="30">
                  <c:v>3.3008022043785722E-5</c:v>
                </c:pt>
                <c:pt idx="31">
                  <c:v>3.2796432158889656E-5</c:v>
                </c:pt>
                <c:pt idx="32">
                  <c:v>3.2587537686540045E-5</c:v>
                </c:pt>
                <c:pt idx="33">
                  <c:v>3.2381287448017632E-5</c:v>
                </c:pt>
                <c:pt idx="34">
                  <c:v>3.2177631552118159E-5</c:v>
                </c:pt>
                <c:pt idx="35">
                  <c:v>3.1976521354917415E-5</c:v>
                </c:pt>
                <c:pt idx="36">
                  <c:v>3.1777909421035938E-5</c:v>
                </c:pt>
                <c:pt idx="37">
                  <c:v>3.1581749486338187E-5</c:v>
                </c:pt>
                <c:pt idx="38">
                  <c:v>3.1387996422004825E-5</c:v>
                </c:pt>
                <c:pt idx="39">
                  <c:v>3.1196606199919429E-5</c:v>
                </c:pt>
                <c:pt idx="40">
                  <c:v>3.1007535859313854E-5</c:v>
                </c:pt>
                <c:pt idx="41">
                  <c:v>3.0820743474619197E-5</c:v>
                </c:pt>
                <c:pt idx="42">
                  <c:v>3.0636188124471773E-5</c:v>
                </c:pt>
                <c:pt idx="43">
                  <c:v>3.0453829861826112E-5</c:v>
                </c:pt>
                <c:pt idx="44">
                  <c:v>3.0273629685128912E-5</c:v>
                </c:pt>
                <c:pt idx="45">
                  <c:v>3.0095549510510505E-5</c:v>
                </c:pt>
                <c:pt idx="46">
                  <c:v>2.9919552144951968E-5</c:v>
                </c:pt>
                <c:pt idx="47">
                  <c:v>2.9745601260388294E-5</c:v>
                </c:pt>
                <c:pt idx="48">
                  <c:v>2.957366136870975E-5</c:v>
                </c:pt>
                <c:pt idx="49">
                  <c:v>2.940369779762521E-5</c:v>
                </c:pt>
                <c:pt idx="50">
                  <c:v>2.9235676667353064E-5</c:v>
                </c:pt>
                <c:pt idx="51">
                  <c:v>2.9069564868106739E-5</c:v>
                </c:pt>
                <c:pt idx="52">
                  <c:v>2.8905330038343428E-5</c:v>
                </c:pt>
                <c:pt idx="53">
                  <c:v>2.8742940543745989E-5</c:v>
                </c:pt>
                <c:pt idx="54">
                  <c:v>2.8582365456909416E-5</c:v>
                </c:pt>
                <c:pt idx="55">
                  <c:v>2.8423574537704374E-5</c:v>
                </c:pt>
                <c:pt idx="56">
                  <c:v>2.826653821429164E-5</c:v>
                </c:pt>
                <c:pt idx="57">
                  <c:v>2.8111227564762562E-5</c:v>
                </c:pt>
                <c:pt idx="58">
                  <c:v>2.7957614299381349E-5</c:v>
                </c:pt>
                <c:pt idx="59">
                  <c:v>2.780567074340645E-5</c:v>
                </c:pt>
                <c:pt idx="60">
                  <c:v>2.7655369820469115E-5</c:v>
                </c:pt>
                <c:pt idx="61">
                  <c:v>2.7506685036488104E-5</c:v>
                </c:pt>
                <c:pt idx="62">
                  <c:v>2.7359590464100455E-5</c:v>
                </c:pt>
                <c:pt idx="63">
                  <c:v>2.7214060727589282E-5</c:v>
                </c:pt>
                <c:pt idx="64">
                  <c:v>2.7070070988289875E-5</c:v>
                </c:pt>
                <c:pt idx="65">
                  <c:v>2.6927596930456774E-5</c:v>
                </c:pt>
                <c:pt idx="66">
                  <c:v>2.6786614747574796E-5</c:v>
                </c:pt>
                <c:pt idx="67">
                  <c:v>2.664710112909785E-5</c:v>
                </c:pt>
                <c:pt idx="68">
                  <c:v>2.6509033247599935E-5</c:v>
                </c:pt>
                <c:pt idx="69">
                  <c:v>2.6372388746323643E-5</c:v>
                </c:pt>
                <c:pt idx="70">
                  <c:v>2.6237145727111723E-5</c:v>
                </c:pt>
                <c:pt idx="71">
                  <c:v>2.6103282738708091E-5</c:v>
                </c:pt>
                <c:pt idx="72">
                  <c:v>2.5970778765415158E-5</c:v>
                </c:pt>
                <c:pt idx="73">
                  <c:v>2.5839613216094884E-5</c:v>
                </c:pt>
                <c:pt idx="74">
                  <c:v>2.5709765913501442E-5</c:v>
                </c:pt>
                <c:pt idx="75">
                  <c:v>2.5581217083933933E-5</c:v>
                </c:pt>
                <c:pt idx="76">
                  <c:v>2.5453947347197943E-5</c:v>
                </c:pt>
                <c:pt idx="77">
                  <c:v>2.5327937706865278E-5</c:v>
                </c:pt>
                <c:pt idx="78">
                  <c:v>2.5203169540821607E-5</c:v>
                </c:pt>
                <c:pt idx="79">
                  <c:v>2.5079624592092092E-5</c:v>
                </c:pt>
                <c:pt idx="80">
                  <c:v>2.4957284959935546E-5</c:v>
                </c:pt>
                <c:pt idx="81">
                  <c:v>2.4836133091197996E-5</c:v>
                </c:pt>
                <c:pt idx="82">
                  <c:v>2.4716151771916844E-5</c:v>
                </c:pt>
              </c:numCache>
            </c:numRef>
          </c:yVal>
          <c:smooth val="1"/>
          <c:extLst>
            <c:ext xmlns:c16="http://schemas.microsoft.com/office/drawing/2014/chart" uri="{C3380CC4-5D6E-409C-BE32-E72D297353CC}">
              <c16:uniqueId val="{00000003-3E5D-4506-A879-281A07471A81}"/>
            </c:ext>
          </c:extLst>
        </c:ser>
        <c:dLbls>
          <c:showLegendKey val="0"/>
          <c:showVal val="0"/>
          <c:showCatName val="0"/>
          <c:showSerName val="0"/>
          <c:showPercent val="0"/>
          <c:showBubbleSize val="0"/>
        </c:dLbls>
        <c:axId val="777788680"/>
        <c:axId val="777791960"/>
      </c:scatterChart>
      <c:valAx>
        <c:axId val="777788680"/>
        <c:scaling>
          <c:orientation val="minMax"/>
          <c:min val="5.0000000000000012E-4"/>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Radial Clearance</a:t>
                </a:r>
                <a:r>
                  <a:rPr lang="en-US" baseline="0"/>
                  <a:t> </a:t>
                </a:r>
                <a:r>
                  <a:rPr lang="en-US"/>
                  <a:t>(in) </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7791960"/>
        <c:crosses val="autoZero"/>
        <c:crossBetween val="midCat"/>
        <c:majorUnit val="2.5000000000000011E-4"/>
      </c:valAx>
      <c:valAx>
        <c:axId val="777791960"/>
        <c:scaling>
          <c:orientation val="minMax"/>
          <c:min val="1.0000000000000004E-5"/>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MOFT (in)</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7788680"/>
        <c:crosses val="autoZero"/>
        <c:crossBetween val="midCat"/>
      </c:valAx>
    </c:plotArea>
    <c:plotVisOnly val="1"/>
    <c:dispBlanksAs val="gap"/>
    <c:showDLblsOverMax val="0"/>
    <c:extLst/>
  </c:chart>
  <c:spPr>
    <a:solidFill>
      <a:schemeClr val="bg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7</xdr:col>
      <xdr:colOff>19049</xdr:colOff>
      <xdr:row>6</xdr:row>
      <xdr:rowOff>85725</xdr:rowOff>
    </xdr:from>
    <xdr:to>
      <xdr:col>14</xdr:col>
      <xdr:colOff>323849</xdr:colOff>
      <xdr:row>20</xdr:row>
      <xdr:rowOff>57150</xdr:rowOff>
    </xdr:to>
    <xdr:graphicFrame macro="">
      <xdr:nvGraphicFramePr>
        <xdr:cNvPr id="11" name="Chart 10">
          <a:extLst>
            <a:ext uri="{FF2B5EF4-FFF2-40B4-BE49-F238E27FC236}">
              <a16:creationId xmlns:a16="http://schemas.microsoft.com/office/drawing/2014/main" id="{0D85C6A8-BAA3-45CF-8730-7320364E12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19049</xdr:colOff>
      <xdr:row>20</xdr:row>
      <xdr:rowOff>104775</xdr:rowOff>
    </xdr:from>
    <xdr:to>
      <xdr:col>14</xdr:col>
      <xdr:colOff>323849</xdr:colOff>
      <xdr:row>32</xdr:row>
      <xdr:rowOff>219075</xdr:rowOff>
    </xdr:to>
    <xdr:graphicFrame macro="">
      <xdr:nvGraphicFramePr>
        <xdr:cNvPr id="13" name="Chart 12">
          <a:extLst>
            <a:ext uri="{FF2B5EF4-FFF2-40B4-BE49-F238E27FC236}">
              <a16:creationId xmlns:a16="http://schemas.microsoft.com/office/drawing/2014/main" id="{02B5E01D-5A1E-43D0-96B6-52C360EC3E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19049</xdr:colOff>
      <xdr:row>33</xdr:row>
      <xdr:rowOff>38100</xdr:rowOff>
    </xdr:from>
    <xdr:to>
      <xdr:col>14</xdr:col>
      <xdr:colOff>323849</xdr:colOff>
      <xdr:row>45</xdr:row>
      <xdr:rowOff>171450</xdr:rowOff>
    </xdr:to>
    <xdr:graphicFrame macro="">
      <xdr:nvGraphicFramePr>
        <xdr:cNvPr id="15" name="Chart 14">
          <a:extLst>
            <a:ext uri="{FF2B5EF4-FFF2-40B4-BE49-F238E27FC236}">
              <a16:creationId xmlns:a16="http://schemas.microsoft.com/office/drawing/2014/main" id="{5BEBA549-E365-4D0B-9A49-8F690586F7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390524</xdr:colOff>
      <xdr:row>6</xdr:row>
      <xdr:rowOff>85725</xdr:rowOff>
    </xdr:from>
    <xdr:to>
      <xdr:col>23</xdr:col>
      <xdr:colOff>571499</xdr:colOff>
      <xdr:row>20</xdr:row>
      <xdr:rowOff>57150</xdr:rowOff>
    </xdr:to>
    <xdr:graphicFrame macro="">
      <xdr:nvGraphicFramePr>
        <xdr:cNvPr id="17" name="Chart 16">
          <a:extLst>
            <a:ext uri="{FF2B5EF4-FFF2-40B4-BE49-F238E27FC236}">
              <a16:creationId xmlns:a16="http://schemas.microsoft.com/office/drawing/2014/main" id="{6C1B8B7F-2A00-497D-9685-9523D62B74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390524</xdr:colOff>
      <xdr:row>20</xdr:row>
      <xdr:rowOff>104775</xdr:rowOff>
    </xdr:from>
    <xdr:to>
      <xdr:col>23</xdr:col>
      <xdr:colOff>571499</xdr:colOff>
      <xdr:row>32</xdr:row>
      <xdr:rowOff>219075</xdr:rowOff>
    </xdr:to>
    <xdr:graphicFrame macro="">
      <xdr:nvGraphicFramePr>
        <xdr:cNvPr id="19" name="Chart 18">
          <a:extLst>
            <a:ext uri="{FF2B5EF4-FFF2-40B4-BE49-F238E27FC236}">
              <a16:creationId xmlns:a16="http://schemas.microsoft.com/office/drawing/2014/main" id="{B7D0F985-1CF0-4AE5-BE97-7E27090AD3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390524</xdr:colOff>
      <xdr:row>33</xdr:row>
      <xdr:rowOff>38100</xdr:rowOff>
    </xdr:from>
    <xdr:to>
      <xdr:col>23</xdr:col>
      <xdr:colOff>571499</xdr:colOff>
      <xdr:row>45</xdr:row>
      <xdr:rowOff>171450</xdr:rowOff>
    </xdr:to>
    <xdr:graphicFrame macro="">
      <xdr:nvGraphicFramePr>
        <xdr:cNvPr id="21" name="Chart 20">
          <a:extLst>
            <a:ext uri="{FF2B5EF4-FFF2-40B4-BE49-F238E27FC236}">
              <a16:creationId xmlns:a16="http://schemas.microsoft.com/office/drawing/2014/main" id="{E8AFDCEE-6A48-4831-AE9E-07B3B3953B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9</xdr:col>
      <xdr:colOff>160944</xdr:colOff>
      <xdr:row>12</xdr:row>
      <xdr:rowOff>154366</xdr:rowOff>
    </xdr:to>
    <xdr:pic>
      <xdr:nvPicPr>
        <xdr:cNvPr id="2" name="Picture 1">
          <a:extLst>
            <a:ext uri="{FF2B5EF4-FFF2-40B4-BE49-F238E27FC236}">
              <a16:creationId xmlns:a16="http://schemas.microsoft.com/office/drawing/2014/main" id="{495E9892-649E-4BC8-9114-77B300ACCE80}"/>
            </a:ext>
          </a:extLst>
        </xdr:cNvPr>
        <xdr:cNvPicPr>
          <a:picLocks noChangeAspect="1"/>
        </xdr:cNvPicPr>
      </xdr:nvPicPr>
      <xdr:blipFill>
        <a:blip xmlns:r="http://schemas.openxmlformats.org/officeDocument/2006/relationships" r:embed="rId1"/>
        <a:stretch>
          <a:fillRect/>
        </a:stretch>
      </xdr:blipFill>
      <xdr:spPr>
        <a:xfrm>
          <a:off x="609600" y="190500"/>
          <a:ext cx="5037744" cy="2249866"/>
        </a:xfrm>
        <a:prstGeom prst="rect">
          <a:avLst/>
        </a:prstGeom>
      </xdr:spPr>
    </xdr:pic>
    <xdr:clientData/>
  </xdr:twoCellAnchor>
  <xdr:twoCellAnchor editAs="oneCell">
    <xdr:from>
      <xdr:col>0</xdr:col>
      <xdr:colOff>581025</xdr:colOff>
      <xdr:row>13</xdr:row>
      <xdr:rowOff>123825</xdr:rowOff>
    </xdr:from>
    <xdr:to>
      <xdr:col>9</xdr:col>
      <xdr:colOff>56530</xdr:colOff>
      <xdr:row>45</xdr:row>
      <xdr:rowOff>46873</xdr:rowOff>
    </xdr:to>
    <xdr:pic>
      <xdr:nvPicPr>
        <xdr:cNvPr id="3" name="Picture 2">
          <a:extLst>
            <a:ext uri="{FF2B5EF4-FFF2-40B4-BE49-F238E27FC236}">
              <a16:creationId xmlns:a16="http://schemas.microsoft.com/office/drawing/2014/main" id="{91245643-58E2-495D-9F17-86D86670F85A}"/>
            </a:ext>
          </a:extLst>
        </xdr:cNvPr>
        <xdr:cNvPicPr>
          <a:picLocks noChangeAspect="1"/>
        </xdr:cNvPicPr>
      </xdr:nvPicPr>
      <xdr:blipFill>
        <a:blip xmlns:r="http://schemas.openxmlformats.org/officeDocument/2006/relationships" r:embed="rId2"/>
        <a:stretch>
          <a:fillRect/>
        </a:stretch>
      </xdr:blipFill>
      <xdr:spPr>
        <a:xfrm>
          <a:off x="581025" y="2600325"/>
          <a:ext cx="4961905" cy="6019048"/>
        </a:xfrm>
        <a:prstGeom prst="rect">
          <a:avLst/>
        </a:prstGeom>
      </xdr:spPr>
    </xdr:pic>
    <xdr:clientData/>
  </xdr:twoCellAnchor>
  <xdr:twoCellAnchor editAs="oneCell">
    <xdr:from>
      <xdr:col>1</xdr:col>
      <xdr:colOff>0</xdr:colOff>
      <xdr:row>46</xdr:row>
      <xdr:rowOff>0</xdr:rowOff>
    </xdr:from>
    <xdr:to>
      <xdr:col>10</xdr:col>
      <xdr:colOff>265981</xdr:colOff>
      <xdr:row>72</xdr:row>
      <xdr:rowOff>104143</xdr:rowOff>
    </xdr:to>
    <xdr:pic>
      <xdr:nvPicPr>
        <xdr:cNvPr id="4" name="Picture 3">
          <a:extLst>
            <a:ext uri="{FF2B5EF4-FFF2-40B4-BE49-F238E27FC236}">
              <a16:creationId xmlns:a16="http://schemas.microsoft.com/office/drawing/2014/main" id="{BA86BA39-FCF4-46E2-924E-4963BB8DBCD9}"/>
            </a:ext>
          </a:extLst>
        </xdr:cNvPr>
        <xdr:cNvPicPr>
          <a:picLocks noChangeAspect="1"/>
        </xdr:cNvPicPr>
      </xdr:nvPicPr>
      <xdr:blipFill>
        <a:blip xmlns:r="http://schemas.openxmlformats.org/officeDocument/2006/relationships" r:embed="rId3"/>
        <a:stretch>
          <a:fillRect/>
        </a:stretch>
      </xdr:blipFill>
      <xdr:spPr>
        <a:xfrm>
          <a:off x="609600" y="8763000"/>
          <a:ext cx="5752381" cy="5057143"/>
        </a:xfrm>
        <a:prstGeom prst="rect">
          <a:avLst/>
        </a:prstGeom>
      </xdr:spPr>
    </xdr:pic>
    <xdr:clientData/>
  </xdr:twoCellAnchor>
  <xdr:twoCellAnchor editAs="oneCell">
    <xdr:from>
      <xdr:col>1</xdr:col>
      <xdr:colOff>0</xdr:colOff>
      <xdr:row>73</xdr:row>
      <xdr:rowOff>0</xdr:rowOff>
    </xdr:from>
    <xdr:to>
      <xdr:col>3</xdr:col>
      <xdr:colOff>424554</xdr:colOff>
      <xdr:row>86</xdr:row>
      <xdr:rowOff>94626</xdr:rowOff>
    </xdr:to>
    <xdr:pic>
      <xdr:nvPicPr>
        <xdr:cNvPr id="5" name="Picture 4">
          <a:extLst>
            <a:ext uri="{FF2B5EF4-FFF2-40B4-BE49-F238E27FC236}">
              <a16:creationId xmlns:a16="http://schemas.microsoft.com/office/drawing/2014/main" id="{CABD965C-2BC5-4EE9-B17B-79A10D8C516C}"/>
            </a:ext>
          </a:extLst>
        </xdr:cNvPr>
        <xdr:cNvPicPr>
          <a:picLocks noChangeAspect="1"/>
        </xdr:cNvPicPr>
      </xdr:nvPicPr>
      <xdr:blipFill>
        <a:blip xmlns:r="http://schemas.openxmlformats.org/officeDocument/2006/relationships" r:embed="rId4"/>
        <a:stretch>
          <a:fillRect/>
        </a:stretch>
      </xdr:blipFill>
      <xdr:spPr>
        <a:xfrm>
          <a:off x="609600" y="13906500"/>
          <a:ext cx="1643754" cy="2571126"/>
        </a:xfrm>
        <a:prstGeom prst="rect">
          <a:avLst/>
        </a:prstGeom>
      </xdr:spPr>
    </xdr:pic>
    <xdr:clientData/>
  </xdr:twoCellAnchor>
  <xdr:twoCellAnchor editAs="oneCell">
    <xdr:from>
      <xdr:col>1</xdr:col>
      <xdr:colOff>0</xdr:colOff>
      <xdr:row>87</xdr:row>
      <xdr:rowOff>0</xdr:rowOff>
    </xdr:from>
    <xdr:to>
      <xdr:col>15</xdr:col>
      <xdr:colOff>46552</xdr:colOff>
      <xdr:row>114</xdr:row>
      <xdr:rowOff>56500</xdr:rowOff>
    </xdr:to>
    <xdr:pic>
      <xdr:nvPicPr>
        <xdr:cNvPr id="6" name="Picture 5">
          <a:extLst>
            <a:ext uri="{FF2B5EF4-FFF2-40B4-BE49-F238E27FC236}">
              <a16:creationId xmlns:a16="http://schemas.microsoft.com/office/drawing/2014/main" id="{6BA89061-2E77-4DEF-B32C-0D2AF65626F8}"/>
            </a:ext>
          </a:extLst>
        </xdr:cNvPr>
        <xdr:cNvPicPr>
          <a:picLocks noChangeAspect="1"/>
        </xdr:cNvPicPr>
      </xdr:nvPicPr>
      <xdr:blipFill>
        <a:blip xmlns:r="http://schemas.openxmlformats.org/officeDocument/2006/relationships" r:embed="rId5"/>
        <a:stretch>
          <a:fillRect/>
        </a:stretch>
      </xdr:blipFill>
      <xdr:spPr>
        <a:xfrm>
          <a:off x="609600" y="16573500"/>
          <a:ext cx="8580952" cy="5200000"/>
        </a:xfrm>
        <a:prstGeom prst="rect">
          <a:avLst/>
        </a:prstGeom>
      </xdr:spPr>
    </xdr:pic>
    <xdr:clientData/>
  </xdr:twoCellAnchor>
  <xdr:twoCellAnchor editAs="oneCell">
    <xdr:from>
      <xdr:col>1</xdr:col>
      <xdr:colOff>0</xdr:colOff>
      <xdr:row>115</xdr:row>
      <xdr:rowOff>0</xdr:rowOff>
    </xdr:from>
    <xdr:to>
      <xdr:col>14</xdr:col>
      <xdr:colOff>122819</xdr:colOff>
      <xdr:row>146</xdr:row>
      <xdr:rowOff>84976</xdr:rowOff>
    </xdr:to>
    <xdr:pic>
      <xdr:nvPicPr>
        <xdr:cNvPr id="7" name="Picture 6">
          <a:extLst>
            <a:ext uri="{FF2B5EF4-FFF2-40B4-BE49-F238E27FC236}">
              <a16:creationId xmlns:a16="http://schemas.microsoft.com/office/drawing/2014/main" id="{9B602ED0-B42A-4F6B-928C-3C4DEA3B747B}"/>
            </a:ext>
          </a:extLst>
        </xdr:cNvPr>
        <xdr:cNvPicPr>
          <a:picLocks noChangeAspect="1"/>
        </xdr:cNvPicPr>
      </xdr:nvPicPr>
      <xdr:blipFill>
        <a:blip xmlns:r="http://schemas.openxmlformats.org/officeDocument/2006/relationships" r:embed="rId6"/>
        <a:stretch>
          <a:fillRect/>
        </a:stretch>
      </xdr:blipFill>
      <xdr:spPr>
        <a:xfrm>
          <a:off x="609600" y="21907500"/>
          <a:ext cx="8047619" cy="5990476"/>
        </a:xfrm>
        <a:prstGeom prst="rect">
          <a:avLst/>
        </a:prstGeom>
      </xdr:spPr>
    </xdr:pic>
    <xdr:clientData/>
  </xdr:twoCellAnchor>
  <xdr:twoCellAnchor editAs="oneCell">
    <xdr:from>
      <xdr:col>1</xdr:col>
      <xdr:colOff>0</xdr:colOff>
      <xdr:row>147</xdr:row>
      <xdr:rowOff>0</xdr:rowOff>
    </xdr:from>
    <xdr:to>
      <xdr:col>14</xdr:col>
      <xdr:colOff>170438</xdr:colOff>
      <xdr:row>174</xdr:row>
      <xdr:rowOff>123167</xdr:rowOff>
    </xdr:to>
    <xdr:pic>
      <xdr:nvPicPr>
        <xdr:cNvPr id="8" name="Picture 7">
          <a:extLst>
            <a:ext uri="{FF2B5EF4-FFF2-40B4-BE49-F238E27FC236}">
              <a16:creationId xmlns:a16="http://schemas.microsoft.com/office/drawing/2014/main" id="{4D0EF36D-6FED-4BB7-B9C7-24585BA0784D}"/>
            </a:ext>
          </a:extLst>
        </xdr:cNvPr>
        <xdr:cNvPicPr>
          <a:picLocks noChangeAspect="1"/>
        </xdr:cNvPicPr>
      </xdr:nvPicPr>
      <xdr:blipFill>
        <a:blip xmlns:r="http://schemas.openxmlformats.org/officeDocument/2006/relationships" r:embed="rId7"/>
        <a:stretch>
          <a:fillRect/>
        </a:stretch>
      </xdr:blipFill>
      <xdr:spPr>
        <a:xfrm>
          <a:off x="609600" y="28003500"/>
          <a:ext cx="8095238" cy="526666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2C35F9-A1DD-4874-8C17-2D5DCAAA014D}">
  <dimension ref="B1:Z184"/>
  <sheetViews>
    <sheetView tabSelected="1" workbookViewId="0">
      <selection activeCell="F9" sqref="F9"/>
    </sheetView>
  </sheetViews>
  <sheetFormatPr defaultRowHeight="15" x14ac:dyDescent="0.25"/>
  <cols>
    <col min="1" max="1" width="0.7109375" style="1" customWidth="1"/>
    <col min="2" max="2" width="40.85546875" style="1" bestFit="1" customWidth="1"/>
    <col min="3" max="3" width="13.85546875" style="1" bestFit="1" customWidth="1"/>
    <col min="4" max="4" width="12" style="1" bestFit="1" customWidth="1"/>
    <col min="5" max="5" width="14.140625" style="1" bestFit="1" customWidth="1"/>
    <col min="6" max="6" width="12" style="1" bestFit="1" customWidth="1"/>
    <col min="7" max="7" width="9.140625" style="1"/>
    <col min="8" max="8" width="12" style="1" bestFit="1" customWidth="1"/>
    <col min="9" max="9" width="27.28515625" style="1" bestFit="1" customWidth="1"/>
    <col min="10" max="10" width="12" style="1" bestFit="1" customWidth="1"/>
    <col min="11" max="11" width="9.140625" style="1"/>
    <col min="12" max="12" width="12" style="1" bestFit="1" customWidth="1"/>
    <col min="13" max="13" width="9.140625" style="1"/>
    <col min="14" max="14" width="12" style="1" bestFit="1" customWidth="1"/>
    <col min="15" max="16384" width="9.140625" style="1"/>
  </cols>
  <sheetData>
    <row r="1" spans="2:26" x14ac:dyDescent="0.25">
      <c r="B1" s="40" t="s">
        <v>88</v>
      </c>
      <c r="C1" s="40"/>
      <c r="D1" s="40"/>
      <c r="E1" s="40"/>
      <c r="F1" s="40"/>
      <c r="G1" s="40"/>
      <c r="H1" s="40"/>
      <c r="I1" s="40"/>
      <c r="J1" s="40"/>
      <c r="K1" s="40"/>
      <c r="L1" s="40"/>
      <c r="M1" s="40"/>
      <c r="N1" s="40"/>
      <c r="O1" s="40"/>
      <c r="P1" s="40"/>
      <c r="Q1" s="40"/>
      <c r="R1" s="40"/>
      <c r="S1" s="40"/>
      <c r="T1" s="40"/>
      <c r="U1" s="40"/>
      <c r="V1" s="40"/>
      <c r="W1" s="40"/>
      <c r="X1" s="40"/>
      <c r="Y1" s="40"/>
      <c r="Z1" s="40"/>
    </row>
    <row r="2" spans="2:26" x14ac:dyDescent="0.25">
      <c r="B2" s="40" t="s">
        <v>96</v>
      </c>
      <c r="C2" s="40"/>
      <c r="D2" s="40"/>
      <c r="E2" s="40"/>
      <c r="F2" s="40"/>
      <c r="G2" s="40"/>
      <c r="H2" s="40"/>
      <c r="I2" s="40"/>
      <c r="J2" s="40"/>
      <c r="K2" s="40"/>
      <c r="L2" s="40"/>
      <c r="M2" s="40"/>
      <c r="N2" s="40"/>
      <c r="O2" s="40"/>
      <c r="P2" s="40"/>
      <c r="Q2" s="40"/>
      <c r="R2" s="40"/>
      <c r="S2" s="40"/>
      <c r="T2" s="40"/>
      <c r="U2" s="40"/>
      <c r="V2" s="40"/>
      <c r="W2" s="40"/>
      <c r="X2" s="40"/>
      <c r="Y2" s="40"/>
      <c r="Z2" s="40"/>
    </row>
    <row r="3" spans="2:26" x14ac:dyDescent="0.25">
      <c r="B3" s="40" t="s">
        <v>97</v>
      </c>
      <c r="C3" s="40"/>
      <c r="D3" s="40"/>
      <c r="E3" s="40"/>
      <c r="F3" s="40"/>
      <c r="G3" s="40"/>
      <c r="H3" s="40"/>
      <c r="I3" s="40"/>
      <c r="J3" s="40"/>
      <c r="K3" s="40"/>
      <c r="L3" s="40"/>
      <c r="M3" s="40"/>
      <c r="N3" s="40"/>
      <c r="O3" s="40"/>
      <c r="P3" s="40"/>
      <c r="Q3" s="40"/>
      <c r="R3" s="40"/>
      <c r="S3" s="40"/>
      <c r="T3" s="40"/>
      <c r="U3" s="40"/>
      <c r="V3" s="40"/>
      <c r="W3" s="40"/>
      <c r="X3" s="40"/>
      <c r="Y3" s="40"/>
      <c r="Z3" s="40"/>
    </row>
    <row r="4" spans="2:26" x14ac:dyDescent="0.25">
      <c r="B4" s="41" t="s">
        <v>98</v>
      </c>
      <c r="C4" s="41"/>
      <c r="D4" s="41"/>
      <c r="E4" s="41"/>
      <c r="F4" s="41"/>
      <c r="G4" s="41"/>
      <c r="H4" s="41"/>
      <c r="I4" s="41"/>
      <c r="J4" s="41"/>
      <c r="K4" s="41"/>
      <c r="L4" s="41"/>
      <c r="M4" s="41"/>
      <c r="N4" s="41"/>
      <c r="O4" s="41"/>
      <c r="P4" s="41"/>
      <c r="Q4" s="41"/>
      <c r="R4" s="41"/>
      <c r="S4" s="41"/>
      <c r="T4" s="41"/>
      <c r="U4" s="41"/>
      <c r="V4" s="41"/>
      <c r="W4" s="41"/>
      <c r="X4" s="41"/>
      <c r="Y4" s="41"/>
      <c r="Z4" s="41"/>
    </row>
    <row r="5" spans="2:26" x14ac:dyDescent="0.25">
      <c r="B5" s="2" t="s">
        <v>100</v>
      </c>
      <c r="C5" s="42"/>
      <c r="D5" s="42"/>
      <c r="E5" s="42"/>
      <c r="F5" s="42"/>
      <c r="G5" s="42"/>
    </row>
    <row r="6" spans="2:26" ht="3.75" customHeight="1" thickBot="1" x14ac:dyDescent="0.3">
      <c r="B6" s="3"/>
    </row>
    <row r="7" spans="2:26" ht="15.75" thickBot="1" x14ac:dyDescent="0.3">
      <c r="B7" s="4" t="s">
        <v>92</v>
      </c>
    </row>
    <row r="8" spans="2:26" x14ac:dyDescent="0.25">
      <c r="B8" s="5" t="s">
        <v>93</v>
      </c>
    </row>
    <row r="9" spans="2:26" x14ac:dyDescent="0.25">
      <c r="B9" s="6" t="s">
        <v>94</v>
      </c>
    </row>
    <row r="10" spans="2:26" ht="15.75" thickBot="1" x14ac:dyDescent="0.3">
      <c r="B10" s="7" t="s">
        <v>99</v>
      </c>
    </row>
    <row r="11" spans="2:26" ht="3.75" customHeight="1" thickBot="1" x14ac:dyDescent="0.3"/>
    <row r="12" spans="2:26" x14ac:dyDescent="0.25">
      <c r="B12" s="34" t="s">
        <v>71</v>
      </c>
      <c r="C12" s="35"/>
      <c r="D12" s="35"/>
      <c r="E12" s="36"/>
    </row>
    <row r="13" spans="2:26" x14ac:dyDescent="0.25">
      <c r="B13" s="8" t="s">
        <v>5</v>
      </c>
      <c r="C13" s="9" t="s">
        <v>6</v>
      </c>
      <c r="D13" s="9" t="s">
        <v>7</v>
      </c>
      <c r="E13" s="10" t="s">
        <v>8</v>
      </c>
      <c r="F13" s="11" t="s">
        <v>89</v>
      </c>
      <c r="G13" s="11" t="s">
        <v>90</v>
      </c>
    </row>
    <row r="14" spans="2:26" ht="18" x14ac:dyDescent="0.35">
      <c r="B14" s="12" t="s">
        <v>0</v>
      </c>
      <c r="C14" s="13" t="s">
        <v>1</v>
      </c>
      <c r="D14" s="32">
        <v>2</v>
      </c>
      <c r="E14" s="14" t="s">
        <v>2</v>
      </c>
      <c r="F14" s="15">
        <f>CONVERT(D14,"in","mm")</f>
        <v>50.8</v>
      </c>
      <c r="G14" s="15" t="s">
        <v>73</v>
      </c>
    </row>
    <row r="15" spans="2:26" ht="18" x14ac:dyDescent="0.35">
      <c r="B15" s="12" t="s">
        <v>3</v>
      </c>
      <c r="C15" s="13" t="s">
        <v>4</v>
      </c>
      <c r="D15" s="32">
        <v>0.5</v>
      </c>
      <c r="E15" s="14" t="s">
        <v>2</v>
      </c>
      <c r="F15" s="15">
        <f>CONVERT(D15,"in","mm")</f>
        <v>12.7</v>
      </c>
      <c r="G15" s="15" t="s">
        <v>73</v>
      </c>
    </row>
    <row r="16" spans="2:26" x14ac:dyDescent="0.25">
      <c r="B16" s="12" t="s">
        <v>9</v>
      </c>
      <c r="C16" s="13" t="s">
        <v>35</v>
      </c>
      <c r="D16" s="32">
        <v>5000</v>
      </c>
      <c r="E16" s="16" t="s">
        <v>10</v>
      </c>
      <c r="F16" s="15">
        <f>D16</f>
        <v>5000</v>
      </c>
      <c r="G16" s="15" t="s">
        <v>91</v>
      </c>
    </row>
    <row r="17" spans="2:7" x14ac:dyDescent="0.25">
      <c r="B17" s="12" t="s">
        <v>11</v>
      </c>
      <c r="C17" s="13" t="s">
        <v>12</v>
      </c>
      <c r="D17" s="32">
        <v>6800</v>
      </c>
      <c r="E17" s="16" t="s">
        <v>13</v>
      </c>
      <c r="F17" s="15">
        <f>CONVERT(D17,"lbf","N")</f>
        <v>30247.906983771401</v>
      </c>
      <c r="G17" s="15" t="s">
        <v>35</v>
      </c>
    </row>
    <row r="18" spans="2:7" x14ac:dyDescent="0.25">
      <c r="B18" s="12" t="s">
        <v>22</v>
      </c>
      <c r="C18" s="17" t="s">
        <v>20</v>
      </c>
      <c r="D18" s="33">
        <v>4</v>
      </c>
      <c r="E18" s="16" t="s">
        <v>21</v>
      </c>
      <c r="F18" s="15">
        <f>D18*6894.75909/10^6</f>
        <v>2.757903636E-2</v>
      </c>
      <c r="G18" s="15" t="s">
        <v>74</v>
      </c>
    </row>
    <row r="19" spans="2:7" ht="18" x14ac:dyDescent="0.35">
      <c r="B19" s="12" t="s">
        <v>45</v>
      </c>
      <c r="C19" s="13" t="s">
        <v>47</v>
      </c>
      <c r="D19" s="32">
        <v>1.75E-3</v>
      </c>
      <c r="E19" s="14" t="str">
        <f>E46</f>
        <v>in</v>
      </c>
      <c r="F19" s="15">
        <f>CONVERT(D19,"in","mm")</f>
        <v>4.4450000000000003E-2</v>
      </c>
      <c r="G19" s="15" t="s">
        <v>73</v>
      </c>
    </row>
    <row r="20" spans="2:7" x14ac:dyDescent="0.25">
      <c r="B20" s="12" t="s">
        <v>23</v>
      </c>
      <c r="C20" s="13" t="s">
        <v>72</v>
      </c>
      <c r="D20" s="13">
        <f>D15/D14</f>
        <v>0.25</v>
      </c>
      <c r="E20" s="14" t="s">
        <v>24</v>
      </c>
      <c r="F20" s="15"/>
      <c r="G20" s="15"/>
    </row>
    <row r="21" spans="2:7" x14ac:dyDescent="0.25">
      <c r="B21" s="18" t="s">
        <v>31</v>
      </c>
      <c r="C21" s="13" t="s">
        <v>32</v>
      </c>
      <c r="D21" s="13">
        <f>D17/((D14*D15))</f>
        <v>6800</v>
      </c>
      <c r="E21" s="14" t="s">
        <v>18</v>
      </c>
      <c r="F21" s="15">
        <f>CONVERT(D21,"psi","kPa")</f>
        <v>46884.349593544866</v>
      </c>
      <c r="G21" s="15" t="s">
        <v>75</v>
      </c>
    </row>
    <row r="22" spans="2:7" ht="18" x14ac:dyDescent="0.35">
      <c r="B22" s="12" t="s">
        <v>77</v>
      </c>
      <c r="C22" s="13" t="s">
        <v>40</v>
      </c>
      <c r="D22" s="13">
        <f>D14+2*D19</f>
        <v>2.0034999999999998</v>
      </c>
      <c r="E22" s="14" t="str">
        <f>E14</f>
        <v>in</v>
      </c>
      <c r="F22" s="15">
        <f>CONVERT(D22,"in","mm")</f>
        <v>50.888899999999992</v>
      </c>
      <c r="G22" s="15" t="s">
        <v>73</v>
      </c>
    </row>
    <row r="23" spans="2:7" ht="18" x14ac:dyDescent="0.35">
      <c r="B23" s="12" t="s">
        <v>41</v>
      </c>
      <c r="C23" s="13" t="s">
        <v>42</v>
      </c>
      <c r="D23" s="19">
        <f>((D14/2)/D19)^2*(D18*10^-6)*CONVERT(D16,"s","min")/D21</f>
        <v>1.600640256102441E-2</v>
      </c>
      <c r="E23" s="14" t="s">
        <v>24</v>
      </c>
      <c r="F23" s="15"/>
      <c r="G23" s="15"/>
    </row>
    <row r="24" spans="2:7" ht="18" x14ac:dyDescent="0.35">
      <c r="B24" s="12" t="s">
        <v>43</v>
      </c>
      <c r="C24" s="13" t="s">
        <v>49</v>
      </c>
      <c r="D24" s="32">
        <v>3.2500000000000001E-2</v>
      </c>
      <c r="E24" s="14" t="s">
        <v>24</v>
      </c>
      <c r="F24" s="15"/>
      <c r="G24" s="15"/>
    </row>
    <row r="25" spans="2:7" ht="18" x14ac:dyDescent="0.35">
      <c r="B25" s="12" t="s">
        <v>15</v>
      </c>
      <c r="C25" s="17" t="s">
        <v>48</v>
      </c>
      <c r="D25" s="19">
        <f>1-D24</f>
        <v>0.96750000000000003</v>
      </c>
      <c r="E25" s="14" t="s">
        <v>24</v>
      </c>
      <c r="F25" s="15"/>
      <c r="G25" s="15"/>
    </row>
    <row r="26" spans="2:7" ht="18" x14ac:dyDescent="0.35">
      <c r="B26" s="12" t="s">
        <v>85</v>
      </c>
      <c r="C26" s="17" t="s">
        <v>86</v>
      </c>
      <c r="D26" s="20">
        <f>4.678*D20^1.044*D23*D19</f>
        <v>3.0820619964632338E-5</v>
      </c>
      <c r="E26" s="14" t="s">
        <v>2</v>
      </c>
      <c r="F26" s="21">
        <f t="shared" ref="F26" si="0">CONVERT(D26,"in","mm")</f>
        <v>7.8284374710166132E-4</v>
      </c>
      <c r="G26" s="15" t="s">
        <v>73</v>
      </c>
    </row>
    <row r="27" spans="2:7" ht="18" x14ac:dyDescent="0.35">
      <c r="B27" s="12" t="s">
        <v>14</v>
      </c>
      <c r="C27" s="13" t="s">
        <v>44</v>
      </c>
      <c r="D27" s="20">
        <f>D24*D19</f>
        <v>5.6875E-5</v>
      </c>
      <c r="E27" s="14" t="s">
        <v>2</v>
      </c>
      <c r="F27" s="21">
        <f t="shared" ref="F27" si="1">CONVERT(D27,"in","mm")</f>
        <v>1.4446249999999999E-3</v>
      </c>
      <c r="G27" s="15" t="s">
        <v>73</v>
      </c>
    </row>
    <row r="28" spans="2:7" ht="18" x14ac:dyDescent="0.35">
      <c r="B28" s="12" t="s">
        <v>50</v>
      </c>
      <c r="C28" s="17" t="s">
        <v>51</v>
      </c>
      <c r="D28" s="32">
        <v>0.18</v>
      </c>
      <c r="E28" s="14" t="s">
        <v>24</v>
      </c>
      <c r="F28" s="15"/>
      <c r="G28" s="15"/>
    </row>
    <row r="29" spans="2:7" ht="18" x14ac:dyDescent="0.35">
      <c r="B29" s="12" t="s">
        <v>16</v>
      </c>
      <c r="C29" s="17" t="s">
        <v>52</v>
      </c>
      <c r="D29" s="22">
        <f>D21/D28</f>
        <v>37777.777777777781</v>
      </c>
      <c r="E29" s="14" t="str">
        <f>E21</f>
        <v>psi</v>
      </c>
      <c r="F29" s="15">
        <f>CONVERT(D29,"psi","kPa")</f>
        <v>260468.60885302702</v>
      </c>
      <c r="G29" s="15" t="s">
        <v>75</v>
      </c>
    </row>
    <row r="30" spans="2:7" x14ac:dyDescent="0.25">
      <c r="B30" s="12" t="s">
        <v>56</v>
      </c>
      <c r="C30" s="17" t="s">
        <v>57</v>
      </c>
      <c r="D30" s="32">
        <v>0.122</v>
      </c>
      <c r="E30" s="14" t="s">
        <v>24</v>
      </c>
      <c r="F30" s="15"/>
      <c r="G30" s="15"/>
    </row>
    <row r="31" spans="2:7" x14ac:dyDescent="0.25">
      <c r="B31" s="12" t="s">
        <v>53</v>
      </c>
      <c r="C31" s="17" t="s">
        <v>54</v>
      </c>
      <c r="D31" s="23">
        <f>D30*D19/(D14/2)</f>
        <v>2.1350000000000001E-4</v>
      </c>
      <c r="E31" s="14" t="s">
        <v>24</v>
      </c>
      <c r="F31" s="15"/>
      <c r="G31" s="15"/>
    </row>
    <row r="32" spans="2:7" ht="18" x14ac:dyDescent="0.35">
      <c r="B32" s="12" t="s">
        <v>55</v>
      </c>
      <c r="C32" s="17" t="s">
        <v>60</v>
      </c>
      <c r="D32" s="13">
        <f>D17*D31</f>
        <v>1.4518</v>
      </c>
      <c r="E32" s="14" t="str">
        <f>E17</f>
        <v>lbf</v>
      </c>
      <c r="F32" s="15">
        <f>CONVERT(D32,"lbf","N")</f>
        <v>6.4579281410351941</v>
      </c>
      <c r="G32" s="15" t="s">
        <v>35</v>
      </c>
    </row>
    <row r="33" spans="2:7" ht="18" x14ac:dyDescent="0.35">
      <c r="B33" s="12" t="s">
        <v>58</v>
      </c>
      <c r="C33" s="17" t="s">
        <v>61</v>
      </c>
      <c r="D33" s="13">
        <f>D32*(D14/2)</f>
        <v>1.4518</v>
      </c>
      <c r="E33" s="14" t="s">
        <v>59</v>
      </c>
      <c r="F33" s="15">
        <f>CONVERT(CONVERT(D33,"lbf","N"),"in","mm")</f>
        <v>164.03137478229394</v>
      </c>
      <c r="G33" s="15" t="s">
        <v>76</v>
      </c>
    </row>
    <row r="34" spans="2:7" ht="18" x14ac:dyDescent="0.35">
      <c r="B34" s="12" t="s">
        <v>17</v>
      </c>
      <c r="C34" s="17" t="s">
        <v>62</v>
      </c>
      <c r="D34" s="19">
        <f>D33*CONVERT(D16,"s","min")*2*PI()/6600</f>
        <v>0.11517586400206216</v>
      </c>
      <c r="E34" s="14" t="s">
        <v>19</v>
      </c>
      <c r="F34" s="24">
        <f>CONVERT(D34,"HP","W")</f>
        <v>85.886626995714778</v>
      </c>
      <c r="G34" s="15" t="s">
        <v>12</v>
      </c>
    </row>
    <row r="35" spans="2:7" x14ac:dyDescent="0.25">
      <c r="B35" s="12" t="s">
        <v>64</v>
      </c>
      <c r="C35" s="17" t="s">
        <v>65</v>
      </c>
      <c r="D35" s="32">
        <v>6.11</v>
      </c>
      <c r="E35" s="14" t="s">
        <v>24</v>
      </c>
      <c r="F35" s="15"/>
      <c r="G35" s="15"/>
    </row>
    <row r="36" spans="2:7" x14ac:dyDescent="0.25">
      <c r="B36" s="12" t="s">
        <v>67</v>
      </c>
      <c r="C36" s="17" t="s">
        <v>63</v>
      </c>
      <c r="D36" s="19">
        <f>D35*(D14/2)*D19*CONVERT(D16,"s","min")*D15</f>
        <v>0.44552083333333331</v>
      </c>
      <c r="E36" s="14" t="s">
        <v>66</v>
      </c>
      <c r="F36" s="15">
        <f>CONVERT(D36,"in^3","mL")</f>
        <v>7.3007784091666661</v>
      </c>
      <c r="G36" s="15" t="s">
        <v>79</v>
      </c>
    </row>
    <row r="37" spans="2:7" ht="18" x14ac:dyDescent="0.35">
      <c r="B37" s="12" t="s">
        <v>68</v>
      </c>
      <c r="C37" s="17" t="s">
        <v>70</v>
      </c>
      <c r="D37" s="32">
        <v>0.89</v>
      </c>
      <c r="E37" s="14" t="s">
        <v>24</v>
      </c>
      <c r="F37" s="15"/>
      <c r="G37" s="15"/>
    </row>
    <row r="38" spans="2:7" ht="18.75" thickBot="1" x14ac:dyDescent="0.4">
      <c r="B38" s="25" t="s">
        <v>95</v>
      </c>
      <c r="C38" s="26" t="s">
        <v>69</v>
      </c>
      <c r="D38" s="27">
        <f>D36*D37</f>
        <v>0.39651354166666664</v>
      </c>
      <c r="E38" s="28" t="str">
        <f>E36</f>
        <v>(in^3)/s</v>
      </c>
      <c r="F38" s="15">
        <f>CONVERT(D38,"in^3","mL")</f>
        <v>6.4976927841583327</v>
      </c>
      <c r="G38" s="15" t="s">
        <v>79</v>
      </c>
    </row>
    <row r="39" spans="2:7" ht="15.75" thickBot="1" x14ac:dyDescent="0.3"/>
    <row r="40" spans="2:7" x14ac:dyDescent="0.25">
      <c r="B40" s="37" t="s">
        <v>78</v>
      </c>
      <c r="C40" s="38"/>
      <c r="D40" s="38"/>
      <c r="E40" s="39"/>
    </row>
    <row r="41" spans="2:7" ht="18" x14ac:dyDescent="0.35">
      <c r="B41" s="12" t="s">
        <v>25</v>
      </c>
      <c r="C41" s="13" t="s">
        <v>28</v>
      </c>
      <c r="D41" s="32">
        <v>0.34</v>
      </c>
      <c r="E41" s="14" t="s">
        <v>24</v>
      </c>
    </row>
    <row r="42" spans="2:7" ht="18" x14ac:dyDescent="0.35">
      <c r="B42" s="12" t="s">
        <v>26</v>
      </c>
      <c r="C42" s="13" t="s">
        <v>27</v>
      </c>
      <c r="D42" s="32">
        <v>2.8000000000000001E-2</v>
      </c>
      <c r="E42" s="14" t="s">
        <v>24</v>
      </c>
    </row>
    <row r="43" spans="2:7" ht="18" x14ac:dyDescent="0.35">
      <c r="B43" s="12" t="s">
        <v>29</v>
      </c>
      <c r="C43" s="13" t="s">
        <v>30</v>
      </c>
      <c r="D43" s="13">
        <f>(D41+D42)/2</f>
        <v>0.18400000000000002</v>
      </c>
      <c r="E43" s="14" t="s">
        <v>24</v>
      </c>
    </row>
    <row r="44" spans="2:7" ht="18" x14ac:dyDescent="0.35">
      <c r="B44" s="12" t="s">
        <v>36</v>
      </c>
      <c r="C44" s="13" t="s">
        <v>37</v>
      </c>
      <c r="D44" s="29">
        <f>(D14/2)*SQRT(CONVERT(D16,"s","min")*(D18*10^(-6)))/SQRT(D21*D41)</f>
        <v>3.7970424962817812E-4</v>
      </c>
      <c r="E44" s="14" t="str">
        <f>E45</f>
        <v>in</v>
      </c>
      <c r="F44" s="1">
        <f>CONVERT(D44,"in","mm")</f>
        <v>9.6444879405557238E-3</v>
      </c>
      <c r="G44" s="1" t="s">
        <v>73</v>
      </c>
    </row>
    <row r="45" spans="2:7" ht="18" x14ac:dyDescent="0.35">
      <c r="B45" s="12" t="s">
        <v>34</v>
      </c>
      <c r="C45" s="13" t="s">
        <v>33</v>
      </c>
      <c r="D45" s="29">
        <f>(D14/2)*SQRT(CONVERT(D16,"s","min")*(D18*10^(-6)))/SQRT(D21*D42)</f>
        <v>1.3231403100624078E-3</v>
      </c>
      <c r="E45" s="14" t="str">
        <f>E14</f>
        <v>in</v>
      </c>
      <c r="F45" s="1">
        <f>CONVERT(D45,"in","mm")</f>
        <v>3.3607763875585159E-2</v>
      </c>
      <c r="G45" s="1" t="s">
        <v>73</v>
      </c>
    </row>
    <row r="46" spans="2:7" ht="18" x14ac:dyDescent="0.35">
      <c r="B46" s="12" t="s">
        <v>38</v>
      </c>
      <c r="C46" s="13" t="s">
        <v>46</v>
      </c>
      <c r="D46" s="13">
        <f>(D45+D44)/2</f>
        <v>8.51422279845293E-4</v>
      </c>
      <c r="E46" s="14" t="str">
        <f>E45</f>
        <v>in</v>
      </c>
      <c r="F46" s="1">
        <f>CONVERT(D46,"in","mm")</f>
        <v>2.1626125908070441E-2</v>
      </c>
      <c r="G46" s="1" t="s">
        <v>73</v>
      </c>
    </row>
    <row r="47" spans="2:7" ht="18.75" thickBot="1" x14ac:dyDescent="0.4">
      <c r="B47" s="25" t="s">
        <v>39</v>
      </c>
      <c r="C47" s="30" t="s">
        <v>40</v>
      </c>
      <c r="D47" s="30">
        <f>D14+2*D46</f>
        <v>2.0017028445596905</v>
      </c>
      <c r="E47" s="28" t="str">
        <f>E14</f>
        <v>in</v>
      </c>
      <c r="F47" s="1">
        <f>CONVERT(D47,"in","mm")</f>
        <v>50.843252251816146</v>
      </c>
      <c r="G47" s="1" t="s">
        <v>73</v>
      </c>
    </row>
    <row r="100" spans="2:14" x14ac:dyDescent="0.25">
      <c r="C100" s="1" t="s">
        <v>82</v>
      </c>
      <c r="D100" s="1" t="s">
        <v>81</v>
      </c>
      <c r="E100" s="1" t="s">
        <v>82</v>
      </c>
      <c r="F100" s="1" t="s">
        <v>81</v>
      </c>
      <c r="G100" s="1" t="s">
        <v>82</v>
      </c>
      <c r="H100" s="1" t="s">
        <v>81</v>
      </c>
      <c r="I100" s="1" t="s">
        <v>82</v>
      </c>
      <c r="J100" s="1" t="s">
        <v>81</v>
      </c>
      <c r="K100" s="1" t="s">
        <v>82</v>
      </c>
      <c r="L100" s="1" t="s">
        <v>81</v>
      </c>
      <c r="M100" s="1" t="s">
        <v>82</v>
      </c>
      <c r="N100" s="1" t="s">
        <v>81</v>
      </c>
    </row>
    <row r="101" spans="2:14" x14ac:dyDescent="0.25">
      <c r="B101" s="1" t="s">
        <v>80</v>
      </c>
      <c r="C101" s="1" t="s">
        <v>84</v>
      </c>
      <c r="D101" s="1" t="s">
        <v>83</v>
      </c>
      <c r="E101" s="1" t="s">
        <v>87</v>
      </c>
      <c r="F101" s="1" t="s">
        <v>83</v>
      </c>
      <c r="G101" s="1" t="s">
        <v>35</v>
      </c>
      <c r="H101" s="1" t="s">
        <v>83</v>
      </c>
      <c r="I101" s="1" t="s">
        <v>12</v>
      </c>
      <c r="J101" s="1" t="s">
        <v>83</v>
      </c>
      <c r="K101" s="1" t="str">
        <f>C18</f>
        <v>μ</v>
      </c>
      <c r="L101" s="1" t="s">
        <v>83</v>
      </c>
      <c r="M101" s="1" t="str">
        <f>C19</f>
        <v>cDesign</v>
      </c>
      <c r="N101" s="1" t="s">
        <v>83</v>
      </c>
    </row>
    <row r="102" spans="2:14" x14ac:dyDescent="0.25">
      <c r="B102" s="1">
        <v>-41</v>
      </c>
      <c r="C102" s="1">
        <f>$D$14*(1+B102/COUNT($B$102:$B$184)*0.5)</f>
        <v>1.5060240963855422</v>
      </c>
      <c r="D102" s="1">
        <f t="shared" ref="D102:D133" si="2">4.5375*$D$15^(2+0.044)*($D$18*10^-6)*$D$16*(C102/2)^(2-0.044)/($D$17*$D$19)/(60)</f>
        <v>1.7695697109379176E-5</v>
      </c>
      <c r="E102" s="1">
        <f>$D$15*(1+B102/COUNT($B$102:$B$184)*0.5)</f>
        <v>0.37650602409638556</v>
      </c>
      <c r="F102" s="1">
        <f t="shared" ref="F102:F133" si="3">4.5375*E102^(2+0.044)*($D$18*10^-6)*$D$16*($D$14/2)^(2-0.044)/($D$17*$D$19)/(60)</f>
        <v>1.7259421915544503E-5</v>
      </c>
      <c r="G102" s="1">
        <f>$D$16*(1+B102/COUNT($B$102:$B$184)*0.5)</f>
        <v>3765.0602409638554</v>
      </c>
      <c r="H102" s="1">
        <f>4.5375*$D$15^(2+0.044)*($D$18*10^-6)*G102*($D$14/2)^(2-0.044)/($D$17*$D$19)/(60)</f>
        <v>2.3208391170646983E-5</v>
      </c>
      <c r="I102" s="1">
        <f>$D$17*(1+B102/COUNT($B$102:$B$184)*0.5)</f>
        <v>5120.4819277108436</v>
      </c>
      <c r="J102" s="1">
        <f>4.5375*$D$15^(2+0.044)*($D$18*10^-6)*$D$16*($D$14/2)^(2-0.044)/(I102*$D$19)/(60)</f>
        <v>4.0929947334294297E-5</v>
      </c>
      <c r="K102" s="1">
        <f>$D$18*(1+B102/COUNT($B$102:$B$184)*0.5)</f>
        <v>3.0120481927710845</v>
      </c>
      <c r="L102" s="1">
        <f>4.5375*$D$15^(2+0.044)*(K102*10^-6)*$D$16*($D$14/2)^(2-0.044)/($D$17*$D$19)/(60)</f>
        <v>2.3208391170646986E-5</v>
      </c>
      <c r="M102" s="1">
        <f>$D$19*(1+B102/COUNT($B$102:$B$184)*0.5)</f>
        <v>1.3177710843373495E-3</v>
      </c>
      <c r="N102" s="1">
        <f>4.5375*$D$15^(2+0.044)*($D$18*10^-6)*$D$16*($D$14/2)^(2-0.044)/($D$17*M102)/(60)</f>
        <v>4.0929947334294297E-5</v>
      </c>
    </row>
    <row r="103" spans="2:14" x14ac:dyDescent="0.25">
      <c r="B103" s="1">
        <v>-40</v>
      </c>
      <c r="C103" s="1">
        <f t="shared" ref="C103:C166" si="4">$D$14*(1+B103/COUNT($B$102:$B$184)*0.5)</f>
        <v>1.5180722891566265</v>
      </c>
      <c r="D103" s="1">
        <f t="shared" si="2"/>
        <v>1.7973658128038299E-5</v>
      </c>
      <c r="E103" s="1">
        <f t="shared" ref="E103:E166" si="5">$D$15*(1+B103/COUNT($B$102:$B$184)*0.5)</f>
        <v>0.37951807228915663</v>
      </c>
      <c r="F103" s="1">
        <f t="shared" si="3"/>
        <v>1.7542826696786638E-5</v>
      </c>
      <c r="G103" s="1">
        <f t="shared" ref="G103:G166" si="6">$D$16*(1+B103/COUNT($B$102:$B$184)*0.5)</f>
        <v>3795.1807228915663</v>
      </c>
      <c r="H103" s="1">
        <f t="shared" ref="H103:H166" si="7">4.5375*$D$15^(2+0.044)*($D$18*10^-6)*G103*($D$14/2)^(2-0.044)/($D$17*$D$19)/(60)</f>
        <v>2.3394058300012157E-5</v>
      </c>
      <c r="I103" s="1">
        <f t="shared" ref="I103:I166" si="8">$D$17*(1+B103/COUNT($B$102:$B$184)*0.5)</f>
        <v>5161.4457831325299</v>
      </c>
      <c r="J103" s="1">
        <f t="shared" ref="J103:J166" si="9">4.5375*$D$15^(2+0.044)*($D$18*10^-6)*$D$16*($D$14/2)^(2-0.044)/(I103*$D$19)/(60)</f>
        <v>4.0605106482434817E-5</v>
      </c>
      <c r="K103" s="1">
        <f t="shared" ref="K103:K166" si="10">$D$18*(1+B103/COUNT($B$102:$B$184)*0.5)</f>
        <v>3.036144578313253</v>
      </c>
      <c r="L103" s="1">
        <f t="shared" ref="L103:L166" si="11">4.5375*$D$15^(2+0.044)*(K103*10^-6)*$D$16*($D$14/2)^(2-0.044)/($D$17*$D$19)/(60)</f>
        <v>2.3394058300012157E-5</v>
      </c>
      <c r="M103" s="1">
        <f t="shared" ref="M103:M166" si="12">$D$19*(1+B103/COUNT($B$102:$B$184)*0.5)</f>
        <v>1.3283132530120482E-3</v>
      </c>
      <c r="N103" s="1">
        <f t="shared" ref="N103:N166" si="13">4.5375*$D$15^(2+0.044)*($D$18*10^-6)*$D$16*($D$14/2)^(2-0.044)/($D$17*M103)/(60)</f>
        <v>4.0605106482434817E-5</v>
      </c>
    </row>
    <row r="104" spans="2:14" x14ac:dyDescent="0.25">
      <c r="B104" s="1">
        <v>-39</v>
      </c>
      <c r="C104" s="1">
        <f t="shared" si="4"/>
        <v>1.5301204819277108</v>
      </c>
      <c r="D104" s="1">
        <f t="shared" si="2"/>
        <v>1.8253736153404988E-5</v>
      </c>
      <c r="E104" s="1">
        <f t="shared" si="5"/>
        <v>0.38253012048192769</v>
      </c>
      <c r="F104" s="1">
        <f t="shared" si="3"/>
        <v>1.7828589456182235E-5</v>
      </c>
      <c r="G104" s="1">
        <f t="shared" si="6"/>
        <v>3825.3012048192768</v>
      </c>
      <c r="H104" s="1">
        <f t="shared" si="7"/>
        <v>2.3579725429377334E-5</v>
      </c>
      <c r="I104" s="1">
        <f t="shared" si="8"/>
        <v>5202.4096385542171</v>
      </c>
      <c r="J104" s="1">
        <f t="shared" si="9"/>
        <v>4.0285381234541621E-5</v>
      </c>
      <c r="K104" s="1">
        <f t="shared" si="10"/>
        <v>3.0602409638554215</v>
      </c>
      <c r="L104" s="1">
        <f t="shared" si="11"/>
        <v>2.3579725429377337E-5</v>
      </c>
      <c r="M104" s="1">
        <f t="shared" si="12"/>
        <v>1.3388554216867471E-3</v>
      </c>
      <c r="N104" s="1">
        <f t="shared" si="13"/>
        <v>4.0285381234541621E-5</v>
      </c>
    </row>
    <row r="105" spans="2:14" x14ac:dyDescent="0.25">
      <c r="B105" s="1">
        <v>-38</v>
      </c>
      <c r="C105" s="1">
        <f t="shared" si="4"/>
        <v>1.5421686746987953</v>
      </c>
      <c r="D105" s="1">
        <f t="shared" si="2"/>
        <v>1.8535930449245298E-5</v>
      </c>
      <c r="E105" s="1">
        <f t="shared" si="5"/>
        <v>0.38554216867469882</v>
      </c>
      <c r="F105" s="1">
        <f t="shared" si="3"/>
        <v>1.8116711014052723E-5</v>
      </c>
      <c r="G105" s="1">
        <f t="shared" si="6"/>
        <v>3855.4216867469881</v>
      </c>
      <c r="H105" s="1">
        <f t="shared" si="7"/>
        <v>2.3765392558742508E-5</v>
      </c>
      <c r="I105" s="1">
        <f t="shared" si="8"/>
        <v>5243.3734939759042</v>
      </c>
      <c r="J105" s="1">
        <f t="shared" si="9"/>
        <v>3.9970651693646772E-5</v>
      </c>
      <c r="K105" s="1">
        <f t="shared" si="10"/>
        <v>3.0843373493975905</v>
      </c>
      <c r="L105" s="1">
        <f t="shared" si="11"/>
        <v>2.3765392558742508E-5</v>
      </c>
      <c r="M105" s="1">
        <f t="shared" si="12"/>
        <v>1.3493975903614459E-3</v>
      </c>
      <c r="N105" s="1">
        <f t="shared" si="13"/>
        <v>3.9970651693646772E-5</v>
      </c>
    </row>
    <row r="106" spans="2:14" x14ac:dyDescent="0.25">
      <c r="B106" s="1">
        <v>-37</v>
      </c>
      <c r="C106" s="1">
        <f t="shared" si="4"/>
        <v>1.5542168674698795</v>
      </c>
      <c r="D106" s="1">
        <f t="shared" si="2"/>
        <v>1.882024028535287E-5</v>
      </c>
      <c r="E106" s="1">
        <f t="shared" si="5"/>
        <v>0.38855421686746988</v>
      </c>
      <c r="F106" s="1">
        <f t="shared" si="3"/>
        <v>1.8407192184567429E-5</v>
      </c>
      <c r="G106" s="1">
        <f t="shared" si="6"/>
        <v>3885.542168674699</v>
      </c>
      <c r="H106" s="1">
        <f t="shared" si="7"/>
        <v>2.3951059688107689E-5</v>
      </c>
      <c r="I106" s="1">
        <f t="shared" si="8"/>
        <v>5284.3373493975905</v>
      </c>
      <c r="J106" s="1">
        <f t="shared" si="9"/>
        <v>3.9660801680517723E-5</v>
      </c>
      <c r="K106" s="1">
        <f t="shared" si="10"/>
        <v>3.1084337349397591</v>
      </c>
      <c r="L106" s="1">
        <f t="shared" si="11"/>
        <v>2.3951059688107685E-5</v>
      </c>
      <c r="M106" s="1">
        <f t="shared" si="12"/>
        <v>1.3599397590361446E-3</v>
      </c>
      <c r="N106" s="1">
        <f t="shared" si="13"/>
        <v>3.9660801680517729E-5</v>
      </c>
    </row>
    <row r="107" spans="2:14" x14ac:dyDescent="0.25">
      <c r="B107" s="1">
        <v>-36</v>
      </c>
      <c r="C107" s="1">
        <f t="shared" si="4"/>
        <v>1.5662650602409638</v>
      </c>
      <c r="D107" s="1">
        <f t="shared" si="2"/>
        <v>1.9106664937453101E-5</v>
      </c>
      <c r="E107" s="1">
        <f t="shared" si="5"/>
        <v>0.39156626506024095</v>
      </c>
      <c r="F107" s="1">
        <f t="shared" si="3"/>
        <v>1.8700033775837345E-5</v>
      </c>
      <c r="G107" s="1">
        <f t="shared" si="6"/>
        <v>3915.6626506024095</v>
      </c>
      <c r="H107" s="1">
        <f t="shared" si="7"/>
        <v>2.4136726817472859E-5</v>
      </c>
      <c r="I107" s="1">
        <f t="shared" si="8"/>
        <v>5325.3012048192768</v>
      </c>
      <c r="J107" s="1">
        <f t="shared" si="9"/>
        <v>3.9355718590667593E-5</v>
      </c>
      <c r="K107" s="1">
        <f t="shared" si="10"/>
        <v>3.1325301204819276</v>
      </c>
      <c r="L107" s="1">
        <f t="shared" si="11"/>
        <v>2.4136726817472866E-5</v>
      </c>
      <c r="M107" s="1">
        <f t="shared" si="12"/>
        <v>1.3704819277108433E-3</v>
      </c>
      <c r="N107" s="1">
        <f t="shared" si="13"/>
        <v>3.9355718590667593E-5</v>
      </c>
    </row>
    <row r="108" spans="2:14" x14ac:dyDescent="0.25">
      <c r="B108" s="1">
        <v>-35</v>
      </c>
      <c r="C108" s="1">
        <f t="shared" si="4"/>
        <v>1.5783132530120483</v>
      </c>
      <c r="D108" s="1">
        <f t="shared" si="2"/>
        <v>1.9395203687109513E-5</v>
      </c>
      <c r="E108" s="1">
        <f t="shared" si="5"/>
        <v>0.39457831325301207</v>
      </c>
      <c r="F108" s="1">
        <f t="shared" si="3"/>
        <v>1.8995236590006596E-5</v>
      </c>
      <c r="G108" s="1">
        <f t="shared" si="6"/>
        <v>3945.7831325301208</v>
      </c>
      <c r="H108" s="1">
        <f t="shared" si="7"/>
        <v>2.432239394683804E-5</v>
      </c>
      <c r="I108" s="1">
        <f t="shared" si="8"/>
        <v>5366.265060240964</v>
      </c>
      <c r="J108" s="1">
        <f t="shared" si="9"/>
        <v>3.9055293257914403E-5</v>
      </c>
      <c r="K108" s="1">
        <f t="shared" si="10"/>
        <v>3.1566265060240966</v>
      </c>
      <c r="L108" s="1">
        <f t="shared" si="11"/>
        <v>2.4322393946838044E-5</v>
      </c>
      <c r="M108" s="1">
        <f t="shared" si="12"/>
        <v>1.3810240963855424E-3</v>
      </c>
      <c r="N108" s="1">
        <f t="shared" si="13"/>
        <v>3.905529325791439E-5</v>
      </c>
    </row>
    <row r="109" spans="2:14" x14ac:dyDescent="0.25">
      <c r="B109" s="1">
        <v>-34</v>
      </c>
      <c r="C109" s="1">
        <f t="shared" si="4"/>
        <v>1.5903614457831325</v>
      </c>
      <c r="D109" s="1">
        <f t="shared" si="2"/>
        <v>1.9685855821632304E-5</v>
      </c>
      <c r="E109" s="1">
        <f t="shared" si="5"/>
        <v>0.39759036144578314</v>
      </c>
      <c r="F109" s="1">
        <f t="shared" si="3"/>
        <v>1.9292801423341858E-5</v>
      </c>
      <c r="G109" s="1">
        <f t="shared" si="6"/>
        <v>3975.9036144578313</v>
      </c>
      <c r="H109" s="1">
        <f t="shared" si="7"/>
        <v>2.4508061076203214E-5</v>
      </c>
      <c r="I109" s="1">
        <f t="shared" si="8"/>
        <v>5407.2289156626503</v>
      </c>
      <c r="J109" s="1">
        <f t="shared" si="9"/>
        <v>3.8759419824142321E-5</v>
      </c>
      <c r="K109" s="1">
        <f t="shared" si="10"/>
        <v>3.1807228915662651</v>
      </c>
      <c r="L109" s="1">
        <f t="shared" si="11"/>
        <v>2.4508061076203214E-5</v>
      </c>
      <c r="M109" s="1">
        <f t="shared" si="12"/>
        <v>1.391566265060241E-3</v>
      </c>
      <c r="N109" s="1">
        <f t="shared" si="13"/>
        <v>3.8759419824142321E-5</v>
      </c>
    </row>
    <row r="110" spans="2:14" x14ac:dyDescent="0.25">
      <c r="B110" s="1">
        <v>-33</v>
      </c>
      <c r="C110" s="1">
        <f t="shared" si="4"/>
        <v>1.6024096385542168</v>
      </c>
      <c r="D110" s="1">
        <f t="shared" si="2"/>
        <v>1.9978620633989067E-5</v>
      </c>
      <c r="E110" s="1">
        <f t="shared" si="5"/>
        <v>0.4006024096385542</v>
      </c>
      <c r="F110" s="1">
        <f t="shared" si="3"/>
        <v>1.959272906631989E-5</v>
      </c>
      <c r="G110" s="1">
        <f t="shared" si="6"/>
        <v>4006.0240963855422</v>
      </c>
      <c r="H110" s="1">
        <f t="shared" si="7"/>
        <v>2.4693728205568388E-5</v>
      </c>
      <c r="I110" s="1">
        <f t="shared" si="8"/>
        <v>5448.1927710843374</v>
      </c>
      <c r="J110" s="1">
        <f t="shared" si="9"/>
        <v>3.8467995614938247E-5</v>
      </c>
      <c r="K110" s="1">
        <f t="shared" si="10"/>
        <v>3.2048192771084336</v>
      </c>
      <c r="L110" s="1">
        <f t="shared" si="11"/>
        <v>2.4693728205568391E-5</v>
      </c>
      <c r="M110" s="1">
        <f t="shared" si="12"/>
        <v>1.4021084337349397E-3</v>
      </c>
      <c r="N110" s="1">
        <f t="shared" si="13"/>
        <v>3.8467995614938254E-5</v>
      </c>
    </row>
    <row r="111" spans="2:14" x14ac:dyDescent="0.25">
      <c r="B111" s="1">
        <v>-32</v>
      </c>
      <c r="C111" s="1">
        <f t="shared" si="4"/>
        <v>1.6144578313253013</v>
      </c>
      <c r="D111" s="1">
        <f t="shared" si="2"/>
        <v>2.0273497422717508E-5</v>
      </c>
      <c r="E111" s="1">
        <f t="shared" si="5"/>
        <v>0.40361445783132532</v>
      </c>
      <c r="F111" s="1">
        <f t="shared" si="3"/>
        <v>1.9895020303712967E-5</v>
      </c>
      <c r="G111" s="1">
        <f t="shared" si="6"/>
        <v>4036.1445783132531</v>
      </c>
      <c r="H111" s="1">
        <f t="shared" si="7"/>
        <v>2.4879395334933569E-5</v>
      </c>
      <c r="I111" s="1">
        <f t="shared" si="8"/>
        <v>5489.1566265060246</v>
      </c>
      <c r="J111" s="1">
        <f t="shared" si="9"/>
        <v>3.8180921020796912E-5</v>
      </c>
      <c r="K111" s="1">
        <f t="shared" si="10"/>
        <v>3.2289156626506026</v>
      </c>
      <c r="L111" s="1">
        <f t="shared" si="11"/>
        <v>2.4879395334933572E-5</v>
      </c>
      <c r="M111" s="1">
        <f t="shared" si="12"/>
        <v>1.4126506024096388E-3</v>
      </c>
      <c r="N111" s="1">
        <f t="shared" si="13"/>
        <v>3.8180921020796912E-5</v>
      </c>
    </row>
    <row r="112" spans="2:14" x14ac:dyDescent="0.25">
      <c r="B112" s="1">
        <v>-31</v>
      </c>
      <c r="C112" s="1">
        <f t="shared" si="4"/>
        <v>1.6265060240963856</v>
      </c>
      <c r="D112" s="1">
        <f t="shared" si="2"/>
        <v>2.0570485491840168E-5</v>
      </c>
      <c r="E112" s="1">
        <f t="shared" si="5"/>
        <v>0.40662650602409639</v>
      </c>
      <c r="F112" s="1">
        <f t="shared" si="3"/>
        <v>2.0199675914672466E-5</v>
      </c>
      <c r="G112" s="1">
        <f t="shared" si="6"/>
        <v>4066.265060240964</v>
      </c>
      <c r="H112" s="1">
        <f t="shared" si="7"/>
        <v>2.5065062464298743E-5</v>
      </c>
      <c r="I112" s="1">
        <f t="shared" si="8"/>
        <v>5530.1204819277109</v>
      </c>
      <c r="J112" s="1">
        <f t="shared" si="9"/>
        <v>3.7898099383605819E-5</v>
      </c>
      <c r="K112" s="1">
        <f t="shared" si="10"/>
        <v>3.2530120481927711</v>
      </c>
      <c r="L112" s="1">
        <f t="shared" si="11"/>
        <v>2.5065062464298743E-5</v>
      </c>
      <c r="M112" s="1">
        <f t="shared" si="12"/>
        <v>1.4231927710843374E-3</v>
      </c>
      <c r="N112" s="1">
        <f t="shared" si="13"/>
        <v>3.7898099383605819E-5</v>
      </c>
    </row>
    <row r="113" spans="2:14" x14ac:dyDescent="0.25">
      <c r="B113" s="1">
        <v>-30</v>
      </c>
      <c r="C113" s="1">
        <f t="shared" si="4"/>
        <v>1.6385542168674698</v>
      </c>
      <c r="D113" s="1">
        <f t="shared" si="2"/>
        <v>2.0869584150781108E-5</v>
      </c>
      <c r="E113" s="1">
        <f t="shared" si="5"/>
        <v>0.40963855421686746</v>
      </c>
      <c r="F113" s="1">
        <f t="shared" si="3"/>
        <v>2.0506696672810678E-5</v>
      </c>
      <c r="G113" s="1">
        <f t="shared" si="6"/>
        <v>4096.3855421686749</v>
      </c>
      <c r="H113" s="1">
        <f t="shared" si="7"/>
        <v>2.5250729593663917E-5</v>
      </c>
      <c r="I113" s="1">
        <f t="shared" si="8"/>
        <v>5571.0843373493972</v>
      </c>
      <c r="J113" s="1">
        <f t="shared" si="9"/>
        <v>3.7619436888138134E-5</v>
      </c>
      <c r="K113" s="1">
        <f t="shared" si="10"/>
        <v>3.2771084337349397</v>
      </c>
      <c r="L113" s="1">
        <f t="shared" si="11"/>
        <v>2.525072959366392E-5</v>
      </c>
      <c r="M113" s="1">
        <f t="shared" si="12"/>
        <v>1.4337349397590361E-3</v>
      </c>
      <c r="N113" s="1">
        <f t="shared" si="13"/>
        <v>3.7619436888138134E-5</v>
      </c>
    </row>
    <row r="114" spans="2:14" x14ac:dyDescent="0.25">
      <c r="B114" s="1">
        <v>-29</v>
      </c>
      <c r="C114" s="1">
        <f t="shared" si="4"/>
        <v>1.6506024096385543</v>
      </c>
      <c r="D114" s="1">
        <f t="shared" si="2"/>
        <v>2.1170792714284411E-5</v>
      </c>
      <c r="E114" s="1">
        <f t="shared" si="5"/>
        <v>0.41265060240963858</v>
      </c>
      <c r="F114" s="1">
        <f t="shared" si="3"/>
        <v>2.0816083346280729E-5</v>
      </c>
      <c r="G114" s="1">
        <f t="shared" si="6"/>
        <v>4126.5060240963858</v>
      </c>
      <c r="H114" s="1">
        <f t="shared" si="7"/>
        <v>2.5436396723029097E-5</v>
      </c>
      <c r="I114" s="1">
        <f t="shared" si="8"/>
        <v>5612.0481927710844</v>
      </c>
      <c r="J114" s="1">
        <f t="shared" si="9"/>
        <v>3.734484245829771E-5</v>
      </c>
      <c r="K114" s="1">
        <f t="shared" si="10"/>
        <v>3.3012048192771086</v>
      </c>
      <c r="L114" s="1">
        <f t="shared" si="11"/>
        <v>2.5436396723029101E-5</v>
      </c>
      <c r="M114" s="1">
        <f t="shared" si="12"/>
        <v>1.444277108433735E-3</v>
      </c>
      <c r="N114" s="1">
        <f t="shared" si="13"/>
        <v>3.734484245829771E-5</v>
      </c>
    </row>
    <row r="115" spans="2:14" x14ac:dyDescent="0.25">
      <c r="B115" s="1">
        <v>-28</v>
      </c>
      <c r="C115" s="1">
        <f t="shared" si="4"/>
        <v>1.6626506024096386</v>
      </c>
      <c r="D115" s="1">
        <f t="shared" si="2"/>
        <v>2.1474110502334525E-5</v>
      </c>
      <c r="E115" s="1">
        <f t="shared" si="5"/>
        <v>0.41566265060240964</v>
      </c>
      <c r="F115" s="1">
        <f t="shared" si="3"/>
        <v>2.1127836697854866E-5</v>
      </c>
      <c r="G115" s="1">
        <f t="shared" si="6"/>
        <v>4156.6265060240967</v>
      </c>
      <c r="H115" s="1">
        <f t="shared" si="7"/>
        <v>2.5622063852394271E-5</v>
      </c>
      <c r="I115" s="1">
        <f t="shared" si="8"/>
        <v>5653.0120481927715</v>
      </c>
      <c r="J115" s="1">
        <f t="shared" si="9"/>
        <v>3.7074227657875263E-5</v>
      </c>
      <c r="K115" s="1">
        <f t="shared" si="10"/>
        <v>3.3253012048192772</v>
      </c>
      <c r="L115" s="1">
        <f t="shared" si="11"/>
        <v>2.5622063852394271E-5</v>
      </c>
      <c r="M115" s="1">
        <f t="shared" si="12"/>
        <v>1.4548192771084338E-3</v>
      </c>
      <c r="N115" s="1">
        <f t="shared" si="13"/>
        <v>3.7074227657875269E-5</v>
      </c>
    </row>
    <row r="116" spans="2:14" x14ac:dyDescent="0.25">
      <c r="B116" s="1">
        <v>-27</v>
      </c>
      <c r="C116" s="1">
        <f t="shared" si="4"/>
        <v>1.6746987951807228</v>
      </c>
      <c r="D116" s="1">
        <f t="shared" si="2"/>
        <v>2.1779536840078396E-5</v>
      </c>
      <c r="E116" s="1">
        <f t="shared" si="5"/>
        <v>0.41867469879518071</v>
      </c>
      <c r="F116" s="1">
        <f t="shared" si="3"/>
        <v>2.1441957485000991E-5</v>
      </c>
      <c r="G116" s="1">
        <f t="shared" si="6"/>
        <v>4186.7469879518067</v>
      </c>
      <c r="H116" s="1">
        <f t="shared" si="7"/>
        <v>2.5807730981759439E-5</v>
      </c>
      <c r="I116" s="1">
        <f t="shared" si="8"/>
        <v>5693.9759036144578</v>
      </c>
      <c r="J116" s="1">
        <f t="shared" si="9"/>
        <v>3.6807506595588397E-5</v>
      </c>
      <c r="K116" s="1">
        <f t="shared" si="10"/>
        <v>3.3493975903614457</v>
      </c>
      <c r="L116" s="1">
        <f t="shared" si="11"/>
        <v>2.5807730981759442E-5</v>
      </c>
      <c r="M116" s="1">
        <f t="shared" si="12"/>
        <v>1.4653614457831325E-3</v>
      </c>
      <c r="N116" s="1">
        <f t="shared" si="13"/>
        <v>3.6807506595588397E-5</v>
      </c>
    </row>
    <row r="117" spans="2:14" x14ac:dyDescent="0.25">
      <c r="B117" s="1">
        <v>-26</v>
      </c>
      <c r="C117" s="1">
        <f t="shared" si="4"/>
        <v>1.6867469879518073</v>
      </c>
      <c r="D117" s="1">
        <f t="shared" si="2"/>
        <v>2.2087071057749271E-5</v>
      </c>
      <c r="E117" s="1">
        <f t="shared" si="5"/>
        <v>0.42168674698795183</v>
      </c>
      <c r="F117" s="1">
        <f t="shared" si="3"/>
        <v>2.1758446459957594E-5</v>
      </c>
      <c r="G117" s="1">
        <f t="shared" si="6"/>
        <v>4216.8674698795185</v>
      </c>
      <c r="H117" s="1">
        <f t="shared" si="7"/>
        <v>2.5993398111124623E-5</v>
      </c>
      <c r="I117" s="1">
        <f t="shared" si="8"/>
        <v>5734.939759036145</v>
      </c>
      <c r="J117" s="1">
        <f t="shared" si="9"/>
        <v>3.6544595834191334E-5</v>
      </c>
      <c r="K117" s="1">
        <f t="shared" si="10"/>
        <v>3.3734939759036147</v>
      </c>
      <c r="L117" s="1">
        <f t="shared" si="11"/>
        <v>2.5993398111124623E-5</v>
      </c>
      <c r="M117" s="1">
        <f t="shared" si="12"/>
        <v>1.4759036144578314E-3</v>
      </c>
      <c r="N117" s="1">
        <f t="shared" si="13"/>
        <v>3.6544595834191334E-5</v>
      </c>
    </row>
    <row r="118" spans="2:14" x14ac:dyDescent="0.25">
      <c r="B118" s="1">
        <v>-25</v>
      </c>
      <c r="C118" s="1">
        <f t="shared" si="4"/>
        <v>1.6987951807228916</v>
      </c>
      <c r="D118" s="1">
        <f t="shared" si="2"/>
        <v>2.2396712490592187E-5</v>
      </c>
      <c r="E118" s="1">
        <f t="shared" si="5"/>
        <v>0.4246987951807229</v>
      </c>
      <c r="F118" s="1">
        <f t="shared" si="3"/>
        <v>2.2077304369807104E-5</v>
      </c>
      <c r="G118" s="1">
        <f t="shared" si="6"/>
        <v>4246.9879518072294</v>
      </c>
      <c r="H118" s="1">
        <f t="shared" si="7"/>
        <v>2.61790652404898E-5</v>
      </c>
      <c r="I118" s="1">
        <f t="shared" si="8"/>
        <v>5775.9036144578313</v>
      </c>
      <c r="J118" s="1">
        <f t="shared" si="9"/>
        <v>3.6285414303452387E-5</v>
      </c>
      <c r="K118" s="1">
        <f t="shared" si="10"/>
        <v>3.3975903614457832</v>
      </c>
      <c r="L118" s="1">
        <f t="shared" si="11"/>
        <v>2.61790652404898E-5</v>
      </c>
      <c r="M118" s="1">
        <f t="shared" si="12"/>
        <v>1.4864457831325303E-3</v>
      </c>
      <c r="N118" s="1">
        <f t="shared" si="13"/>
        <v>3.6285414303452387E-5</v>
      </c>
    </row>
    <row r="119" spans="2:14" x14ac:dyDescent="0.25">
      <c r="B119" s="1">
        <v>-24</v>
      </c>
      <c r="C119" s="1">
        <f t="shared" si="4"/>
        <v>1.7108433734939759</v>
      </c>
      <c r="D119" s="1">
        <f t="shared" si="2"/>
        <v>2.2708460478791061E-5</v>
      </c>
      <c r="E119" s="1">
        <f t="shared" si="5"/>
        <v>0.42771084337349397</v>
      </c>
      <c r="F119" s="1">
        <f t="shared" si="3"/>
        <v>2.2398531956547681E-5</v>
      </c>
      <c r="G119" s="1">
        <f t="shared" si="6"/>
        <v>4277.1084337349394</v>
      </c>
      <c r="H119" s="1">
        <f t="shared" si="7"/>
        <v>2.6364732369854971E-5</v>
      </c>
      <c r="I119" s="1">
        <f t="shared" si="8"/>
        <v>5816.8674698795176</v>
      </c>
      <c r="J119" s="1">
        <f t="shared" si="9"/>
        <v>3.6029883216808355E-5</v>
      </c>
      <c r="K119" s="1">
        <f t="shared" si="10"/>
        <v>3.4216867469879517</v>
      </c>
      <c r="L119" s="1">
        <f t="shared" si="11"/>
        <v>2.6364732369854974E-5</v>
      </c>
      <c r="M119" s="1">
        <f t="shared" si="12"/>
        <v>1.4969879518072289E-3</v>
      </c>
      <c r="N119" s="1">
        <f t="shared" si="13"/>
        <v>3.6029883216808355E-5</v>
      </c>
    </row>
    <row r="120" spans="2:14" x14ac:dyDescent="0.25">
      <c r="B120" s="1">
        <v>-23</v>
      </c>
      <c r="C120" s="1">
        <f t="shared" si="4"/>
        <v>1.7228915662650603</v>
      </c>
      <c r="D120" s="1">
        <f t="shared" si="2"/>
        <v>2.3022314367397356E-5</v>
      </c>
      <c r="E120" s="1">
        <f t="shared" si="5"/>
        <v>0.43072289156626509</v>
      </c>
      <c r="F120" s="1">
        <f t="shared" si="3"/>
        <v>2.2722129957163486E-5</v>
      </c>
      <c r="G120" s="1">
        <f t="shared" si="6"/>
        <v>4307.2289156626512</v>
      </c>
      <c r="H120" s="1">
        <f t="shared" si="7"/>
        <v>2.6550399499220151E-5</v>
      </c>
      <c r="I120" s="1">
        <f t="shared" si="8"/>
        <v>5857.8313253012047</v>
      </c>
      <c r="J120" s="1">
        <f t="shared" si="9"/>
        <v>3.5777925991515989E-5</v>
      </c>
      <c r="K120" s="1">
        <f t="shared" si="10"/>
        <v>3.4457831325301207</v>
      </c>
      <c r="L120" s="1">
        <f t="shared" si="11"/>
        <v>2.6550399499220151E-5</v>
      </c>
      <c r="M120" s="1">
        <f t="shared" si="12"/>
        <v>1.5075301204819278E-3</v>
      </c>
      <c r="N120" s="1">
        <f t="shared" si="13"/>
        <v>3.5777925991515982E-5</v>
      </c>
    </row>
    <row r="121" spans="2:14" x14ac:dyDescent="0.25">
      <c r="B121" s="1">
        <v>-22</v>
      </c>
      <c r="C121" s="1">
        <f t="shared" si="4"/>
        <v>1.7349397590361446</v>
      </c>
      <c r="D121" s="1">
        <f t="shared" si="2"/>
        <v>2.3338273506260286E-5</v>
      </c>
      <c r="E121" s="1">
        <f t="shared" si="5"/>
        <v>0.43373493975903615</v>
      </c>
      <c r="F121" s="1">
        <f t="shared" si="3"/>
        <v>2.3048099103693531E-5</v>
      </c>
      <c r="G121" s="1">
        <f t="shared" si="6"/>
        <v>4337.3493975903611</v>
      </c>
      <c r="H121" s="1">
        <f t="shared" si="7"/>
        <v>2.6736066628585322E-5</v>
      </c>
      <c r="I121" s="1">
        <f t="shared" si="8"/>
        <v>5898.7951807228919</v>
      </c>
      <c r="J121" s="1">
        <f t="shared" si="9"/>
        <v>3.5529468172130456E-5</v>
      </c>
      <c r="K121" s="1">
        <f t="shared" si="10"/>
        <v>3.4698795180722892</v>
      </c>
      <c r="L121" s="1">
        <f t="shared" si="11"/>
        <v>2.6736066628585325E-5</v>
      </c>
      <c r="M121" s="1">
        <f t="shared" si="12"/>
        <v>1.5180722891566265E-3</v>
      </c>
      <c r="N121" s="1">
        <f t="shared" si="13"/>
        <v>3.5529468172130463E-5</v>
      </c>
    </row>
    <row r="122" spans="2:14" x14ac:dyDescent="0.25">
      <c r="B122" s="1">
        <v>-21</v>
      </c>
      <c r="C122" s="1">
        <f t="shared" si="4"/>
        <v>1.7469879518072289</v>
      </c>
      <c r="D122" s="1">
        <f t="shared" si="2"/>
        <v>2.3656337249958461E-5</v>
      </c>
      <c r="E122" s="1">
        <f t="shared" si="5"/>
        <v>0.43674698795180722</v>
      </c>
      <c r="F122" s="1">
        <f t="shared" si="3"/>
        <v>2.3376440123299128E-5</v>
      </c>
      <c r="G122" s="1">
        <f t="shared" si="6"/>
        <v>4367.469879518072</v>
      </c>
      <c r="H122" s="1">
        <f t="shared" si="7"/>
        <v>2.6921733757950499E-5</v>
      </c>
      <c r="I122" s="1">
        <f t="shared" si="8"/>
        <v>5939.7590361445782</v>
      </c>
      <c r="J122" s="1">
        <f t="shared" si="9"/>
        <v>3.5284437357150255E-5</v>
      </c>
      <c r="K122" s="1">
        <f t="shared" si="10"/>
        <v>3.4939759036144578</v>
      </c>
      <c r="L122" s="1">
        <f t="shared" si="11"/>
        <v>2.6921733757950503E-5</v>
      </c>
      <c r="M122" s="1">
        <f t="shared" si="12"/>
        <v>1.5286144578313253E-3</v>
      </c>
      <c r="N122" s="1">
        <f t="shared" si="13"/>
        <v>3.5284437357150255E-5</v>
      </c>
    </row>
    <row r="123" spans="2:14" x14ac:dyDescent="0.25">
      <c r="B123" s="1">
        <v>-20</v>
      </c>
      <c r="C123" s="1">
        <f t="shared" si="4"/>
        <v>1.7590361445783134</v>
      </c>
      <c r="D123" s="1">
        <f t="shared" si="2"/>
        <v>2.3976504957733019E-5</v>
      </c>
      <c r="E123" s="1">
        <f t="shared" si="5"/>
        <v>0.43975903614457834</v>
      </c>
      <c r="F123" s="1">
        <f t="shared" si="3"/>
        <v>2.3707153738329899E-5</v>
      </c>
      <c r="G123" s="1">
        <f t="shared" si="6"/>
        <v>4397.5903614457839</v>
      </c>
      <c r="H123" s="1">
        <f t="shared" si="7"/>
        <v>2.7107400887315683E-5</v>
      </c>
      <c r="I123" s="1">
        <f t="shared" si="8"/>
        <v>5980.7228915662654</v>
      </c>
      <c r="J123" s="1">
        <f t="shared" si="9"/>
        <v>3.5042763128676625E-5</v>
      </c>
      <c r="K123" s="1">
        <f t="shared" si="10"/>
        <v>3.5180722891566267</v>
      </c>
      <c r="L123" s="1">
        <f t="shared" si="11"/>
        <v>2.7107400887315683E-5</v>
      </c>
      <c r="M123" s="1">
        <f t="shared" si="12"/>
        <v>1.5391566265060242E-3</v>
      </c>
      <c r="N123" s="1">
        <f t="shared" si="13"/>
        <v>3.5042763128676625E-5</v>
      </c>
    </row>
    <row r="124" spans="2:14" x14ac:dyDescent="0.25">
      <c r="B124" s="1">
        <v>-19</v>
      </c>
      <c r="C124" s="1">
        <f t="shared" si="4"/>
        <v>1.7710843373493976</v>
      </c>
      <c r="D124" s="1">
        <f t="shared" si="2"/>
        <v>2.4298775993422114E-5</v>
      </c>
      <c r="E124" s="1">
        <f t="shared" si="5"/>
        <v>0.44277108433734941</v>
      </c>
      <c r="F124" s="1">
        <f t="shared" si="3"/>
        <v>2.404024066638846E-5</v>
      </c>
      <c r="G124" s="1">
        <f t="shared" si="6"/>
        <v>4427.7108433734938</v>
      </c>
      <c r="H124" s="1">
        <f t="shared" si="7"/>
        <v>2.7293068016680851E-5</v>
      </c>
      <c r="I124" s="1">
        <f t="shared" si="8"/>
        <v>6021.6867469879517</v>
      </c>
      <c r="J124" s="1">
        <f t="shared" si="9"/>
        <v>3.480437698494413E-5</v>
      </c>
      <c r="K124" s="1">
        <f t="shared" si="10"/>
        <v>3.5421686746987953</v>
      </c>
      <c r="L124" s="1">
        <f t="shared" si="11"/>
        <v>2.7293068016680854E-5</v>
      </c>
      <c r="M124" s="1">
        <f t="shared" si="12"/>
        <v>1.5496987951807229E-3</v>
      </c>
      <c r="N124" s="1">
        <f t="shared" si="13"/>
        <v>3.480437698494413E-5</v>
      </c>
    </row>
    <row r="125" spans="2:14" x14ac:dyDescent="0.25">
      <c r="B125" s="1">
        <v>-18</v>
      </c>
      <c r="C125" s="1">
        <f t="shared" si="4"/>
        <v>1.7831325301204819</v>
      </c>
      <c r="D125" s="1">
        <f t="shared" si="2"/>
        <v>2.4623149725396789E-5</v>
      </c>
      <c r="E125" s="1">
        <f t="shared" si="5"/>
        <v>0.44578313253012047</v>
      </c>
      <c r="F125" s="1">
        <f t="shared" si="3"/>
        <v>2.4375701620393843E-5</v>
      </c>
      <c r="G125" s="1">
        <f t="shared" si="6"/>
        <v>4457.8313253012047</v>
      </c>
      <c r="H125" s="1">
        <f t="shared" si="7"/>
        <v>2.7478735146046025E-5</v>
      </c>
      <c r="I125" s="1">
        <f t="shared" si="8"/>
        <v>6062.6506024096389</v>
      </c>
      <c r="J125" s="1">
        <f t="shared" si="9"/>
        <v>3.4569212275586391E-5</v>
      </c>
      <c r="K125" s="1">
        <f t="shared" si="10"/>
        <v>3.5662650602409638</v>
      </c>
      <c r="L125" s="1">
        <f t="shared" si="11"/>
        <v>2.7478735146046025E-5</v>
      </c>
      <c r="M125" s="1">
        <f t="shared" si="12"/>
        <v>1.5602409638554218E-3</v>
      </c>
      <c r="N125" s="1">
        <f t="shared" si="13"/>
        <v>3.4569212275586391E-5</v>
      </c>
    </row>
    <row r="126" spans="2:14" x14ac:dyDescent="0.25">
      <c r="B126" s="1">
        <v>-17</v>
      </c>
      <c r="C126" s="1">
        <f t="shared" si="4"/>
        <v>1.7951807228915664</v>
      </c>
      <c r="D126" s="1">
        <f t="shared" si="2"/>
        <v>2.4949625526498201E-5</v>
      </c>
      <c r="E126" s="1">
        <f t="shared" si="5"/>
        <v>0.4487951807228916</v>
      </c>
      <c r="F126" s="1">
        <f t="shared" si="3"/>
        <v>2.4713537308643601E-5</v>
      </c>
      <c r="G126" s="1">
        <f t="shared" si="6"/>
        <v>4487.9518072289156</v>
      </c>
      <c r="H126" s="1">
        <f t="shared" si="7"/>
        <v>2.7664402275411205E-5</v>
      </c>
      <c r="I126" s="1">
        <f t="shared" si="8"/>
        <v>6103.614457831326</v>
      </c>
      <c r="J126" s="1">
        <f t="shared" si="9"/>
        <v>3.4337204139508628E-5</v>
      </c>
      <c r="K126" s="1">
        <f t="shared" si="10"/>
        <v>3.5903614457831328</v>
      </c>
      <c r="L126" s="1">
        <f t="shared" si="11"/>
        <v>2.7664402275411209E-5</v>
      </c>
      <c r="M126" s="1">
        <f t="shared" si="12"/>
        <v>1.5707831325301206E-3</v>
      </c>
      <c r="N126" s="1">
        <f t="shared" si="13"/>
        <v>3.4337204139508628E-5</v>
      </c>
    </row>
    <row r="127" spans="2:14" x14ac:dyDescent="0.25">
      <c r="B127" s="1">
        <v>-16</v>
      </c>
      <c r="C127" s="1">
        <f t="shared" si="4"/>
        <v>1.8072289156626506</v>
      </c>
      <c r="D127" s="1">
        <f t="shared" si="2"/>
        <v>2.5278202773976017E-5</v>
      </c>
      <c r="E127" s="1">
        <f t="shared" si="5"/>
        <v>0.45180722891566266</v>
      </c>
      <c r="F127" s="1">
        <f t="shared" si="3"/>
        <v>2.5053748434874672E-5</v>
      </c>
      <c r="G127" s="1">
        <f t="shared" si="6"/>
        <v>4518.0722891566265</v>
      </c>
      <c r="H127" s="1">
        <f t="shared" si="7"/>
        <v>2.7850069404776379E-5</v>
      </c>
      <c r="I127" s="1">
        <f t="shared" si="8"/>
        <v>6144.5783132530123</v>
      </c>
      <c r="J127" s="1">
        <f t="shared" si="9"/>
        <v>3.4108289445245244E-5</v>
      </c>
      <c r="K127" s="1">
        <f t="shared" si="10"/>
        <v>3.6144578313253013</v>
      </c>
      <c r="L127" s="1">
        <f t="shared" si="11"/>
        <v>2.7850069404776379E-5</v>
      </c>
      <c r="M127" s="1">
        <f t="shared" si="12"/>
        <v>1.5813253012048193E-3</v>
      </c>
      <c r="N127" s="1">
        <f t="shared" si="13"/>
        <v>3.4108289445245244E-5</v>
      </c>
    </row>
    <row r="128" spans="2:14" x14ac:dyDescent="0.25">
      <c r="B128" s="1">
        <v>-15</v>
      </c>
      <c r="C128" s="1">
        <f t="shared" si="4"/>
        <v>1.8192771084337349</v>
      </c>
      <c r="D128" s="1">
        <f t="shared" si="2"/>
        <v>2.5608880849428258E-5</v>
      </c>
      <c r="E128" s="1">
        <f t="shared" si="5"/>
        <v>0.45481927710843373</v>
      </c>
      <c r="F128" s="1">
        <f t="shared" si="3"/>
        <v>2.5396335698323132E-5</v>
      </c>
      <c r="G128" s="1">
        <f t="shared" si="6"/>
        <v>4548.1927710843374</v>
      </c>
      <c r="H128" s="1">
        <f t="shared" si="7"/>
        <v>2.8035736534141557E-5</v>
      </c>
      <c r="I128" s="1">
        <f t="shared" si="8"/>
        <v>6185.5421686746986</v>
      </c>
      <c r="J128" s="1">
        <f t="shared" si="9"/>
        <v>3.3882406733687331E-5</v>
      </c>
      <c r="K128" s="1">
        <f t="shared" si="10"/>
        <v>3.6385542168674698</v>
      </c>
      <c r="L128" s="1">
        <f t="shared" si="11"/>
        <v>2.8035736534141557E-5</v>
      </c>
      <c r="M128" s="1">
        <f t="shared" si="12"/>
        <v>1.5918674698795182E-3</v>
      </c>
      <c r="N128" s="1">
        <f t="shared" si="13"/>
        <v>3.3882406733687331E-5</v>
      </c>
    </row>
    <row r="129" spans="2:14" x14ac:dyDescent="0.25">
      <c r="B129" s="1">
        <v>-14</v>
      </c>
      <c r="C129" s="1">
        <f t="shared" si="4"/>
        <v>1.8313253012048194</v>
      </c>
      <c r="D129" s="1">
        <f t="shared" si="2"/>
        <v>2.5941659138742168E-5</v>
      </c>
      <c r="E129" s="1">
        <f t="shared" si="5"/>
        <v>0.45783132530120485</v>
      </c>
      <c r="F129" s="1">
        <f t="shared" si="3"/>
        <v>2.5741299793782602E-5</v>
      </c>
      <c r="G129" s="1">
        <f t="shared" si="6"/>
        <v>4578.3132530120483</v>
      </c>
      <c r="H129" s="1">
        <f t="shared" si="7"/>
        <v>2.8221403663506734E-5</v>
      </c>
      <c r="I129" s="1">
        <f t="shared" si="8"/>
        <v>6226.5060240963858</v>
      </c>
      <c r="J129" s="1">
        <f t="shared" si="9"/>
        <v>3.365949616307096E-5</v>
      </c>
      <c r="K129" s="1">
        <f t="shared" si="10"/>
        <v>3.6626506024096388</v>
      </c>
      <c r="L129" s="1">
        <f t="shared" si="11"/>
        <v>2.8221403663506734E-5</v>
      </c>
      <c r="M129" s="1">
        <f t="shared" si="12"/>
        <v>1.602409638554217E-3</v>
      </c>
      <c r="N129" s="1">
        <f t="shared" si="13"/>
        <v>3.3659496163070953E-5</v>
      </c>
    </row>
    <row r="130" spans="2:14" x14ac:dyDescent="0.25">
      <c r="B130" s="1">
        <v>-13</v>
      </c>
      <c r="C130" s="1">
        <f t="shared" si="4"/>
        <v>1.8433734939759037</v>
      </c>
      <c r="D130" s="1">
        <f t="shared" si="2"/>
        <v>2.6276537032036358E-5</v>
      </c>
      <c r="E130" s="1">
        <f t="shared" si="5"/>
        <v>0.46084337349397592</v>
      </c>
      <c r="F130" s="1">
        <f t="shared" si="3"/>
        <v>2.6088641411661673E-5</v>
      </c>
      <c r="G130" s="1">
        <f t="shared" si="6"/>
        <v>4608.4337349397592</v>
      </c>
      <c r="H130" s="1">
        <f t="shared" si="7"/>
        <v>2.8407070792871908E-5</v>
      </c>
      <c r="I130" s="1">
        <f t="shared" si="8"/>
        <v>6267.469879518072</v>
      </c>
      <c r="J130" s="1">
        <f t="shared" si="9"/>
        <v>3.3439499456122785E-5</v>
      </c>
      <c r="K130" s="1">
        <f t="shared" si="10"/>
        <v>3.6867469879518073</v>
      </c>
      <c r="L130" s="1">
        <f t="shared" si="11"/>
        <v>2.8407070792871915E-5</v>
      </c>
      <c r="M130" s="1">
        <f t="shared" si="12"/>
        <v>1.6129518072289157E-3</v>
      </c>
      <c r="N130" s="1">
        <f t="shared" si="13"/>
        <v>3.3439499456122785E-5</v>
      </c>
    </row>
    <row r="131" spans="2:14" x14ac:dyDescent="0.25">
      <c r="B131" s="1">
        <v>-12</v>
      </c>
      <c r="C131" s="1">
        <f t="shared" si="4"/>
        <v>1.8554216867469879</v>
      </c>
      <c r="D131" s="1">
        <f t="shared" si="2"/>
        <v>2.6613513923604144E-5</v>
      </c>
      <c r="E131" s="1">
        <f t="shared" si="5"/>
        <v>0.46385542168674698</v>
      </c>
      <c r="F131" s="1">
        <f t="shared" si="3"/>
        <v>2.6438361238040172E-5</v>
      </c>
      <c r="G131" s="1">
        <f t="shared" si="6"/>
        <v>4638.5542168674701</v>
      </c>
      <c r="H131" s="1">
        <f t="shared" si="7"/>
        <v>2.8592737922237085E-5</v>
      </c>
      <c r="I131" s="1">
        <f t="shared" si="8"/>
        <v>6308.4337349397592</v>
      </c>
      <c r="J131" s="1">
        <f t="shared" si="9"/>
        <v>3.3222359849264842E-5</v>
      </c>
      <c r="K131" s="1">
        <f t="shared" si="10"/>
        <v>3.7108433734939759</v>
      </c>
      <c r="L131" s="1">
        <f t="shared" si="11"/>
        <v>2.8592737922237085E-5</v>
      </c>
      <c r="M131" s="1">
        <f t="shared" si="12"/>
        <v>1.6234939759036144E-3</v>
      </c>
      <c r="N131" s="1">
        <f t="shared" si="13"/>
        <v>3.3222359849264849E-5</v>
      </c>
    </row>
    <row r="132" spans="2:14" x14ac:dyDescent="0.25">
      <c r="B132" s="1">
        <v>-11</v>
      </c>
      <c r="C132" s="1">
        <f t="shared" si="4"/>
        <v>1.8674698795180722</v>
      </c>
      <c r="D132" s="1">
        <f t="shared" si="2"/>
        <v>2.6952589211857916E-5</v>
      </c>
      <c r="E132" s="1">
        <f t="shared" si="5"/>
        <v>0.46686746987951805</v>
      </c>
      <c r="F132" s="1">
        <f t="shared" si="3"/>
        <v>2.6790459954724277E-5</v>
      </c>
      <c r="G132" s="1">
        <f t="shared" si="6"/>
        <v>4668.6746987951801</v>
      </c>
      <c r="H132" s="1">
        <f t="shared" si="7"/>
        <v>2.8778405051602256E-5</v>
      </c>
      <c r="I132" s="1">
        <f t="shared" si="8"/>
        <v>6349.3975903614455</v>
      </c>
      <c r="J132" s="1">
        <f t="shared" si="9"/>
        <v>3.3008022043785722E-5</v>
      </c>
      <c r="K132" s="1">
        <f t="shared" si="10"/>
        <v>3.7349397590361444</v>
      </c>
      <c r="L132" s="1">
        <f t="shared" si="11"/>
        <v>2.8778405051602263E-5</v>
      </c>
      <c r="M132" s="1">
        <f t="shared" si="12"/>
        <v>1.6340361445783132E-3</v>
      </c>
      <c r="N132" s="1">
        <f t="shared" si="13"/>
        <v>3.3008022043785722E-5</v>
      </c>
    </row>
    <row r="133" spans="2:14" x14ac:dyDescent="0.25">
      <c r="B133" s="1">
        <v>-10</v>
      </c>
      <c r="C133" s="1">
        <f t="shared" si="4"/>
        <v>1.8795180722891567</v>
      </c>
      <c r="D133" s="1">
        <f t="shared" si="2"/>
        <v>2.7293762299274696E-5</v>
      </c>
      <c r="E133" s="1">
        <f t="shared" si="5"/>
        <v>0.46987951807228917</v>
      </c>
      <c r="F133" s="1">
        <f t="shared" si="3"/>
        <v>2.7144938239300708E-5</v>
      </c>
      <c r="G133" s="1">
        <f t="shared" si="6"/>
        <v>4698.7951807228919</v>
      </c>
      <c r="H133" s="1">
        <f t="shared" si="7"/>
        <v>2.8964072180967437E-5</v>
      </c>
      <c r="I133" s="1">
        <f t="shared" si="8"/>
        <v>6390.3614457831327</v>
      </c>
      <c r="J133" s="1">
        <f t="shared" si="9"/>
        <v>3.2796432158889656E-5</v>
      </c>
      <c r="K133" s="1">
        <f t="shared" si="10"/>
        <v>3.7590361445783134</v>
      </c>
      <c r="L133" s="1">
        <f t="shared" si="11"/>
        <v>2.8964072180967437E-5</v>
      </c>
      <c r="M133" s="1">
        <f t="shared" si="12"/>
        <v>1.6445783132530121E-3</v>
      </c>
      <c r="N133" s="1">
        <f t="shared" si="13"/>
        <v>3.2796432158889656E-5</v>
      </c>
    </row>
    <row r="134" spans="2:14" x14ac:dyDescent="0.25">
      <c r="B134" s="1">
        <v>-9</v>
      </c>
      <c r="C134" s="1">
        <f t="shared" si="4"/>
        <v>1.8915662650602409</v>
      </c>
      <c r="D134" s="1">
        <f t="shared" ref="D134:D165" si="14">4.5375*$D$15^(2+0.044)*($D$18*10^-6)*$D$16*(C134/2)^(2-0.044)/($D$17*$D$19)/(60)</f>
        <v>2.763703259234264E-5</v>
      </c>
      <c r="E134" s="1">
        <f t="shared" si="5"/>
        <v>0.47289156626506024</v>
      </c>
      <c r="F134" s="1">
        <f t="shared" ref="F134:F165" si="15">4.5375*E134^(2+0.044)*($D$18*10^-6)*$D$16*($D$14/2)^(2-0.044)/($D$17*$D$19)/(60)</f>
        <v>2.7501796765189714E-5</v>
      </c>
      <c r="G134" s="1">
        <f t="shared" si="6"/>
        <v>4728.9156626506019</v>
      </c>
      <c r="H134" s="1">
        <f t="shared" si="7"/>
        <v>2.9149739310332604E-5</v>
      </c>
      <c r="I134" s="1">
        <f t="shared" si="8"/>
        <v>6431.325301204819</v>
      </c>
      <c r="J134" s="1">
        <f t="shared" si="9"/>
        <v>3.2587537686540045E-5</v>
      </c>
      <c r="K134" s="1">
        <f t="shared" si="10"/>
        <v>3.7831325301204819</v>
      </c>
      <c r="L134" s="1">
        <f t="shared" si="11"/>
        <v>2.9149739310332617E-5</v>
      </c>
      <c r="M134" s="1">
        <f t="shared" si="12"/>
        <v>1.6551204819277108E-3</v>
      </c>
      <c r="N134" s="1">
        <f t="shared" si="13"/>
        <v>3.2587537686540045E-5</v>
      </c>
    </row>
    <row r="135" spans="2:14" x14ac:dyDescent="0.25">
      <c r="B135" s="1">
        <v>-8</v>
      </c>
      <c r="C135" s="1">
        <f t="shared" si="4"/>
        <v>1.9036144578313252</v>
      </c>
      <c r="D135" s="1">
        <f t="shared" si="14"/>
        <v>2.7982399501508749E-5</v>
      </c>
      <c r="E135" s="1">
        <f t="shared" si="5"/>
        <v>0.4759036144578313</v>
      </c>
      <c r="F135" s="1">
        <f t="shared" si="15"/>
        <v>2.7861036201697228E-5</v>
      </c>
      <c r="G135" s="1">
        <f t="shared" si="6"/>
        <v>4759.0361445783128</v>
      </c>
      <c r="H135" s="1">
        <f t="shared" si="7"/>
        <v>2.9335406439697785E-5</v>
      </c>
      <c r="I135" s="1">
        <f t="shared" si="8"/>
        <v>6472.2891566265062</v>
      </c>
      <c r="J135" s="1">
        <f t="shared" si="9"/>
        <v>3.2381287448017632E-5</v>
      </c>
      <c r="K135" s="1">
        <f t="shared" si="10"/>
        <v>3.8072289156626504</v>
      </c>
      <c r="L135" s="1">
        <f t="shared" si="11"/>
        <v>2.9335406439697785E-5</v>
      </c>
      <c r="M135" s="1">
        <f t="shared" si="12"/>
        <v>1.6656626506024097E-3</v>
      </c>
      <c r="N135" s="1">
        <f t="shared" si="13"/>
        <v>3.2381287448017632E-5</v>
      </c>
    </row>
    <row r="136" spans="2:14" x14ac:dyDescent="0.25">
      <c r="B136" s="1">
        <v>-7</v>
      </c>
      <c r="C136" s="1">
        <f t="shared" si="4"/>
        <v>1.9156626506024097</v>
      </c>
      <c r="D136" s="1">
        <f t="shared" si="14"/>
        <v>2.8329862441127424E-5</v>
      </c>
      <c r="E136" s="1">
        <f t="shared" si="5"/>
        <v>0.47891566265060243</v>
      </c>
      <c r="F136" s="1">
        <f t="shared" si="15"/>
        <v>2.8222657214066001E-5</v>
      </c>
      <c r="G136" s="1">
        <f t="shared" si="6"/>
        <v>4789.1566265060246</v>
      </c>
      <c r="H136" s="1">
        <f t="shared" si="7"/>
        <v>2.9521073569062965E-5</v>
      </c>
      <c r="I136" s="1">
        <f t="shared" si="8"/>
        <v>6513.2530120481933</v>
      </c>
      <c r="J136" s="1">
        <f t="shared" si="9"/>
        <v>3.2177631552118145E-5</v>
      </c>
      <c r="K136" s="1">
        <f t="shared" si="10"/>
        <v>3.8313253012048194</v>
      </c>
      <c r="L136" s="1">
        <f t="shared" si="11"/>
        <v>2.9521073569062969E-5</v>
      </c>
      <c r="M136" s="1">
        <f t="shared" si="12"/>
        <v>1.6762048192771085E-3</v>
      </c>
      <c r="N136" s="1">
        <f t="shared" si="13"/>
        <v>3.2177631552118159E-5</v>
      </c>
    </row>
    <row r="137" spans="2:14" x14ac:dyDescent="0.25">
      <c r="B137" s="1">
        <v>-6</v>
      </c>
      <c r="C137" s="1">
        <f t="shared" si="4"/>
        <v>1.927710843373494</v>
      </c>
      <c r="D137" s="1">
        <f t="shared" si="14"/>
        <v>2.8679420829410118E-5</v>
      </c>
      <c r="E137" s="1">
        <f t="shared" si="5"/>
        <v>0.48192771084337349</v>
      </c>
      <c r="F137" s="1">
        <f t="shared" si="15"/>
        <v>2.8586660463525613E-5</v>
      </c>
      <c r="G137" s="1">
        <f t="shared" si="6"/>
        <v>4819.2771084337346</v>
      </c>
      <c r="H137" s="1">
        <f t="shared" si="7"/>
        <v>2.9706740698428139E-5</v>
      </c>
      <c r="I137" s="1">
        <f t="shared" si="8"/>
        <v>6554.2168674698796</v>
      </c>
      <c r="J137" s="1">
        <f t="shared" si="9"/>
        <v>3.1976521354917415E-5</v>
      </c>
      <c r="K137" s="1">
        <f t="shared" si="10"/>
        <v>3.8554216867469879</v>
      </c>
      <c r="L137" s="1">
        <f t="shared" si="11"/>
        <v>2.9706740698428139E-5</v>
      </c>
      <c r="M137" s="1">
        <f t="shared" si="12"/>
        <v>1.6867469879518072E-3</v>
      </c>
      <c r="N137" s="1">
        <f t="shared" si="13"/>
        <v>3.1976521354917415E-5</v>
      </c>
    </row>
    <row r="138" spans="2:14" x14ac:dyDescent="0.25">
      <c r="B138" s="1">
        <v>-5</v>
      </c>
      <c r="C138" s="1">
        <f t="shared" si="4"/>
        <v>1.9397590361445782</v>
      </c>
      <c r="D138" s="1">
        <f t="shared" si="14"/>
        <v>2.9031074088375914E-5</v>
      </c>
      <c r="E138" s="1">
        <f t="shared" si="5"/>
        <v>0.48493975903614456</v>
      </c>
      <c r="F138" s="1">
        <f t="shared" si="15"/>
        <v>2.8953046607341883E-5</v>
      </c>
      <c r="G138" s="1">
        <f t="shared" si="6"/>
        <v>4849.3975903614455</v>
      </c>
      <c r="H138" s="1">
        <f t="shared" si="7"/>
        <v>2.9892407827793313E-5</v>
      </c>
      <c r="I138" s="1">
        <f t="shared" si="8"/>
        <v>6595.1807228915659</v>
      </c>
      <c r="J138" s="1">
        <f t="shared" si="9"/>
        <v>3.1777909421035945E-5</v>
      </c>
      <c r="K138" s="1">
        <f t="shared" si="10"/>
        <v>3.8795180722891565</v>
      </c>
      <c r="L138" s="1">
        <f t="shared" si="11"/>
        <v>2.9892407827793313E-5</v>
      </c>
      <c r="M138" s="1">
        <f t="shared" si="12"/>
        <v>1.6972891566265061E-3</v>
      </c>
      <c r="N138" s="1">
        <f t="shared" si="13"/>
        <v>3.1777909421035938E-5</v>
      </c>
    </row>
    <row r="139" spans="2:14" x14ac:dyDescent="0.25">
      <c r="B139" s="1">
        <v>-4</v>
      </c>
      <c r="C139" s="1">
        <f t="shared" si="4"/>
        <v>1.9518072289156627</v>
      </c>
      <c r="D139" s="1">
        <f t="shared" si="14"/>
        <v>2.9384821643803025E-5</v>
      </c>
      <c r="E139" s="1">
        <f t="shared" si="5"/>
        <v>0.48795180722891568</v>
      </c>
      <c r="F139" s="1">
        <f t="shared" si="15"/>
        <v>2.9321816298865033E-5</v>
      </c>
      <c r="G139" s="1">
        <f t="shared" si="6"/>
        <v>4879.5180722891564</v>
      </c>
      <c r="H139" s="1">
        <f t="shared" si="7"/>
        <v>3.0078074957158487E-5</v>
      </c>
      <c r="I139" s="1">
        <f t="shared" si="8"/>
        <v>6636.1445783132531</v>
      </c>
      <c r="J139" s="1">
        <f t="shared" si="9"/>
        <v>3.1581749486338187E-5</v>
      </c>
      <c r="K139" s="1">
        <f t="shared" si="10"/>
        <v>3.9036144578313254</v>
      </c>
      <c r="L139" s="1">
        <f t="shared" si="11"/>
        <v>3.0078074957158491E-5</v>
      </c>
      <c r="M139" s="1">
        <f t="shared" si="12"/>
        <v>1.707831325301205E-3</v>
      </c>
      <c r="N139" s="1">
        <f t="shared" si="13"/>
        <v>3.1581749486338187E-5</v>
      </c>
    </row>
    <row r="140" spans="2:14" x14ac:dyDescent="0.25">
      <c r="B140" s="1">
        <v>-3</v>
      </c>
      <c r="C140" s="1">
        <f t="shared" si="4"/>
        <v>1.963855421686747</v>
      </c>
      <c r="D140" s="1">
        <f t="shared" si="14"/>
        <v>2.9740662925181204E-5</v>
      </c>
      <c r="E140" s="1">
        <f t="shared" si="5"/>
        <v>0.49096385542168675</v>
      </c>
      <c r="F140" s="1">
        <f t="shared" si="15"/>
        <v>2.969297018757717E-5</v>
      </c>
      <c r="G140" s="1">
        <f t="shared" si="6"/>
        <v>4909.6385542168673</v>
      </c>
      <c r="H140" s="1">
        <f t="shared" si="7"/>
        <v>3.0263742086523668E-5</v>
      </c>
      <c r="I140" s="1">
        <f t="shared" si="8"/>
        <v>6677.1084337349394</v>
      </c>
      <c r="J140" s="1">
        <f t="shared" si="9"/>
        <v>3.1387996422004825E-5</v>
      </c>
      <c r="K140" s="1">
        <f t="shared" si="10"/>
        <v>3.927710843373494</v>
      </c>
      <c r="L140" s="1">
        <f t="shared" si="11"/>
        <v>3.0263742086523665E-5</v>
      </c>
      <c r="M140" s="1">
        <f t="shared" si="12"/>
        <v>1.7183734939759036E-3</v>
      </c>
      <c r="N140" s="1">
        <f t="shared" si="13"/>
        <v>3.1387996422004825E-5</v>
      </c>
    </row>
    <row r="141" spans="2:14" x14ac:dyDescent="0.25">
      <c r="B141" s="1">
        <v>-2</v>
      </c>
      <c r="C141" s="1">
        <f t="shared" si="4"/>
        <v>1.9759036144578312</v>
      </c>
      <c r="D141" s="1">
        <f t="shared" si="14"/>
        <v>3.0098597365665121E-5</v>
      </c>
      <c r="E141" s="1">
        <f t="shared" si="5"/>
        <v>0.49397590361445781</v>
      </c>
      <c r="F141" s="1">
        <f t="shared" si="15"/>
        <v>3.0066508919138886E-5</v>
      </c>
      <c r="G141" s="1">
        <f t="shared" si="6"/>
        <v>4939.7590361445782</v>
      </c>
      <c r="H141" s="1">
        <f t="shared" si="7"/>
        <v>3.0449409215888839E-5</v>
      </c>
      <c r="I141" s="1">
        <f t="shared" si="8"/>
        <v>6718.0722891566265</v>
      </c>
      <c r="J141" s="1">
        <f t="shared" si="9"/>
        <v>3.1196606199919429E-5</v>
      </c>
      <c r="K141" s="1">
        <f t="shared" si="10"/>
        <v>3.9518072289156625</v>
      </c>
      <c r="L141" s="1">
        <f t="shared" si="11"/>
        <v>3.0449409215888849E-5</v>
      </c>
      <c r="M141" s="1">
        <f t="shared" si="12"/>
        <v>1.7289156626506023E-3</v>
      </c>
      <c r="N141" s="1">
        <f t="shared" si="13"/>
        <v>3.1196606199919429E-5</v>
      </c>
    </row>
    <row r="142" spans="2:14" x14ac:dyDescent="0.25">
      <c r="B142" s="1">
        <v>-1</v>
      </c>
      <c r="C142" s="1">
        <f t="shared" si="4"/>
        <v>1.9879518072289157</v>
      </c>
      <c r="D142" s="1">
        <f t="shared" si="14"/>
        <v>3.0458624402028514E-5</v>
      </c>
      <c r="E142" s="1">
        <f t="shared" si="5"/>
        <v>0.49698795180722893</v>
      </c>
      <c r="F142" s="1">
        <f t="shared" si="15"/>
        <v>3.0442433135434949E-5</v>
      </c>
      <c r="G142" s="1">
        <f t="shared" si="6"/>
        <v>4969.8795180722891</v>
      </c>
      <c r="H142" s="1">
        <f t="shared" si="7"/>
        <v>3.0635076345254019E-5</v>
      </c>
      <c r="I142" s="1">
        <f t="shared" si="8"/>
        <v>6759.0361445783137</v>
      </c>
      <c r="J142" s="1">
        <f t="shared" si="9"/>
        <v>3.1007535859313854E-5</v>
      </c>
      <c r="K142" s="1">
        <f t="shared" si="10"/>
        <v>3.9759036144578315</v>
      </c>
      <c r="L142" s="1">
        <f t="shared" si="11"/>
        <v>3.0635076345254019E-5</v>
      </c>
      <c r="M142" s="1">
        <f t="shared" si="12"/>
        <v>1.7394578313253014E-3</v>
      </c>
      <c r="N142" s="1">
        <f t="shared" si="13"/>
        <v>3.1007535859313854E-5</v>
      </c>
    </row>
    <row r="143" spans="2:14" x14ac:dyDescent="0.25">
      <c r="B143" s="31">
        <v>0</v>
      </c>
      <c r="C143" s="1">
        <f t="shared" si="4"/>
        <v>2</v>
      </c>
      <c r="D143" s="31">
        <f t="shared" si="14"/>
        <v>3.0820743474619197E-5</v>
      </c>
      <c r="E143" s="1">
        <f t="shared" si="5"/>
        <v>0.5</v>
      </c>
      <c r="F143" s="31">
        <f t="shared" si="15"/>
        <v>3.0820743474619197E-5</v>
      </c>
      <c r="G143" s="1">
        <f t="shared" si="6"/>
        <v>5000</v>
      </c>
      <c r="H143" s="31">
        <f t="shared" si="7"/>
        <v>3.0820743474619197E-5</v>
      </c>
      <c r="I143" s="1">
        <f t="shared" si="8"/>
        <v>6800</v>
      </c>
      <c r="J143" s="1">
        <f t="shared" si="9"/>
        <v>3.0820743474619197E-5</v>
      </c>
      <c r="K143" s="1">
        <f t="shared" si="10"/>
        <v>4</v>
      </c>
      <c r="L143" s="1">
        <f t="shared" si="11"/>
        <v>3.0820743474619197E-5</v>
      </c>
      <c r="M143" s="1">
        <f t="shared" si="12"/>
        <v>1.75E-3</v>
      </c>
      <c r="N143" s="1">
        <f t="shared" si="13"/>
        <v>3.0820743474619197E-5</v>
      </c>
    </row>
    <row r="144" spans="2:14" x14ac:dyDescent="0.25">
      <c r="B144" s="1">
        <v>1</v>
      </c>
      <c r="C144" s="1">
        <f t="shared" si="4"/>
        <v>2.0120481927710845</v>
      </c>
      <c r="D144" s="1">
        <f t="shared" si="14"/>
        <v>3.1184954027314991E-5</v>
      </c>
      <c r="E144" s="1">
        <f t="shared" si="5"/>
        <v>0.50301204819277112</v>
      </c>
      <c r="F144" s="1">
        <f t="shared" si="15"/>
        <v>3.1201440571158692E-5</v>
      </c>
      <c r="G144" s="1">
        <f t="shared" si="6"/>
        <v>5030.1204819277109</v>
      </c>
      <c r="H144" s="1">
        <f t="shared" si="7"/>
        <v>3.1006410603984367E-5</v>
      </c>
      <c r="I144" s="1">
        <f t="shared" si="8"/>
        <v>6840.9638554216872</v>
      </c>
      <c r="J144" s="1">
        <f t="shared" si="9"/>
        <v>3.0636188124471773E-5</v>
      </c>
      <c r="K144" s="1">
        <f t="shared" si="10"/>
        <v>4.024096385542169</v>
      </c>
      <c r="L144" s="1">
        <f t="shared" si="11"/>
        <v>3.1006410603984374E-5</v>
      </c>
      <c r="M144" s="1">
        <f t="shared" si="12"/>
        <v>1.7605421686746989E-3</v>
      </c>
      <c r="N144" s="1">
        <f t="shared" si="13"/>
        <v>3.0636188124471773E-5</v>
      </c>
    </row>
    <row r="145" spans="2:14" x14ac:dyDescent="0.25">
      <c r="B145" s="1">
        <v>2</v>
      </c>
      <c r="C145" s="1">
        <f t="shared" si="4"/>
        <v>2.0240963855421685</v>
      </c>
      <c r="D145" s="1">
        <f t="shared" si="14"/>
        <v>3.1551255507480309E-5</v>
      </c>
      <c r="E145" s="1">
        <f t="shared" si="5"/>
        <v>0.50602409638554213</v>
      </c>
      <c r="F145" s="1">
        <f t="shared" si="15"/>
        <v>3.1584525055876938E-5</v>
      </c>
      <c r="G145" s="1">
        <f t="shared" si="6"/>
        <v>5060.2409638554209</v>
      </c>
      <c r="H145" s="1">
        <f t="shared" si="7"/>
        <v>3.1192077733349538E-5</v>
      </c>
      <c r="I145" s="1">
        <f t="shared" si="8"/>
        <v>6881.9277108433726</v>
      </c>
      <c r="J145" s="1">
        <f t="shared" si="9"/>
        <v>3.0453829861826112E-5</v>
      </c>
      <c r="K145" s="1">
        <f t="shared" si="10"/>
        <v>4.0481927710843371</v>
      </c>
      <c r="L145" s="1">
        <f t="shared" si="11"/>
        <v>3.1192077733349551E-5</v>
      </c>
      <c r="M145" s="1">
        <f t="shared" si="12"/>
        <v>1.7710843373493976E-3</v>
      </c>
      <c r="N145" s="1">
        <f t="shared" si="13"/>
        <v>3.0453829861826112E-5</v>
      </c>
    </row>
    <row r="146" spans="2:14" x14ac:dyDescent="0.25">
      <c r="B146" s="1">
        <v>3</v>
      </c>
      <c r="C146" s="1">
        <f t="shared" si="4"/>
        <v>2.036144578313253</v>
      </c>
      <c r="D146" s="1">
        <f t="shared" si="14"/>
        <v>3.1919647365923736E-5</v>
      </c>
      <c r="E146" s="1">
        <f t="shared" si="5"/>
        <v>0.50903614457831325</v>
      </c>
      <c r="F146" s="1">
        <f t="shared" si="15"/>
        <v>3.1969997555996613E-5</v>
      </c>
      <c r="G146" s="1">
        <f t="shared" si="6"/>
        <v>5090.3614457831327</v>
      </c>
      <c r="H146" s="1">
        <f t="shared" si="7"/>
        <v>3.1377744862714722E-5</v>
      </c>
      <c r="I146" s="1">
        <f t="shared" si="8"/>
        <v>6922.8915662650606</v>
      </c>
      <c r="J146" s="1">
        <f t="shared" si="9"/>
        <v>3.0273629685128912E-5</v>
      </c>
      <c r="K146" s="1">
        <f t="shared" si="10"/>
        <v>4.072289156626506</v>
      </c>
      <c r="L146" s="1">
        <f t="shared" si="11"/>
        <v>3.1377744862714722E-5</v>
      </c>
      <c r="M146" s="1">
        <f t="shared" si="12"/>
        <v>1.7816265060240965E-3</v>
      </c>
      <c r="N146" s="1">
        <f t="shared" si="13"/>
        <v>3.0273629685128912E-5</v>
      </c>
    </row>
    <row r="147" spans="2:14" x14ac:dyDescent="0.25">
      <c r="B147" s="1">
        <v>4</v>
      </c>
      <c r="C147" s="1">
        <f t="shared" si="4"/>
        <v>2.0481927710843375</v>
      </c>
      <c r="D147" s="1">
        <f t="shared" si="14"/>
        <v>3.2290129056856101E-5</v>
      </c>
      <c r="E147" s="1">
        <f t="shared" si="5"/>
        <v>0.51204819277108438</v>
      </c>
      <c r="F147" s="1">
        <f t="shared" si="15"/>
        <v>3.2357858695181132E-5</v>
      </c>
      <c r="G147" s="1">
        <f t="shared" si="6"/>
        <v>5120.4819277108436</v>
      </c>
      <c r="H147" s="1">
        <f t="shared" si="7"/>
        <v>3.1563411992079899E-5</v>
      </c>
      <c r="I147" s="1">
        <f t="shared" si="8"/>
        <v>6963.8554216867478</v>
      </c>
      <c r="J147" s="1">
        <f t="shared" si="9"/>
        <v>3.0095549510510505E-5</v>
      </c>
      <c r="K147" s="1">
        <f t="shared" si="10"/>
        <v>4.096385542168675</v>
      </c>
      <c r="L147" s="1">
        <f t="shared" si="11"/>
        <v>3.1563411992079899E-5</v>
      </c>
      <c r="M147" s="1">
        <f t="shared" si="12"/>
        <v>1.7921686746987953E-3</v>
      </c>
      <c r="N147" s="1">
        <f t="shared" si="13"/>
        <v>3.0095549510510505E-5</v>
      </c>
    </row>
    <row r="148" spans="2:14" x14ac:dyDescent="0.25">
      <c r="B148" s="1">
        <v>5</v>
      </c>
      <c r="C148" s="1">
        <f t="shared" si="4"/>
        <v>2.0602409638554215</v>
      </c>
      <c r="D148" s="1">
        <f t="shared" si="14"/>
        <v>3.2662700037849554E-5</v>
      </c>
      <c r="E148" s="1">
        <f t="shared" si="5"/>
        <v>0.51506024096385539</v>
      </c>
      <c r="F148" s="1">
        <f t="shared" si="15"/>
        <v>3.2748109093575935E-5</v>
      </c>
      <c r="G148" s="1">
        <f t="shared" si="6"/>
        <v>5150.6024096385536</v>
      </c>
      <c r="H148" s="1">
        <f t="shared" si="7"/>
        <v>3.174907912144507E-5</v>
      </c>
      <c r="I148" s="1">
        <f t="shared" si="8"/>
        <v>7004.8192771084332</v>
      </c>
      <c r="J148" s="1">
        <f t="shared" si="9"/>
        <v>2.9919552144951968E-5</v>
      </c>
      <c r="K148" s="1">
        <f t="shared" si="10"/>
        <v>4.1204819277108431</v>
      </c>
      <c r="L148" s="1">
        <f t="shared" si="11"/>
        <v>3.174907912144507E-5</v>
      </c>
      <c r="M148" s="1">
        <f t="shared" si="12"/>
        <v>1.802710843373494E-3</v>
      </c>
      <c r="N148" s="1">
        <f t="shared" si="13"/>
        <v>2.9919552144951968E-5</v>
      </c>
    </row>
    <row r="149" spans="2:14" x14ac:dyDescent="0.25">
      <c r="B149" s="1">
        <v>6</v>
      </c>
      <c r="C149" s="1">
        <f t="shared" si="4"/>
        <v>2.072289156626506</v>
      </c>
      <c r="D149" s="1">
        <f t="shared" si="14"/>
        <v>3.3037359769797296E-5</v>
      </c>
      <c r="E149" s="1">
        <f t="shared" si="5"/>
        <v>0.51807228915662651</v>
      </c>
      <c r="F149" s="1">
        <f t="shared" si="15"/>
        <v>3.314074936784877E-5</v>
      </c>
      <c r="G149" s="1">
        <f t="shared" si="6"/>
        <v>5180.7228915662654</v>
      </c>
      <c r="H149" s="1">
        <f t="shared" si="7"/>
        <v>3.1934746250810254E-5</v>
      </c>
      <c r="I149" s="1">
        <f t="shared" si="8"/>
        <v>7045.7831325301204</v>
      </c>
      <c r="J149" s="1">
        <f t="shared" si="9"/>
        <v>2.9745601260388294E-5</v>
      </c>
      <c r="K149" s="1">
        <f t="shared" si="10"/>
        <v>4.1445783132530121</v>
      </c>
      <c r="L149" s="1">
        <f t="shared" si="11"/>
        <v>3.1934746250810247E-5</v>
      </c>
      <c r="M149" s="1">
        <f t="shared" si="12"/>
        <v>1.8132530120481929E-3</v>
      </c>
      <c r="N149" s="1">
        <f t="shared" si="13"/>
        <v>2.9745601260388294E-5</v>
      </c>
    </row>
    <row r="150" spans="2:14" x14ac:dyDescent="0.25">
      <c r="B150" s="1">
        <v>7</v>
      </c>
      <c r="C150" s="1">
        <f t="shared" si="4"/>
        <v>2.0843373493975905</v>
      </c>
      <c r="D150" s="1">
        <f t="shared" si="14"/>
        <v>3.3414107716873895E-5</v>
      </c>
      <c r="E150" s="1">
        <f t="shared" si="5"/>
        <v>0.52108433734939763</v>
      </c>
      <c r="F150" s="1">
        <f t="shared" si="15"/>
        <v>3.3535780131229361E-5</v>
      </c>
      <c r="G150" s="1">
        <f t="shared" si="6"/>
        <v>5210.8433734939763</v>
      </c>
      <c r="H150" s="1">
        <f t="shared" si="7"/>
        <v>3.2120413380175431E-5</v>
      </c>
      <c r="I150" s="1">
        <f t="shared" si="8"/>
        <v>7086.7469879518076</v>
      </c>
      <c r="J150" s="1">
        <f t="shared" si="9"/>
        <v>2.957366136870975E-5</v>
      </c>
      <c r="K150" s="1">
        <f t="shared" si="10"/>
        <v>4.168674698795181</v>
      </c>
      <c r="L150" s="1">
        <f t="shared" si="11"/>
        <v>3.2120413380175431E-5</v>
      </c>
      <c r="M150" s="1">
        <f t="shared" si="12"/>
        <v>1.8237951807228917E-3</v>
      </c>
      <c r="N150" s="1">
        <f t="shared" si="13"/>
        <v>2.957366136870975E-5</v>
      </c>
    </row>
    <row r="151" spans="2:14" x14ac:dyDescent="0.25">
      <c r="B151" s="1">
        <v>8</v>
      </c>
      <c r="C151" s="1">
        <f t="shared" si="4"/>
        <v>2.0963855421686746</v>
      </c>
      <c r="D151" s="1">
        <f t="shared" si="14"/>
        <v>3.379294334649649E-5</v>
      </c>
      <c r="E151" s="1">
        <f t="shared" si="5"/>
        <v>0.52409638554216864</v>
      </c>
      <c r="F151" s="1">
        <f t="shared" si="15"/>
        <v>3.3933201993548361E-5</v>
      </c>
      <c r="G151" s="1">
        <f t="shared" si="6"/>
        <v>5240.9638554216863</v>
      </c>
      <c r="H151" s="1">
        <f t="shared" si="7"/>
        <v>3.2306080509540595E-5</v>
      </c>
      <c r="I151" s="1">
        <f t="shared" si="8"/>
        <v>7127.7108433734938</v>
      </c>
      <c r="J151" s="1">
        <f t="shared" si="9"/>
        <v>2.9403697797625207E-5</v>
      </c>
      <c r="K151" s="1">
        <f t="shared" si="10"/>
        <v>4.1927710843373491</v>
      </c>
      <c r="L151" s="1">
        <f t="shared" si="11"/>
        <v>3.2306080509540602E-5</v>
      </c>
      <c r="M151" s="1">
        <f t="shared" si="12"/>
        <v>1.8343373493975902E-3</v>
      </c>
      <c r="N151" s="1">
        <f t="shared" si="13"/>
        <v>2.940369779762521E-5</v>
      </c>
    </row>
    <row r="152" spans="2:14" x14ac:dyDescent="0.25">
      <c r="B152" s="1">
        <v>9</v>
      </c>
      <c r="C152" s="1">
        <f t="shared" si="4"/>
        <v>2.1084337349397591</v>
      </c>
      <c r="D152" s="1">
        <f t="shared" si="14"/>
        <v>3.4173866129286605E-5</v>
      </c>
      <c r="E152" s="1">
        <f t="shared" si="5"/>
        <v>0.52710843373493976</v>
      </c>
      <c r="F152" s="1">
        <f t="shared" si="15"/>
        <v>3.4333015561275811E-5</v>
      </c>
      <c r="G152" s="1">
        <f t="shared" si="6"/>
        <v>5271.0843373493981</v>
      </c>
      <c r="H152" s="1">
        <f t="shared" si="7"/>
        <v>3.2491747638905779E-5</v>
      </c>
      <c r="I152" s="1">
        <f t="shared" si="8"/>
        <v>7168.674698795181</v>
      </c>
      <c r="J152" s="1">
        <f t="shared" si="9"/>
        <v>2.9235676667353064E-5</v>
      </c>
      <c r="K152" s="1">
        <f t="shared" si="10"/>
        <v>4.2168674698795181</v>
      </c>
      <c r="L152" s="1">
        <f t="shared" si="11"/>
        <v>3.2491747638905779E-5</v>
      </c>
      <c r="M152" s="1">
        <f t="shared" si="12"/>
        <v>1.8448795180722893E-3</v>
      </c>
      <c r="N152" s="1">
        <f t="shared" si="13"/>
        <v>2.9235676667353064E-5</v>
      </c>
    </row>
    <row r="153" spans="2:14" x14ac:dyDescent="0.25">
      <c r="B153" s="1">
        <v>10</v>
      </c>
      <c r="C153" s="1">
        <f t="shared" si="4"/>
        <v>2.1204819277108435</v>
      </c>
      <c r="D153" s="1">
        <f t="shared" si="14"/>
        <v>3.4556875539032522E-5</v>
      </c>
      <c r="E153" s="1">
        <f t="shared" si="5"/>
        <v>0.53012048192771088</v>
      </c>
      <c r="F153" s="1">
        <f t="shared" si="15"/>
        <v>3.4735221437558664E-5</v>
      </c>
      <c r="G153" s="1">
        <f t="shared" si="6"/>
        <v>5301.204819277109</v>
      </c>
      <c r="H153" s="1">
        <f t="shared" si="7"/>
        <v>3.2677414768270957E-5</v>
      </c>
      <c r="I153" s="1">
        <f t="shared" si="8"/>
        <v>7209.6385542168682</v>
      </c>
      <c r="J153" s="1">
        <f t="shared" si="9"/>
        <v>2.9069564868106739E-5</v>
      </c>
      <c r="K153" s="1">
        <f t="shared" si="10"/>
        <v>4.2409638554216871</v>
      </c>
      <c r="L153" s="1">
        <f t="shared" si="11"/>
        <v>3.2677414768270963E-5</v>
      </c>
      <c r="M153" s="1">
        <f t="shared" si="12"/>
        <v>1.8554216867469882E-3</v>
      </c>
      <c r="N153" s="1">
        <f t="shared" si="13"/>
        <v>2.9069564868106739E-5</v>
      </c>
    </row>
    <row r="154" spans="2:14" x14ac:dyDescent="0.25">
      <c r="B154" s="1">
        <v>11</v>
      </c>
      <c r="C154" s="1">
        <f t="shared" si="4"/>
        <v>2.1325301204819276</v>
      </c>
      <c r="D154" s="1">
        <f t="shared" si="14"/>
        <v>3.4941971052652516E-5</v>
      </c>
      <c r="E154" s="1">
        <f t="shared" si="5"/>
        <v>0.5331325301204819</v>
      </c>
      <c r="F154" s="1">
        <f t="shared" si="15"/>
        <v>3.5139820222257861E-5</v>
      </c>
      <c r="G154" s="1">
        <f t="shared" si="6"/>
        <v>5331.325301204819</v>
      </c>
      <c r="H154" s="1">
        <f t="shared" si="7"/>
        <v>3.286308189763612E-5</v>
      </c>
      <c r="I154" s="1">
        <f t="shared" si="8"/>
        <v>7250.6024096385536</v>
      </c>
      <c r="J154" s="1">
        <f t="shared" si="9"/>
        <v>2.8905330038343428E-5</v>
      </c>
      <c r="K154" s="1">
        <f t="shared" si="10"/>
        <v>4.2650602409638552</v>
      </c>
      <c r="L154" s="1">
        <f t="shared" si="11"/>
        <v>3.2863081897636127E-5</v>
      </c>
      <c r="M154" s="1">
        <f t="shared" si="12"/>
        <v>1.8659638554216866E-3</v>
      </c>
      <c r="N154" s="1">
        <f t="shared" si="13"/>
        <v>2.8905330038343428E-5</v>
      </c>
    </row>
    <row r="155" spans="2:14" x14ac:dyDescent="0.25">
      <c r="B155" s="1">
        <v>12</v>
      </c>
      <c r="C155" s="1">
        <f t="shared" si="4"/>
        <v>2.1445783132530121</v>
      </c>
      <c r="D155" s="1">
        <f t="shared" si="14"/>
        <v>3.5329152150158581E-5</v>
      </c>
      <c r="E155" s="1">
        <f t="shared" si="5"/>
        <v>0.53614457831325302</v>
      </c>
      <c r="F155" s="1">
        <f t="shared" si="15"/>
        <v>3.5546812511984866E-5</v>
      </c>
      <c r="G155" s="1">
        <f t="shared" si="6"/>
        <v>5361.4457831325299</v>
      </c>
      <c r="H155" s="1">
        <f t="shared" si="7"/>
        <v>3.3048749027001305E-5</v>
      </c>
      <c r="I155" s="1">
        <f t="shared" si="8"/>
        <v>7291.5662650602408</v>
      </c>
      <c r="J155" s="1">
        <f t="shared" si="9"/>
        <v>2.8742940543745992E-5</v>
      </c>
      <c r="K155" s="1">
        <f t="shared" si="10"/>
        <v>4.2891566265060241</v>
      </c>
      <c r="L155" s="1">
        <f t="shared" si="11"/>
        <v>3.3048749027001305E-5</v>
      </c>
      <c r="M155" s="1">
        <f t="shared" si="12"/>
        <v>1.8765060240963857E-3</v>
      </c>
      <c r="N155" s="1">
        <f t="shared" si="13"/>
        <v>2.8742940543745989E-5</v>
      </c>
    </row>
    <row r="156" spans="2:14" x14ac:dyDescent="0.25">
      <c r="B156" s="1">
        <v>13</v>
      </c>
      <c r="C156" s="1">
        <f t="shared" si="4"/>
        <v>2.1566265060240966</v>
      </c>
      <c r="D156" s="1">
        <f t="shared" si="14"/>
        <v>3.5718418314620728E-5</v>
      </c>
      <c r="E156" s="1">
        <f t="shared" si="5"/>
        <v>0.53915662650602414</v>
      </c>
      <c r="F156" s="1">
        <f t="shared" si="15"/>
        <v>3.5956198900137333E-5</v>
      </c>
      <c r="G156" s="1">
        <f t="shared" si="6"/>
        <v>5391.5662650602417</v>
      </c>
      <c r="H156" s="1">
        <f t="shared" si="7"/>
        <v>3.3234416156366482E-5</v>
      </c>
      <c r="I156" s="1">
        <f t="shared" si="8"/>
        <v>7332.530120481928</v>
      </c>
      <c r="J156" s="1">
        <f t="shared" si="9"/>
        <v>2.858236545690942E-5</v>
      </c>
      <c r="K156" s="1">
        <f t="shared" si="10"/>
        <v>4.3132530120481931</v>
      </c>
      <c r="L156" s="1">
        <f t="shared" si="11"/>
        <v>3.3234416156366489E-5</v>
      </c>
      <c r="M156" s="1">
        <f t="shared" si="12"/>
        <v>1.8870481927710846E-3</v>
      </c>
      <c r="N156" s="1">
        <f t="shared" si="13"/>
        <v>2.8582365456909416E-5</v>
      </c>
    </row>
    <row r="157" spans="2:14" x14ac:dyDescent="0.25">
      <c r="B157" s="1">
        <v>14</v>
      </c>
      <c r="C157" s="1">
        <f t="shared" si="4"/>
        <v>2.1686746987951806</v>
      </c>
      <c r="D157" s="1">
        <f t="shared" si="14"/>
        <v>3.6109769032132059E-5</v>
      </c>
      <c r="E157" s="1">
        <f t="shared" si="5"/>
        <v>0.54216867469879515</v>
      </c>
      <c r="F157" s="1">
        <f t="shared" si="15"/>
        <v>3.6367979976934392E-5</v>
      </c>
      <c r="G157" s="1">
        <f t="shared" si="6"/>
        <v>5421.6867469879517</v>
      </c>
      <c r="H157" s="1">
        <f t="shared" si="7"/>
        <v>3.3420083285731652E-5</v>
      </c>
      <c r="I157" s="1">
        <f t="shared" si="8"/>
        <v>7373.4939759036142</v>
      </c>
      <c r="J157" s="1">
        <f t="shared" si="9"/>
        <v>2.8423574537704371E-5</v>
      </c>
      <c r="K157" s="1">
        <f t="shared" si="10"/>
        <v>4.3373493975903612</v>
      </c>
      <c r="L157" s="1">
        <f t="shared" si="11"/>
        <v>3.3420083285731659E-5</v>
      </c>
      <c r="M157" s="1">
        <f t="shared" si="12"/>
        <v>1.897590361445783E-3</v>
      </c>
      <c r="N157" s="1">
        <f t="shared" si="13"/>
        <v>2.8423574537704374E-5</v>
      </c>
    </row>
    <row r="158" spans="2:14" x14ac:dyDescent="0.25">
      <c r="B158" s="1">
        <v>15</v>
      </c>
      <c r="C158" s="1">
        <f t="shared" si="4"/>
        <v>2.1807228915662651</v>
      </c>
      <c r="D158" s="1">
        <f t="shared" si="14"/>
        <v>3.6503203791774349E-5</v>
      </c>
      <c r="E158" s="1">
        <f t="shared" si="5"/>
        <v>0.54518072289156627</v>
      </c>
      <c r="F158" s="1">
        <f t="shared" si="15"/>
        <v>3.6782156329451345E-5</v>
      </c>
      <c r="G158" s="1">
        <f t="shared" si="6"/>
        <v>5451.8072289156626</v>
      </c>
      <c r="H158" s="1">
        <f t="shared" si="7"/>
        <v>3.360575041509683E-5</v>
      </c>
      <c r="I158" s="1">
        <f t="shared" si="8"/>
        <v>7414.4578313253014</v>
      </c>
      <c r="J158" s="1">
        <f t="shared" si="9"/>
        <v>2.8266538214291636E-5</v>
      </c>
      <c r="K158" s="1">
        <f t="shared" si="10"/>
        <v>4.3614457831325302</v>
      </c>
      <c r="L158" s="1">
        <f t="shared" si="11"/>
        <v>3.3605750415096837E-5</v>
      </c>
      <c r="M158" s="1">
        <f t="shared" si="12"/>
        <v>1.9081325301204819E-3</v>
      </c>
      <c r="N158" s="1">
        <f t="shared" si="13"/>
        <v>2.826653821429164E-5</v>
      </c>
    </row>
    <row r="159" spans="2:14" x14ac:dyDescent="0.25">
      <c r="B159" s="1">
        <v>16</v>
      </c>
      <c r="C159" s="1">
        <f t="shared" si="4"/>
        <v>2.1927710843373496</v>
      </c>
      <c r="D159" s="1">
        <f t="shared" si="14"/>
        <v>3.6898722085584134E-5</v>
      </c>
      <c r="E159" s="1">
        <f t="shared" si="5"/>
        <v>0.54819277108433739</v>
      </c>
      <c r="F159" s="1">
        <f t="shared" si="15"/>
        <v>3.7198728541653619E-5</v>
      </c>
      <c r="G159" s="1">
        <f t="shared" si="6"/>
        <v>5481.9277108433744</v>
      </c>
      <c r="H159" s="1">
        <f t="shared" si="7"/>
        <v>3.3791417544462014E-5</v>
      </c>
      <c r="I159" s="1">
        <f t="shared" si="8"/>
        <v>7455.4216867469886</v>
      </c>
      <c r="J159" s="1">
        <f t="shared" si="9"/>
        <v>2.8111227564762562E-5</v>
      </c>
      <c r="K159" s="1">
        <f t="shared" si="10"/>
        <v>4.3855421686746991</v>
      </c>
      <c r="L159" s="1">
        <f t="shared" si="11"/>
        <v>3.3791417544462014E-5</v>
      </c>
      <c r="M159" s="1">
        <f t="shared" si="12"/>
        <v>1.918674698795181E-3</v>
      </c>
      <c r="N159" s="1">
        <f t="shared" si="13"/>
        <v>2.8111227564762562E-5</v>
      </c>
    </row>
    <row r="160" spans="2:14" x14ac:dyDescent="0.25">
      <c r="B160" s="1">
        <v>17</v>
      </c>
      <c r="C160" s="1">
        <f t="shared" si="4"/>
        <v>2.2048192771084336</v>
      </c>
      <c r="D160" s="1">
        <f t="shared" si="14"/>
        <v>3.7296323408519491E-5</v>
      </c>
      <c r="E160" s="1">
        <f t="shared" si="5"/>
        <v>0.5512048192771084</v>
      </c>
      <c r="F160" s="1">
        <f t="shared" si="15"/>
        <v>3.7617697194430337E-5</v>
      </c>
      <c r="G160" s="1">
        <f t="shared" si="6"/>
        <v>5512.0481927710844</v>
      </c>
      <c r="H160" s="1">
        <f t="shared" si="7"/>
        <v>3.3977084673827185E-5</v>
      </c>
      <c r="I160" s="1">
        <f t="shared" si="8"/>
        <v>7496.385542168674</v>
      </c>
      <c r="J160" s="1">
        <f t="shared" si="9"/>
        <v>2.7957614299381349E-5</v>
      </c>
      <c r="K160" s="1">
        <f t="shared" si="10"/>
        <v>4.4096385542168672</v>
      </c>
      <c r="L160" s="1">
        <f t="shared" si="11"/>
        <v>3.3977084673827185E-5</v>
      </c>
      <c r="M160" s="1">
        <f t="shared" si="12"/>
        <v>1.9292168674698794E-3</v>
      </c>
      <c r="N160" s="1">
        <f t="shared" si="13"/>
        <v>2.7957614299381349E-5</v>
      </c>
    </row>
    <row r="161" spans="2:14" x14ac:dyDescent="0.25">
      <c r="B161" s="1">
        <v>18</v>
      </c>
      <c r="C161" s="1">
        <f t="shared" si="4"/>
        <v>2.2168674698795181</v>
      </c>
      <c r="D161" s="1">
        <f t="shared" si="14"/>
        <v>3.7696007258427325E-5</v>
      </c>
      <c r="E161" s="1">
        <f t="shared" si="5"/>
        <v>0.55421686746987953</v>
      </c>
      <c r="F161" s="1">
        <f t="shared" si="15"/>
        <v>3.8039062865627403E-5</v>
      </c>
      <c r="G161" s="1">
        <f t="shared" si="6"/>
        <v>5542.1686746987953</v>
      </c>
      <c r="H161" s="1">
        <f t="shared" si="7"/>
        <v>3.4162751803192355E-5</v>
      </c>
      <c r="I161" s="1">
        <f t="shared" si="8"/>
        <v>7537.3493975903611</v>
      </c>
      <c r="J161" s="1">
        <f t="shared" si="9"/>
        <v>2.780567074340645E-5</v>
      </c>
      <c r="K161" s="1">
        <f t="shared" si="10"/>
        <v>4.4337349397590362</v>
      </c>
      <c r="L161" s="1">
        <f t="shared" si="11"/>
        <v>3.4162751803192355E-5</v>
      </c>
      <c r="M161" s="1">
        <f t="shared" si="12"/>
        <v>1.9397590361445783E-3</v>
      </c>
      <c r="N161" s="1">
        <f t="shared" si="13"/>
        <v>2.780567074340645E-5</v>
      </c>
    </row>
    <row r="162" spans="2:14" x14ac:dyDescent="0.25">
      <c r="B162" s="1">
        <v>19</v>
      </c>
      <c r="C162" s="1">
        <f t="shared" si="4"/>
        <v>2.2289156626506026</v>
      </c>
      <c r="D162" s="1">
        <f t="shared" si="14"/>
        <v>3.8097773136011183E-5</v>
      </c>
      <c r="E162" s="1">
        <f t="shared" si="5"/>
        <v>0.55722891566265065</v>
      </c>
      <c r="F162" s="1">
        <f t="shared" si="15"/>
        <v>3.8462826130079742E-5</v>
      </c>
      <c r="G162" s="1">
        <f t="shared" si="6"/>
        <v>5572.2891566265062</v>
      </c>
      <c r="H162" s="1">
        <f t="shared" si="7"/>
        <v>3.4348418932557532E-5</v>
      </c>
      <c r="I162" s="1">
        <f t="shared" si="8"/>
        <v>7578.3132530120492</v>
      </c>
      <c r="J162" s="1">
        <f t="shared" si="9"/>
        <v>2.7655369820469115E-5</v>
      </c>
      <c r="K162" s="1">
        <f t="shared" si="10"/>
        <v>4.4578313253012052</v>
      </c>
      <c r="L162" s="1">
        <f t="shared" si="11"/>
        <v>3.4348418932557532E-5</v>
      </c>
      <c r="M162" s="1">
        <f t="shared" si="12"/>
        <v>1.9503012048192774E-3</v>
      </c>
      <c r="N162" s="1">
        <f t="shared" si="13"/>
        <v>2.7655369820469115E-5</v>
      </c>
    </row>
    <row r="163" spans="2:14" x14ac:dyDescent="0.25">
      <c r="B163" s="1">
        <v>20</v>
      </c>
      <c r="C163" s="1">
        <f t="shared" si="4"/>
        <v>2.2409638554216866</v>
      </c>
      <c r="D163" s="1">
        <f t="shared" si="14"/>
        <v>3.8501620544799536E-5</v>
      </c>
      <c r="E163" s="1">
        <f t="shared" si="5"/>
        <v>0.56024096385542166</v>
      </c>
      <c r="F163" s="1">
        <f t="shared" si="15"/>
        <v>3.8888987559643353E-5</v>
      </c>
      <c r="G163" s="1">
        <f t="shared" si="6"/>
        <v>5602.4096385542161</v>
      </c>
      <c r="H163" s="1">
        <f t="shared" si="7"/>
        <v>3.4534086061922703E-5</v>
      </c>
      <c r="I163" s="1">
        <f t="shared" si="8"/>
        <v>7619.2771084337346</v>
      </c>
      <c r="J163" s="1">
        <f t="shared" si="9"/>
        <v>2.75066850364881E-5</v>
      </c>
      <c r="K163" s="1">
        <f t="shared" si="10"/>
        <v>4.4819277108433733</v>
      </c>
      <c r="L163" s="1">
        <f t="shared" si="11"/>
        <v>3.453408606192271E-5</v>
      </c>
      <c r="M163" s="1">
        <f t="shared" si="12"/>
        <v>1.9608433734939756E-3</v>
      </c>
      <c r="N163" s="1">
        <f t="shared" si="13"/>
        <v>2.7506685036488104E-5</v>
      </c>
    </row>
    <row r="164" spans="2:14" x14ac:dyDescent="0.25">
      <c r="B164" s="1">
        <v>21</v>
      </c>
      <c r="C164" s="1">
        <f t="shared" si="4"/>
        <v>2.2530120481927711</v>
      </c>
      <c r="D164" s="1">
        <f t="shared" si="14"/>
        <v>3.8907548991114835E-5</v>
      </c>
      <c r="E164" s="1">
        <f t="shared" si="5"/>
        <v>0.56325301204819278</v>
      </c>
      <c r="F164" s="1">
        <f t="shared" si="15"/>
        <v>3.9317547723226789E-5</v>
      </c>
      <c r="G164" s="1">
        <f t="shared" si="6"/>
        <v>5632.530120481928</v>
      </c>
      <c r="H164" s="1">
        <f t="shared" si="7"/>
        <v>3.4719753191287887E-5</v>
      </c>
      <c r="I164" s="1">
        <f t="shared" si="8"/>
        <v>7660.2409638554218</v>
      </c>
      <c r="J164" s="1">
        <f t="shared" si="9"/>
        <v>2.7359590464100462E-5</v>
      </c>
      <c r="K164" s="1">
        <f t="shared" si="10"/>
        <v>4.5060240963855422</v>
      </c>
      <c r="L164" s="1">
        <f t="shared" si="11"/>
        <v>3.4719753191287887E-5</v>
      </c>
      <c r="M164" s="1">
        <f t="shared" si="12"/>
        <v>1.971385542168675E-3</v>
      </c>
      <c r="N164" s="1">
        <f t="shared" si="13"/>
        <v>2.7359590464100455E-5</v>
      </c>
    </row>
    <row r="165" spans="2:14" x14ac:dyDescent="0.25">
      <c r="B165" s="1">
        <v>22</v>
      </c>
      <c r="C165" s="1">
        <f t="shared" si="4"/>
        <v>2.2650602409638556</v>
      </c>
      <c r="D165" s="1">
        <f t="shared" si="14"/>
        <v>3.9315557984042691E-5</v>
      </c>
      <c r="E165" s="1">
        <f t="shared" si="5"/>
        <v>0.5662650602409639</v>
      </c>
      <c r="F165" s="1">
        <f t="shared" si="15"/>
        <v>3.9748507186821885E-5</v>
      </c>
      <c r="G165" s="1">
        <f t="shared" si="6"/>
        <v>5662.6506024096389</v>
      </c>
      <c r="H165" s="1">
        <f t="shared" si="7"/>
        <v>3.4905420320653065E-5</v>
      </c>
      <c r="I165" s="1">
        <f t="shared" si="8"/>
        <v>7701.204819277109</v>
      </c>
      <c r="J165" s="1">
        <f t="shared" si="9"/>
        <v>2.7214060727589289E-5</v>
      </c>
      <c r="K165" s="1">
        <f t="shared" si="10"/>
        <v>4.5301204819277112</v>
      </c>
      <c r="L165" s="1">
        <f t="shared" si="11"/>
        <v>3.4905420320653071E-5</v>
      </c>
      <c r="M165" s="1">
        <f t="shared" si="12"/>
        <v>1.9819277108433738E-3</v>
      </c>
      <c r="N165" s="1">
        <f t="shared" si="13"/>
        <v>2.7214060727589282E-5</v>
      </c>
    </row>
    <row r="166" spans="2:14" x14ac:dyDescent="0.25">
      <c r="B166" s="1">
        <v>23</v>
      </c>
      <c r="C166" s="1">
        <f t="shared" si="4"/>
        <v>2.2771084337349397</v>
      </c>
      <c r="D166" s="1">
        <f t="shared" ref="D166:D167" si="16">4.5375*$D$15^(2+0.044)*($D$18*10^-6)*$D$16*(C166/2)^(2-0.044)/($D$17*$D$19)/(60)</f>
        <v>3.9725647035401871E-5</v>
      </c>
      <c r="E166" s="1">
        <f t="shared" si="5"/>
        <v>0.56927710843373491</v>
      </c>
      <c r="F166" s="1">
        <f t="shared" ref="F166" si="17">4.5375*E166^(2+0.044)*($D$18*10^-6)*$D$16*($D$14/2)^(2-0.044)/($D$17*$D$19)/(60)</f>
        <v>4.0181866513534313E-5</v>
      </c>
      <c r="G166" s="1">
        <f t="shared" si="6"/>
        <v>5692.7710843373488</v>
      </c>
      <c r="H166" s="1">
        <f t="shared" si="7"/>
        <v>3.5091087450018235E-5</v>
      </c>
      <c r="I166" s="1">
        <f t="shared" si="8"/>
        <v>7742.1686746987953</v>
      </c>
      <c r="J166" s="1">
        <f t="shared" si="9"/>
        <v>2.7070070988289872E-5</v>
      </c>
      <c r="K166" s="1">
        <f t="shared" si="10"/>
        <v>4.5542168674698793</v>
      </c>
      <c r="L166" s="1">
        <f t="shared" si="11"/>
        <v>3.5091087450018242E-5</v>
      </c>
      <c r="M166" s="1">
        <f t="shared" si="12"/>
        <v>1.9924698795180723E-3</v>
      </c>
      <c r="N166" s="1">
        <f t="shared" si="13"/>
        <v>2.7070070988289875E-5</v>
      </c>
    </row>
    <row r="167" spans="2:14" x14ac:dyDescent="0.25">
      <c r="B167" s="1">
        <v>24</v>
      </c>
      <c r="C167" s="1">
        <f t="shared" ref="C167:C184" si="18">$D$14*(1+B167/COUNT($B$102:$B$184)*0.5)</f>
        <v>2.2891566265060241</v>
      </c>
      <c r="D167" s="1">
        <f t="shared" si="16"/>
        <v>4.0137815659714655E-5</v>
      </c>
      <c r="E167" s="1">
        <f t="shared" ref="E167:E184" si="19">$D$15*(1+B167/COUNT($B$102:$B$184)*0.5)</f>
        <v>0.57228915662650603</v>
      </c>
      <c r="F167" s="1">
        <f t="shared" ref="F167:F184" si="20">4.5375*E167^(2+0.044)*($D$18*10^-6)*$D$16*($D$14/2)^(2-0.044)/($D$17*$D$19)/(60)</f>
        <v>4.0617626263613594E-5</v>
      </c>
      <c r="G167" s="1">
        <f t="shared" ref="G167:G184" si="21">$D$16*(1+B167/COUNT($B$102:$B$184)*0.5)</f>
        <v>5722.8915662650606</v>
      </c>
      <c r="H167" s="1">
        <f t="shared" ref="H167:H184" si="22">4.5375*$D$15^(2+0.044)*($D$18*10^-6)*G167*($D$14/2)^(2-0.044)/($D$17*$D$19)/(60)</f>
        <v>3.5276754579383419E-5</v>
      </c>
      <c r="I167" s="1">
        <f t="shared" ref="I167:I184" si="23">$D$17*(1+B167/COUNT($B$102:$B$184)*0.5)</f>
        <v>7783.1325301204824</v>
      </c>
      <c r="J167" s="1">
        <f t="shared" ref="J167:J184" si="24">4.5375*$D$15^(2+0.044)*($D$18*10^-6)*$D$16*($D$14/2)^(2-0.044)/(I167*$D$19)/(60)</f>
        <v>2.692759693045677E-5</v>
      </c>
      <c r="K167" s="1">
        <f t="shared" ref="K167:K184" si="25">$D$18*(1+B167/COUNT($B$102:$B$184)*0.5)</f>
        <v>4.5783132530120483</v>
      </c>
      <c r="L167" s="1">
        <f t="shared" ref="L167:L184" si="26">4.5375*$D$15^(2+0.044)*(K167*10^-6)*$D$16*($D$14/2)^(2-0.044)/($D$17*$D$19)/(60)</f>
        <v>3.5276754579383419E-5</v>
      </c>
      <c r="M167" s="1">
        <f t="shared" ref="M167:M184" si="27">$D$19*(1+B167/COUNT($B$102:$B$184)*0.5)</f>
        <v>2.0030120481927711E-3</v>
      </c>
      <c r="N167" s="1">
        <f t="shared" ref="N167:N184" si="28">4.5375*$D$15^(2+0.044)*($D$18*10^-6)*$D$16*($D$14/2)^(2-0.044)/($D$17*M167)/(60)</f>
        <v>2.6927596930456774E-5</v>
      </c>
    </row>
    <row r="168" spans="2:14" x14ac:dyDescent="0.25">
      <c r="B168" s="1">
        <v>25</v>
      </c>
      <c r="C168" s="1">
        <f t="shared" si="18"/>
        <v>2.3012048192771086</v>
      </c>
      <c r="D168" s="1">
        <f t="shared" ref="D168:D183" si="29">4.5375*$D$15^(2+0.044)*($D$18*10^-6)*$D$16*(C168/2)^(2-0.044)/($D$17*$D$19)/(60)</f>
        <v>4.0552063374177644E-5</v>
      </c>
      <c r="E168" s="1">
        <f t="shared" si="19"/>
        <v>0.57530120481927716</v>
      </c>
      <c r="F168" s="1">
        <f t="shared" si="20"/>
        <v>4.1055786994482392E-5</v>
      </c>
      <c r="G168" s="1">
        <f t="shared" si="21"/>
        <v>5753.0120481927715</v>
      </c>
      <c r="H168" s="1">
        <f t="shared" si="22"/>
        <v>3.5462421708748597E-5</v>
      </c>
      <c r="I168" s="1">
        <f t="shared" si="23"/>
        <v>7824.0963855421696</v>
      </c>
      <c r="J168" s="1">
        <f t="shared" si="24"/>
        <v>2.6786614747574796E-5</v>
      </c>
      <c r="K168" s="1">
        <f t="shared" si="25"/>
        <v>4.6024096385542173</v>
      </c>
      <c r="L168" s="1">
        <f t="shared" si="26"/>
        <v>3.5462421708748597E-5</v>
      </c>
      <c r="M168" s="1">
        <f t="shared" si="27"/>
        <v>2.01355421686747E-3</v>
      </c>
      <c r="N168" s="1">
        <f t="shared" si="28"/>
        <v>2.6786614747574796E-5</v>
      </c>
    </row>
    <row r="169" spans="2:14" x14ac:dyDescent="0.25">
      <c r="B169" s="1">
        <v>26</v>
      </c>
      <c r="C169" s="1">
        <f t="shared" si="18"/>
        <v>2.3132530120481927</v>
      </c>
      <c r="D169" s="1">
        <f t="shared" si="29"/>
        <v>4.0968389698633055E-5</v>
      </c>
      <c r="E169" s="1">
        <f t="shared" si="19"/>
        <v>0.57831325301204817</v>
      </c>
      <c r="F169" s="1">
        <f t="shared" si="20"/>
        <v>4.1496349260765718E-5</v>
      </c>
      <c r="G169" s="1">
        <f t="shared" si="21"/>
        <v>5783.1325301204815</v>
      </c>
      <c r="H169" s="1">
        <f t="shared" si="22"/>
        <v>3.564808883811376E-5</v>
      </c>
      <c r="I169" s="1">
        <f t="shared" si="23"/>
        <v>7865.060240963855</v>
      </c>
      <c r="J169" s="1">
        <f t="shared" si="24"/>
        <v>2.6647101129097847E-5</v>
      </c>
      <c r="K169" s="1">
        <f t="shared" si="25"/>
        <v>4.6265060240963853</v>
      </c>
      <c r="L169" s="1">
        <f t="shared" si="26"/>
        <v>3.5648088838113767E-5</v>
      </c>
      <c r="M169" s="1">
        <f t="shared" si="27"/>
        <v>2.0240963855421685E-3</v>
      </c>
      <c r="N169" s="1">
        <f t="shared" si="28"/>
        <v>2.664710112909785E-5</v>
      </c>
    </row>
    <row r="170" spans="2:14" x14ac:dyDescent="0.25">
      <c r="B170" s="1">
        <v>27</v>
      </c>
      <c r="C170" s="1">
        <f t="shared" si="18"/>
        <v>2.3253012048192772</v>
      </c>
      <c r="D170" s="1">
        <f t="shared" si="29"/>
        <v>4.1386794155540611E-5</v>
      </c>
      <c r="E170" s="1">
        <f t="shared" si="19"/>
        <v>0.58132530120481929</v>
      </c>
      <c r="F170" s="1">
        <f t="shared" si="20"/>
        <v>4.1939313614319457E-5</v>
      </c>
      <c r="G170" s="1">
        <f t="shared" si="21"/>
        <v>5813.2530120481933</v>
      </c>
      <c r="H170" s="1">
        <f t="shared" si="22"/>
        <v>3.5833755967478945E-5</v>
      </c>
      <c r="I170" s="1">
        <f t="shared" si="23"/>
        <v>7906.0240963855422</v>
      </c>
      <c r="J170" s="1">
        <f t="shared" si="24"/>
        <v>2.6509033247599928E-5</v>
      </c>
      <c r="K170" s="1">
        <f t="shared" si="25"/>
        <v>4.6506024096385543</v>
      </c>
      <c r="L170" s="1">
        <f t="shared" si="26"/>
        <v>3.5833755967478945E-5</v>
      </c>
      <c r="M170" s="1">
        <f t="shared" si="27"/>
        <v>2.0346385542168673E-3</v>
      </c>
      <c r="N170" s="1">
        <f t="shared" si="28"/>
        <v>2.6509033247599935E-5</v>
      </c>
    </row>
    <row r="171" spans="2:14" x14ac:dyDescent="0.25">
      <c r="B171" s="1">
        <v>28</v>
      </c>
      <c r="C171" s="1">
        <f t="shared" si="18"/>
        <v>2.3373493975903612</v>
      </c>
      <c r="D171" s="1">
        <f t="shared" si="29"/>
        <v>4.1807276269949539E-5</v>
      </c>
      <c r="E171" s="1">
        <f t="shared" si="19"/>
        <v>0.5843373493975903</v>
      </c>
      <c r="F171" s="1">
        <f t="shared" si="20"/>
        <v>4.2384680604258444E-5</v>
      </c>
      <c r="G171" s="1">
        <f t="shared" si="21"/>
        <v>5843.3734939759033</v>
      </c>
      <c r="H171" s="1">
        <f t="shared" si="22"/>
        <v>3.6019423096844115E-5</v>
      </c>
      <c r="I171" s="1">
        <f t="shared" si="23"/>
        <v>7946.9879518072285</v>
      </c>
      <c r="J171" s="1">
        <f t="shared" si="24"/>
        <v>2.6372388746323643E-5</v>
      </c>
      <c r="K171" s="1">
        <f t="shared" si="25"/>
        <v>4.6746987951807224</v>
      </c>
      <c r="L171" s="1">
        <f t="shared" si="26"/>
        <v>3.6019423096844115E-5</v>
      </c>
      <c r="M171" s="1">
        <f t="shared" si="27"/>
        <v>2.0451807228915662E-3</v>
      </c>
      <c r="N171" s="1">
        <f t="shared" si="28"/>
        <v>2.6372388746323643E-5</v>
      </c>
    </row>
    <row r="172" spans="2:14" x14ac:dyDescent="0.25">
      <c r="B172" s="1">
        <v>29</v>
      </c>
      <c r="C172" s="1">
        <f t="shared" si="18"/>
        <v>2.3493975903614457</v>
      </c>
      <c r="D172" s="1">
        <f t="shared" si="29"/>
        <v>4.2229835569471414E-5</v>
      </c>
      <c r="E172" s="1">
        <f t="shared" si="19"/>
        <v>0.58734939759036142</v>
      </c>
      <c r="F172" s="1">
        <f t="shared" si="20"/>
        <v>4.2832450776984295E-5</v>
      </c>
      <c r="G172" s="1">
        <f t="shared" si="21"/>
        <v>5873.4939759036142</v>
      </c>
      <c r="H172" s="1">
        <f t="shared" si="22"/>
        <v>3.6205090226209292E-5</v>
      </c>
      <c r="I172" s="1">
        <f t="shared" si="23"/>
        <v>7987.9518072289156</v>
      </c>
      <c r="J172" s="1">
        <f t="shared" si="24"/>
        <v>2.6237145727111723E-5</v>
      </c>
      <c r="K172" s="1">
        <f t="shared" si="25"/>
        <v>4.6987951807228914</v>
      </c>
      <c r="L172" s="1">
        <f t="shared" si="26"/>
        <v>3.6205090226209299E-5</v>
      </c>
      <c r="M172" s="1">
        <f t="shared" si="27"/>
        <v>2.0557228915662651E-3</v>
      </c>
      <c r="N172" s="1">
        <f t="shared" si="28"/>
        <v>2.6237145727111723E-5</v>
      </c>
    </row>
    <row r="173" spans="2:14" x14ac:dyDescent="0.25">
      <c r="B173" s="1">
        <v>30</v>
      </c>
      <c r="C173" s="1">
        <f t="shared" si="18"/>
        <v>2.3614457831325302</v>
      </c>
      <c r="D173" s="1">
        <f t="shared" si="29"/>
        <v>4.2654471584253129E-5</v>
      </c>
      <c r="E173" s="1">
        <f t="shared" si="19"/>
        <v>0.59036144578313254</v>
      </c>
      <c r="F173" s="1">
        <f t="shared" si="20"/>
        <v>4.3282624676212596E-5</v>
      </c>
      <c r="G173" s="1">
        <f t="shared" si="21"/>
        <v>5903.6144578313251</v>
      </c>
      <c r="H173" s="1">
        <f t="shared" si="22"/>
        <v>3.639075735557447E-5</v>
      </c>
      <c r="I173" s="1">
        <f t="shared" si="23"/>
        <v>8028.9156626506028</v>
      </c>
      <c r="J173" s="1">
        <f t="shared" si="24"/>
        <v>2.6103282738708091E-5</v>
      </c>
      <c r="K173" s="1">
        <f t="shared" si="25"/>
        <v>4.7228915662650603</v>
      </c>
      <c r="L173" s="1">
        <f t="shared" si="26"/>
        <v>3.639075735557447E-5</v>
      </c>
      <c r="M173" s="1">
        <f t="shared" si="27"/>
        <v>2.066265060240964E-3</v>
      </c>
      <c r="N173" s="1">
        <f t="shared" si="28"/>
        <v>2.6103282738708091E-5</v>
      </c>
    </row>
    <row r="174" spans="2:14" x14ac:dyDescent="0.25">
      <c r="B174" s="1">
        <v>31</v>
      </c>
      <c r="C174" s="1">
        <f t="shared" si="18"/>
        <v>2.3734939759036147</v>
      </c>
      <c r="D174" s="1">
        <f t="shared" si="29"/>
        <v>4.3081183846950409E-5</v>
      </c>
      <c r="E174" s="1">
        <f t="shared" si="19"/>
        <v>0.59337349397590367</v>
      </c>
      <c r="F174" s="1">
        <f t="shared" si="20"/>
        <v>4.373520284299981E-5</v>
      </c>
      <c r="G174" s="1">
        <f t="shared" si="21"/>
        <v>5933.7349397590369</v>
      </c>
      <c r="H174" s="1">
        <f t="shared" si="22"/>
        <v>3.6576424484939654E-5</v>
      </c>
      <c r="I174" s="1">
        <f t="shared" si="23"/>
        <v>8069.87951807229</v>
      </c>
      <c r="J174" s="1">
        <f t="shared" si="24"/>
        <v>2.5970778765415158E-5</v>
      </c>
      <c r="K174" s="1">
        <f t="shared" si="25"/>
        <v>4.7469879518072293</v>
      </c>
      <c r="L174" s="1">
        <f t="shared" si="26"/>
        <v>3.6576424484939654E-5</v>
      </c>
      <c r="M174" s="1">
        <f t="shared" si="27"/>
        <v>2.0768072289156629E-3</v>
      </c>
      <c r="N174" s="1">
        <f t="shared" si="28"/>
        <v>2.5970778765415158E-5</v>
      </c>
    </row>
    <row r="175" spans="2:14" x14ac:dyDescent="0.25">
      <c r="B175" s="1">
        <v>32</v>
      </c>
      <c r="C175" s="1">
        <f t="shared" si="18"/>
        <v>2.3855421686746987</v>
      </c>
      <c r="D175" s="1">
        <f t="shared" si="29"/>
        <v>4.3509971892701707E-5</v>
      </c>
      <c r="E175" s="1">
        <f t="shared" si="19"/>
        <v>0.59638554216867468</v>
      </c>
      <c r="F175" s="1">
        <f t="shared" si="20"/>
        <v>4.4190185815769742E-5</v>
      </c>
      <c r="G175" s="1">
        <f t="shared" si="21"/>
        <v>5963.8554216867469</v>
      </c>
      <c r="H175" s="1">
        <f t="shared" si="22"/>
        <v>3.6762091614304825E-5</v>
      </c>
      <c r="I175" s="1">
        <f t="shared" si="23"/>
        <v>8110.8433734939754</v>
      </c>
      <c r="J175" s="1">
        <f t="shared" si="24"/>
        <v>2.5839613216094881E-5</v>
      </c>
      <c r="K175" s="1">
        <f t="shared" si="25"/>
        <v>4.7710843373493974</v>
      </c>
      <c r="L175" s="1">
        <f t="shared" si="26"/>
        <v>3.6762091614304825E-5</v>
      </c>
      <c r="M175" s="1">
        <f t="shared" si="27"/>
        <v>2.0873493975903613E-3</v>
      </c>
      <c r="N175" s="1">
        <f t="shared" si="28"/>
        <v>2.5839613216094884E-5</v>
      </c>
    </row>
    <row r="176" spans="2:14" x14ac:dyDescent="0.25">
      <c r="B176" s="1">
        <v>33</v>
      </c>
      <c r="C176" s="1">
        <f t="shared" si="18"/>
        <v>2.3975903614457832</v>
      </c>
      <c r="D176" s="1">
        <f t="shared" si="29"/>
        <v>4.3940835259102595E-5</v>
      </c>
      <c r="E176" s="1">
        <f t="shared" si="19"/>
        <v>0.5993975903614458</v>
      </c>
      <c r="F176" s="1">
        <f t="shared" si="20"/>
        <v>4.46475741303397E-5</v>
      </c>
      <c r="G176" s="1">
        <f t="shared" si="21"/>
        <v>5993.9759036144578</v>
      </c>
      <c r="H176" s="1">
        <f t="shared" si="22"/>
        <v>3.6947758743669995E-5</v>
      </c>
      <c r="I176" s="1">
        <f t="shared" si="23"/>
        <v>8151.8072289156626</v>
      </c>
      <c r="J176" s="1">
        <f t="shared" si="24"/>
        <v>2.5709765913501442E-5</v>
      </c>
      <c r="K176" s="1">
        <f t="shared" si="25"/>
        <v>4.7951807228915664</v>
      </c>
      <c r="L176" s="1">
        <f t="shared" si="26"/>
        <v>3.6947758743670002E-5</v>
      </c>
      <c r="M176" s="1">
        <f t="shared" si="27"/>
        <v>2.0978915662650602E-3</v>
      </c>
      <c r="N176" s="1">
        <f t="shared" si="28"/>
        <v>2.5709765913501442E-5</v>
      </c>
    </row>
    <row r="177" spans="2:14" x14ac:dyDescent="0.25">
      <c r="B177" s="1">
        <v>34</v>
      </c>
      <c r="C177" s="1">
        <f t="shared" si="18"/>
        <v>2.4096385542168672</v>
      </c>
      <c r="D177" s="1">
        <f t="shared" si="29"/>
        <v>4.4373773486180301E-5</v>
      </c>
      <c r="E177" s="1">
        <f t="shared" si="19"/>
        <v>0.60240963855421681</v>
      </c>
      <c r="F177" s="1">
        <f t="shared" si="20"/>
        <v>4.5107368319946022E-5</v>
      </c>
      <c r="G177" s="1">
        <f t="shared" si="21"/>
        <v>6024.0963855421678</v>
      </c>
      <c r="H177" s="1">
        <f t="shared" si="22"/>
        <v>3.7133425873035166E-5</v>
      </c>
      <c r="I177" s="1">
        <f t="shared" si="23"/>
        <v>8192.7710843373479</v>
      </c>
      <c r="J177" s="1">
        <f t="shared" si="24"/>
        <v>2.558121708393394E-5</v>
      </c>
      <c r="K177" s="1">
        <f t="shared" si="25"/>
        <v>4.8192771084337345</v>
      </c>
      <c r="L177" s="1">
        <f t="shared" si="26"/>
        <v>3.7133425873035172E-5</v>
      </c>
      <c r="M177" s="1">
        <f t="shared" si="27"/>
        <v>2.1084337349397591E-3</v>
      </c>
      <c r="N177" s="1">
        <f t="shared" si="28"/>
        <v>2.5581217083933933E-5</v>
      </c>
    </row>
    <row r="178" spans="2:14" x14ac:dyDescent="0.25">
      <c r="B178" s="1">
        <v>35</v>
      </c>
      <c r="C178" s="1">
        <f t="shared" si="18"/>
        <v>2.4216867469879517</v>
      </c>
      <c r="D178" s="1">
        <f t="shared" si="29"/>
        <v>4.480878611636899E-5</v>
      </c>
      <c r="E178" s="1">
        <f t="shared" si="19"/>
        <v>0.60542168674698793</v>
      </c>
      <c r="F178" s="1">
        <f t="shared" si="20"/>
        <v>4.5569568915269573E-5</v>
      </c>
      <c r="G178" s="1">
        <f t="shared" si="21"/>
        <v>6054.2168674698796</v>
      </c>
      <c r="H178" s="1">
        <f t="shared" si="22"/>
        <v>3.731909300240035E-5</v>
      </c>
      <c r="I178" s="1">
        <f t="shared" si="23"/>
        <v>8233.7349397590351</v>
      </c>
      <c r="J178" s="1">
        <f t="shared" si="24"/>
        <v>2.5453947347197947E-5</v>
      </c>
      <c r="K178" s="1">
        <f t="shared" si="25"/>
        <v>4.8433734939759034</v>
      </c>
      <c r="L178" s="1">
        <f t="shared" si="26"/>
        <v>3.731909300240035E-5</v>
      </c>
      <c r="M178" s="1">
        <f t="shared" si="27"/>
        <v>2.1189759036144579E-3</v>
      </c>
      <c r="N178" s="1">
        <f t="shared" si="28"/>
        <v>2.5453947347197943E-5</v>
      </c>
    </row>
    <row r="179" spans="2:14" x14ac:dyDescent="0.25">
      <c r="B179" s="1">
        <v>36</v>
      </c>
      <c r="C179" s="1">
        <f t="shared" si="18"/>
        <v>2.4337349397590362</v>
      </c>
      <c r="D179" s="1">
        <f t="shared" si="29"/>
        <v>4.5245872694485068E-5</v>
      </c>
      <c r="E179" s="1">
        <f t="shared" si="19"/>
        <v>0.60843373493975905</v>
      </c>
      <c r="F179" s="1">
        <f t="shared" si="20"/>
        <v>4.603417644446049E-5</v>
      </c>
      <c r="G179" s="1">
        <f t="shared" si="21"/>
        <v>6084.3373493975905</v>
      </c>
      <c r="H179" s="1">
        <f t="shared" si="22"/>
        <v>3.7504760131765527E-5</v>
      </c>
      <c r="I179" s="1">
        <f t="shared" si="23"/>
        <v>8274.6987951807223</v>
      </c>
      <c r="J179" s="1">
        <f t="shared" si="24"/>
        <v>2.5327937706865281E-5</v>
      </c>
      <c r="K179" s="1">
        <f t="shared" si="25"/>
        <v>4.8674698795180724</v>
      </c>
      <c r="L179" s="1">
        <f t="shared" si="26"/>
        <v>3.7504760131765534E-5</v>
      </c>
      <c r="M179" s="1">
        <f t="shared" si="27"/>
        <v>2.1295180722891568E-3</v>
      </c>
      <c r="N179" s="1">
        <f t="shared" si="28"/>
        <v>2.5327937706865278E-5</v>
      </c>
    </row>
    <row r="180" spans="2:14" x14ac:dyDescent="0.25">
      <c r="B180" s="1">
        <v>37</v>
      </c>
      <c r="C180" s="1">
        <f t="shared" si="18"/>
        <v>2.4457831325301207</v>
      </c>
      <c r="D180" s="1">
        <f t="shared" si="29"/>
        <v>4.5685032767703095E-5</v>
      </c>
      <c r="E180" s="1">
        <f t="shared" si="19"/>
        <v>0.61144578313253017</v>
      </c>
      <c r="F180" s="1">
        <f t="shared" si="20"/>
        <v>4.6501191433162861E-5</v>
      </c>
      <c r="G180" s="1">
        <f t="shared" si="21"/>
        <v>6114.4578313253014</v>
      </c>
      <c r="H180" s="1">
        <f t="shared" si="22"/>
        <v>3.7690427261130704E-5</v>
      </c>
      <c r="I180" s="1">
        <f t="shared" si="23"/>
        <v>8315.6626506024095</v>
      </c>
      <c r="J180" s="1">
        <f t="shared" si="24"/>
        <v>2.5203169540821611E-5</v>
      </c>
      <c r="K180" s="1">
        <f t="shared" si="25"/>
        <v>4.8915662650602414</v>
      </c>
      <c r="L180" s="1">
        <f t="shared" si="26"/>
        <v>3.7690427261130704E-5</v>
      </c>
      <c r="M180" s="1">
        <f t="shared" si="27"/>
        <v>2.1400602409638557E-3</v>
      </c>
      <c r="N180" s="1">
        <f t="shared" si="28"/>
        <v>2.5203169540821607E-5</v>
      </c>
    </row>
    <row r="181" spans="2:14" x14ac:dyDescent="0.25">
      <c r="B181" s="1">
        <v>38</v>
      </c>
      <c r="C181" s="1">
        <f t="shared" si="18"/>
        <v>2.4578313253012047</v>
      </c>
      <c r="D181" s="1">
        <f t="shared" si="29"/>
        <v>4.6126265885531974E-5</v>
      </c>
      <c r="E181" s="1">
        <f t="shared" si="19"/>
        <v>0.61445783132530118</v>
      </c>
      <c r="F181" s="1">
        <f t="shared" si="20"/>
        <v>4.6970614404538964E-5</v>
      </c>
      <c r="G181" s="1">
        <f t="shared" si="21"/>
        <v>6144.5783132530114</v>
      </c>
      <c r="H181" s="1">
        <f t="shared" si="22"/>
        <v>3.7876094390495875E-5</v>
      </c>
      <c r="I181" s="1">
        <f t="shared" si="23"/>
        <v>8356.6265060240967</v>
      </c>
      <c r="J181" s="1">
        <f t="shared" si="24"/>
        <v>2.5079624592092092E-5</v>
      </c>
      <c r="K181" s="1">
        <f t="shared" si="25"/>
        <v>4.9156626506024095</v>
      </c>
      <c r="L181" s="1">
        <f t="shared" si="26"/>
        <v>3.7876094390495875E-5</v>
      </c>
      <c r="M181" s="1">
        <f t="shared" si="27"/>
        <v>2.1506024096385541E-3</v>
      </c>
      <c r="N181" s="1">
        <f t="shared" si="28"/>
        <v>2.5079624592092092E-5</v>
      </c>
    </row>
    <row r="182" spans="2:14" x14ac:dyDescent="0.25">
      <c r="B182" s="1">
        <v>39</v>
      </c>
      <c r="C182" s="1">
        <f t="shared" si="18"/>
        <v>2.4698795180722892</v>
      </c>
      <c r="D182" s="1">
        <f t="shared" si="29"/>
        <v>4.6569571599791541E-5</v>
      </c>
      <c r="E182" s="1">
        <f t="shared" si="19"/>
        <v>0.61746987951807231</v>
      </c>
      <c r="F182" s="1">
        <f t="shared" si="20"/>
        <v>4.7442445879293025E-5</v>
      </c>
      <c r="G182" s="1">
        <f t="shared" si="21"/>
        <v>6174.6987951807232</v>
      </c>
      <c r="H182" s="1">
        <f t="shared" si="22"/>
        <v>3.8061761519861059E-5</v>
      </c>
      <c r="I182" s="1">
        <f t="shared" si="23"/>
        <v>8397.5903614457839</v>
      </c>
      <c r="J182" s="1">
        <f t="shared" si="24"/>
        <v>2.4957284959935539E-5</v>
      </c>
      <c r="K182" s="1">
        <f t="shared" si="25"/>
        <v>4.9397590361445785</v>
      </c>
      <c r="L182" s="1">
        <f t="shared" si="26"/>
        <v>3.8061761519861059E-5</v>
      </c>
      <c r="M182" s="1">
        <f t="shared" si="27"/>
        <v>2.161144578313253E-3</v>
      </c>
      <c r="N182" s="1">
        <f t="shared" si="28"/>
        <v>2.4957284959935546E-5</v>
      </c>
    </row>
    <row r="183" spans="2:14" x14ac:dyDescent="0.25">
      <c r="B183" s="1">
        <v>40</v>
      </c>
      <c r="C183" s="1">
        <f t="shared" si="18"/>
        <v>2.4819277108433733</v>
      </c>
      <c r="D183" s="1">
        <f t="shared" si="29"/>
        <v>4.7014949464589383E-5</v>
      </c>
      <c r="E183" s="1">
        <f t="shared" si="19"/>
        <v>0.62048192771084332</v>
      </c>
      <c r="F183" s="1">
        <f t="shared" si="20"/>
        <v>4.7916686375694806E-5</v>
      </c>
      <c r="G183" s="1">
        <f t="shared" si="21"/>
        <v>6204.8192771084332</v>
      </c>
      <c r="H183" s="1">
        <f t="shared" si="22"/>
        <v>3.8247428649226223E-5</v>
      </c>
      <c r="I183" s="1">
        <f t="shared" si="23"/>
        <v>8438.5542168674692</v>
      </c>
      <c r="J183" s="1">
        <f t="shared" si="24"/>
        <v>2.4836133091197996E-5</v>
      </c>
      <c r="K183" s="1">
        <f t="shared" si="25"/>
        <v>4.9638554216867465</v>
      </c>
      <c r="L183" s="1">
        <f t="shared" si="26"/>
        <v>3.8247428649226223E-5</v>
      </c>
      <c r="M183" s="1">
        <f t="shared" si="27"/>
        <v>2.1716867469879515E-3</v>
      </c>
      <c r="N183" s="1">
        <f t="shared" si="28"/>
        <v>2.4836133091197996E-5</v>
      </c>
    </row>
    <row r="184" spans="2:14" x14ac:dyDescent="0.25">
      <c r="B184" s="1">
        <v>41</v>
      </c>
      <c r="C184" s="1">
        <f t="shared" si="18"/>
        <v>2.4939759036144578</v>
      </c>
      <c r="D184" s="1">
        <f>4.5375*$D$15^(2+0.044)*($D$18*10^-6)*$D$16*(C184/2)^(2-0.044)/($D$17*$D$19)/(60)</f>
        <v>4.7462399036298173E-5</v>
      </c>
      <c r="E184" s="1">
        <f t="shared" si="19"/>
        <v>0.62349397590361444</v>
      </c>
      <c r="F184" s="1">
        <f t="shared" si="20"/>
        <v>4.839333640960276E-5</v>
      </c>
      <c r="G184" s="1">
        <f t="shared" si="21"/>
        <v>6234.9397590361441</v>
      </c>
      <c r="H184" s="1">
        <f t="shared" si="22"/>
        <v>3.84330957785914E-5</v>
      </c>
      <c r="I184" s="1">
        <f t="shared" si="23"/>
        <v>8479.5180722891564</v>
      </c>
      <c r="J184" s="1">
        <f t="shared" si="24"/>
        <v>2.4716151771916844E-5</v>
      </c>
      <c r="K184" s="1">
        <f t="shared" si="25"/>
        <v>4.9879518072289155</v>
      </c>
      <c r="L184" s="1">
        <f t="shared" si="26"/>
        <v>3.84330957785914E-5</v>
      </c>
      <c r="M184" s="1">
        <f t="shared" si="27"/>
        <v>2.1822289156626508E-3</v>
      </c>
      <c r="N184" s="1">
        <f t="shared" si="28"/>
        <v>2.4716151771916844E-5</v>
      </c>
    </row>
  </sheetData>
  <sheetProtection algorithmName="SHA-512" hashValue="PQHFxf7afvANB95TeoqVAeygomdSMtxPYTKX8QIsp7RU5xYsFsvqrjtXzgV8AXmhbEhkWUiaFS2szGVhjXmPgQ==" saltValue="glPQWPGslsV/xvMNYcbgEw==" spinCount="100000" sheet="1" objects="1" scenarios="1"/>
  <mergeCells count="6">
    <mergeCell ref="B12:E12"/>
    <mergeCell ref="B40:E40"/>
    <mergeCell ref="B1:Z1"/>
    <mergeCell ref="B2:Z2"/>
    <mergeCell ref="B3:Z3"/>
    <mergeCell ref="B4:Z4"/>
  </mergeCells>
  <pageMargins left="0.7" right="0.7" top="0.75" bottom="0.75" header="0.3" footer="0.3"/>
  <pageSetup orientation="portrait"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065D08-90C8-44CB-B23E-49BD27668CF0}">
  <dimension ref="A1"/>
  <sheetViews>
    <sheetView workbookViewId="0">
      <selection activeCell="M15" sqref="M15"/>
    </sheetView>
  </sheetViews>
  <sheetFormatPr defaultRowHeight="15" x14ac:dyDescent="0.25"/>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DA52BA5C730F14B92EB9ECBFB2C7418" ma:contentTypeVersion="14" ma:contentTypeDescription="Create a new document." ma:contentTypeScope="" ma:versionID="108d213f8868efb736a2df9a8f5be34d">
  <xsd:schema xmlns:xsd="http://www.w3.org/2001/XMLSchema" xmlns:xs="http://www.w3.org/2001/XMLSchema" xmlns:p="http://schemas.microsoft.com/office/2006/metadata/properties" xmlns:ns3="bca9a786-588e-41dd-a678-26a01561a81d" xmlns:ns4="73b8247c-57e8-4f2c-a684-da9afdc3115a" targetNamespace="http://schemas.microsoft.com/office/2006/metadata/properties" ma:root="true" ma:fieldsID="a19839b27257a07a54d9ebe9f36aa622" ns3:_="" ns4:_="">
    <xsd:import namespace="bca9a786-588e-41dd-a678-26a01561a81d"/>
    <xsd:import namespace="73b8247c-57e8-4f2c-a684-da9afdc3115a"/>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Tags" minOccurs="0"/>
                <xsd:element ref="ns4:MediaServiceOCR" minOccurs="0"/>
                <xsd:element ref="ns4:MediaServiceDateTaken" minOccurs="0"/>
                <xsd:element ref="ns4:MediaServiceLocation" minOccurs="0"/>
                <xsd:element ref="ns4:MediaServiceGenerationTime" minOccurs="0"/>
                <xsd:element ref="ns4:MediaServiceEventHashCode" minOccurs="0"/>
                <xsd:element ref="ns4:MediaServiceAutoKeyPoints" minOccurs="0"/>
                <xsd:element ref="ns4:MediaServiceKeyPoints" minOccurs="0"/>
                <xsd:element ref="ns4: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ca9a786-588e-41dd-a678-26a01561a81d"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SharingHintHash" ma:index="10" nillable="true" ma:displayName="Sharing Hint Hash" ma:description=""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3b8247c-57e8-4f2c-a684-da9afdc3115a"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DateTaken" ma:index="15" nillable="true" ma:displayName="MediaServiceDateTaken" ma:hidden="true" ma:internalName="MediaServiceDateTaken" ma:readOnly="true">
      <xsd:simpleType>
        <xsd:restriction base="dms:Text"/>
      </xsd:simpleType>
    </xsd:element>
    <xsd:element name="MediaServiceLocation" ma:index="16" nillable="true" ma:displayName="Location" ma:internalName="MediaServiceLocation"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element name="MediaLengthInSeconds" ma:index="21" nillable="true" ma:displayName="Length (seconds)"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187E3FAE-B411-4E18-BD53-2E05CAA065F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ca9a786-588e-41dd-a678-26a01561a81d"/>
    <ds:schemaRef ds:uri="73b8247c-57e8-4f2c-a684-da9afdc3115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CFD7E07E-3A2B-45FA-9EF6-3231BB57A44D}">
  <ds:schemaRefs>
    <ds:schemaRef ds:uri="http://schemas.microsoft.com/sharepoint/v3/contenttype/forms"/>
  </ds:schemaRefs>
</ds:datastoreItem>
</file>

<file path=customXml/itemProps3.xml><?xml version="1.0" encoding="utf-8"?>
<ds:datastoreItem xmlns:ds="http://schemas.openxmlformats.org/officeDocument/2006/customXml" ds:itemID="{8FDA304D-62B6-4138-8E9A-AA77B15C5B09}">
  <ds:schemaRefs>
    <ds:schemaRef ds:uri="http://schemas.microsoft.com/office/2006/metadata/properties"/>
    <ds:schemaRef ds:uri="73b8247c-57e8-4f2c-a684-da9afdc3115a"/>
    <ds:schemaRef ds:uri="http://purl.org/dc/terms/"/>
    <ds:schemaRef ds:uri="http://schemas.openxmlformats.org/package/2006/metadata/core-properties"/>
    <ds:schemaRef ds:uri="bca9a786-588e-41dd-a678-26a01561a81d"/>
    <ds:schemaRef ds:uri="http://schemas.microsoft.com/office/2006/documentManagement/types"/>
    <ds:schemaRef ds:uri="http://schemas.microsoft.com/office/infopath/2007/PartnerControls"/>
    <ds:schemaRef ds:uri="http://purl.org/dc/elements/1.1/"/>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Shigley's Method</vt:lpstr>
      <vt:lpstr>Shigley's Reference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Williams, Justin</dc:creator>
  <cp:lastModifiedBy>Justin</cp:lastModifiedBy>
  <dcterms:created xsi:type="dcterms:W3CDTF">2021-09-16T13:08:09Z</dcterms:created>
  <dcterms:modified xsi:type="dcterms:W3CDTF">2022-04-16T00:57:44Z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0x0101005DA52BA5C730F14B92EB9ECBFB2C7418</vt:lpwstr>
  </property>
</Properties>
</file>