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69B587A-CEDF-4D81-9F71-A8A29B24B02E}" xr6:coauthVersionLast="47" xr6:coauthVersionMax="47" xr10:uidLastSave="{00000000-0000-0000-0000-000000000000}"/>
  <bookViews>
    <workbookView xWindow="-120" yWindow="-120" windowWidth="51840" windowHeight="21240" xr2:uid="{F1C6C1F3-BCB3-4310-985D-2280EEF2CE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" l="1"/>
  <c r="D53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54" i="1"/>
  <c r="F51" i="1"/>
  <c r="E51" i="1"/>
  <c r="E53" i="1" s="1"/>
  <c r="D51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6" i="1"/>
  <c r="D17" i="1"/>
  <c r="D18" i="1" s="1"/>
  <c r="D19" i="1"/>
  <c r="D15" i="1"/>
  <c r="D16" i="1" s="1"/>
  <c r="D20" i="1" l="1"/>
  <c r="I15" i="1" s="1"/>
  <c r="I8" i="1" l="1"/>
  <c r="I17" i="1"/>
  <c r="I19" i="1"/>
  <c r="I20" i="1"/>
  <c r="I12" i="1"/>
  <c r="I24" i="1"/>
  <c r="I23" i="1"/>
  <c r="I25" i="1"/>
  <c r="I2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D56" i="1"/>
  <c r="D64" i="1"/>
  <c r="D72" i="1"/>
  <c r="D80" i="1"/>
  <c r="D88" i="1"/>
  <c r="D96" i="1"/>
  <c r="D104" i="1"/>
  <c r="D112" i="1"/>
  <c r="D120" i="1"/>
  <c r="D128" i="1"/>
  <c r="D136" i="1"/>
  <c r="I7" i="1"/>
  <c r="D121" i="1"/>
  <c r="D106" i="1"/>
  <c r="I9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D57" i="1"/>
  <c r="D65" i="1"/>
  <c r="D73" i="1"/>
  <c r="D81" i="1"/>
  <c r="D89" i="1"/>
  <c r="D97" i="1"/>
  <c r="D129" i="1"/>
  <c r="D114" i="1"/>
  <c r="D115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D58" i="1"/>
  <c r="D66" i="1"/>
  <c r="D74" i="1"/>
  <c r="D82" i="1"/>
  <c r="D122" i="1"/>
  <c r="I26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D59" i="1"/>
  <c r="D67" i="1"/>
  <c r="D75" i="1"/>
  <c r="D83" i="1"/>
  <c r="D91" i="1"/>
  <c r="D99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54" i="1"/>
  <c r="D60" i="1"/>
  <c r="D68" i="1"/>
  <c r="D76" i="1"/>
  <c r="D84" i="1"/>
  <c r="D92" i="1"/>
  <c r="D100" i="1"/>
  <c r="D108" i="1"/>
  <c r="D116" i="1"/>
  <c r="D124" i="1"/>
  <c r="D132" i="1"/>
  <c r="I14" i="1"/>
  <c r="D109" i="1"/>
  <c r="D125" i="1"/>
  <c r="I10" i="1"/>
  <c r="D130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54" i="1"/>
  <c r="D61" i="1"/>
  <c r="D69" i="1"/>
  <c r="D77" i="1"/>
  <c r="D85" i="1"/>
  <c r="D93" i="1"/>
  <c r="D101" i="1"/>
  <c r="D117" i="1"/>
  <c r="D133" i="1"/>
  <c r="I13" i="1"/>
  <c r="D131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D54" i="1"/>
  <c r="D62" i="1"/>
  <c r="D70" i="1"/>
  <c r="D78" i="1"/>
  <c r="D86" i="1"/>
  <c r="D94" i="1"/>
  <c r="D102" i="1"/>
  <c r="D110" i="1"/>
  <c r="D118" i="1"/>
  <c r="D126" i="1"/>
  <c r="D134" i="1"/>
  <c r="I22" i="1"/>
  <c r="D105" i="1"/>
  <c r="D98" i="1"/>
  <c r="D123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D55" i="1"/>
  <c r="D63" i="1"/>
  <c r="D71" i="1"/>
  <c r="D79" i="1"/>
  <c r="D87" i="1"/>
  <c r="D95" i="1"/>
  <c r="D103" i="1"/>
  <c r="D111" i="1"/>
  <c r="D119" i="1"/>
  <c r="D127" i="1"/>
  <c r="D135" i="1"/>
  <c r="I11" i="1"/>
  <c r="D113" i="1"/>
  <c r="I18" i="1"/>
  <c r="D90" i="1"/>
  <c r="D107" i="1"/>
  <c r="I16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Justin</author>
  </authors>
  <commentList>
    <comment ref="I4" authorId="0" shapeId="0" xr:uid="{518D27E6-6D5E-4758-8B3F-847F40A36CB5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Typically, going past 0.6 Mach Index at rated speed results in choked flow, so want to stay below 0.6</t>
        </r>
      </text>
    </comment>
  </commentList>
</comments>
</file>

<file path=xl/sharedStrings.xml><?xml version="1.0" encoding="utf-8"?>
<sst xmlns="http://schemas.openxmlformats.org/spreadsheetml/2006/main" count="74" uniqueCount="61">
  <si>
    <t>Bore</t>
  </si>
  <si>
    <t>Stroke</t>
  </si>
  <si>
    <t>Intake Port Air Temp</t>
  </si>
  <si>
    <t>Intake Port Air Press</t>
  </si>
  <si>
    <t>B</t>
  </si>
  <si>
    <t>S</t>
  </si>
  <si>
    <r>
      <t>T</t>
    </r>
    <r>
      <rPr>
        <vertAlign val="subscript"/>
        <sz val="11"/>
        <color theme="1"/>
        <rFont val="Calibri"/>
        <family val="2"/>
        <scheme val="minor"/>
      </rPr>
      <t>port</t>
    </r>
  </si>
  <si>
    <r>
      <t>P</t>
    </r>
    <r>
      <rPr>
        <vertAlign val="subscript"/>
        <sz val="11"/>
        <color theme="1"/>
        <rFont val="Calibri"/>
        <family val="2"/>
        <scheme val="minor"/>
      </rPr>
      <t>port</t>
    </r>
  </si>
  <si>
    <t># Intake Valves</t>
  </si>
  <si>
    <r>
      <t>N</t>
    </r>
    <r>
      <rPr>
        <vertAlign val="subscript"/>
        <sz val="11"/>
        <color theme="1"/>
        <rFont val="Calibri"/>
        <family val="2"/>
        <scheme val="minor"/>
      </rPr>
      <t>valve,in</t>
    </r>
  </si>
  <si>
    <t>Description</t>
  </si>
  <si>
    <t>Symbol</t>
  </si>
  <si>
    <t>Value</t>
  </si>
  <si>
    <t>Units</t>
  </si>
  <si>
    <t>Intake Valve Diameter</t>
  </si>
  <si>
    <r>
      <t>Dia</t>
    </r>
    <r>
      <rPr>
        <vertAlign val="subscript"/>
        <sz val="11"/>
        <color theme="1"/>
        <rFont val="Calibri"/>
        <family val="2"/>
        <scheme val="minor"/>
      </rPr>
      <t>valve,in</t>
    </r>
  </si>
  <si>
    <t>Effective Flow Coefficient</t>
  </si>
  <si>
    <t>Intake Port Air Density</t>
  </si>
  <si>
    <t>Air Specific Heat Ratio</t>
  </si>
  <si>
    <t>Universal Gas Constant</t>
  </si>
  <si>
    <t>Molecular Weight of Air</t>
  </si>
  <si>
    <t>Specific Gas Constant of Air</t>
  </si>
  <si>
    <t>Speed of Sound in Port</t>
  </si>
  <si>
    <t>Piston Crown Projected Surface Area</t>
  </si>
  <si>
    <t>Individual Valve Area</t>
  </si>
  <si>
    <t>Effective Valve Area</t>
  </si>
  <si>
    <r>
      <t>C</t>
    </r>
    <r>
      <rPr>
        <vertAlign val="subscript"/>
        <sz val="11"/>
        <color theme="1"/>
        <rFont val="Calibri"/>
        <family val="2"/>
        <scheme val="minor"/>
      </rPr>
      <t>eff</t>
    </r>
  </si>
  <si>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port</t>
    </r>
  </si>
  <si>
    <t>R</t>
  </si>
  <si>
    <r>
      <t>Mw</t>
    </r>
    <r>
      <rPr>
        <vertAlign val="subscript"/>
        <sz val="11"/>
        <color theme="1"/>
        <rFont val="Calibri"/>
        <family val="2"/>
      </rPr>
      <t>air</t>
    </r>
  </si>
  <si>
    <r>
      <t>R</t>
    </r>
    <r>
      <rPr>
        <vertAlign val="subscript"/>
        <sz val="11"/>
        <color theme="1"/>
        <rFont val="Calibri"/>
        <family val="2"/>
      </rPr>
      <t>air</t>
    </r>
  </si>
  <si>
    <r>
      <t>C</t>
    </r>
    <r>
      <rPr>
        <vertAlign val="subscript"/>
        <sz val="11"/>
        <color theme="1"/>
        <rFont val="Calibri"/>
        <family val="2"/>
      </rPr>
      <t>port</t>
    </r>
  </si>
  <si>
    <r>
      <t>A</t>
    </r>
    <r>
      <rPr>
        <vertAlign val="subscript"/>
        <sz val="11"/>
        <color theme="1"/>
        <rFont val="Calibri"/>
        <family val="2"/>
      </rPr>
      <t>piston</t>
    </r>
  </si>
  <si>
    <r>
      <t>A</t>
    </r>
    <r>
      <rPr>
        <vertAlign val="subscript"/>
        <sz val="11"/>
        <color theme="1"/>
        <rFont val="Calibri"/>
        <family val="2"/>
      </rPr>
      <t>valve</t>
    </r>
  </si>
  <si>
    <r>
      <t>A</t>
    </r>
    <r>
      <rPr>
        <vertAlign val="subscript"/>
        <sz val="11"/>
        <color theme="1"/>
        <rFont val="Calibri"/>
        <family val="2"/>
      </rPr>
      <t>valve,eff</t>
    </r>
  </si>
  <si>
    <t>mm</t>
  </si>
  <si>
    <t>°C</t>
  </si>
  <si>
    <t>kPa</t>
  </si>
  <si>
    <t>-</t>
  </si>
  <si>
    <r>
      <t>k</t>
    </r>
    <r>
      <rPr>
        <vertAlign val="subscript"/>
        <sz val="11"/>
        <color theme="1"/>
        <rFont val="Calibri"/>
        <family val="2"/>
      </rPr>
      <t>air</t>
    </r>
  </si>
  <si>
    <t>J/(K*mol)</t>
  </si>
  <si>
    <t>g/mol</t>
  </si>
  <si>
    <t>J(kg*K)</t>
  </si>
  <si>
    <t>m/s</t>
  </si>
  <si>
    <t>mm^2</t>
  </si>
  <si>
    <t>kg/m^3</t>
  </si>
  <si>
    <t>Engine Speed</t>
  </si>
  <si>
    <t>Mean Piston Speed</t>
  </si>
  <si>
    <t>Mach Index</t>
  </si>
  <si>
    <t>rpm</t>
  </si>
  <si>
    <t>Rated Speed</t>
  </si>
  <si>
    <t>Speed at Max Torque</t>
  </si>
  <si>
    <t>Rev Limit</t>
  </si>
  <si>
    <t>Independent</t>
  </si>
  <si>
    <t>Point</t>
  </si>
  <si>
    <t>Intake Valve Diamter</t>
  </si>
  <si>
    <t>Dependent</t>
  </si>
  <si>
    <t>Speed</t>
  </si>
  <si>
    <t>Engine Speeds to Graph</t>
  </si>
  <si>
    <t>J. Williams</t>
  </si>
  <si>
    <t>Please contact me at Jwills@protonmail.com with any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</si>
</sst>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Protection="1"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" fillId="0" borderId="15" xfId="0" applyFont="1" applyBorder="1" applyAlignment="1" applyProtection="1">
      <alignment horizontal="center" vertical="center"/>
      <protection hidden="1"/>
    </xf>
    <xf numFmtId="0" fontId="1" fillId="0" borderId="10" xfId="0" applyFont="1" applyFill="1" applyBorder="1" applyAlignment="1" applyProtection="1">
      <alignment horizontal="center" vertical="center" wrapText="1"/>
      <protection hidden="1"/>
    </xf>
    <xf numFmtId="0" fontId="1" fillId="0" borderId="11" xfId="0" applyFont="1" applyFill="1" applyBorder="1" applyAlignment="1" applyProtection="1">
      <alignment horizontal="center" vertical="center" wrapText="1"/>
      <protection hidden="1"/>
    </xf>
    <xf numFmtId="0" fontId="1" fillId="0" borderId="12" xfId="0" applyFont="1" applyFill="1" applyBorder="1" applyAlignment="1" applyProtection="1">
      <alignment horizontal="center" vertical="center" wrapText="1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5" fillId="0" borderId="9" xfId="0" applyFont="1" applyBorder="1" applyProtection="1"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0" fillId="0" borderId="7" xfId="0" applyFont="1" applyFill="1" applyBorder="1" applyAlignment="1" applyProtection="1">
      <alignment horizontal="center" vertical="center"/>
      <protection hidden="1"/>
    </xf>
    <xf numFmtId="0" fontId="5" fillId="0" borderId="9" xfId="0" applyFont="1" applyFill="1" applyBorder="1" applyAlignment="1" applyProtection="1">
      <alignment horizontal="center" vertical="center"/>
      <protection hidden="1"/>
    </xf>
    <xf numFmtId="0" fontId="0" fillId="0" borderId="2" xfId="0" applyBorder="1" applyProtection="1">
      <protection hidden="1"/>
    </xf>
    <xf numFmtId="0" fontId="0" fillId="0" borderId="1" xfId="0" applyBorder="1" applyProtection="1">
      <protection hidden="1"/>
    </xf>
    <xf numFmtId="0" fontId="5" fillId="0" borderId="3" xfId="0" applyFont="1" applyBorder="1" applyProtection="1">
      <protection hidden="1"/>
    </xf>
    <xf numFmtId="0" fontId="0" fillId="0" borderId="10" xfId="0" applyBorder="1" applyProtection="1">
      <protection hidden="1"/>
    </xf>
    <xf numFmtId="2" fontId="0" fillId="0" borderId="11" xfId="0" applyNumberFormat="1" applyBorder="1" applyProtection="1">
      <protection hidden="1"/>
    </xf>
    <xf numFmtId="166" fontId="0" fillId="0" borderId="12" xfId="0" applyNumberFormat="1" applyBorder="1" applyProtection="1">
      <protection hidden="1"/>
    </xf>
    <xf numFmtId="0" fontId="5" fillId="0" borderId="3" xfId="0" applyFont="1" applyFill="1" applyBorder="1" applyAlignment="1" applyProtection="1">
      <alignment horizontal="center" vertical="center"/>
      <protection hidden="1"/>
    </xf>
    <xf numFmtId="0" fontId="6" fillId="0" borderId="3" xfId="0" applyFont="1" applyBorder="1" applyProtection="1">
      <protection hidden="1"/>
    </xf>
    <xf numFmtId="2" fontId="0" fillId="0" borderId="8" xfId="0" applyNumberFormat="1" applyBorder="1" applyProtection="1">
      <protection hidden="1"/>
    </xf>
    <xf numFmtId="166" fontId="0" fillId="0" borderId="9" xfId="0" applyNumberFormat="1" applyBorder="1" applyProtection="1">
      <protection hidden="1"/>
    </xf>
    <xf numFmtId="0" fontId="0" fillId="0" borderId="4" xfId="0" applyBorder="1" applyProtection="1">
      <protection hidden="1"/>
    </xf>
    <xf numFmtId="0" fontId="5" fillId="0" borderId="6" xfId="0" applyFont="1" applyFill="1" applyBorder="1" applyAlignment="1" applyProtection="1">
      <alignment horizontal="center" vertical="center"/>
      <protection hidden="1"/>
    </xf>
    <xf numFmtId="0" fontId="9" fillId="0" borderId="3" xfId="0" applyFont="1" applyBorder="1" applyProtection="1">
      <protection hidden="1"/>
    </xf>
    <xf numFmtId="0" fontId="3" fillId="0" borderId="1" xfId="0" applyFont="1" applyBorder="1" applyProtection="1">
      <protection hidden="1"/>
    </xf>
    <xf numFmtId="164" fontId="0" fillId="0" borderId="1" xfId="0" applyNumberFormat="1" applyBorder="1" applyProtection="1">
      <protection hidden="1"/>
    </xf>
    <xf numFmtId="165" fontId="0" fillId="0" borderId="1" xfId="0" applyNumberFormat="1" applyFill="1" applyBorder="1" applyProtection="1">
      <protection hidden="1"/>
    </xf>
    <xf numFmtId="2" fontId="0" fillId="0" borderId="1" xfId="0" applyNumberFormat="1" applyBorder="1" applyProtection="1">
      <protection hidden="1"/>
    </xf>
    <xf numFmtId="2" fontId="0" fillId="3" borderId="1" xfId="0" applyNumberFormat="1" applyFill="1" applyBorder="1" applyProtection="1">
      <protection hidden="1"/>
    </xf>
    <xf numFmtId="0" fontId="3" fillId="0" borderId="5" xfId="0" applyFont="1" applyBorder="1" applyProtection="1">
      <protection hidden="1"/>
    </xf>
    <xf numFmtId="2" fontId="0" fillId="3" borderId="5" xfId="0" applyNumberFormat="1" applyFill="1" applyBorder="1" applyProtection="1">
      <protection hidden="1"/>
    </xf>
    <xf numFmtId="0" fontId="5" fillId="0" borderId="6" xfId="0" applyFont="1" applyBorder="1" applyProtection="1">
      <protection hidden="1"/>
    </xf>
    <xf numFmtId="166" fontId="0" fillId="0" borderId="0" xfId="0" applyNumberFormat="1" applyProtection="1">
      <protection hidden="1"/>
    </xf>
    <xf numFmtId="2" fontId="0" fillId="0" borderId="16" xfId="0" applyNumberFormat="1" applyBorder="1" applyProtection="1">
      <protection hidden="1"/>
    </xf>
    <xf numFmtId="166" fontId="0" fillId="0" borderId="17" xfId="0" applyNumberFormat="1" applyBorder="1" applyProtection="1">
      <protection hidden="1"/>
    </xf>
    <xf numFmtId="0" fontId="1" fillId="0" borderId="0" xfId="0" applyFont="1" applyProtection="1">
      <protection hidden="1"/>
    </xf>
    <xf numFmtId="0" fontId="0" fillId="2" borderId="8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hidden="1"/>
    </xf>
    <xf numFmtId="0" fontId="1" fillId="0" borderId="14" xfId="0" applyFont="1" applyFill="1" applyBorder="1" applyAlignment="1" applyProtection="1">
      <alignment horizontal="center" vertical="center" wrapText="1"/>
      <protection hidden="1"/>
    </xf>
    <xf numFmtId="0" fontId="1" fillId="0" borderId="15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 Mach Index vs Valve Dia</a:t>
            </a:r>
            <a:r>
              <a:rPr lang="en-US" baseline="0"/>
              <a:t> (Varying Engine Speeds)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Sheet1!$D$53</c:f>
              <c:strCache>
                <c:ptCount val="1"/>
                <c:pt idx="0">
                  <c:v>Mach Index (Speed @ Max Torque: 4250 rpm)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Sheet1!$C$54:$C$136</c:f>
              <c:numCache>
                <c:formatCode>General</c:formatCode>
                <c:ptCount val="83"/>
                <c:pt idx="0">
                  <c:v>46.46914698795181</c:v>
                </c:pt>
                <c:pt idx="1">
                  <c:v>46.748240963855423</c:v>
                </c:pt>
                <c:pt idx="2">
                  <c:v>47.027334939759037</c:v>
                </c:pt>
                <c:pt idx="3">
                  <c:v>47.30642891566265</c:v>
                </c:pt>
                <c:pt idx="4">
                  <c:v>47.585522891566264</c:v>
                </c:pt>
                <c:pt idx="5">
                  <c:v>47.864616867469877</c:v>
                </c:pt>
                <c:pt idx="6">
                  <c:v>48.143710843373491</c:v>
                </c:pt>
                <c:pt idx="7">
                  <c:v>48.422804819277111</c:v>
                </c:pt>
                <c:pt idx="8">
                  <c:v>48.701898795180718</c:v>
                </c:pt>
                <c:pt idx="9">
                  <c:v>48.980992771084338</c:v>
                </c:pt>
                <c:pt idx="10">
                  <c:v>49.260086746987952</c:v>
                </c:pt>
                <c:pt idx="11">
                  <c:v>49.539180722891565</c:v>
                </c:pt>
                <c:pt idx="12">
                  <c:v>49.818274698795179</c:v>
                </c:pt>
                <c:pt idx="13">
                  <c:v>50.097368674698799</c:v>
                </c:pt>
                <c:pt idx="14">
                  <c:v>50.376462650602406</c:v>
                </c:pt>
                <c:pt idx="15">
                  <c:v>50.655556626506026</c:v>
                </c:pt>
                <c:pt idx="16">
                  <c:v>50.934650602409633</c:v>
                </c:pt>
                <c:pt idx="17">
                  <c:v>51.213744578313253</c:v>
                </c:pt>
                <c:pt idx="18">
                  <c:v>51.492838554216867</c:v>
                </c:pt>
                <c:pt idx="19">
                  <c:v>51.77193253012048</c:v>
                </c:pt>
                <c:pt idx="20">
                  <c:v>52.051026506024094</c:v>
                </c:pt>
                <c:pt idx="21">
                  <c:v>52.330120481927715</c:v>
                </c:pt>
                <c:pt idx="22">
                  <c:v>52.609214457831328</c:v>
                </c:pt>
                <c:pt idx="23">
                  <c:v>52.888308433734942</c:v>
                </c:pt>
                <c:pt idx="24">
                  <c:v>53.167402409638555</c:v>
                </c:pt>
                <c:pt idx="25">
                  <c:v>53.446496385542162</c:v>
                </c:pt>
                <c:pt idx="26">
                  <c:v>53.725590361445782</c:v>
                </c:pt>
                <c:pt idx="27">
                  <c:v>54.004684337349396</c:v>
                </c:pt>
                <c:pt idx="28">
                  <c:v>54.283778313253009</c:v>
                </c:pt>
                <c:pt idx="29">
                  <c:v>54.562872289156623</c:v>
                </c:pt>
                <c:pt idx="30">
                  <c:v>54.841966265060243</c:v>
                </c:pt>
                <c:pt idx="31">
                  <c:v>55.12106024096385</c:v>
                </c:pt>
                <c:pt idx="32">
                  <c:v>55.40015421686747</c:v>
                </c:pt>
                <c:pt idx="33">
                  <c:v>55.679248192771084</c:v>
                </c:pt>
                <c:pt idx="34">
                  <c:v>55.958342168674697</c:v>
                </c:pt>
                <c:pt idx="35">
                  <c:v>56.237436144578311</c:v>
                </c:pt>
                <c:pt idx="36">
                  <c:v>56.516530120481931</c:v>
                </c:pt>
                <c:pt idx="37">
                  <c:v>56.795624096385538</c:v>
                </c:pt>
                <c:pt idx="38">
                  <c:v>57.074718072289158</c:v>
                </c:pt>
                <c:pt idx="39">
                  <c:v>57.353812048192772</c:v>
                </c:pt>
                <c:pt idx="40">
                  <c:v>57.632906024096386</c:v>
                </c:pt>
                <c:pt idx="41">
                  <c:v>57.911999999999999</c:v>
                </c:pt>
                <c:pt idx="42">
                  <c:v>58.191093975903613</c:v>
                </c:pt>
                <c:pt idx="43">
                  <c:v>58.470187951807233</c:v>
                </c:pt>
                <c:pt idx="44">
                  <c:v>58.74928192771084</c:v>
                </c:pt>
                <c:pt idx="45">
                  <c:v>59.028375903614453</c:v>
                </c:pt>
                <c:pt idx="46">
                  <c:v>59.307469879518074</c:v>
                </c:pt>
                <c:pt idx="47">
                  <c:v>59.586563855421687</c:v>
                </c:pt>
                <c:pt idx="48">
                  <c:v>59.865657831325294</c:v>
                </c:pt>
                <c:pt idx="49">
                  <c:v>60.144751807228921</c:v>
                </c:pt>
                <c:pt idx="50">
                  <c:v>60.423845783132528</c:v>
                </c:pt>
                <c:pt idx="51">
                  <c:v>60.702939759036141</c:v>
                </c:pt>
                <c:pt idx="52">
                  <c:v>60.982033734939762</c:v>
                </c:pt>
                <c:pt idx="53">
                  <c:v>61.261127710843375</c:v>
                </c:pt>
                <c:pt idx="54">
                  <c:v>61.540221686746982</c:v>
                </c:pt>
                <c:pt idx="55">
                  <c:v>61.81931566265061</c:v>
                </c:pt>
                <c:pt idx="56">
                  <c:v>62.098409638554216</c:v>
                </c:pt>
                <c:pt idx="57">
                  <c:v>62.377503614457829</c:v>
                </c:pt>
                <c:pt idx="58">
                  <c:v>62.65659759036145</c:v>
                </c:pt>
                <c:pt idx="59">
                  <c:v>62.935691566265056</c:v>
                </c:pt>
                <c:pt idx="60">
                  <c:v>63.21478554216867</c:v>
                </c:pt>
                <c:pt idx="61">
                  <c:v>63.493879518072291</c:v>
                </c:pt>
                <c:pt idx="62">
                  <c:v>63.772973493975904</c:v>
                </c:pt>
                <c:pt idx="63">
                  <c:v>64.052067469879518</c:v>
                </c:pt>
                <c:pt idx="64">
                  <c:v>64.331161445783138</c:v>
                </c:pt>
                <c:pt idx="65">
                  <c:v>64.610255421686745</c:v>
                </c:pt>
                <c:pt idx="66">
                  <c:v>64.889349397590351</c:v>
                </c:pt>
                <c:pt idx="67">
                  <c:v>65.168443373493986</c:v>
                </c:pt>
                <c:pt idx="68">
                  <c:v>65.447537349397592</c:v>
                </c:pt>
                <c:pt idx="69">
                  <c:v>65.726631325301199</c:v>
                </c:pt>
                <c:pt idx="70">
                  <c:v>66.005725301204819</c:v>
                </c:pt>
                <c:pt idx="71">
                  <c:v>66.28481927710844</c:v>
                </c:pt>
                <c:pt idx="72">
                  <c:v>66.563913253012046</c:v>
                </c:pt>
                <c:pt idx="73">
                  <c:v>66.843007228915667</c:v>
                </c:pt>
                <c:pt idx="74">
                  <c:v>67.122101204819273</c:v>
                </c:pt>
                <c:pt idx="75">
                  <c:v>67.401195180722894</c:v>
                </c:pt>
                <c:pt idx="76">
                  <c:v>67.680289156626515</c:v>
                </c:pt>
                <c:pt idx="77">
                  <c:v>67.959383132530121</c:v>
                </c:pt>
                <c:pt idx="78">
                  <c:v>68.238477108433727</c:v>
                </c:pt>
                <c:pt idx="79">
                  <c:v>68.517571084337348</c:v>
                </c:pt>
                <c:pt idx="80">
                  <c:v>68.796665060240969</c:v>
                </c:pt>
                <c:pt idx="81">
                  <c:v>69.075759036144575</c:v>
                </c:pt>
                <c:pt idx="82">
                  <c:v>69.354853012048181</c:v>
                </c:pt>
              </c:numCache>
            </c:numRef>
          </c:xVal>
          <c:yVal>
            <c:numRef>
              <c:f>Sheet1!$D$54:$D$136</c:f>
              <c:numCache>
                <c:formatCode>General</c:formatCode>
                <c:ptCount val="83"/>
                <c:pt idx="0">
                  <c:v>0.30788176882713331</c:v>
                </c:pt>
                <c:pt idx="1">
                  <c:v>0.30421654233434603</c:v>
                </c:pt>
                <c:pt idx="2">
                  <c:v>0.30061637826759052</c:v>
                </c:pt>
                <c:pt idx="3">
                  <c:v>0.29707974576858881</c:v>
                </c:pt>
                <c:pt idx="4">
                  <c:v>0.29360515874022403</c:v>
                </c:pt>
                <c:pt idx="5">
                  <c:v>0.29019117428513624</c:v>
                </c:pt>
                <c:pt idx="6">
                  <c:v>0.28683639120749416</c:v>
                </c:pt>
                <c:pt idx="7">
                  <c:v>0.28353944857503993</c:v>
                </c:pt>
                <c:pt idx="8">
                  <c:v>0.28029902433865073</c:v>
                </c:pt>
                <c:pt idx="9">
                  <c:v>0.27711383400680178</c:v>
                </c:pt>
                <c:pt idx="10">
                  <c:v>0.27398262937245293</c:v>
                </c:pt>
                <c:pt idx="11">
                  <c:v>0.27090419728999798</c:v>
                </c:pt>
                <c:pt idx="12">
                  <c:v>0.26787735850004313</c:v>
                </c:pt>
                <c:pt idx="13">
                  <c:v>0.26490096649988737</c:v>
                </c:pt>
                <c:pt idx="14">
                  <c:v>0.2619739064576852</c:v>
                </c:pt>
                <c:pt idx="15">
                  <c:v>0.25909509416837034</c:v>
                </c:pt>
                <c:pt idx="16">
                  <c:v>0.25626347504951769</c:v>
                </c:pt>
                <c:pt idx="17">
                  <c:v>0.25347802317540402</c:v>
                </c:pt>
                <c:pt idx="18">
                  <c:v>0.25073774034761787</c:v>
                </c:pt>
                <c:pt idx="19">
                  <c:v>0.24804165520064506</c:v>
                </c:pt>
                <c:pt idx="20">
                  <c:v>0.24538882234093529</c:v>
                </c:pt>
                <c:pt idx="21">
                  <c:v>0.242778321518023</c:v>
                </c:pt>
                <c:pt idx="22">
                  <c:v>0.24020925682634775</c:v>
                </c:pt>
                <c:pt idx="23">
                  <c:v>0.23768075593648041</c:v>
                </c:pt>
                <c:pt idx="24">
                  <c:v>0.23519196935452352</c:v>
                </c:pt>
                <c:pt idx="25">
                  <c:v>0.23274206970851258</c:v>
                </c:pt>
                <c:pt idx="26">
                  <c:v>0.23033025106069815</c:v>
                </c:pt>
                <c:pt idx="27">
                  <c:v>0.22795572824464336</c:v>
                </c:pt>
                <c:pt idx="28">
                  <c:v>0.22561773622611528</c:v>
                </c:pt>
                <c:pt idx="29">
                  <c:v>0.22331552948680344</c:v>
                </c:pt>
                <c:pt idx="30">
                  <c:v>0.22104838142993469</c:v>
                </c:pt>
                <c:pt idx="31">
                  <c:v>0.21881558380690275</c:v>
                </c:pt>
                <c:pt idx="32">
                  <c:v>0.21661644616406414</c:v>
                </c:pt>
                <c:pt idx="33">
                  <c:v>0.21445029530889875</c:v>
                </c:pt>
                <c:pt idx="34">
                  <c:v>0.21231647479475868</c:v>
                </c:pt>
                <c:pt idx="35">
                  <c:v>0.21021434442347406</c:v>
                </c:pt>
                <c:pt idx="36">
                  <c:v>0.20814327976510885</c:v>
                </c:pt>
                <c:pt idx="37">
                  <c:v>0.20610267169419674</c:v>
                </c:pt>
                <c:pt idx="38">
                  <c:v>0.20409192594181041</c:v>
                </c:pt>
                <c:pt idx="39">
                  <c:v>0.2021104626628541</c:v>
                </c:pt>
                <c:pt idx="40">
                  <c:v>0.20015771601798682</c:v>
                </c:pt>
                <c:pt idx="41">
                  <c:v>0.19823313376961529</c:v>
                </c:pt>
                <c:pt idx="42">
                  <c:v>0.19633617689141919</c:v>
                </c:pt>
                <c:pt idx="43">
                  <c:v>0.19446631919089083</c:v>
                </c:pt>
                <c:pt idx="44">
                  <c:v>0.19262304694439772</c:v>
                </c:pt>
                <c:pt idx="45">
                  <c:v>0.19080585854429408</c:v>
                </c:pt>
                <c:pt idx="46">
                  <c:v>0.18901426415763037</c:v>
                </c:pt>
                <c:pt idx="47">
                  <c:v>0.1872477853960258</c:v>
                </c:pt>
                <c:pt idx="48">
                  <c:v>0.18550595499628883</c:v>
                </c:pt>
                <c:pt idx="49">
                  <c:v>0.18378831651138816</c:v>
                </c:pt>
                <c:pt idx="50">
                  <c:v>0.18209442401139264</c:v>
                </c:pt>
                <c:pt idx="51">
                  <c:v>0.18042384179401236</c:v>
                </c:pt>
                <c:pt idx="52">
                  <c:v>0.17877614410439385</c:v>
                </c:pt>
                <c:pt idx="53">
                  <c:v>0.17715091486382897</c:v>
                </c:pt>
                <c:pt idx="54">
                  <c:v>0.17554774740705772</c:v>
                </c:pt>
                <c:pt idx="55">
                  <c:v>0.17396624422785328</c:v>
                </c:pt>
                <c:pt idx="56">
                  <c:v>0.17240601673259434</c:v>
                </c:pt>
                <c:pt idx="57">
                  <c:v>0.1708666850015364</c:v>
                </c:pt>
                <c:pt idx="58">
                  <c:v>0.16934787755751204</c:v>
                </c:pt>
                <c:pt idx="59">
                  <c:v>0.16784923114179376</c:v>
                </c:pt>
                <c:pt idx="60">
                  <c:v>0.166370390496869</c:v>
                </c:pt>
                <c:pt idx="61">
                  <c:v>0.1649110081558845</c:v>
                </c:pt>
                <c:pt idx="62">
                  <c:v>0.16347074423852634</c:v>
                </c:pt>
                <c:pt idx="63">
                  <c:v>0.16204926625311247</c:v>
                </c:pt>
                <c:pt idx="64">
                  <c:v>0.16064624890468227</c:v>
                </c:pt>
                <c:pt idx="65">
                  <c:v>0.15926137390887668</c:v>
                </c:pt>
                <c:pt idx="66">
                  <c:v>0.15789432981140941</c:v>
                </c:pt>
                <c:pt idx="67">
                  <c:v>0.15654481181293867</c:v>
                </c:pt>
                <c:pt idx="68">
                  <c:v>0.15521252159915616</c:v>
                </c:pt>
                <c:pt idx="69">
                  <c:v>0.15389716717591423</c:v>
                </c:pt>
                <c:pt idx="70">
                  <c:v>0.15259846270922406</c:v>
                </c:pt>
                <c:pt idx="71">
                  <c:v>0.15131612836995895</c:v>
                </c:pt>
                <c:pt idx="72">
                  <c:v>0.15004989018310627</c:v>
                </c:pt>
                <c:pt idx="73">
                  <c:v>0.14879947988141606</c:v>
                </c:pt>
                <c:pt idx="74">
                  <c:v>0.14756463476330059</c:v>
                </c:pt>
                <c:pt idx="75">
                  <c:v>0.14634509755484393</c:v>
                </c:pt>
                <c:pt idx="76">
                  <c:v>0.14514061627578692</c:v>
                </c:pt>
                <c:pt idx="77">
                  <c:v>0.14395094410935658</c:v>
                </c:pt>
                <c:pt idx="78">
                  <c:v>0.14277583927581433</c:v>
                </c:pt>
                <c:pt idx="79">
                  <c:v>0.14161506490960293</c:v>
                </c:pt>
                <c:pt idx="80">
                  <c:v>0.14046838893997501</c:v>
                </c:pt>
                <c:pt idx="81">
                  <c:v>0.13933558397499027</c:v>
                </c:pt>
                <c:pt idx="82">
                  <c:v>0.1382164271887745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EB-4D83-BE38-FD53BF56286C}"/>
            </c:ext>
          </c:extLst>
        </c:ser>
        <c:ser>
          <c:idx val="1"/>
          <c:order val="1"/>
          <c:tx>
            <c:strRef>
              <c:f>Sheet1!$E$53</c:f>
              <c:strCache>
                <c:ptCount val="1"/>
                <c:pt idx="0">
                  <c:v>Mach Index (Speed @ Max Torque: 6100 rpm)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Sheet1!$C$54:$C$136</c:f>
              <c:numCache>
                <c:formatCode>General</c:formatCode>
                <c:ptCount val="83"/>
                <c:pt idx="0">
                  <c:v>46.46914698795181</c:v>
                </c:pt>
                <c:pt idx="1">
                  <c:v>46.748240963855423</c:v>
                </c:pt>
                <c:pt idx="2">
                  <c:v>47.027334939759037</c:v>
                </c:pt>
                <c:pt idx="3">
                  <c:v>47.30642891566265</c:v>
                </c:pt>
                <c:pt idx="4">
                  <c:v>47.585522891566264</c:v>
                </c:pt>
                <c:pt idx="5">
                  <c:v>47.864616867469877</c:v>
                </c:pt>
                <c:pt idx="6">
                  <c:v>48.143710843373491</c:v>
                </c:pt>
                <c:pt idx="7">
                  <c:v>48.422804819277111</c:v>
                </c:pt>
                <c:pt idx="8">
                  <c:v>48.701898795180718</c:v>
                </c:pt>
                <c:pt idx="9">
                  <c:v>48.980992771084338</c:v>
                </c:pt>
                <c:pt idx="10">
                  <c:v>49.260086746987952</c:v>
                </c:pt>
                <c:pt idx="11">
                  <c:v>49.539180722891565</c:v>
                </c:pt>
                <c:pt idx="12">
                  <c:v>49.818274698795179</c:v>
                </c:pt>
                <c:pt idx="13">
                  <c:v>50.097368674698799</c:v>
                </c:pt>
                <c:pt idx="14">
                  <c:v>50.376462650602406</c:v>
                </c:pt>
                <c:pt idx="15">
                  <c:v>50.655556626506026</c:v>
                </c:pt>
                <c:pt idx="16">
                  <c:v>50.934650602409633</c:v>
                </c:pt>
                <c:pt idx="17">
                  <c:v>51.213744578313253</c:v>
                </c:pt>
                <c:pt idx="18">
                  <c:v>51.492838554216867</c:v>
                </c:pt>
                <c:pt idx="19">
                  <c:v>51.77193253012048</c:v>
                </c:pt>
                <c:pt idx="20">
                  <c:v>52.051026506024094</c:v>
                </c:pt>
                <c:pt idx="21">
                  <c:v>52.330120481927715</c:v>
                </c:pt>
                <c:pt idx="22">
                  <c:v>52.609214457831328</c:v>
                </c:pt>
                <c:pt idx="23">
                  <c:v>52.888308433734942</c:v>
                </c:pt>
                <c:pt idx="24">
                  <c:v>53.167402409638555</c:v>
                </c:pt>
                <c:pt idx="25">
                  <c:v>53.446496385542162</c:v>
                </c:pt>
                <c:pt idx="26">
                  <c:v>53.725590361445782</c:v>
                </c:pt>
                <c:pt idx="27">
                  <c:v>54.004684337349396</c:v>
                </c:pt>
                <c:pt idx="28">
                  <c:v>54.283778313253009</c:v>
                </c:pt>
                <c:pt idx="29">
                  <c:v>54.562872289156623</c:v>
                </c:pt>
                <c:pt idx="30">
                  <c:v>54.841966265060243</c:v>
                </c:pt>
                <c:pt idx="31">
                  <c:v>55.12106024096385</c:v>
                </c:pt>
                <c:pt idx="32">
                  <c:v>55.40015421686747</c:v>
                </c:pt>
                <c:pt idx="33">
                  <c:v>55.679248192771084</c:v>
                </c:pt>
                <c:pt idx="34">
                  <c:v>55.958342168674697</c:v>
                </c:pt>
                <c:pt idx="35">
                  <c:v>56.237436144578311</c:v>
                </c:pt>
                <c:pt idx="36">
                  <c:v>56.516530120481931</c:v>
                </c:pt>
                <c:pt idx="37">
                  <c:v>56.795624096385538</c:v>
                </c:pt>
                <c:pt idx="38">
                  <c:v>57.074718072289158</c:v>
                </c:pt>
                <c:pt idx="39">
                  <c:v>57.353812048192772</c:v>
                </c:pt>
                <c:pt idx="40">
                  <c:v>57.632906024096386</c:v>
                </c:pt>
                <c:pt idx="41">
                  <c:v>57.911999999999999</c:v>
                </c:pt>
                <c:pt idx="42">
                  <c:v>58.191093975903613</c:v>
                </c:pt>
                <c:pt idx="43">
                  <c:v>58.470187951807233</c:v>
                </c:pt>
                <c:pt idx="44">
                  <c:v>58.74928192771084</c:v>
                </c:pt>
                <c:pt idx="45">
                  <c:v>59.028375903614453</c:v>
                </c:pt>
                <c:pt idx="46">
                  <c:v>59.307469879518074</c:v>
                </c:pt>
                <c:pt idx="47">
                  <c:v>59.586563855421687</c:v>
                </c:pt>
                <c:pt idx="48">
                  <c:v>59.865657831325294</c:v>
                </c:pt>
                <c:pt idx="49">
                  <c:v>60.144751807228921</c:v>
                </c:pt>
                <c:pt idx="50">
                  <c:v>60.423845783132528</c:v>
                </c:pt>
                <c:pt idx="51">
                  <c:v>60.702939759036141</c:v>
                </c:pt>
                <c:pt idx="52">
                  <c:v>60.982033734939762</c:v>
                </c:pt>
                <c:pt idx="53">
                  <c:v>61.261127710843375</c:v>
                </c:pt>
                <c:pt idx="54">
                  <c:v>61.540221686746982</c:v>
                </c:pt>
                <c:pt idx="55">
                  <c:v>61.81931566265061</c:v>
                </c:pt>
                <c:pt idx="56">
                  <c:v>62.098409638554216</c:v>
                </c:pt>
                <c:pt idx="57">
                  <c:v>62.377503614457829</c:v>
                </c:pt>
                <c:pt idx="58">
                  <c:v>62.65659759036145</c:v>
                </c:pt>
                <c:pt idx="59">
                  <c:v>62.935691566265056</c:v>
                </c:pt>
                <c:pt idx="60">
                  <c:v>63.21478554216867</c:v>
                </c:pt>
                <c:pt idx="61">
                  <c:v>63.493879518072291</c:v>
                </c:pt>
                <c:pt idx="62">
                  <c:v>63.772973493975904</c:v>
                </c:pt>
                <c:pt idx="63">
                  <c:v>64.052067469879518</c:v>
                </c:pt>
                <c:pt idx="64">
                  <c:v>64.331161445783138</c:v>
                </c:pt>
                <c:pt idx="65">
                  <c:v>64.610255421686745</c:v>
                </c:pt>
                <c:pt idx="66">
                  <c:v>64.889349397590351</c:v>
                </c:pt>
                <c:pt idx="67">
                  <c:v>65.168443373493986</c:v>
                </c:pt>
                <c:pt idx="68">
                  <c:v>65.447537349397592</c:v>
                </c:pt>
                <c:pt idx="69">
                  <c:v>65.726631325301199</c:v>
                </c:pt>
                <c:pt idx="70">
                  <c:v>66.005725301204819</c:v>
                </c:pt>
                <c:pt idx="71">
                  <c:v>66.28481927710844</c:v>
                </c:pt>
                <c:pt idx="72">
                  <c:v>66.563913253012046</c:v>
                </c:pt>
                <c:pt idx="73">
                  <c:v>66.843007228915667</c:v>
                </c:pt>
                <c:pt idx="74">
                  <c:v>67.122101204819273</c:v>
                </c:pt>
                <c:pt idx="75">
                  <c:v>67.401195180722894</c:v>
                </c:pt>
                <c:pt idx="76">
                  <c:v>67.680289156626515</c:v>
                </c:pt>
                <c:pt idx="77">
                  <c:v>67.959383132530121</c:v>
                </c:pt>
                <c:pt idx="78">
                  <c:v>68.238477108433727</c:v>
                </c:pt>
                <c:pt idx="79">
                  <c:v>68.517571084337348</c:v>
                </c:pt>
                <c:pt idx="80">
                  <c:v>68.796665060240969</c:v>
                </c:pt>
                <c:pt idx="81">
                  <c:v>69.075759036144575</c:v>
                </c:pt>
                <c:pt idx="82">
                  <c:v>69.354853012048181</c:v>
                </c:pt>
              </c:numCache>
            </c:numRef>
          </c:xVal>
          <c:yVal>
            <c:numRef>
              <c:f>Sheet1!$E$54:$E$136</c:f>
              <c:numCache>
                <c:formatCode>General</c:formatCode>
                <c:ptCount val="83"/>
                <c:pt idx="0">
                  <c:v>0.44190089172835612</c:v>
                </c:pt>
                <c:pt idx="1">
                  <c:v>0.43664021370341444</c:v>
                </c:pt>
                <c:pt idx="2">
                  <c:v>0.43147291939583593</c:v>
                </c:pt>
                <c:pt idx="3">
                  <c:v>0.42639681157373932</c:v>
                </c:pt>
                <c:pt idx="4">
                  <c:v>0.42140975725067459</c:v>
                </c:pt>
                <c:pt idx="5">
                  <c:v>0.41650968544454858</c:v>
                </c:pt>
                <c:pt idx="6">
                  <c:v>0.411694585027227</c:v>
                </c:pt>
                <c:pt idx="7">
                  <c:v>0.40696250266064565</c:v>
                </c:pt>
                <c:pt idx="8">
                  <c:v>0.40231154081547527</c:v>
                </c:pt>
                <c:pt idx="9">
                  <c:v>0.39773985586858623</c:v>
                </c:pt>
                <c:pt idx="10">
                  <c:v>0.39324565627575603</c:v>
                </c:pt>
                <c:pt idx="11">
                  <c:v>0.38882720081623245</c:v>
                </c:pt>
                <c:pt idx="12">
                  <c:v>0.38448279690594439</c:v>
                </c:pt>
                <c:pt idx="13">
                  <c:v>0.38021079897630899</c:v>
                </c:pt>
                <c:pt idx="14">
                  <c:v>0.37600960691573654</c:v>
                </c:pt>
                <c:pt idx="15">
                  <c:v>0.37187766457107285</c:v>
                </c:pt>
                <c:pt idx="16">
                  <c:v>0.36781345830636664</c:v>
                </c:pt>
                <c:pt idx="17">
                  <c:v>0.3638155156164623</c:v>
                </c:pt>
                <c:pt idx="18">
                  <c:v>0.35988240379305159</c:v>
                </c:pt>
                <c:pt idx="19">
                  <c:v>0.35601272864092592</c:v>
                </c:pt>
                <c:pt idx="20">
                  <c:v>0.3522051332422837</c:v>
                </c:pt>
                <c:pt idx="21">
                  <c:v>0.34845829676704487</c:v>
                </c:pt>
                <c:pt idx="22">
                  <c:v>0.34477093332722863</c:v>
                </c:pt>
                <c:pt idx="23">
                  <c:v>0.34114179087353669</c:v>
                </c:pt>
                <c:pt idx="24">
                  <c:v>0.337569650132375</c:v>
                </c:pt>
                <c:pt idx="25">
                  <c:v>0.33405332358162987</c:v>
                </c:pt>
                <c:pt idx="26">
                  <c:v>0.3305916544635904</c:v>
                </c:pt>
                <c:pt idx="27">
                  <c:v>0.3271835158334882</c:v>
                </c:pt>
                <c:pt idx="28">
                  <c:v>0.32382780964218905</c:v>
                </c:pt>
                <c:pt idx="29">
                  <c:v>0.32052346585164737</c:v>
                </c:pt>
                <c:pt idx="30">
                  <c:v>0.31726944158178866</c:v>
                </c:pt>
                <c:pt idx="31">
                  <c:v>0.31406472028755461</c:v>
                </c:pt>
                <c:pt idx="32">
                  <c:v>0.31090831096489213</c:v>
                </c:pt>
                <c:pt idx="33">
                  <c:v>0.30779924738453712</c:v>
                </c:pt>
                <c:pt idx="34">
                  <c:v>0.30473658735247722</c:v>
                </c:pt>
                <c:pt idx="35">
                  <c:v>0.30171941199604518</c:v>
                </c:pt>
                <c:pt idx="36">
                  <c:v>0.29874682507462691</c:v>
                </c:pt>
                <c:pt idx="37">
                  <c:v>0.29581795231402364</c:v>
                </c:pt>
                <c:pt idx="38">
                  <c:v>0.29293194076353973</c:v>
                </c:pt>
                <c:pt idx="39">
                  <c:v>0.29008795817492006</c:v>
                </c:pt>
                <c:pt idx="40">
                  <c:v>0.287285192402287</c:v>
                </c:pt>
                <c:pt idx="41">
                  <c:v>0.28452285082227141</c:v>
                </c:pt>
                <c:pt idx="42">
                  <c:v>0.28180015977356643</c:v>
                </c:pt>
                <c:pt idx="43">
                  <c:v>0.27911636401516104</c:v>
                </c:pt>
                <c:pt idx="44">
                  <c:v>0.27647072620254742</c:v>
                </c:pt>
                <c:pt idx="45">
                  <c:v>0.27386252638122216</c:v>
                </c:pt>
                <c:pt idx="46">
                  <c:v>0.27129106149683424</c:v>
                </c:pt>
                <c:pt idx="47">
                  <c:v>0.26875564492135473</c:v>
                </c:pt>
                <c:pt idx="48">
                  <c:v>0.26625560599467346</c:v>
                </c:pt>
                <c:pt idx="49">
                  <c:v>0.26379028958105133</c:v>
                </c:pt>
                <c:pt idx="50">
                  <c:v>0.26135905563988127</c:v>
                </c:pt>
                <c:pt idx="51">
                  <c:v>0.25896127881022957</c:v>
                </c:pt>
                <c:pt idx="52">
                  <c:v>0.25659634800865949</c:v>
                </c:pt>
                <c:pt idx="53">
                  <c:v>0.25426366603984868</c:v>
                </c:pt>
                <c:pt idx="54">
                  <c:v>0.25196264921954176</c:v>
                </c:pt>
                <c:pt idx="55">
                  <c:v>0.24969272700938949</c:v>
                </c:pt>
                <c:pt idx="56">
                  <c:v>0.24745334166325311</c:v>
                </c:pt>
                <c:pt idx="57">
                  <c:v>0.24524394788455819</c:v>
                </c:pt>
                <c:pt idx="58">
                  <c:v>0.24306401249431148</c:v>
                </c:pt>
                <c:pt idx="59">
                  <c:v>0.24091301410939817</c:v>
                </c:pt>
                <c:pt idx="60">
                  <c:v>0.23879044283080028</c:v>
                </c:pt>
                <c:pt idx="61">
                  <c:v>0.23669579994138723</c:v>
                </c:pt>
                <c:pt idx="62">
                  <c:v>0.23462859761294375</c:v>
                </c:pt>
                <c:pt idx="63">
                  <c:v>0.23258835862211444</c:v>
                </c:pt>
                <c:pt idx="64">
                  <c:v>0.2305746160749558</c:v>
                </c:pt>
                <c:pt idx="65">
                  <c:v>0.22858691313979954</c:v>
                </c:pt>
                <c:pt idx="66">
                  <c:v>0.22662480278814059</c:v>
                </c:pt>
                <c:pt idx="67">
                  <c:v>0.22468784754327673</c:v>
                </c:pt>
                <c:pt idx="68">
                  <c:v>0.22277561923643596</c:v>
                </c:pt>
                <c:pt idx="69">
                  <c:v>0.22088769877013578</c:v>
                </c:pt>
                <c:pt idx="70">
                  <c:v>0.21902367588853341</c:v>
                </c:pt>
                <c:pt idx="71">
                  <c:v>0.21718314895452936</c:v>
                </c:pt>
                <c:pt idx="72">
                  <c:v>0.21536572473339965</c:v>
                </c:pt>
                <c:pt idx="73">
                  <c:v>0.21357101818273838</c:v>
                </c:pt>
                <c:pt idx="74">
                  <c:v>0.21179865224850208</c:v>
                </c:pt>
                <c:pt idx="75">
                  <c:v>0.21004825766695254</c:v>
                </c:pt>
                <c:pt idx="76">
                  <c:v>0.20831947277230597</c:v>
                </c:pt>
                <c:pt idx="77">
                  <c:v>0.20661194330990007</c:v>
                </c:pt>
                <c:pt idx="78">
                  <c:v>0.20492532225469828</c:v>
                </c:pt>
                <c:pt idx="79">
                  <c:v>0.20325926963495958</c:v>
                </c:pt>
                <c:pt idx="80">
                  <c:v>0.20161345236090539</c:v>
                </c:pt>
                <c:pt idx="81">
                  <c:v>0.19998754405822139</c:v>
                </c:pt>
                <c:pt idx="82">
                  <c:v>0.19838122490624108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EB-4D83-BE38-FD53BF56286C}"/>
            </c:ext>
          </c:extLst>
        </c:ser>
        <c:ser>
          <c:idx val="2"/>
          <c:order val="2"/>
          <c:tx>
            <c:strRef>
              <c:f>Sheet1!$F$53</c:f>
              <c:strCache>
                <c:ptCount val="1"/>
                <c:pt idx="0">
                  <c:v>Mach Index (Speed @ Max Torque: 7200 rpm)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Sheet1!$C$54:$C$136</c:f>
              <c:numCache>
                <c:formatCode>General</c:formatCode>
                <c:ptCount val="83"/>
                <c:pt idx="0">
                  <c:v>46.46914698795181</c:v>
                </c:pt>
                <c:pt idx="1">
                  <c:v>46.748240963855423</c:v>
                </c:pt>
                <c:pt idx="2">
                  <c:v>47.027334939759037</c:v>
                </c:pt>
                <c:pt idx="3">
                  <c:v>47.30642891566265</c:v>
                </c:pt>
                <c:pt idx="4">
                  <c:v>47.585522891566264</c:v>
                </c:pt>
                <c:pt idx="5">
                  <c:v>47.864616867469877</c:v>
                </c:pt>
                <c:pt idx="6">
                  <c:v>48.143710843373491</c:v>
                </c:pt>
                <c:pt idx="7">
                  <c:v>48.422804819277111</c:v>
                </c:pt>
                <c:pt idx="8">
                  <c:v>48.701898795180718</c:v>
                </c:pt>
                <c:pt idx="9">
                  <c:v>48.980992771084338</c:v>
                </c:pt>
                <c:pt idx="10">
                  <c:v>49.260086746987952</c:v>
                </c:pt>
                <c:pt idx="11">
                  <c:v>49.539180722891565</c:v>
                </c:pt>
                <c:pt idx="12">
                  <c:v>49.818274698795179</c:v>
                </c:pt>
                <c:pt idx="13">
                  <c:v>50.097368674698799</c:v>
                </c:pt>
                <c:pt idx="14">
                  <c:v>50.376462650602406</c:v>
                </c:pt>
                <c:pt idx="15">
                  <c:v>50.655556626506026</c:v>
                </c:pt>
                <c:pt idx="16">
                  <c:v>50.934650602409633</c:v>
                </c:pt>
                <c:pt idx="17">
                  <c:v>51.213744578313253</c:v>
                </c:pt>
                <c:pt idx="18">
                  <c:v>51.492838554216867</c:v>
                </c:pt>
                <c:pt idx="19">
                  <c:v>51.77193253012048</c:v>
                </c:pt>
                <c:pt idx="20">
                  <c:v>52.051026506024094</c:v>
                </c:pt>
                <c:pt idx="21">
                  <c:v>52.330120481927715</c:v>
                </c:pt>
                <c:pt idx="22">
                  <c:v>52.609214457831328</c:v>
                </c:pt>
                <c:pt idx="23">
                  <c:v>52.888308433734942</c:v>
                </c:pt>
                <c:pt idx="24">
                  <c:v>53.167402409638555</c:v>
                </c:pt>
                <c:pt idx="25">
                  <c:v>53.446496385542162</c:v>
                </c:pt>
                <c:pt idx="26">
                  <c:v>53.725590361445782</c:v>
                </c:pt>
                <c:pt idx="27">
                  <c:v>54.004684337349396</c:v>
                </c:pt>
                <c:pt idx="28">
                  <c:v>54.283778313253009</c:v>
                </c:pt>
                <c:pt idx="29">
                  <c:v>54.562872289156623</c:v>
                </c:pt>
                <c:pt idx="30">
                  <c:v>54.841966265060243</c:v>
                </c:pt>
                <c:pt idx="31">
                  <c:v>55.12106024096385</c:v>
                </c:pt>
                <c:pt idx="32">
                  <c:v>55.40015421686747</c:v>
                </c:pt>
                <c:pt idx="33">
                  <c:v>55.679248192771084</c:v>
                </c:pt>
                <c:pt idx="34">
                  <c:v>55.958342168674697</c:v>
                </c:pt>
                <c:pt idx="35">
                  <c:v>56.237436144578311</c:v>
                </c:pt>
                <c:pt idx="36">
                  <c:v>56.516530120481931</c:v>
                </c:pt>
                <c:pt idx="37">
                  <c:v>56.795624096385538</c:v>
                </c:pt>
                <c:pt idx="38">
                  <c:v>57.074718072289158</c:v>
                </c:pt>
                <c:pt idx="39">
                  <c:v>57.353812048192772</c:v>
                </c:pt>
                <c:pt idx="40">
                  <c:v>57.632906024096386</c:v>
                </c:pt>
                <c:pt idx="41">
                  <c:v>57.911999999999999</c:v>
                </c:pt>
                <c:pt idx="42">
                  <c:v>58.191093975903613</c:v>
                </c:pt>
                <c:pt idx="43">
                  <c:v>58.470187951807233</c:v>
                </c:pt>
                <c:pt idx="44">
                  <c:v>58.74928192771084</c:v>
                </c:pt>
                <c:pt idx="45">
                  <c:v>59.028375903614453</c:v>
                </c:pt>
                <c:pt idx="46">
                  <c:v>59.307469879518074</c:v>
                </c:pt>
                <c:pt idx="47">
                  <c:v>59.586563855421687</c:v>
                </c:pt>
                <c:pt idx="48">
                  <c:v>59.865657831325294</c:v>
                </c:pt>
                <c:pt idx="49">
                  <c:v>60.144751807228921</c:v>
                </c:pt>
                <c:pt idx="50">
                  <c:v>60.423845783132528</c:v>
                </c:pt>
                <c:pt idx="51">
                  <c:v>60.702939759036141</c:v>
                </c:pt>
                <c:pt idx="52">
                  <c:v>60.982033734939762</c:v>
                </c:pt>
                <c:pt idx="53">
                  <c:v>61.261127710843375</c:v>
                </c:pt>
                <c:pt idx="54">
                  <c:v>61.540221686746982</c:v>
                </c:pt>
                <c:pt idx="55">
                  <c:v>61.81931566265061</c:v>
                </c:pt>
                <c:pt idx="56">
                  <c:v>62.098409638554216</c:v>
                </c:pt>
                <c:pt idx="57">
                  <c:v>62.377503614457829</c:v>
                </c:pt>
                <c:pt idx="58">
                  <c:v>62.65659759036145</c:v>
                </c:pt>
                <c:pt idx="59">
                  <c:v>62.935691566265056</c:v>
                </c:pt>
                <c:pt idx="60">
                  <c:v>63.21478554216867</c:v>
                </c:pt>
                <c:pt idx="61">
                  <c:v>63.493879518072291</c:v>
                </c:pt>
                <c:pt idx="62">
                  <c:v>63.772973493975904</c:v>
                </c:pt>
                <c:pt idx="63">
                  <c:v>64.052067469879518</c:v>
                </c:pt>
                <c:pt idx="64">
                  <c:v>64.331161445783138</c:v>
                </c:pt>
                <c:pt idx="65">
                  <c:v>64.610255421686745</c:v>
                </c:pt>
                <c:pt idx="66">
                  <c:v>64.889349397590351</c:v>
                </c:pt>
                <c:pt idx="67">
                  <c:v>65.168443373493986</c:v>
                </c:pt>
                <c:pt idx="68">
                  <c:v>65.447537349397592</c:v>
                </c:pt>
                <c:pt idx="69">
                  <c:v>65.726631325301199</c:v>
                </c:pt>
                <c:pt idx="70">
                  <c:v>66.005725301204819</c:v>
                </c:pt>
                <c:pt idx="71">
                  <c:v>66.28481927710844</c:v>
                </c:pt>
                <c:pt idx="72">
                  <c:v>66.563913253012046</c:v>
                </c:pt>
                <c:pt idx="73">
                  <c:v>66.843007228915667</c:v>
                </c:pt>
                <c:pt idx="74">
                  <c:v>67.122101204819273</c:v>
                </c:pt>
                <c:pt idx="75">
                  <c:v>67.401195180722894</c:v>
                </c:pt>
                <c:pt idx="76">
                  <c:v>67.680289156626515</c:v>
                </c:pt>
                <c:pt idx="77">
                  <c:v>67.959383132530121</c:v>
                </c:pt>
                <c:pt idx="78">
                  <c:v>68.238477108433727</c:v>
                </c:pt>
                <c:pt idx="79">
                  <c:v>68.517571084337348</c:v>
                </c:pt>
                <c:pt idx="80">
                  <c:v>68.796665060240969</c:v>
                </c:pt>
                <c:pt idx="81">
                  <c:v>69.075759036144575</c:v>
                </c:pt>
                <c:pt idx="82">
                  <c:v>69.354853012048181</c:v>
                </c:pt>
              </c:numCache>
            </c:numRef>
          </c:xVal>
          <c:yVal>
            <c:numRef>
              <c:f>Sheet1!$F$54:$F$136</c:f>
              <c:numCache>
                <c:formatCode>General</c:formatCode>
                <c:ptCount val="83"/>
                <c:pt idx="0">
                  <c:v>0.52158793777773182</c:v>
                </c:pt>
                <c:pt idx="1">
                  <c:v>0.51537861289583342</c:v>
                </c:pt>
                <c:pt idx="2">
                  <c:v>0.50927951141803585</c:v>
                </c:pt>
                <c:pt idx="3">
                  <c:v>0.50328803989031523</c:v>
                </c:pt>
                <c:pt idx="4">
                  <c:v>0.49740168068932078</c:v>
                </c:pt>
                <c:pt idx="5">
                  <c:v>0.49161798937717205</c:v>
                </c:pt>
                <c:pt idx="6">
                  <c:v>0.48593459216328427</c:v>
                </c:pt>
                <c:pt idx="7">
                  <c:v>0.48034918346830302</c:v>
                </c:pt>
                <c:pt idx="8">
                  <c:v>0.47485952358547895</c:v>
                </c:pt>
                <c:pt idx="9">
                  <c:v>0.46946343643505256</c:v>
                </c:pt>
                <c:pt idx="10">
                  <c:v>0.46415880740744969</c:v>
                </c:pt>
                <c:pt idx="11">
                  <c:v>0.45894358129129076</c:v>
                </c:pt>
                <c:pt idx="12">
                  <c:v>0.45381576028242609</c:v>
                </c:pt>
                <c:pt idx="13">
                  <c:v>0.44877340207039745</c:v>
                </c:pt>
                <c:pt idx="14">
                  <c:v>0.44381461799890209</c:v>
                </c:pt>
                <c:pt idx="15">
                  <c:v>0.43893757129700395</c:v>
                </c:pt>
                <c:pt idx="16">
                  <c:v>0.43414047537800649</c:v>
                </c:pt>
                <c:pt idx="17">
                  <c:v>0.42942159220303744</c:v>
                </c:pt>
                <c:pt idx="18">
                  <c:v>0.42477923070655266</c:v>
                </c:pt>
                <c:pt idx="19">
                  <c:v>0.4202117452810929</c:v>
                </c:pt>
                <c:pt idx="20">
                  <c:v>0.41571753431876102</c:v>
                </c:pt>
                <c:pt idx="21">
                  <c:v>0.41129503880700374</c:v>
                </c:pt>
                <c:pt idx="22">
                  <c:v>0.40694274097640099</c:v>
                </c:pt>
                <c:pt idx="23">
                  <c:v>0.40265916299827281</c:v>
                </c:pt>
                <c:pt idx="24">
                  <c:v>0.39844286573001636</c:v>
                </c:pt>
                <c:pt idx="25">
                  <c:v>0.39429244750618608</c:v>
                </c:pt>
                <c:pt idx="26">
                  <c:v>0.39020654297341811</c:v>
                </c:pt>
                <c:pt idx="27">
                  <c:v>0.38618382196739587</c:v>
                </c:pt>
                <c:pt idx="28">
                  <c:v>0.38222298843012475</c:v>
                </c:pt>
                <c:pt idx="29">
                  <c:v>0.37832277936587883</c:v>
                </c:pt>
                <c:pt idx="30">
                  <c:v>0.37448196383424232</c:v>
                </c:pt>
                <c:pt idx="31">
                  <c:v>0.37069934197875298</c:v>
                </c:pt>
                <c:pt idx="32">
                  <c:v>0.36697374408970873</c:v>
                </c:pt>
                <c:pt idx="33">
                  <c:v>0.36330402969978148</c:v>
                </c:pt>
                <c:pt idx="34">
                  <c:v>0.35968908671112065</c:v>
                </c:pt>
                <c:pt idx="35">
                  <c:v>0.35612783055270908</c:v>
                </c:pt>
                <c:pt idx="36">
                  <c:v>0.35261920336677272</c:v>
                </c:pt>
                <c:pt idx="37">
                  <c:v>0.34916217322310983</c:v>
                </c:pt>
                <c:pt idx="38">
                  <c:v>0.34575573336024357</c:v>
                </c:pt>
                <c:pt idx="39">
                  <c:v>0.34239890145236468</c:v>
                </c:pt>
                <c:pt idx="40">
                  <c:v>0.33909071890106007</c:v>
                </c:pt>
                <c:pt idx="41">
                  <c:v>0.3358302501508777</c:v>
                </c:pt>
                <c:pt idx="42">
                  <c:v>0.33261658202781613</c:v>
                </c:pt>
                <c:pt idx="43">
                  <c:v>0.32944882309986218</c:v>
                </c:pt>
                <c:pt idx="44">
                  <c:v>0.32632610305874443</c:v>
                </c:pt>
                <c:pt idx="45">
                  <c:v>0.32324757212209826</c:v>
                </c:pt>
                <c:pt idx="46">
                  <c:v>0.32021240045527971</c:v>
                </c:pt>
                <c:pt idx="47">
                  <c:v>0.3172197776120908</c:v>
                </c:pt>
                <c:pt idx="48">
                  <c:v>0.31426891199371293</c:v>
                </c:pt>
                <c:pt idx="49">
                  <c:v>0.31135903032517531</c:v>
                </c:pt>
                <c:pt idx="50">
                  <c:v>0.30848937714871227</c:v>
                </c:pt>
                <c:pt idx="51">
                  <c:v>0.30565921433338572</c:v>
                </c:pt>
                <c:pt idx="52">
                  <c:v>0.30286782060038492</c:v>
                </c:pt>
                <c:pt idx="53">
                  <c:v>0.30011449106342791</c:v>
                </c:pt>
                <c:pt idx="54">
                  <c:v>0.29739853678372136</c:v>
                </c:pt>
                <c:pt idx="55">
                  <c:v>0.2947192843389515</c:v>
                </c:pt>
                <c:pt idx="56">
                  <c:v>0.29207607540580693</c:v>
                </c:pt>
                <c:pt idx="57">
                  <c:v>0.28946826635554407</c:v>
                </c:pt>
                <c:pt idx="58">
                  <c:v>0.28689522786213811</c:v>
                </c:pt>
                <c:pt idx="59">
                  <c:v>0.28435634452256831</c:v>
                </c:pt>
                <c:pt idx="60">
                  <c:v>0.28185101448881344</c:v>
                </c:pt>
                <c:pt idx="61">
                  <c:v>0.27937864911114557</c:v>
                </c:pt>
                <c:pt idx="62">
                  <c:v>0.27693867259232702</c:v>
                </c:pt>
                <c:pt idx="63">
                  <c:v>0.27453052165233177</c:v>
                </c:pt>
                <c:pt idx="64">
                  <c:v>0.27215364520322649</c:v>
                </c:pt>
                <c:pt idx="65">
                  <c:v>0.26980750403386172</c:v>
                </c:pt>
                <c:pt idx="66">
                  <c:v>0.26749157050403477</c:v>
                </c:pt>
                <c:pt idx="67">
                  <c:v>0.26520532824780202</c:v>
                </c:pt>
                <c:pt idx="68">
                  <c:v>0.2629482718856293</c:v>
                </c:pt>
                <c:pt idx="69">
                  <c:v>0.26071990674507828</c:v>
                </c:pt>
                <c:pt idx="70">
                  <c:v>0.25851974858974436</c:v>
                </c:pt>
                <c:pt idx="71">
                  <c:v>0.25634732335616578</c:v>
                </c:pt>
                <c:pt idx="72">
                  <c:v>0.25420216689843894</c:v>
                </c:pt>
                <c:pt idx="73">
                  <c:v>0.25208382474028135</c:v>
                </c:pt>
                <c:pt idx="74">
                  <c:v>0.24999185183429753</c:v>
                </c:pt>
                <c:pt idx="75">
                  <c:v>0.24792581232820624</c:v>
                </c:pt>
                <c:pt idx="76">
                  <c:v>0.24588527933780374</c:v>
                </c:pt>
                <c:pt idx="77">
                  <c:v>0.24386983472643942</c:v>
                </c:pt>
                <c:pt idx="78">
                  <c:v>0.24187906889079139</c:v>
                </c:pt>
                <c:pt idx="79">
                  <c:v>0.23991258055273915</c:v>
                </c:pt>
                <c:pt idx="80">
                  <c:v>0.2379699765571342</c:v>
                </c:pt>
                <c:pt idx="81">
                  <c:v>0.23605087167527769</c:v>
                </c:pt>
                <c:pt idx="82">
                  <c:v>0.23415488841392387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EB-4D83-BE38-FD53BF562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323152"/>
        <c:axId val="848323808"/>
      </c:scatterChart>
      <c:valAx>
        <c:axId val="848323152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Valve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23808"/>
        <c:crosses val="autoZero"/>
        <c:crossBetween val="midCat"/>
        <c:majorUnit val="5"/>
      </c:valAx>
      <c:valAx>
        <c:axId val="8483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2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66675</xdr:rowOff>
    </xdr:from>
    <xdr:to>
      <xdr:col>17</xdr:col>
      <xdr:colOff>19050</xdr:colOff>
      <xdr:row>25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4709F9-E9CF-4936-9089-89CA76C5B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CF09-6719-425E-B1F1-673EC7D9771B}">
  <dimension ref="A1:M136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34.140625" style="1" bestFit="1" customWidth="1"/>
    <col min="3" max="3" width="8.42578125" style="1" bestFit="1" customWidth="1"/>
    <col min="4" max="4" width="12" style="1" bestFit="1" customWidth="1"/>
    <col min="5" max="5" width="9.5703125" style="1" bestFit="1" customWidth="1"/>
    <col min="6" max="10" width="9.140625" style="1"/>
    <col min="11" max="11" width="20.42578125" style="1" bestFit="1" customWidth="1"/>
    <col min="12" max="16384" width="9.140625" style="1"/>
  </cols>
  <sheetData>
    <row r="1" spans="1:13" x14ac:dyDescent="0.25">
      <c r="A1" s="1" t="s">
        <v>59</v>
      </c>
    </row>
    <row r="2" spans="1:13" x14ac:dyDescent="0.25">
      <c r="A2" s="1" t="s">
        <v>60</v>
      </c>
    </row>
    <row r="3" spans="1:13" ht="15.75" thickBot="1" x14ac:dyDescent="0.3"/>
    <row r="4" spans="1:13" ht="45.75" thickBot="1" x14ac:dyDescent="0.3">
      <c r="B4" s="2" t="s">
        <v>10</v>
      </c>
      <c r="C4" s="3" t="s">
        <v>11</v>
      </c>
      <c r="D4" s="3" t="s">
        <v>12</v>
      </c>
      <c r="E4" s="4" t="s">
        <v>13</v>
      </c>
      <c r="G4" s="5" t="s">
        <v>46</v>
      </c>
      <c r="H4" s="6" t="s">
        <v>47</v>
      </c>
      <c r="I4" s="7" t="s">
        <v>48</v>
      </c>
      <c r="K4" s="44" t="s">
        <v>58</v>
      </c>
      <c r="L4" s="45"/>
      <c r="M4" s="46"/>
    </row>
    <row r="5" spans="1:13" ht="15.75" thickBot="1" x14ac:dyDescent="0.3">
      <c r="B5" s="8" t="s">
        <v>0</v>
      </c>
      <c r="C5" s="9" t="s">
        <v>4</v>
      </c>
      <c r="D5" s="41">
        <v>114.07</v>
      </c>
      <c r="E5" s="10" t="s">
        <v>35</v>
      </c>
      <c r="G5" s="11" t="s">
        <v>49</v>
      </c>
      <c r="H5" s="12" t="s">
        <v>43</v>
      </c>
      <c r="I5" s="13" t="s">
        <v>38</v>
      </c>
      <c r="K5" s="14" t="s">
        <v>51</v>
      </c>
      <c r="L5" s="41">
        <v>4250</v>
      </c>
      <c r="M5" s="15" t="s">
        <v>49</v>
      </c>
    </row>
    <row r="6" spans="1:13" x14ac:dyDescent="0.25">
      <c r="B6" s="16" t="s">
        <v>1</v>
      </c>
      <c r="C6" s="17" t="s">
        <v>5</v>
      </c>
      <c r="D6" s="42">
        <v>103.71</v>
      </c>
      <c r="E6" s="18" t="s">
        <v>35</v>
      </c>
      <c r="G6" s="19">
        <v>0</v>
      </c>
      <c r="H6" s="20">
        <f>2*CONVERT(G6,"s","min")*CONVERT($D$6,"mm","m")</f>
        <v>0</v>
      </c>
      <c r="I6" s="21">
        <f>($D$19/$D$18)*(H6/$D$20)</f>
        <v>0</v>
      </c>
      <c r="K6" s="16" t="s">
        <v>50</v>
      </c>
      <c r="L6" s="42">
        <v>6100</v>
      </c>
      <c r="M6" s="22" t="s">
        <v>49</v>
      </c>
    </row>
    <row r="7" spans="1:13" ht="18.75" thickBot="1" x14ac:dyDescent="0.4">
      <c r="B7" s="16" t="s">
        <v>2</v>
      </c>
      <c r="C7" s="17" t="s">
        <v>6</v>
      </c>
      <c r="D7" s="42">
        <v>40</v>
      </c>
      <c r="E7" s="23" t="s">
        <v>36</v>
      </c>
      <c r="G7" s="16">
        <v>500</v>
      </c>
      <c r="H7" s="24">
        <f t="shared" ref="H7:H26" si="0">2*CONVERT(G7,"s","min")*CONVERT($D$6,"mm","m")</f>
        <v>1.7285000000000001</v>
      </c>
      <c r="I7" s="25">
        <f t="shared" ref="I7:I26" si="1">($D$19/$D$18)*(H7/$D$20)</f>
        <v>2.0989390634429863E-2</v>
      </c>
      <c r="K7" s="26" t="s">
        <v>52</v>
      </c>
      <c r="L7" s="43">
        <v>7200</v>
      </c>
      <c r="M7" s="27" t="s">
        <v>49</v>
      </c>
    </row>
    <row r="8" spans="1:13" ht="18" x14ac:dyDescent="0.35">
      <c r="B8" s="16" t="s">
        <v>3</v>
      </c>
      <c r="C8" s="17" t="s">
        <v>7</v>
      </c>
      <c r="D8" s="42">
        <v>101.325</v>
      </c>
      <c r="E8" s="28" t="s">
        <v>37</v>
      </c>
      <c r="G8" s="16">
        <v>1000</v>
      </c>
      <c r="H8" s="24">
        <f t="shared" si="0"/>
        <v>3.4570000000000003</v>
      </c>
      <c r="I8" s="25">
        <f t="shared" si="1"/>
        <v>4.1978781268859726E-2</v>
      </c>
    </row>
    <row r="9" spans="1:13" ht="18" x14ac:dyDescent="0.35">
      <c r="B9" s="16" t="s">
        <v>8</v>
      </c>
      <c r="C9" s="17" t="s">
        <v>9</v>
      </c>
      <c r="D9" s="42">
        <v>2</v>
      </c>
      <c r="E9" s="28" t="s">
        <v>38</v>
      </c>
      <c r="G9" s="8">
        <v>1500</v>
      </c>
      <c r="H9" s="24">
        <f t="shared" si="0"/>
        <v>5.1855000000000002</v>
      </c>
      <c r="I9" s="25">
        <f t="shared" si="1"/>
        <v>6.2968171903289571E-2</v>
      </c>
    </row>
    <row r="10" spans="1:13" ht="18" x14ac:dyDescent="0.35">
      <c r="B10" s="16" t="s">
        <v>14</v>
      </c>
      <c r="C10" s="17" t="s">
        <v>15</v>
      </c>
      <c r="D10" s="42">
        <v>57.911999999999999</v>
      </c>
      <c r="E10" s="28" t="s">
        <v>35</v>
      </c>
      <c r="G10" s="16">
        <v>2000</v>
      </c>
      <c r="H10" s="24">
        <f t="shared" si="0"/>
        <v>6.9140000000000006</v>
      </c>
      <c r="I10" s="25">
        <f t="shared" si="1"/>
        <v>8.3957562537719452E-2</v>
      </c>
    </row>
    <row r="11" spans="1:13" ht="18" x14ac:dyDescent="0.35">
      <c r="B11" s="16" t="s">
        <v>16</v>
      </c>
      <c r="C11" s="17" t="s">
        <v>26</v>
      </c>
      <c r="D11" s="42">
        <v>0.45</v>
      </c>
      <c r="E11" s="28" t="s">
        <v>38</v>
      </c>
      <c r="G11" s="16">
        <v>2500</v>
      </c>
      <c r="H11" s="24">
        <f t="shared" si="0"/>
        <v>8.6425000000000001</v>
      </c>
      <c r="I11" s="25">
        <f t="shared" si="1"/>
        <v>0.10494695317214929</v>
      </c>
    </row>
    <row r="12" spans="1:13" ht="18" x14ac:dyDescent="0.35">
      <c r="B12" s="16" t="s">
        <v>18</v>
      </c>
      <c r="C12" s="29" t="s">
        <v>39</v>
      </c>
      <c r="D12" s="17">
        <v>1.4019999999999999</v>
      </c>
      <c r="E12" s="28" t="s">
        <v>38</v>
      </c>
      <c r="G12" s="8">
        <v>3000</v>
      </c>
      <c r="H12" s="24">
        <f t="shared" si="0"/>
        <v>10.371</v>
      </c>
      <c r="I12" s="25">
        <f t="shared" si="1"/>
        <v>0.12593634380657914</v>
      </c>
    </row>
    <row r="13" spans="1:13" x14ac:dyDescent="0.25">
      <c r="B13" s="16" t="s">
        <v>19</v>
      </c>
      <c r="C13" s="29" t="s">
        <v>28</v>
      </c>
      <c r="D13" s="17">
        <v>8.3144629999999999</v>
      </c>
      <c r="E13" s="28" t="s">
        <v>40</v>
      </c>
      <c r="G13" s="16">
        <v>3500</v>
      </c>
      <c r="H13" s="24">
        <f t="shared" si="0"/>
        <v>12.099500000000001</v>
      </c>
      <c r="I13" s="25">
        <f t="shared" si="1"/>
        <v>0.14692573444100901</v>
      </c>
    </row>
    <row r="14" spans="1:13" ht="18" x14ac:dyDescent="0.35">
      <c r="B14" s="16" t="s">
        <v>20</v>
      </c>
      <c r="C14" s="29" t="s">
        <v>29</v>
      </c>
      <c r="D14" s="17">
        <v>28.964700000000001</v>
      </c>
      <c r="E14" s="28" t="s">
        <v>41</v>
      </c>
      <c r="G14" s="16">
        <v>4000</v>
      </c>
      <c r="H14" s="24">
        <f t="shared" si="0"/>
        <v>13.828000000000001</v>
      </c>
      <c r="I14" s="25">
        <f t="shared" si="1"/>
        <v>0.1679151250754389</v>
      </c>
    </row>
    <row r="15" spans="1:13" ht="18" x14ac:dyDescent="0.35">
      <c r="B15" s="16" t="s">
        <v>21</v>
      </c>
      <c r="C15" s="29" t="s">
        <v>30</v>
      </c>
      <c r="D15" s="30">
        <f>D13/CONVERT(D14,"g","kg")</f>
        <v>287.05503595756215</v>
      </c>
      <c r="E15" s="28" t="s">
        <v>42</v>
      </c>
      <c r="G15" s="8">
        <v>4500</v>
      </c>
      <c r="H15" s="24">
        <f t="shared" si="0"/>
        <v>15.5565</v>
      </c>
      <c r="I15" s="25">
        <f t="shared" si="1"/>
        <v>0.18890451570986871</v>
      </c>
    </row>
    <row r="16" spans="1:13" ht="18" x14ac:dyDescent="0.35">
      <c r="B16" s="16" t="s">
        <v>17</v>
      </c>
      <c r="C16" s="29" t="s">
        <v>27</v>
      </c>
      <c r="D16" s="31">
        <f>D8/(D15*CONVERT(D7,"C","K"))</f>
        <v>1.1271949283203691E-3</v>
      </c>
      <c r="E16" s="28" t="s">
        <v>45</v>
      </c>
      <c r="G16" s="16">
        <v>5000</v>
      </c>
      <c r="H16" s="24">
        <f t="shared" si="0"/>
        <v>17.285</v>
      </c>
      <c r="I16" s="25">
        <f t="shared" si="1"/>
        <v>0.20989390634429858</v>
      </c>
    </row>
    <row r="17" spans="2:9" ht="18" x14ac:dyDescent="0.35">
      <c r="B17" s="16" t="s">
        <v>24</v>
      </c>
      <c r="C17" s="29" t="s">
        <v>33</v>
      </c>
      <c r="D17" s="32">
        <f>D10^2*PI()/4</f>
        <v>2634.068159340432</v>
      </c>
      <c r="E17" s="18" t="s">
        <v>44</v>
      </c>
      <c r="G17" s="16">
        <v>5500</v>
      </c>
      <c r="H17" s="24">
        <f t="shared" si="0"/>
        <v>19.013500000000001</v>
      </c>
      <c r="I17" s="25">
        <f t="shared" si="1"/>
        <v>0.23088329697872845</v>
      </c>
    </row>
    <row r="18" spans="2:9" ht="18" x14ac:dyDescent="0.35">
      <c r="B18" s="16" t="s">
        <v>25</v>
      </c>
      <c r="C18" s="29" t="s">
        <v>34</v>
      </c>
      <c r="D18" s="33">
        <f>D17*D9*D11</f>
        <v>2370.6613434063888</v>
      </c>
      <c r="E18" s="18" t="s">
        <v>44</v>
      </c>
      <c r="G18" s="8">
        <v>6000</v>
      </c>
      <c r="H18" s="24">
        <f t="shared" si="0"/>
        <v>20.742000000000001</v>
      </c>
      <c r="I18" s="25">
        <f t="shared" si="1"/>
        <v>0.25187268761315829</v>
      </c>
    </row>
    <row r="19" spans="2:9" ht="18" x14ac:dyDescent="0.35">
      <c r="B19" s="16" t="s">
        <v>23</v>
      </c>
      <c r="C19" s="29" t="s">
        <v>32</v>
      </c>
      <c r="D19" s="33">
        <f>D5^2*PI()/4</f>
        <v>10219.573334652061</v>
      </c>
      <c r="E19" s="18" t="s">
        <v>44</v>
      </c>
      <c r="G19" s="16">
        <v>6500</v>
      </c>
      <c r="H19" s="24">
        <f t="shared" si="0"/>
        <v>22.470499999999998</v>
      </c>
      <c r="I19" s="25">
        <f t="shared" si="1"/>
        <v>0.27286207824758812</v>
      </c>
    </row>
    <row r="20" spans="2:9" ht="18.75" thickBot="1" x14ac:dyDescent="0.4">
      <c r="B20" s="26" t="s">
        <v>22</v>
      </c>
      <c r="C20" s="34" t="s">
        <v>31</v>
      </c>
      <c r="D20" s="35">
        <f>SQRT(D12*D8/D16)</f>
        <v>355.00363502811496</v>
      </c>
      <c r="E20" s="36" t="s">
        <v>43</v>
      </c>
      <c r="G20" s="16">
        <v>7000</v>
      </c>
      <c r="H20" s="24">
        <f t="shared" si="0"/>
        <v>24.199000000000002</v>
      </c>
      <c r="I20" s="25">
        <f t="shared" si="1"/>
        <v>0.29385146888201802</v>
      </c>
    </row>
    <row r="21" spans="2:9" x14ac:dyDescent="0.25">
      <c r="G21" s="8">
        <v>7500</v>
      </c>
      <c r="H21" s="24">
        <f t="shared" si="0"/>
        <v>25.927499999999998</v>
      </c>
      <c r="I21" s="25">
        <f t="shared" si="1"/>
        <v>0.31484085951644786</v>
      </c>
    </row>
    <row r="22" spans="2:9" x14ac:dyDescent="0.25">
      <c r="F22" s="37"/>
      <c r="G22" s="16">
        <v>8000</v>
      </c>
      <c r="H22" s="24">
        <f t="shared" si="0"/>
        <v>27.656000000000002</v>
      </c>
      <c r="I22" s="25">
        <f t="shared" si="1"/>
        <v>0.33583025015087781</v>
      </c>
    </row>
    <row r="23" spans="2:9" x14ac:dyDescent="0.25">
      <c r="G23" s="16">
        <v>8500</v>
      </c>
      <c r="H23" s="24">
        <f t="shared" si="0"/>
        <v>29.384499999999996</v>
      </c>
      <c r="I23" s="25">
        <f t="shared" si="1"/>
        <v>0.35681964078530748</v>
      </c>
    </row>
    <row r="24" spans="2:9" x14ac:dyDescent="0.25">
      <c r="G24" s="8">
        <v>9000</v>
      </c>
      <c r="H24" s="24">
        <f t="shared" si="0"/>
        <v>31.113</v>
      </c>
      <c r="I24" s="25">
        <f t="shared" si="1"/>
        <v>0.37780903141973743</v>
      </c>
    </row>
    <row r="25" spans="2:9" x14ac:dyDescent="0.25">
      <c r="G25" s="16">
        <v>9500</v>
      </c>
      <c r="H25" s="24">
        <f t="shared" si="0"/>
        <v>32.841500000000003</v>
      </c>
      <c r="I25" s="25">
        <f t="shared" si="1"/>
        <v>0.39879842205416738</v>
      </c>
    </row>
    <row r="26" spans="2:9" ht="15.75" thickBot="1" x14ac:dyDescent="0.3">
      <c r="G26" s="26">
        <v>10000</v>
      </c>
      <c r="H26" s="38">
        <f t="shared" si="0"/>
        <v>34.57</v>
      </c>
      <c r="I26" s="39">
        <f t="shared" si="1"/>
        <v>0.41978781268859716</v>
      </c>
    </row>
    <row r="51" spans="2:6" x14ac:dyDescent="0.25">
      <c r="C51" s="1" t="s">
        <v>57</v>
      </c>
      <c r="D51" s="1">
        <f>L5</f>
        <v>4250</v>
      </c>
      <c r="E51" s="1">
        <f>L6</f>
        <v>6100</v>
      </c>
      <c r="F51" s="1">
        <f>L7</f>
        <v>7200</v>
      </c>
    </row>
    <row r="52" spans="2:6" x14ac:dyDescent="0.25">
      <c r="C52" s="1" t="s">
        <v>53</v>
      </c>
      <c r="D52" s="1" t="s">
        <v>56</v>
      </c>
      <c r="E52" s="1" t="s">
        <v>56</v>
      </c>
      <c r="F52" s="1" t="s">
        <v>56</v>
      </c>
    </row>
    <row r="53" spans="2:6" x14ac:dyDescent="0.25">
      <c r="B53" s="1" t="s">
        <v>54</v>
      </c>
      <c r="C53" s="1" t="s">
        <v>55</v>
      </c>
      <c r="D53" s="1" t="str">
        <f>_xlfn.CONCAT("Mach Index (Speed @ Max Torque: ",D51," rpm)")</f>
        <v>Mach Index (Speed @ Max Torque: 4250 rpm)</v>
      </c>
      <c r="E53" s="1" t="str">
        <f t="shared" ref="E53:F53" si="2">_xlfn.CONCAT("Mach Index (Speed @ Max Torque: ",E51," rpm)")</f>
        <v>Mach Index (Speed @ Max Torque: 6100 rpm)</v>
      </c>
      <c r="F53" s="1" t="str">
        <f t="shared" si="2"/>
        <v>Mach Index (Speed @ Max Torque: 7200 rpm)</v>
      </c>
    </row>
    <row r="54" spans="2:6" x14ac:dyDescent="0.25">
      <c r="B54" s="1">
        <v>-41</v>
      </c>
      <c r="C54" s="1">
        <f>$D$10*(1+B54/COUNT($B$54:$B$136)*0.4)</f>
        <v>46.46914698795181</v>
      </c>
      <c r="D54" s="1">
        <f>($D$19/((($C54^2*PI()/4)*$D$9*$D$11)*$D$9*$D$11))*(2*CONVERT(D$51,"s","min")*CONVERT($D$6,"mm","m")/$D$20)</f>
        <v>0.30788176882713331</v>
      </c>
      <c r="E54" s="1">
        <f t="shared" ref="E54:F69" si="3">($D$19/((($C54^2*PI()/4)*$D$9*$D$11)*$D$9*$D$11))*(2*CONVERT(E$51,"s","min")*CONVERT($D$6,"mm","m")/$D$20)</f>
        <v>0.44190089172835612</v>
      </c>
      <c r="F54" s="1">
        <f t="shared" si="3"/>
        <v>0.52158793777773182</v>
      </c>
    </row>
    <row r="55" spans="2:6" x14ac:dyDescent="0.25">
      <c r="B55" s="1">
        <v>-40</v>
      </c>
      <c r="C55" s="1">
        <f t="shared" ref="C55:C118" si="4">$D$10*(1+B55/COUNT($B$54:$B$136)*0.4)</f>
        <v>46.748240963855423</v>
      </c>
      <c r="D55" s="1">
        <f t="shared" ref="D55:D118" si="5">($D$19/((($C55^2*PI()/4)*$D$9*$D$11)*$D$9*$D$11))*(2*CONVERT($D$51,"s","min")*CONVERT($D$6,"mm","m")/$D$20)</f>
        <v>0.30421654233434603</v>
      </c>
      <c r="E55" s="1">
        <f t="shared" si="3"/>
        <v>0.43664021370341444</v>
      </c>
      <c r="F55" s="1">
        <f t="shared" si="3"/>
        <v>0.51537861289583342</v>
      </c>
    </row>
    <row r="56" spans="2:6" x14ac:dyDescent="0.25">
      <c r="B56" s="1">
        <v>-39</v>
      </c>
      <c r="C56" s="1">
        <f t="shared" si="4"/>
        <v>47.027334939759037</v>
      </c>
      <c r="D56" s="1">
        <f t="shared" si="5"/>
        <v>0.30061637826759052</v>
      </c>
      <c r="E56" s="1">
        <f t="shared" si="3"/>
        <v>0.43147291939583593</v>
      </c>
      <c r="F56" s="1">
        <f t="shared" si="3"/>
        <v>0.50927951141803585</v>
      </c>
    </row>
    <row r="57" spans="2:6" x14ac:dyDescent="0.25">
      <c r="B57" s="1">
        <v>-38</v>
      </c>
      <c r="C57" s="1">
        <f t="shared" si="4"/>
        <v>47.30642891566265</v>
      </c>
      <c r="D57" s="1">
        <f t="shared" si="5"/>
        <v>0.29707974576858881</v>
      </c>
      <c r="E57" s="1">
        <f t="shared" si="3"/>
        <v>0.42639681157373932</v>
      </c>
      <c r="F57" s="1">
        <f t="shared" si="3"/>
        <v>0.50328803989031523</v>
      </c>
    </row>
    <row r="58" spans="2:6" x14ac:dyDescent="0.25">
      <c r="B58" s="1">
        <v>-37</v>
      </c>
      <c r="C58" s="1">
        <f t="shared" si="4"/>
        <v>47.585522891566264</v>
      </c>
      <c r="D58" s="1">
        <f t="shared" si="5"/>
        <v>0.29360515874022403</v>
      </c>
      <c r="E58" s="1">
        <f t="shared" si="3"/>
        <v>0.42140975725067459</v>
      </c>
      <c r="F58" s="1">
        <f t="shared" si="3"/>
        <v>0.49740168068932078</v>
      </c>
    </row>
    <row r="59" spans="2:6" x14ac:dyDescent="0.25">
      <c r="B59" s="1">
        <v>-36</v>
      </c>
      <c r="C59" s="1">
        <f t="shared" si="4"/>
        <v>47.864616867469877</v>
      </c>
      <c r="D59" s="1">
        <f t="shared" si="5"/>
        <v>0.29019117428513624</v>
      </c>
      <c r="E59" s="1">
        <f t="shared" si="3"/>
        <v>0.41650968544454858</v>
      </c>
      <c r="F59" s="1">
        <f t="shared" si="3"/>
        <v>0.49161798937717205</v>
      </c>
    </row>
    <row r="60" spans="2:6" x14ac:dyDescent="0.25">
      <c r="B60" s="1">
        <v>-35</v>
      </c>
      <c r="C60" s="1">
        <f t="shared" si="4"/>
        <v>48.143710843373491</v>
      </c>
      <c r="D60" s="1">
        <f t="shared" si="5"/>
        <v>0.28683639120749416</v>
      </c>
      <c r="E60" s="1">
        <f t="shared" si="3"/>
        <v>0.411694585027227</v>
      </c>
      <c r="F60" s="1">
        <f t="shared" si="3"/>
        <v>0.48593459216328427</v>
      </c>
    </row>
    <row r="61" spans="2:6" x14ac:dyDescent="0.25">
      <c r="B61" s="1">
        <v>-34</v>
      </c>
      <c r="C61" s="1">
        <f t="shared" si="4"/>
        <v>48.422804819277111</v>
      </c>
      <c r="D61" s="1">
        <f t="shared" si="5"/>
        <v>0.28353944857503993</v>
      </c>
      <c r="E61" s="1">
        <f t="shared" si="3"/>
        <v>0.40696250266064565</v>
      </c>
      <c r="F61" s="1">
        <f t="shared" si="3"/>
        <v>0.48034918346830302</v>
      </c>
    </row>
    <row r="62" spans="2:6" x14ac:dyDescent="0.25">
      <c r="B62" s="1">
        <v>-33</v>
      </c>
      <c r="C62" s="1">
        <f t="shared" si="4"/>
        <v>48.701898795180718</v>
      </c>
      <c r="D62" s="1">
        <f t="shared" si="5"/>
        <v>0.28029902433865073</v>
      </c>
      <c r="E62" s="1">
        <f t="shared" si="3"/>
        <v>0.40231154081547527</v>
      </c>
      <c r="F62" s="1">
        <f t="shared" si="3"/>
        <v>0.47485952358547895</v>
      </c>
    </row>
    <row r="63" spans="2:6" x14ac:dyDescent="0.25">
      <c r="B63" s="1">
        <v>-32</v>
      </c>
      <c r="C63" s="1">
        <f t="shared" si="4"/>
        <v>48.980992771084338</v>
      </c>
      <c r="D63" s="1">
        <f t="shared" si="5"/>
        <v>0.27711383400680178</v>
      </c>
      <c r="E63" s="1">
        <f t="shared" si="3"/>
        <v>0.39773985586858623</v>
      </c>
      <c r="F63" s="1">
        <f t="shared" si="3"/>
        <v>0.46946343643505256</v>
      </c>
    </row>
    <row r="64" spans="2:6" x14ac:dyDescent="0.25">
      <c r="B64" s="1">
        <v>-31</v>
      </c>
      <c r="C64" s="1">
        <f t="shared" si="4"/>
        <v>49.260086746987952</v>
      </c>
      <c r="D64" s="1">
        <f t="shared" si="5"/>
        <v>0.27398262937245293</v>
      </c>
      <c r="E64" s="1">
        <f t="shared" si="3"/>
        <v>0.39324565627575603</v>
      </c>
      <c r="F64" s="1">
        <f t="shared" si="3"/>
        <v>0.46415880740744969</v>
      </c>
    </row>
    <row r="65" spans="2:6" x14ac:dyDescent="0.25">
      <c r="B65" s="1">
        <v>-30</v>
      </c>
      <c r="C65" s="1">
        <f t="shared" si="4"/>
        <v>49.539180722891565</v>
      </c>
      <c r="D65" s="1">
        <f t="shared" si="5"/>
        <v>0.27090419728999798</v>
      </c>
      <c r="E65" s="1">
        <f t="shared" si="3"/>
        <v>0.38882720081623245</v>
      </c>
      <c r="F65" s="1">
        <f t="shared" si="3"/>
        <v>0.45894358129129076</v>
      </c>
    </row>
    <row r="66" spans="2:6" x14ac:dyDescent="0.25">
      <c r="B66" s="1">
        <v>-29</v>
      </c>
      <c r="C66" s="1">
        <f t="shared" si="4"/>
        <v>49.818274698795179</v>
      </c>
      <c r="D66" s="1">
        <f t="shared" si="5"/>
        <v>0.26787735850004313</v>
      </c>
      <c r="E66" s="1">
        <f t="shared" si="3"/>
        <v>0.38448279690594439</v>
      </c>
      <c r="F66" s="1">
        <f t="shared" si="3"/>
        <v>0.45381576028242609</v>
      </c>
    </row>
    <row r="67" spans="2:6" x14ac:dyDescent="0.25">
      <c r="B67" s="1">
        <v>-28</v>
      </c>
      <c r="C67" s="1">
        <f t="shared" si="4"/>
        <v>50.097368674698799</v>
      </c>
      <c r="D67" s="1">
        <f t="shared" si="5"/>
        <v>0.26490096649988737</v>
      </c>
      <c r="E67" s="1">
        <f t="shared" si="3"/>
        <v>0.38021079897630899</v>
      </c>
      <c r="F67" s="1">
        <f t="shared" si="3"/>
        <v>0.44877340207039745</v>
      </c>
    </row>
    <row r="68" spans="2:6" x14ac:dyDescent="0.25">
      <c r="B68" s="1">
        <v>-27</v>
      </c>
      <c r="C68" s="1">
        <f t="shared" si="4"/>
        <v>50.376462650602406</v>
      </c>
      <c r="D68" s="1">
        <f t="shared" si="5"/>
        <v>0.2619739064576852</v>
      </c>
      <c r="E68" s="1">
        <f t="shared" si="3"/>
        <v>0.37600960691573654</v>
      </c>
      <c r="F68" s="1">
        <f t="shared" si="3"/>
        <v>0.44381461799890209</v>
      </c>
    </row>
    <row r="69" spans="2:6" x14ac:dyDescent="0.25">
      <c r="B69" s="1">
        <v>-26</v>
      </c>
      <c r="C69" s="1">
        <f t="shared" si="4"/>
        <v>50.655556626506026</v>
      </c>
      <c r="D69" s="1">
        <f t="shared" si="5"/>
        <v>0.25909509416837034</v>
      </c>
      <c r="E69" s="1">
        <f t="shared" si="3"/>
        <v>0.37187766457107285</v>
      </c>
      <c r="F69" s="1">
        <f t="shared" si="3"/>
        <v>0.43893757129700395</v>
      </c>
    </row>
    <row r="70" spans="2:6" x14ac:dyDescent="0.25">
      <c r="B70" s="1">
        <v>-25</v>
      </c>
      <c r="C70" s="1">
        <f t="shared" si="4"/>
        <v>50.934650602409633</v>
      </c>
      <c r="D70" s="1">
        <f t="shared" si="5"/>
        <v>0.25626347504951769</v>
      </c>
      <c r="E70" s="1">
        <f t="shared" ref="E70:F133" si="6">($D$19/((($C70^2*PI()/4)*$D$9*$D$11)*$D$9*$D$11))*(2*CONVERT(E$51,"s","min")*CONVERT($D$6,"mm","m")/$D$20)</f>
        <v>0.36781345830636664</v>
      </c>
      <c r="F70" s="1">
        <f t="shared" si="6"/>
        <v>0.43414047537800649</v>
      </c>
    </row>
    <row r="71" spans="2:6" x14ac:dyDescent="0.25">
      <c r="B71" s="1">
        <v>-24</v>
      </c>
      <c r="C71" s="1">
        <f t="shared" si="4"/>
        <v>51.213744578313253</v>
      </c>
      <c r="D71" s="1">
        <f t="shared" si="5"/>
        <v>0.25347802317540402</v>
      </c>
      <c r="E71" s="1">
        <f t="shared" si="6"/>
        <v>0.3638155156164623</v>
      </c>
      <c r="F71" s="1">
        <f t="shared" si="6"/>
        <v>0.42942159220303744</v>
      </c>
    </row>
    <row r="72" spans="2:6" x14ac:dyDescent="0.25">
      <c r="B72" s="1">
        <v>-23</v>
      </c>
      <c r="C72" s="1">
        <f t="shared" si="4"/>
        <v>51.492838554216867</v>
      </c>
      <c r="D72" s="1">
        <f t="shared" si="5"/>
        <v>0.25073774034761787</v>
      </c>
      <c r="E72" s="1">
        <f t="shared" si="6"/>
        <v>0.35988240379305159</v>
      </c>
      <c r="F72" s="1">
        <f t="shared" si="6"/>
        <v>0.42477923070655266</v>
      </c>
    </row>
    <row r="73" spans="2:6" x14ac:dyDescent="0.25">
      <c r="B73" s="1">
        <v>-22</v>
      </c>
      <c r="C73" s="1">
        <f t="shared" si="4"/>
        <v>51.77193253012048</v>
      </c>
      <c r="D73" s="1">
        <f t="shared" si="5"/>
        <v>0.24804165520064506</v>
      </c>
      <c r="E73" s="1">
        <f t="shared" si="6"/>
        <v>0.35601272864092592</v>
      </c>
      <c r="F73" s="1">
        <f t="shared" si="6"/>
        <v>0.4202117452810929</v>
      </c>
    </row>
    <row r="74" spans="2:6" x14ac:dyDescent="0.25">
      <c r="B74" s="1">
        <v>-21</v>
      </c>
      <c r="C74" s="1">
        <f t="shared" si="4"/>
        <v>52.051026506024094</v>
      </c>
      <c r="D74" s="1">
        <f t="shared" si="5"/>
        <v>0.24538882234093529</v>
      </c>
      <c r="E74" s="1">
        <f t="shared" si="6"/>
        <v>0.3522051332422837</v>
      </c>
      <c r="F74" s="1">
        <f t="shared" si="6"/>
        <v>0.41571753431876102</v>
      </c>
    </row>
    <row r="75" spans="2:6" x14ac:dyDescent="0.25">
      <c r="B75" s="1">
        <v>-20</v>
      </c>
      <c r="C75" s="1">
        <f t="shared" si="4"/>
        <v>52.330120481927715</v>
      </c>
      <c r="D75" s="1">
        <f t="shared" si="5"/>
        <v>0.242778321518023</v>
      </c>
      <c r="E75" s="1">
        <f t="shared" si="6"/>
        <v>0.34845829676704487</v>
      </c>
      <c r="F75" s="1">
        <f t="shared" si="6"/>
        <v>0.41129503880700374</v>
      </c>
    </row>
    <row r="76" spans="2:6" x14ac:dyDescent="0.25">
      <c r="B76" s="1">
        <v>-19</v>
      </c>
      <c r="C76" s="1">
        <f t="shared" si="4"/>
        <v>52.609214457831328</v>
      </c>
      <c r="D76" s="1">
        <f t="shared" si="5"/>
        <v>0.24020925682634775</v>
      </c>
      <c r="E76" s="1">
        <f t="shared" si="6"/>
        <v>0.34477093332722863</v>
      </c>
      <c r="F76" s="1">
        <f t="shared" si="6"/>
        <v>0.40694274097640099</v>
      </c>
    </row>
    <row r="77" spans="2:6" x14ac:dyDescent="0.25">
      <c r="B77" s="1">
        <v>-18</v>
      </c>
      <c r="C77" s="1">
        <f t="shared" si="4"/>
        <v>52.888308433734942</v>
      </c>
      <c r="D77" s="1">
        <f t="shared" si="5"/>
        <v>0.23768075593648041</v>
      </c>
      <c r="E77" s="1">
        <f t="shared" si="6"/>
        <v>0.34114179087353669</v>
      </c>
      <c r="F77" s="1">
        <f t="shared" si="6"/>
        <v>0.40265916299827281</v>
      </c>
    </row>
    <row r="78" spans="2:6" x14ac:dyDescent="0.25">
      <c r="B78" s="1">
        <v>-17</v>
      </c>
      <c r="C78" s="1">
        <f t="shared" si="4"/>
        <v>53.167402409638555</v>
      </c>
      <c r="D78" s="1">
        <f t="shared" si="5"/>
        <v>0.23519196935452352</v>
      </c>
      <c r="E78" s="1">
        <f t="shared" si="6"/>
        <v>0.337569650132375</v>
      </c>
      <c r="F78" s="1">
        <f t="shared" si="6"/>
        <v>0.39844286573001636</v>
      </c>
    </row>
    <row r="79" spans="2:6" x14ac:dyDescent="0.25">
      <c r="B79" s="1">
        <v>-16</v>
      </c>
      <c r="C79" s="1">
        <f t="shared" si="4"/>
        <v>53.446496385542162</v>
      </c>
      <c r="D79" s="1">
        <f t="shared" si="5"/>
        <v>0.23274206970851258</v>
      </c>
      <c r="E79" s="1">
        <f t="shared" si="6"/>
        <v>0.33405332358162987</v>
      </c>
      <c r="F79" s="1">
        <f t="shared" si="6"/>
        <v>0.39429244750618608</v>
      </c>
    </row>
    <row r="80" spans="2:6" x14ac:dyDescent="0.25">
      <c r="B80" s="1">
        <v>-15</v>
      </c>
      <c r="C80" s="1">
        <f t="shared" si="4"/>
        <v>53.725590361445782</v>
      </c>
      <c r="D80" s="1">
        <f t="shared" si="5"/>
        <v>0.23033025106069815</v>
      </c>
      <c r="E80" s="1">
        <f t="shared" si="6"/>
        <v>0.3305916544635904</v>
      </c>
      <c r="F80" s="1">
        <f t="shared" si="6"/>
        <v>0.39020654297341811</v>
      </c>
    </row>
    <row r="81" spans="2:6" x14ac:dyDescent="0.25">
      <c r="B81" s="1">
        <v>-14</v>
      </c>
      <c r="C81" s="1">
        <f t="shared" si="4"/>
        <v>54.004684337349396</v>
      </c>
      <c r="D81" s="1">
        <f t="shared" si="5"/>
        <v>0.22795572824464336</v>
      </c>
      <c r="E81" s="1">
        <f t="shared" si="6"/>
        <v>0.3271835158334882</v>
      </c>
      <c r="F81" s="1">
        <f t="shared" si="6"/>
        <v>0.38618382196739587</v>
      </c>
    </row>
    <row r="82" spans="2:6" x14ac:dyDescent="0.25">
      <c r="B82" s="1">
        <v>-13</v>
      </c>
      <c r="C82" s="1">
        <f t="shared" si="4"/>
        <v>54.283778313253009</v>
      </c>
      <c r="D82" s="1">
        <f t="shared" si="5"/>
        <v>0.22561773622611528</v>
      </c>
      <c r="E82" s="1">
        <f t="shared" si="6"/>
        <v>0.32382780964218905</v>
      </c>
      <c r="F82" s="1">
        <f t="shared" si="6"/>
        <v>0.38222298843012475</v>
      </c>
    </row>
    <row r="83" spans="2:6" x14ac:dyDescent="0.25">
      <c r="B83" s="1">
        <v>-12</v>
      </c>
      <c r="C83" s="1">
        <f t="shared" si="4"/>
        <v>54.562872289156623</v>
      </c>
      <c r="D83" s="1">
        <f t="shared" si="5"/>
        <v>0.22331552948680344</v>
      </c>
      <c r="E83" s="1">
        <f t="shared" si="6"/>
        <v>0.32052346585164737</v>
      </c>
      <c r="F83" s="1">
        <f t="shared" si="6"/>
        <v>0.37832277936587883</v>
      </c>
    </row>
    <row r="84" spans="2:6" x14ac:dyDescent="0.25">
      <c r="B84" s="1">
        <v>-11</v>
      </c>
      <c r="C84" s="1">
        <f t="shared" si="4"/>
        <v>54.841966265060243</v>
      </c>
      <c r="D84" s="1">
        <f t="shared" si="5"/>
        <v>0.22104838142993469</v>
      </c>
      <c r="E84" s="1">
        <f t="shared" si="6"/>
        <v>0.31726944158178866</v>
      </c>
      <c r="F84" s="1">
        <f t="shared" si="6"/>
        <v>0.37448196383424232</v>
      </c>
    </row>
    <row r="85" spans="2:6" x14ac:dyDescent="0.25">
      <c r="B85" s="1">
        <v>-10</v>
      </c>
      <c r="C85" s="1">
        <f t="shared" si="4"/>
        <v>55.12106024096385</v>
      </c>
      <c r="D85" s="1">
        <f t="shared" si="5"/>
        <v>0.21881558380690275</v>
      </c>
      <c r="E85" s="1">
        <f t="shared" si="6"/>
        <v>0.31406472028755461</v>
      </c>
      <c r="F85" s="1">
        <f t="shared" si="6"/>
        <v>0.37069934197875298</v>
      </c>
    </row>
    <row r="86" spans="2:6" x14ac:dyDescent="0.25">
      <c r="B86" s="1">
        <v>-9</v>
      </c>
      <c r="C86" s="1">
        <f t="shared" si="4"/>
        <v>55.40015421686747</v>
      </c>
      <c r="D86" s="1">
        <f t="shared" si="5"/>
        <v>0.21661644616406414</v>
      </c>
      <c r="E86" s="1">
        <f t="shared" si="6"/>
        <v>0.31090831096489213</v>
      </c>
      <c r="F86" s="1">
        <f t="shared" si="6"/>
        <v>0.36697374408970873</v>
      </c>
    </row>
    <row r="87" spans="2:6" x14ac:dyDescent="0.25">
      <c r="B87" s="1">
        <v>-8</v>
      </c>
      <c r="C87" s="1">
        <f t="shared" si="4"/>
        <v>55.679248192771084</v>
      </c>
      <c r="D87" s="1">
        <f t="shared" si="5"/>
        <v>0.21445029530889875</v>
      </c>
      <c r="E87" s="1">
        <f t="shared" si="6"/>
        <v>0.30779924738453712</v>
      </c>
      <c r="F87" s="1">
        <f t="shared" si="6"/>
        <v>0.36330402969978148</v>
      </c>
    </row>
    <row r="88" spans="2:6" x14ac:dyDescent="0.25">
      <c r="B88" s="1">
        <v>-7</v>
      </c>
      <c r="C88" s="1">
        <f t="shared" si="4"/>
        <v>55.958342168674697</v>
      </c>
      <c r="D88" s="1">
        <f t="shared" si="5"/>
        <v>0.21231647479475868</v>
      </c>
      <c r="E88" s="1">
        <f t="shared" si="6"/>
        <v>0.30473658735247722</v>
      </c>
      <c r="F88" s="1">
        <f t="shared" si="6"/>
        <v>0.35968908671112065</v>
      </c>
    </row>
    <row r="89" spans="2:6" x14ac:dyDescent="0.25">
      <c r="B89" s="1">
        <v>-6</v>
      </c>
      <c r="C89" s="1">
        <f t="shared" si="4"/>
        <v>56.237436144578311</v>
      </c>
      <c r="D89" s="1">
        <f t="shared" si="5"/>
        <v>0.21021434442347406</v>
      </c>
      <c r="E89" s="1">
        <f t="shared" si="6"/>
        <v>0.30171941199604518</v>
      </c>
      <c r="F89" s="1">
        <f t="shared" si="6"/>
        <v>0.35612783055270908</v>
      </c>
    </row>
    <row r="90" spans="2:6" x14ac:dyDescent="0.25">
      <c r="B90" s="1">
        <v>-5</v>
      </c>
      <c r="C90" s="1">
        <f t="shared" si="4"/>
        <v>56.516530120481931</v>
      </c>
      <c r="D90" s="1">
        <f t="shared" si="5"/>
        <v>0.20814327976510885</v>
      </c>
      <c r="E90" s="1">
        <f t="shared" si="6"/>
        <v>0.29874682507462691</v>
      </c>
      <c r="F90" s="1">
        <f t="shared" si="6"/>
        <v>0.35261920336677272</v>
      </c>
    </row>
    <row r="91" spans="2:6" x14ac:dyDescent="0.25">
      <c r="B91" s="1">
        <v>-4</v>
      </c>
      <c r="C91" s="1">
        <f t="shared" si="4"/>
        <v>56.795624096385538</v>
      </c>
      <c r="D91" s="1">
        <f t="shared" si="5"/>
        <v>0.20610267169419674</v>
      </c>
      <c r="E91" s="1">
        <f t="shared" si="6"/>
        <v>0.29581795231402364</v>
      </c>
      <c r="F91" s="1">
        <f t="shared" si="6"/>
        <v>0.34916217322310983</v>
      </c>
    </row>
    <row r="92" spans="2:6" x14ac:dyDescent="0.25">
      <c r="B92" s="1">
        <v>-3</v>
      </c>
      <c r="C92" s="1">
        <f t="shared" si="4"/>
        <v>57.074718072289158</v>
      </c>
      <c r="D92" s="1">
        <f t="shared" si="5"/>
        <v>0.20409192594181041</v>
      </c>
      <c r="E92" s="1">
        <f t="shared" si="6"/>
        <v>0.29293194076353973</v>
      </c>
      <c r="F92" s="1">
        <f t="shared" si="6"/>
        <v>0.34575573336024357</v>
      </c>
    </row>
    <row r="93" spans="2:6" x14ac:dyDescent="0.25">
      <c r="B93" s="1">
        <v>-2</v>
      </c>
      <c r="C93" s="1">
        <f t="shared" si="4"/>
        <v>57.353812048192772</v>
      </c>
      <c r="D93" s="1">
        <f t="shared" si="5"/>
        <v>0.2021104626628541</v>
      </c>
      <c r="E93" s="1">
        <f t="shared" si="6"/>
        <v>0.29008795817492006</v>
      </c>
      <c r="F93" s="1">
        <f t="shared" si="6"/>
        <v>0.34239890145236468</v>
      </c>
    </row>
    <row r="94" spans="2:6" x14ac:dyDescent="0.25">
      <c r="B94" s="1">
        <v>-1</v>
      </c>
      <c r="C94" s="1">
        <f t="shared" si="4"/>
        <v>57.632906024096386</v>
      </c>
      <c r="D94" s="1">
        <f t="shared" si="5"/>
        <v>0.20015771601798682</v>
      </c>
      <c r="E94" s="1">
        <f t="shared" si="6"/>
        <v>0.287285192402287</v>
      </c>
      <c r="F94" s="1">
        <f t="shared" si="6"/>
        <v>0.33909071890106007</v>
      </c>
    </row>
    <row r="95" spans="2:6" x14ac:dyDescent="0.25">
      <c r="B95" s="40">
        <v>0</v>
      </c>
      <c r="C95" s="1">
        <f t="shared" si="4"/>
        <v>57.911999999999999</v>
      </c>
      <c r="D95" s="1">
        <f t="shared" si="5"/>
        <v>0.19823313376961529</v>
      </c>
      <c r="E95" s="1">
        <f t="shared" si="6"/>
        <v>0.28452285082227141</v>
      </c>
      <c r="F95" s="1">
        <f t="shared" si="6"/>
        <v>0.3358302501508777</v>
      </c>
    </row>
    <row r="96" spans="2:6" x14ac:dyDescent="0.25">
      <c r="B96" s="1">
        <v>1</v>
      </c>
      <c r="C96" s="1">
        <f t="shared" si="4"/>
        <v>58.191093975903613</v>
      </c>
      <c r="D96" s="1">
        <f t="shared" si="5"/>
        <v>0.19633617689141919</v>
      </c>
      <c r="E96" s="1">
        <f t="shared" si="6"/>
        <v>0.28180015977356643</v>
      </c>
      <c r="F96" s="1">
        <f t="shared" si="6"/>
        <v>0.33261658202781613</v>
      </c>
    </row>
    <row r="97" spans="2:6" x14ac:dyDescent="0.25">
      <c r="B97" s="1">
        <v>2</v>
      </c>
      <c r="C97" s="1">
        <f t="shared" si="4"/>
        <v>58.470187951807233</v>
      </c>
      <c r="D97" s="1">
        <f t="shared" si="5"/>
        <v>0.19446631919089083</v>
      </c>
      <c r="E97" s="1">
        <f t="shared" si="6"/>
        <v>0.27911636401516104</v>
      </c>
      <c r="F97" s="1">
        <f t="shared" si="6"/>
        <v>0.32944882309986218</v>
      </c>
    </row>
    <row r="98" spans="2:6" x14ac:dyDescent="0.25">
      <c r="B98" s="1">
        <v>3</v>
      </c>
      <c r="C98" s="1">
        <f t="shared" si="4"/>
        <v>58.74928192771084</v>
      </c>
      <c r="D98" s="1">
        <f t="shared" si="5"/>
        <v>0.19262304694439772</v>
      </c>
      <c r="E98" s="1">
        <f t="shared" si="6"/>
        <v>0.27647072620254742</v>
      </c>
      <c r="F98" s="1">
        <f t="shared" si="6"/>
        <v>0.32632610305874443</v>
      </c>
    </row>
    <row r="99" spans="2:6" x14ac:dyDescent="0.25">
      <c r="B99" s="1">
        <v>4</v>
      </c>
      <c r="C99" s="1">
        <f t="shared" si="4"/>
        <v>59.028375903614453</v>
      </c>
      <c r="D99" s="1">
        <f t="shared" si="5"/>
        <v>0.19080585854429408</v>
      </c>
      <c r="E99" s="1">
        <f t="shared" si="6"/>
        <v>0.27386252638122216</v>
      </c>
      <c r="F99" s="1">
        <f t="shared" si="6"/>
        <v>0.32324757212209826</v>
      </c>
    </row>
    <row r="100" spans="2:6" x14ac:dyDescent="0.25">
      <c r="B100" s="1">
        <v>5</v>
      </c>
      <c r="C100" s="1">
        <f t="shared" si="4"/>
        <v>59.307469879518074</v>
      </c>
      <c r="D100" s="1">
        <f t="shared" si="5"/>
        <v>0.18901426415763037</v>
      </c>
      <c r="E100" s="1">
        <f t="shared" si="6"/>
        <v>0.27129106149683424</v>
      </c>
      <c r="F100" s="1">
        <f t="shared" si="6"/>
        <v>0.32021240045527971</v>
      </c>
    </row>
    <row r="101" spans="2:6" x14ac:dyDescent="0.25">
      <c r="B101" s="1">
        <v>6</v>
      </c>
      <c r="C101" s="1">
        <f t="shared" si="4"/>
        <v>59.586563855421687</v>
      </c>
      <c r="D101" s="1">
        <f t="shared" si="5"/>
        <v>0.1872477853960258</v>
      </c>
      <c r="E101" s="1">
        <f t="shared" si="6"/>
        <v>0.26875564492135473</v>
      </c>
      <c r="F101" s="1">
        <f t="shared" si="6"/>
        <v>0.3172197776120908</v>
      </c>
    </row>
    <row r="102" spans="2:6" x14ac:dyDescent="0.25">
      <c r="B102" s="1">
        <v>7</v>
      </c>
      <c r="C102" s="1">
        <f t="shared" si="4"/>
        <v>59.865657831325294</v>
      </c>
      <c r="D102" s="1">
        <f t="shared" si="5"/>
        <v>0.18550595499628883</v>
      </c>
      <c r="E102" s="1">
        <f t="shared" si="6"/>
        <v>0.26625560599467346</v>
      </c>
      <c r="F102" s="1">
        <f t="shared" si="6"/>
        <v>0.31426891199371293</v>
      </c>
    </row>
    <row r="103" spans="2:6" x14ac:dyDescent="0.25">
      <c r="B103" s="1">
        <v>8</v>
      </c>
      <c r="C103" s="1">
        <f t="shared" si="4"/>
        <v>60.144751807228921</v>
      </c>
      <c r="D103" s="1">
        <f t="shared" si="5"/>
        <v>0.18378831651138816</v>
      </c>
      <c r="E103" s="1">
        <f t="shared" si="6"/>
        <v>0.26379028958105133</v>
      </c>
      <c r="F103" s="1">
        <f t="shared" si="6"/>
        <v>0.31135903032517531</v>
      </c>
    </row>
    <row r="104" spans="2:6" x14ac:dyDescent="0.25">
      <c r="B104" s="1">
        <v>9</v>
      </c>
      <c r="C104" s="1">
        <f t="shared" si="4"/>
        <v>60.423845783132528</v>
      </c>
      <c r="D104" s="1">
        <f t="shared" si="5"/>
        <v>0.18209442401139264</v>
      </c>
      <c r="E104" s="1">
        <f t="shared" si="6"/>
        <v>0.26135905563988127</v>
      </c>
      <c r="F104" s="1">
        <f t="shared" si="6"/>
        <v>0.30848937714871227</v>
      </c>
    </row>
    <row r="105" spans="2:6" x14ac:dyDescent="0.25">
      <c r="B105" s="1">
        <v>10</v>
      </c>
      <c r="C105" s="1">
        <f t="shared" si="4"/>
        <v>60.702939759036141</v>
      </c>
      <c r="D105" s="1">
        <f t="shared" si="5"/>
        <v>0.18042384179401236</v>
      </c>
      <c r="E105" s="1">
        <f t="shared" si="6"/>
        <v>0.25896127881022957</v>
      </c>
      <c r="F105" s="1">
        <f t="shared" si="6"/>
        <v>0.30565921433338572</v>
      </c>
    </row>
    <row r="106" spans="2:6" x14ac:dyDescent="0.25">
      <c r="B106" s="1">
        <v>11</v>
      </c>
      <c r="C106" s="1">
        <f t="shared" si="4"/>
        <v>60.982033734939762</v>
      </c>
      <c r="D106" s="1">
        <f t="shared" si="5"/>
        <v>0.17877614410439385</v>
      </c>
      <c r="E106" s="1">
        <f t="shared" si="6"/>
        <v>0.25659634800865949</v>
      </c>
      <c r="F106" s="1">
        <f t="shared" si="6"/>
        <v>0.30286782060038492</v>
      </c>
    </row>
    <row r="107" spans="2:6" x14ac:dyDescent="0.25">
      <c r="B107" s="1">
        <v>12</v>
      </c>
      <c r="C107" s="1">
        <f t="shared" si="4"/>
        <v>61.261127710843375</v>
      </c>
      <c r="D107" s="1">
        <f t="shared" si="5"/>
        <v>0.17715091486382897</v>
      </c>
      <c r="E107" s="1">
        <f t="shared" si="6"/>
        <v>0.25426366603984868</v>
      </c>
      <c r="F107" s="1">
        <f t="shared" si="6"/>
        <v>0.30011449106342791</v>
      </c>
    </row>
    <row r="108" spans="2:6" x14ac:dyDescent="0.25">
      <c r="B108" s="1">
        <v>13</v>
      </c>
      <c r="C108" s="1">
        <f t="shared" si="4"/>
        <v>61.540221686746982</v>
      </c>
      <c r="D108" s="1">
        <f t="shared" si="5"/>
        <v>0.17554774740705772</v>
      </c>
      <c r="E108" s="1">
        <f t="shared" si="6"/>
        <v>0.25196264921954176</v>
      </c>
      <c r="F108" s="1">
        <f t="shared" si="6"/>
        <v>0.29739853678372136</v>
      </c>
    </row>
    <row r="109" spans="2:6" x14ac:dyDescent="0.25">
      <c r="B109" s="1">
        <v>14</v>
      </c>
      <c r="C109" s="1">
        <f t="shared" si="4"/>
        <v>61.81931566265061</v>
      </c>
      <c r="D109" s="1">
        <f t="shared" si="5"/>
        <v>0.17396624422785328</v>
      </c>
      <c r="E109" s="1">
        <f t="shared" si="6"/>
        <v>0.24969272700938949</v>
      </c>
      <c r="F109" s="1">
        <f t="shared" si="6"/>
        <v>0.2947192843389515</v>
      </c>
    </row>
    <row r="110" spans="2:6" x14ac:dyDescent="0.25">
      <c r="B110" s="1">
        <v>15</v>
      </c>
      <c r="C110" s="1">
        <f t="shared" si="4"/>
        <v>62.098409638554216</v>
      </c>
      <c r="D110" s="1">
        <f t="shared" si="5"/>
        <v>0.17240601673259434</v>
      </c>
      <c r="E110" s="1">
        <f t="shared" si="6"/>
        <v>0.24745334166325311</v>
      </c>
      <c r="F110" s="1">
        <f t="shared" si="6"/>
        <v>0.29207607540580693</v>
      </c>
    </row>
    <row r="111" spans="2:6" x14ac:dyDescent="0.25">
      <c r="B111" s="1">
        <v>16</v>
      </c>
      <c r="C111" s="1">
        <f t="shared" si="4"/>
        <v>62.377503614457829</v>
      </c>
      <c r="D111" s="1">
        <f t="shared" si="5"/>
        <v>0.1708666850015364</v>
      </c>
      <c r="E111" s="1">
        <f t="shared" si="6"/>
        <v>0.24524394788455819</v>
      </c>
      <c r="F111" s="1">
        <f t="shared" si="6"/>
        <v>0.28946826635554407</v>
      </c>
    </row>
    <row r="112" spans="2:6" x14ac:dyDescent="0.25">
      <c r="B112" s="1">
        <v>17</v>
      </c>
      <c r="C112" s="1">
        <f t="shared" si="4"/>
        <v>62.65659759036145</v>
      </c>
      <c r="D112" s="1">
        <f t="shared" si="5"/>
        <v>0.16934787755751204</v>
      </c>
      <c r="E112" s="1">
        <f t="shared" si="6"/>
        <v>0.24306401249431148</v>
      </c>
      <c r="F112" s="1">
        <f t="shared" si="6"/>
        <v>0.28689522786213811</v>
      </c>
    </row>
    <row r="113" spans="2:6" x14ac:dyDescent="0.25">
      <c r="B113" s="1">
        <v>18</v>
      </c>
      <c r="C113" s="1">
        <f t="shared" si="4"/>
        <v>62.935691566265056</v>
      </c>
      <c r="D113" s="1">
        <f t="shared" si="5"/>
        <v>0.16784923114179376</v>
      </c>
      <c r="E113" s="1">
        <f t="shared" si="6"/>
        <v>0.24091301410939817</v>
      </c>
      <c r="F113" s="1">
        <f t="shared" si="6"/>
        <v>0.28435634452256831</v>
      </c>
    </row>
    <row r="114" spans="2:6" x14ac:dyDescent="0.25">
      <c r="B114" s="1">
        <v>19</v>
      </c>
      <c r="C114" s="1">
        <f t="shared" si="4"/>
        <v>63.21478554216867</v>
      </c>
      <c r="D114" s="1">
        <f t="shared" si="5"/>
        <v>0.166370390496869</v>
      </c>
      <c r="E114" s="1">
        <f t="shared" si="6"/>
        <v>0.23879044283080028</v>
      </c>
      <c r="F114" s="1">
        <f t="shared" si="6"/>
        <v>0.28185101448881344</v>
      </c>
    </row>
    <row r="115" spans="2:6" x14ac:dyDescent="0.25">
      <c r="B115" s="1">
        <v>20</v>
      </c>
      <c r="C115" s="1">
        <f t="shared" si="4"/>
        <v>63.493879518072291</v>
      </c>
      <c r="D115" s="1">
        <f t="shared" si="5"/>
        <v>0.1649110081558845</v>
      </c>
      <c r="E115" s="1">
        <f t="shared" si="6"/>
        <v>0.23669579994138723</v>
      </c>
      <c r="F115" s="1">
        <f t="shared" si="6"/>
        <v>0.27937864911114557</v>
      </c>
    </row>
    <row r="116" spans="2:6" x14ac:dyDescent="0.25">
      <c r="B116" s="1">
        <v>21</v>
      </c>
      <c r="C116" s="1">
        <f t="shared" si="4"/>
        <v>63.772973493975904</v>
      </c>
      <c r="D116" s="1">
        <f t="shared" si="5"/>
        <v>0.16347074423852634</v>
      </c>
      <c r="E116" s="1">
        <f t="shared" si="6"/>
        <v>0.23462859761294375</v>
      </c>
      <c r="F116" s="1">
        <f t="shared" si="6"/>
        <v>0.27693867259232702</v>
      </c>
    </row>
    <row r="117" spans="2:6" x14ac:dyDescent="0.25">
      <c r="B117" s="1">
        <v>22</v>
      </c>
      <c r="C117" s="1">
        <f t="shared" si="4"/>
        <v>64.052067469879518</v>
      </c>
      <c r="D117" s="1">
        <f t="shared" si="5"/>
        <v>0.16204926625311247</v>
      </c>
      <c r="E117" s="1">
        <f t="shared" si="6"/>
        <v>0.23258835862211444</v>
      </c>
      <c r="F117" s="1">
        <f t="shared" si="6"/>
        <v>0.27453052165233177</v>
      </c>
    </row>
    <row r="118" spans="2:6" x14ac:dyDescent="0.25">
      <c r="B118" s="1">
        <v>23</v>
      </c>
      <c r="C118" s="1">
        <f t="shared" si="4"/>
        <v>64.331161445783138</v>
      </c>
      <c r="D118" s="1">
        <f t="shared" si="5"/>
        <v>0.16064624890468227</v>
      </c>
      <c r="E118" s="1">
        <f t="shared" si="6"/>
        <v>0.2305746160749558</v>
      </c>
      <c r="F118" s="1">
        <f t="shared" si="6"/>
        <v>0.27215364520322649</v>
      </c>
    </row>
    <row r="119" spans="2:6" x14ac:dyDescent="0.25">
      <c r="B119" s="1">
        <v>24</v>
      </c>
      <c r="C119" s="1">
        <f t="shared" ref="C119:C136" si="7">$D$10*(1+B119/COUNT($B$54:$B$136)*0.4)</f>
        <v>64.610255421686745</v>
      </c>
      <c r="D119" s="1">
        <f t="shared" ref="D119:D136" si="8">($D$19/((($C119^2*PI()/4)*$D$9*$D$11)*$D$9*$D$11))*(2*CONVERT($D$51,"s","min")*CONVERT($D$6,"mm","m")/$D$20)</f>
        <v>0.15926137390887668</v>
      </c>
      <c r="E119" s="1">
        <f t="shared" si="6"/>
        <v>0.22858691313979954</v>
      </c>
      <c r="F119" s="1">
        <f t="shared" si="6"/>
        <v>0.26980750403386172</v>
      </c>
    </row>
    <row r="120" spans="2:6" x14ac:dyDescent="0.25">
      <c r="B120" s="1">
        <v>25</v>
      </c>
      <c r="C120" s="1">
        <f t="shared" si="7"/>
        <v>64.889349397590351</v>
      </c>
      <c r="D120" s="1">
        <f t="shared" si="8"/>
        <v>0.15789432981140941</v>
      </c>
      <c r="E120" s="1">
        <f t="shared" si="6"/>
        <v>0.22662480278814059</v>
      </c>
      <c r="F120" s="1">
        <f t="shared" si="6"/>
        <v>0.26749157050403477</v>
      </c>
    </row>
    <row r="121" spans="2:6" x14ac:dyDescent="0.25">
      <c r="B121" s="1">
        <v>26</v>
      </c>
      <c r="C121" s="1">
        <f t="shared" si="7"/>
        <v>65.168443373493986</v>
      </c>
      <c r="D121" s="1">
        <f t="shared" si="8"/>
        <v>0.15654481181293867</v>
      </c>
      <c r="E121" s="1">
        <f t="shared" si="6"/>
        <v>0.22468784754327673</v>
      </c>
      <c r="F121" s="1">
        <f t="shared" si="6"/>
        <v>0.26520532824780202</v>
      </c>
    </row>
    <row r="122" spans="2:6" x14ac:dyDescent="0.25">
      <c r="B122" s="1">
        <v>27</v>
      </c>
      <c r="C122" s="1">
        <f t="shared" si="7"/>
        <v>65.447537349397592</v>
      </c>
      <c r="D122" s="1">
        <f t="shared" si="8"/>
        <v>0.15521252159915616</v>
      </c>
      <c r="E122" s="1">
        <f t="shared" si="6"/>
        <v>0.22277561923643596</v>
      </c>
      <c r="F122" s="1">
        <f t="shared" si="6"/>
        <v>0.2629482718856293</v>
      </c>
    </row>
    <row r="123" spans="2:6" x14ac:dyDescent="0.25">
      <c r="B123" s="1">
        <v>28</v>
      </c>
      <c r="C123" s="1">
        <f t="shared" si="7"/>
        <v>65.726631325301199</v>
      </c>
      <c r="D123" s="1">
        <f t="shared" si="8"/>
        <v>0.15389716717591423</v>
      </c>
      <c r="E123" s="1">
        <f t="shared" si="6"/>
        <v>0.22088769877013578</v>
      </c>
      <c r="F123" s="1">
        <f t="shared" si="6"/>
        <v>0.26071990674507828</v>
      </c>
    </row>
    <row r="124" spans="2:6" x14ac:dyDescent="0.25">
      <c r="B124" s="1">
        <v>29</v>
      </c>
      <c r="C124" s="1">
        <f t="shared" si="7"/>
        <v>66.005725301204819</v>
      </c>
      <c r="D124" s="1">
        <f t="shared" si="8"/>
        <v>0.15259846270922406</v>
      </c>
      <c r="E124" s="1">
        <f t="shared" si="6"/>
        <v>0.21902367588853341</v>
      </c>
      <c r="F124" s="1">
        <f t="shared" si="6"/>
        <v>0.25851974858974436</v>
      </c>
    </row>
    <row r="125" spans="2:6" x14ac:dyDescent="0.25">
      <c r="B125" s="1">
        <v>30</v>
      </c>
      <c r="C125" s="1">
        <f t="shared" si="7"/>
        <v>66.28481927710844</v>
      </c>
      <c r="D125" s="1">
        <f t="shared" si="8"/>
        <v>0.15131612836995895</v>
      </c>
      <c r="E125" s="1">
        <f t="shared" si="6"/>
        <v>0.21718314895452936</v>
      </c>
      <c r="F125" s="1">
        <f t="shared" si="6"/>
        <v>0.25634732335616578</v>
      </c>
    </row>
    <row r="126" spans="2:6" x14ac:dyDescent="0.25">
      <c r="B126" s="1">
        <v>31</v>
      </c>
      <c r="C126" s="1">
        <f t="shared" si="7"/>
        <v>66.563913253012046</v>
      </c>
      <c r="D126" s="1">
        <f t="shared" si="8"/>
        <v>0.15004989018310627</v>
      </c>
      <c r="E126" s="1">
        <f t="shared" si="6"/>
        <v>0.21536572473339965</v>
      </c>
      <c r="F126" s="1">
        <f t="shared" si="6"/>
        <v>0.25420216689843894</v>
      </c>
    </row>
    <row r="127" spans="2:6" x14ac:dyDescent="0.25">
      <c r="B127" s="1">
        <v>32</v>
      </c>
      <c r="C127" s="1">
        <f t="shared" si="7"/>
        <v>66.843007228915667</v>
      </c>
      <c r="D127" s="1">
        <f t="shared" si="8"/>
        <v>0.14879947988141606</v>
      </c>
      <c r="E127" s="1">
        <f t="shared" si="6"/>
        <v>0.21357101818273838</v>
      </c>
      <c r="F127" s="1">
        <f t="shared" si="6"/>
        <v>0.25208382474028135</v>
      </c>
    </row>
    <row r="128" spans="2:6" x14ac:dyDescent="0.25">
      <c r="B128" s="1">
        <v>33</v>
      </c>
      <c r="C128" s="1">
        <f t="shared" si="7"/>
        <v>67.122101204819273</v>
      </c>
      <c r="D128" s="1">
        <f t="shared" si="8"/>
        <v>0.14756463476330059</v>
      </c>
      <c r="E128" s="1">
        <f t="shared" si="6"/>
        <v>0.21179865224850208</v>
      </c>
      <c r="F128" s="1">
        <f t="shared" si="6"/>
        <v>0.24999185183429753</v>
      </c>
    </row>
    <row r="129" spans="2:6" x14ac:dyDescent="0.25">
      <c r="B129" s="1">
        <v>34</v>
      </c>
      <c r="C129" s="1">
        <f t="shared" si="7"/>
        <v>67.401195180722894</v>
      </c>
      <c r="D129" s="1">
        <f t="shared" si="8"/>
        <v>0.14634509755484393</v>
      </c>
      <c r="E129" s="1">
        <f t="shared" si="6"/>
        <v>0.21004825766695254</v>
      </c>
      <c r="F129" s="1">
        <f t="shared" si="6"/>
        <v>0.24792581232820624</v>
      </c>
    </row>
    <row r="130" spans="2:6" x14ac:dyDescent="0.25">
      <c r="B130" s="1">
        <v>35</v>
      </c>
      <c r="C130" s="1">
        <f t="shared" si="7"/>
        <v>67.680289156626515</v>
      </c>
      <c r="D130" s="1">
        <f t="shared" si="8"/>
        <v>0.14514061627578692</v>
      </c>
      <c r="E130" s="1">
        <f t="shared" si="6"/>
        <v>0.20831947277230597</v>
      </c>
      <c r="F130" s="1">
        <f t="shared" si="6"/>
        <v>0.24588527933780374</v>
      </c>
    </row>
    <row r="131" spans="2:6" x14ac:dyDescent="0.25">
      <c r="B131" s="1">
        <v>36</v>
      </c>
      <c r="C131" s="1">
        <f t="shared" si="7"/>
        <v>67.959383132530121</v>
      </c>
      <c r="D131" s="1">
        <f t="shared" si="8"/>
        <v>0.14395094410935658</v>
      </c>
      <c r="E131" s="1">
        <f t="shared" si="6"/>
        <v>0.20661194330990007</v>
      </c>
      <c r="F131" s="1">
        <f t="shared" si="6"/>
        <v>0.24386983472643942</v>
      </c>
    </row>
    <row r="132" spans="2:6" x14ac:dyDescent="0.25">
      <c r="B132" s="1">
        <v>37</v>
      </c>
      <c r="C132" s="1">
        <f t="shared" si="7"/>
        <v>68.238477108433727</v>
      </c>
      <c r="D132" s="1">
        <f t="shared" si="8"/>
        <v>0.14277583927581433</v>
      </c>
      <c r="E132" s="1">
        <f t="shared" si="6"/>
        <v>0.20492532225469828</v>
      </c>
      <c r="F132" s="1">
        <f t="shared" si="6"/>
        <v>0.24187906889079139</v>
      </c>
    </row>
    <row r="133" spans="2:6" x14ac:dyDescent="0.25">
      <c r="B133" s="1">
        <v>38</v>
      </c>
      <c r="C133" s="1">
        <f t="shared" si="7"/>
        <v>68.517571084337348</v>
      </c>
      <c r="D133" s="1">
        <f t="shared" si="8"/>
        <v>0.14161506490960293</v>
      </c>
      <c r="E133" s="1">
        <f t="shared" si="6"/>
        <v>0.20325926963495958</v>
      </c>
      <c r="F133" s="1">
        <f t="shared" si="6"/>
        <v>0.23991258055273915</v>
      </c>
    </row>
    <row r="134" spans="2:6" x14ac:dyDescent="0.25">
      <c r="B134" s="1">
        <v>39</v>
      </c>
      <c r="C134" s="1">
        <f t="shared" si="7"/>
        <v>68.796665060240969</v>
      </c>
      <c r="D134" s="1">
        <f t="shared" si="8"/>
        <v>0.14046838893997501</v>
      </c>
      <c r="E134" s="1">
        <f t="shared" ref="E134:F136" si="9">($D$19/((($C134^2*PI()/4)*$D$9*$D$11)*$D$9*$D$11))*(2*CONVERT(E$51,"s","min")*CONVERT($D$6,"mm","m")/$D$20)</f>
        <v>0.20161345236090539</v>
      </c>
      <c r="F134" s="1">
        <f t="shared" si="9"/>
        <v>0.2379699765571342</v>
      </c>
    </row>
    <row r="135" spans="2:6" x14ac:dyDescent="0.25">
      <c r="B135" s="1">
        <v>40</v>
      </c>
      <c r="C135" s="1">
        <f t="shared" si="7"/>
        <v>69.075759036144575</v>
      </c>
      <c r="D135" s="1">
        <f t="shared" si="8"/>
        <v>0.13933558397499027</v>
      </c>
      <c r="E135" s="1">
        <f t="shared" si="9"/>
        <v>0.19998754405822139</v>
      </c>
      <c r="F135" s="1">
        <f t="shared" si="9"/>
        <v>0.23605087167527769</v>
      </c>
    </row>
    <row r="136" spans="2:6" x14ac:dyDescent="0.25">
      <c r="B136" s="1">
        <v>41</v>
      </c>
      <c r="C136" s="1">
        <f t="shared" si="7"/>
        <v>69.354853012048181</v>
      </c>
      <c r="D136" s="1">
        <f t="shared" si="8"/>
        <v>0.1382164271887745</v>
      </c>
      <c r="E136" s="1">
        <f t="shared" si="9"/>
        <v>0.19838122490624108</v>
      </c>
      <c r="F136" s="1">
        <f t="shared" si="9"/>
        <v>0.23415488841392387</v>
      </c>
    </row>
  </sheetData>
  <sheetProtection algorithmName="SHA-512" hashValue="R68QL40nMZobIUIm03H4JsvcumFuthOrFoEBe51UPB0d43KeyW0M/M2jgmy2DuGdPnZYdJV7OHSLr6juhqm48w==" saltValue="q4M2svoYkgrlix9jo23N+g==" spinCount="100000" sheet="1" objects="1" scenarios="1"/>
  <mergeCells count="1">
    <mergeCell ref="K4:M4"/>
  </mergeCells>
  <conditionalFormatting sqref="I6:I26">
    <cfRule type="cellIs" dxfId="0" priority="1" operator="greaterThan">
      <formula>0.6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2B0D-A300-4A04-9A94-326C6FFD72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Justin</dc:creator>
  <cp:lastModifiedBy>Justin</cp:lastModifiedBy>
  <dcterms:created xsi:type="dcterms:W3CDTF">2022-03-21T18:04:53Z</dcterms:created>
  <dcterms:modified xsi:type="dcterms:W3CDTF">2022-04-16T00:55:11Z</dcterms:modified>
</cp:coreProperties>
</file>