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ontextron-my.sharepoint.com/personal/jwilli42_txt_textron_com/Documents/Desktop/Temp folder to place stuff in then delete/to Github/"/>
    </mc:Choice>
  </mc:AlternateContent>
  <xr:revisionPtr revIDLastSave="228" documentId="8_{F2BAD103-D589-4124-8CA3-D99D3B2BED61}" xr6:coauthVersionLast="46" xr6:coauthVersionMax="46" xr10:uidLastSave="{80C24424-F251-4C79-B7BC-8D13B9E77BB5}"/>
  <bookViews>
    <workbookView xWindow="-120" yWindow="-120" windowWidth="29040" windowHeight="15840" xr2:uid="{40048F36-99D9-45A2-A378-7D43AFD37769}"/>
  </bookViews>
  <sheets>
    <sheet name="Sheet1" sheetId="1" r:id="rId1"/>
  </sheets>
  <definedNames>
    <definedName name="FoSType">Sheet1!$AA$2:$AA$3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4" i="1" l="1"/>
  <c r="C29" i="1"/>
  <c r="C30" i="1"/>
  <c r="C27" i="1"/>
  <c r="C28" i="1"/>
  <c r="C23" i="1"/>
  <c r="C21" i="1"/>
  <c r="C20" i="1"/>
  <c r="C3" i="1"/>
  <c r="C24" i="1" s="1"/>
  <c r="C25" i="1" l="1"/>
  <c r="C32" i="1" s="1"/>
  <c r="C3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Williams, Justin</author>
  </authors>
  <commentList>
    <comment ref="C21" authorId="0" shapeId="0" xr:uid="{C65617BB-099D-46C1-9701-8D508872F235}">
      <text>
        <r>
          <rPr>
            <b/>
            <sz val="9"/>
            <color indexed="81"/>
            <rFont val="Tahoma"/>
            <family val="2"/>
          </rPr>
          <t>Williams, Justin:</t>
        </r>
        <r>
          <rPr>
            <sz val="9"/>
            <color indexed="81"/>
            <rFont val="Tahoma"/>
            <family val="2"/>
          </rPr>
          <t xml:space="preserve">
In this specific case of ellipse.</t>
        </r>
      </text>
    </comment>
    <comment ref="B23" authorId="0" shapeId="0" xr:uid="{34484E9D-CE96-47C3-AE0C-805091CE52E8}">
      <text>
        <r>
          <rPr>
            <b/>
            <sz val="9"/>
            <color indexed="81"/>
            <rFont val="Tahoma"/>
            <family val="2"/>
          </rPr>
          <t>Williams, Justin:</t>
        </r>
        <r>
          <rPr>
            <sz val="9"/>
            <color indexed="81"/>
            <rFont val="Tahoma"/>
            <family val="2"/>
          </rPr>
          <t xml:space="preserve">
Right above Eq 6-66
Note that no strengths are used in this equation, only elastic properties. This means if using the same material (IE steel and steel), this will be the same for both parts.</t>
        </r>
      </text>
    </comment>
    <comment ref="B29" authorId="0" shapeId="0" xr:uid="{957A6F81-4F50-4C9D-AD1F-16DD84A82039}">
      <text>
        <r>
          <rPr>
            <b/>
            <sz val="9"/>
            <color indexed="81"/>
            <rFont val="Tahoma"/>
            <family val="2"/>
          </rPr>
          <t>Williams, Justin:</t>
        </r>
        <r>
          <rPr>
            <sz val="9"/>
            <color indexed="81"/>
            <rFont val="Tahoma"/>
            <family val="2"/>
          </rPr>
          <t xml:space="preserve">
Eq 6-69</t>
        </r>
      </text>
    </comment>
    <comment ref="B30" authorId="0" shapeId="0" xr:uid="{08C7784A-FA9C-487D-8FFF-1EFD81D53B3A}">
      <text>
        <r>
          <rPr>
            <b/>
            <sz val="9"/>
            <color indexed="81"/>
            <rFont val="Tahoma"/>
            <family val="2"/>
          </rPr>
          <t>Williams, Justin:</t>
        </r>
        <r>
          <rPr>
            <sz val="9"/>
            <color indexed="81"/>
            <rFont val="Tahoma"/>
            <family val="2"/>
          </rPr>
          <t xml:space="preserve">
Eq 6-66</t>
        </r>
      </text>
    </comment>
    <comment ref="B31" authorId="0" shapeId="0" xr:uid="{C864B68F-DED7-481C-B8BE-A3EE51C18112}">
      <text>
        <r>
          <rPr>
            <b/>
            <sz val="9"/>
            <color indexed="81"/>
            <rFont val="Tahoma"/>
            <family val="2"/>
          </rPr>
          <t>Williams, Justin:</t>
        </r>
        <r>
          <rPr>
            <sz val="9"/>
            <color indexed="81"/>
            <rFont val="Tahoma"/>
            <family val="2"/>
          </rPr>
          <t xml:space="preserve">
Between Eq 6-66,6-67
Beta is typically constant for steels. Around -0.055</t>
        </r>
      </text>
    </comment>
    <comment ref="B32" authorId="0" shapeId="0" xr:uid="{1EBCE151-4816-416F-B88A-E77E59EDFF70}">
      <text>
        <r>
          <rPr>
            <b/>
            <sz val="9"/>
            <color indexed="81"/>
            <rFont val="Tahoma"/>
            <family val="2"/>
          </rPr>
          <t>Williams, Justin:</t>
        </r>
        <r>
          <rPr>
            <sz val="9"/>
            <color indexed="81"/>
            <rFont val="Tahoma"/>
            <family val="2"/>
          </rPr>
          <t xml:space="preserve">
Between Eq6-66,6-67</t>
        </r>
      </text>
    </comment>
    <comment ref="B33" authorId="0" shapeId="0" xr:uid="{037913B1-E86A-4A22-9BC9-DBF915FFD656}">
      <text>
        <r>
          <rPr>
            <b/>
            <sz val="9"/>
            <color indexed="81"/>
            <rFont val="Tahoma"/>
            <family val="2"/>
          </rPr>
          <t>Williams, Justin:</t>
        </r>
        <r>
          <rPr>
            <sz val="9"/>
            <color indexed="81"/>
            <rFont val="Tahoma"/>
            <family val="2"/>
          </rPr>
          <t xml:space="preserve">
Between Eq 6-66 and 6-67</t>
        </r>
      </text>
    </comment>
    <comment ref="B34" authorId="0" shapeId="0" xr:uid="{1F30BF94-3A4C-4071-8D2E-0B6D1DAF9330}">
      <text>
        <r>
          <rPr>
            <b/>
            <sz val="9"/>
            <color indexed="81"/>
            <rFont val="Tahoma"/>
            <family val="2"/>
          </rPr>
          <t>Williams, Justin:</t>
        </r>
        <r>
          <rPr>
            <sz val="9"/>
            <color indexed="81"/>
            <rFont val="Tahoma"/>
            <family val="2"/>
          </rPr>
          <t xml:space="preserve">
This value should match above. Change brinell hardness, or whatever value you are looking for, to achieve this.</t>
        </r>
      </text>
    </comment>
  </commentList>
</comments>
</file>

<file path=xl/sharedStrings.xml><?xml version="1.0" encoding="utf-8"?>
<sst xmlns="http://schemas.openxmlformats.org/spreadsheetml/2006/main" count="79" uniqueCount="65">
  <si>
    <t>No endurance limit for contact fatigue.</t>
  </si>
  <si>
    <t>Maximum stress does not occur at the point of contact.</t>
  </si>
  <si>
    <t>Maximum stress occurs just slightly below the surface of point of contact.</t>
  </si>
  <si>
    <t>This can cause pitts/holes in the part, where the material below it has fatigued and fall out.</t>
  </si>
  <si>
    <t>Force</t>
  </si>
  <si>
    <t>F</t>
  </si>
  <si>
    <r>
      <t>r</t>
    </r>
    <r>
      <rPr>
        <vertAlign val="subscript"/>
        <sz val="11"/>
        <color theme="1"/>
        <rFont val="Calibri"/>
        <family val="2"/>
        <scheme val="minor"/>
      </rPr>
      <t>1</t>
    </r>
  </si>
  <si>
    <r>
      <t>r</t>
    </r>
    <r>
      <rPr>
        <vertAlign val="subscript"/>
        <sz val="11"/>
        <color theme="1"/>
        <rFont val="Calibri"/>
        <family val="2"/>
        <scheme val="minor"/>
      </rPr>
      <t>2</t>
    </r>
  </si>
  <si>
    <t>Radius of part 1</t>
  </si>
  <si>
    <t>Radius of part 2</t>
  </si>
  <si>
    <t>w</t>
  </si>
  <si>
    <t>Young's Modulus of Part 1</t>
  </si>
  <si>
    <t>Young's Modulus of Part 2</t>
  </si>
  <si>
    <r>
      <t>E</t>
    </r>
    <r>
      <rPr>
        <vertAlign val="subscript"/>
        <sz val="11"/>
        <color theme="1"/>
        <rFont val="Calibri"/>
        <family val="2"/>
        <scheme val="minor"/>
      </rPr>
      <t>1</t>
    </r>
  </si>
  <si>
    <r>
      <t>E</t>
    </r>
    <r>
      <rPr>
        <vertAlign val="subscript"/>
        <sz val="11"/>
        <color theme="1"/>
        <rFont val="Calibri"/>
        <family val="2"/>
        <scheme val="minor"/>
      </rPr>
      <t>2</t>
    </r>
  </si>
  <si>
    <t>Poisson's Ratio of Part 1</t>
  </si>
  <si>
    <t>Poisson's Ratio of Part 2</t>
  </si>
  <si>
    <r>
      <t>ν</t>
    </r>
    <r>
      <rPr>
        <vertAlign val="subscript"/>
        <sz val="11"/>
        <color theme="1"/>
        <rFont val="Calibri"/>
        <family val="2"/>
      </rPr>
      <t>1</t>
    </r>
  </si>
  <si>
    <r>
      <t>ν</t>
    </r>
    <r>
      <rPr>
        <vertAlign val="subscript"/>
        <sz val="11"/>
        <color theme="1"/>
        <rFont val="Calibri"/>
        <family val="2"/>
      </rPr>
      <t>2</t>
    </r>
  </si>
  <si>
    <t>As deformation occurs, more area starts to contact.</t>
  </si>
  <si>
    <r>
      <t>C</t>
    </r>
    <r>
      <rPr>
        <vertAlign val="subscript"/>
        <sz val="11"/>
        <color theme="1"/>
        <rFont val="Calibri"/>
        <family val="2"/>
        <scheme val="minor"/>
      </rPr>
      <t>p</t>
    </r>
  </si>
  <si>
    <t>Force at critical location</t>
  </si>
  <si>
    <r>
      <t>δ</t>
    </r>
    <r>
      <rPr>
        <vertAlign val="subscript"/>
        <sz val="11"/>
        <color theme="1"/>
        <rFont val="Calibri"/>
        <family val="2"/>
      </rPr>
      <t>max_spring</t>
    </r>
  </si>
  <si>
    <t>in</t>
  </si>
  <si>
    <r>
      <t>k</t>
    </r>
    <r>
      <rPr>
        <vertAlign val="subscript"/>
        <sz val="11"/>
        <color theme="1"/>
        <rFont val="Calibri"/>
        <family val="2"/>
        <scheme val="minor"/>
      </rPr>
      <t>spring</t>
    </r>
  </si>
  <si>
    <t>lbf/in</t>
  </si>
  <si>
    <t>Hardness of Part 1</t>
  </si>
  <si>
    <t>Hardness of Part 2</t>
  </si>
  <si>
    <r>
      <t>H</t>
    </r>
    <r>
      <rPr>
        <vertAlign val="subscript"/>
        <sz val="11"/>
        <color theme="1"/>
        <rFont val="Calibri"/>
        <family val="2"/>
      </rPr>
      <t>B1</t>
    </r>
  </si>
  <si>
    <r>
      <t>H</t>
    </r>
    <r>
      <rPr>
        <vertAlign val="subscript"/>
        <sz val="11"/>
        <color theme="1"/>
        <rFont val="Calibri"/>
        <family val="2"/>
      </rPr>
      <t>B2</t>
    </r>
  </si>
  <si>
    <t>lbf</t>
  </si>
  <si>
    <t>N</t>
  </si>
  <si>
    <t>rpm</t>
  </si>
  <si>
    <t>Speed</t>
  </si>
  <si>
    <t>Part 1</t>
  </si>
  <si>
    <t>Part 2</t>
  </si>
  <si>
    <t>Description</t>
  </si>
  <si>
    <t>Cam</t>
  </si>
  <si>
    <t>Follower</t>
  </si>
  <si>
    <t>Face width</t>
  </si>
  <si>
    <t>Elastic Coefficient (AGMA)</t>
  </si>
  <si>
    <t>ksi</t>
  </si>
  <si>
    <t>sqrt(ksi)</t>
  </si>
  <si>
    <r>
      <t>S</t>
    </r>
    <r>
      <rPr>
        <vertAlign val="subscript"/>
        <sz val="11"/>
        <color theme="1"/>
        <rFont val="Calibri"/>
        <family val="2"/>
        <scheme val="minor"/>
      </rPr>
      <t>c</t>
    </r>
  </si>
  <si>
    <t>-</t>
  </si>
  <si>
    <t>n</t>
  </si>
  <si>
    <t>Factor of Safety</t>
  </si>
  <si>
    <t>Factor of Safety Type</t>
  </si>
  <si>
    <r>
      <t>n</t>
    </r>
    <r>
      <rPr>
        <vertAlign val="subscript"/>
        <sz val="11"/>
        <color theme="1"/>
        <rFont val="Calibri"/>
        <family val="2"/>
      </rPr>
      <t>type</t>
    </r>
  </si>
  <si>
    <t>Stress-Based</t>
  </si>
  <si>
    <t>Force-Based</t>
  </si>
  <si>
    <t>Surface Contact Strength Required</t>
  </si>
  <si>
    <t>ω</t>
  </si>
  <si>
    <t>Time</t>
  </si>
  <si>
    <t>time</t>
  </si>
  <si>
    <t>hours</t>
  </si>
  <si>
    <t>Cycles</t>
  </si>
  <si>
    <r>
      <t>S</t>
    </r>
    <r>
      <rPr>
        <vertAlign val="subscript"/>
        <sz val="11"/>
        <color theme="1"/>
        <rFont val="Calibri"/>
        <family val="2"/>
        <scheme val="minor"/>
      </rPr>
      <t>c_10^8</t>
    </r>
  </si>
  <si>
    <r>
      <t>S</t>
    </r>
    <r>
      <rPr>
        <vertAlign val="subscript"/>
        <sz val="11"/>
        <color theme="1"/>
        <rFont val="Calibri"/>
        <family val="2"/>
        <scheme val="minor"/>
      </rPr>
      <t>c_10^7</t>
    </r>
  </si>
  <si>
    <t>α</t>
  </si>
  <si>
    <t>β</t>
  </si>
  <si>
    <r>
      <t>S</t>
    </r>
    <r>
      <rPr>
        <vertAlign val="subscript"/>
        <sz val="11"/>
        <color theme="1"/>
        <rFont val="Calibri"/>
        <family val="2"/>
        <scheme val="minor"/>
      </rPr>
      <t>c_f</t>
    </r>
    <r>
      <rPr>
        <sz val="11"/>
        <color theme="1"/>
        <rFont val="Calibri"/>
        <family val="2"/>
        <scheme val="minor"/>
      </rPr>
      <t>_</t>
    </r>
    <r>
      <rPr>
        <vertAlign val="subscript"/>
        <sz val="11"/>
        <color theme="1"/>
        <rFont val="Calibri"/>
        <family val="2"/>
        <scheme val="minor"/>
      </rPr>
      <t>10^8</t>
    </r>
  </si>
  <si>
    <t>Goal Seek with Brinell Hardness to be equal to above cell if looking for needed brinell hardness</t>
  </si>
  <si>
    <t>Example: finding required brinell hardness for cam</t>
  </si>
  <si>
    <t>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</si>
</sst>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vertAlign val="subscript"/>
      <sz val="11"/>
      <color theme="1"/>
      <name val="Calibri"/>
      <family val="2"/>
      <scheme val="minor"/>
    </font>
    <font>
      <sz val="11"/>
      <color theme="1"/>
      <name val="Calibri"/>
      <family val="2"/>
    </font>
    <font>
      <vertAlign val="subscript"/>
      <sz val="11"/>
      <color theme="1"/>
      <name val="Calibri"/>
      <family val="2"/>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220074</xdr:colOff>
      <xdr:row>1</xdr:row>
      <xdr:rowOff>76200</xdr:rowOff>
    </xdr:from>
    <xdr:to>
      <xdr:col>15</xdr:col>
      <xdr:colOff>236962</xdr:colOff>
      <xdr:row>15</xdr:row>
      <xdr:rowOff>65892</xdr:rowOff>
    </xdr:to>
    <xdr:pic>
      <xdr:nvPicPr>
        <xdr:cNvPr id="2" name="Picture 1">
          <a:extLst>
            <a:ext uri="{FF2B5EF4-FFF2-40B4-BE49-F238E27FC236}">
              <a16:creationId xmlns:a16="http://schemas.microsoft.com/office/drawing/2014/main" id="{F14768DF-3C7D-4CDF-9876-CBF32E9E54DD}"/>
            </a:ext>
          </a:extLst>
        </xdr:cNvPr>
        <xdr:cNvPicPr>
          <a:picLocks noChangeAspect="1"/>
        </xdr:cNvPicPr>
      </xdr:nvPicPr>
      <xdr:blipFill>
        <a:blip xmlns:r="http://schemas.openxmlformats.org/officeDocument/2006/relationships" r:embed="rId1"/>
        <a:stretch>
          <a:fillRect/>
        </a:stretch>
      </xdr:blipFill>
      <xdr:spPr>
        <a:xfrm>
          <a:off x="5096874" y="266700"/>
          <a:ext cx="4284088" cy="2885292"/>
        </a:xfrm>
        <a:prstGeom prst="rect">
          <a:avLst/>
        </a:prstGeom>
      </xdr:spPr>
    </xdr:pic>
    <xdr:clientData/>
  </xdr:twoCellAnchor>
  <xdr:twoCellAnchor editAs="oneCell">
    <xdr:from>
      <xdr:col>8</xdr:col>
      <xdr:colOff>228599</xdr:colOff>
      <xdr:row>21</xdr:row>
      <xdr:rowOff>1209</xdr:rowOff>
    </xdr:from>
    <xdr:to>
      <xdr:col>17</xdr:col>
      <xdr:colOff>246702</xdr:colOff>
      <xdr:row>26</xdr:row>
      <xdr:rowOff>66486</xdr:rowOff>
    </xdr:to>
    <xdr:pic>
      <xdr:nvPicPr>
        <xdr:cNvPr id="3" name="Picture 2">
          <a:extLst>
            <a:ext uri="{FF2B5EF4-FFF2-40B4-BE49-F238E27FC236}">
              <a16:creationId xmlns:a16="http://schemas.microsoft.com/office/drawing/2014/main" id="{B0A947A1-55E3-4222-BF6B-0DD601832CF3}"/>
            </a:ext>
          </a:extLst>
        </xdr:cNvPr>
        <xdr:cNvPicPr>
          <a:picLocks noChangeAspect="1"/>
        </xdr:cNvPicPr>
      </xdr:nvPicPr>
      <xdr:blipFill>
        <a:blip xmlns:r="http://schemas.openxmlformats.org/officeDocument/2006/relationships" r:embed="rId2"/>
        <a:stretch>
          <a:fillRect/>
        </a:stretch>
      </xdr:blipFill>
      <xdr:spPr>
        <a:xfrm>
          <a:off x="5105399" y="3239709"/>
          <a:ext cx="5504503" cy="1093977"/>
        </a:xfrm>
        <a:prstGeom prst="rect">
          <a:avLst/>
        </a:prstGeom>
      </xdr:spPr>
    </xdr:pic>
    <xdr:clientData/>
  </xdr:twoCellAnchor>
  <xdr:twoCellAnchor editAs="oneCell">
    <xdr:from>
      <xdr:col>8</xdr:col>
      <xdr:colOff>0</xdr:colOff>
      <xdr:row>27</xdr:row>
      <xdr:rowOff>0</xdr:rowOff>
    </xdr:from>
    <xdr:to>
      <xdr:col>22</xdr:col>
      <xdr:colOff>513219</xdr:colOff>
      <xdr:row>44</xdr:row>
      <xdr:rowOff>104343</xdr:rowOff>
    </xdr:to>
    <xdr:pic>
      <xdr:nvPicPr>
        <xdr:cNvPr id="4" name="Picture 3">
          <a:extLst>
            <a:ext uri="{FF2B5EF4-FFF2-40B4-BE49-F238E27FC236}">
              <a16:creationId xmlns:a16="http://schemas.microsoft.com/office/drawing/2014/main" id="{B7C91EFE-E5C2-43CB-9AB0-CF7DA54C3ABB}"/>
            </a:ext>
          </a:extLst>
        </xdr:cNvPr>
        <xdr:cNvPicPr>
          <a:picLocks noChangeAspect="1"/>
        </xdr:cNvPicPr>
      </xdr:nvPicPr>
      <xdr:blipFill>
        <a:blip xmlns:r="http://schemas.openxmlformats.org/officeDocument/2006/relationships" r:embed="rId3"/>
        <a:stretch>
          <a:fillRect/>
        </a:stretch>
      </xdr:blipFill>
      <xdr:spPr>
        <a:xfrm>
          <a:off x="4876800" y="4381500"/>
          <a:ext cx="9047619" cy="3457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0C9D7-33A0-4056-9467-19AD730B33E9}">
  <dimension ref="A1:AA34"/>
  <sheetViews>
    <sheetView tabSelected="1" workbookViewId="0">
      <selection activeCell="G5" sqref="G5"/>
    </sheetView>
  </sheetViews>
  <sheetFormatPr defaultRowHeight="15" x14ac:dyDescent="0.25"/>
  <cols>
    <col min="3" max="3" width="12" bestFit="1" customWidth="1"/>
  </cols>
  <sheetData>
    <row r="1" spans="1:27" x14ac:dyDescent="0.25">
      <c r="B1" t="s">
        <v>63</v>
      </c>
      <c r="AA1" t="s">
        <v>47</v>
      </c>
    </row>
    <row r="2" spans="1:27" x14ac:dyDescent="0.25">
      <c r="A2" t="s">
        <v>21</v>
      </c>
      <c r="AA2" t="s">
        <v>49</v>
      </c>
    </row>
    <row r="3" spans="1:27" ht="18" x14ac:dyDescent="0.35">
      <c r="B3" s="1" t="s">
        <v>22</v>
      </c>
      <c r="C3">
        <f>0.1+(1.5-0.6)/2</f>
        <v>0.55000000000000004</v>
      </c>
      <c r="D3" t="s">
        <v>23</v>
      </c>
      <c r="Q3" t="s">
        <v>0</v>
      </c>
      <c r="AA3" t="s">
        <v>50</v>
      </c>
    </row>
    <row r="4" spans="1:27" ht="18" x14ac:dyDescent="0.35">
      <c r="B4" t="s">
        <v>24</v>
      </c>
      <c r="C4">
        <v>300</v>
      </c>
      <c r="D4" t="s">
        <v>25</v>
      </c>
      <c r="Q4" t="s">
        <v>1</v>
      </c>
    </row>
    <row r="5" spans="1:27" x14ac:dyDescent="0.25">
      <c r="Q5" t="s">
        <v>2</v>
      </c>
    </row>
    <row r="6" spans="1:27" x14ac:dyDescent="0.25">
      <c r="Q6" t="s">
        <v>3</v>
      </c>
    </row>
    <row r="7" spans="1:27" x14ac:dyDescent="0.25">
      <c r="Q7" t="s">
        <v>19</v>
      </c>
    </row>
    <row r="9" spans="1:27" x14ac:dyDescent="0.25">
      <c r="A9" t="s">
        <v>34</v>
      </c>
      <c r="B9" t="s">
        <v>38</v>
      </c>
      <c r="C9" t="s">
        <v>36</v>
      </c>
    </row>
    <row r="10" spans="1:27" x14ac:dyDescent="0.25">
      <c r="A10" t="s">
        <v>35</v>
      </c>
      <c r="B10" t="s">
        <v>37</v>
      </c>
      <c r="C10" t="s">
        <v>36</v>
      </c>
    </row>
    <row r="12" spans="1:27" ht="18" x14ac:dyDescent="0.35">
      <c r="A12" t="s">
        <v>11</v>
      </c>
      <c r="B12" t="s">
        <v>13</v>
      </c>
      <c r="C12">
        <v>30000</v>
      </c>
      <c r="D12" t="s">
        <v>41</v>
      </c>
    </row>
    <row r="13" spans="1:27" ht="18" x14ac:dyDescent="0.35">
      <c r="A13" t="s">
        <v>12</v>
      </c>
      <c r="B13" t="s">
        <v>14</v>
      </c>
      <c r="C13">
        <v>30000</v>
      </c>
      <c r="D13" t="s">
        <v>41</v>
      </c>
    </row>
    <row r="14" spans="1:27" ht="18" x14ac:dyDescent="0.35">
      <c r="A14" t="s">
        <v>15</v>
      </c>
      <c r="B14" s="1" t="s">
        <v>17</v>
      </c>
      <c r="C14">
        <v>0.29199999999999998</v>
      </c>
      <c r="D14" t="s">
        <v>44</v>
      </c>
    </row>
    <row r="15" spans="1:27" ht="18" x14ac:dyDescent="0.35">
      <c r="A15" t="s">
        <v>16</v>
      </c>
      <c r="B15" s="1" t="s">
        <v>18</v>
      </c>
      <c r="C15">
        <v>0.29199999999999998</v>
      </c>
      <c r="D15" t="s">
        <v>44</v>
      </c>
    </row>
    <row r="16" spans="1:27" ht="18" x14ac:dyDescent="0.35">
      <c r="A16" t="s">
        <v>26</v>
      </c>
      <c r="B16" s="1" t="s">
        <v>28</v>
      </c>
      <c r="C16">
        <v>510</v>
      </c>
      <c r="D16" t="s">
        <v>44</v>
      </c>
    </row>
    <row r="17" spans="1:4" ht="18" x14ac:dyDescent="0.35">
      <c r="A17" t="s">
        <v>27</v>
      </c>
      <c r="B17" s="1" t="s">
        <v>29</v>
      </c>
      <c r="C17" s="2">
        <v>414.49999999999989</v>
      </c>
      <c r="D17" t="s">
        <v>44</v>
      </c>
    </row>
    <row r="18" spans="1:4" ht="18" x14ac:dyDescent="0.35">
      <c r="A18" t="s">
        <v>46</v>
      </c>
      <c r="B18" s="1" t="s">
        <v>45</v>
      </c>
      <c r="C18">
        <v>1.2</v>
      </c>
      <c r="D18" t="s">
        <v>44</v>
      </c>
    </row>
    <row r="19" spans="1:4" ht="18" x14ac:dyDescent="0.35">
      <c r="A19" t="s">
        <v>47</v>
      </c>
      <c r="B19" s="1" t="s">
        <v>48</v>
      </c>
      <c r="C19" t="s">
        <v>50</v>
      </c>
      <c r="D19" t="s">
        <v>44</v>
      </c>
    </row>
    <row r="20" spans="1:4" ht="18" x14ac:dyDescent="0.35">
      <c r="A20" t="s">
        <v>8</v>
      </c>
      <c r="B20" t="s">
        <v>6</v>
      </c>
      <c r="C20">
        <f>0.4/2</f>
        <v>0.2</v>
      </c>
      <c r="D20" t="s">
        <v>23</v>
      </c>
    </row>
    <row r="21" spans="1:4" ht="18" x14ac:dyDescent="0.35">
      <c r="A21" t="s">
        <v>9</v>
      </c>
      <c r="B21" t="s">
        <v>7</v>
      </c>
      <c r="C21">
        <f>((0.6/2)^2)/(1.5/2)</f>
        <v>0.12</v>
      </c>
      <c r="D21" t="s">
        <v>23</v>
      </c>
    </row>
    <row r="22" spans="1:4" x14ac:dyDescent="0.25">
      <c r="A22" t="s">
        <v>39</v>
      </c>
      <c r="B22" t="s">
        <v>10</v>
      </c>
      <c r="C22">
        <v>0.5</v>
      </c>
      <c r="D22" t="s">
        <v>23</v>
      </c>
    </row>
    <row r="23" spans="1:4" ht="18" x14ac:dyDescent="0.35">
      <c r="A23" t="s">
        <v>40</v>
      </c>
      <c r="B23" t="s">
        <v>20</v>
      </c>
      <c r="C23">
        <f>SQRT(1/(((1-C14^2)/C12+(1-C15^2)/C13)*PI()))</f>
        <v>72.247497309772328</v>
      </c>
      <c r="D23" t="s">
        <v>42</v>
      </c>
    </row>
    <row r="24" spans="1:4" x14ac:dyDescent="0.25">
      <c r="A24" t="s">
        <v>4</v>
      </c>
      <c r="B24" t="s">
        <v>5</v>
      </c>
      <c r="C24">
        <f>C3*C4</f>
        <v>165</v>
      </c>
      <c r="D24" t="s">
        <v>30</v>
      </c>
    </row>
    <row r="25" spans="1:4" ht="18" x14ac:dyDescent="0.35">
      <c r="A25" t="s">
        <v>51</v>
      </c>
      <c r="B25" t="s">
        <v>43</v>
      </c>
      <c r="C25">
        <f>IF(C19="Force-Based",SQRT(C18),C18)*C23*SQRT((C24/C22)*(1/C20+1/C21)/1000)</f>
        <v>166.01210974062991</v>
      </c>
    </row>
    <row r="26" spans="1:4" x14ac:dyDescent="0.25">
      <c r="A26" t="s">
        <v>33</v>
      </c>
      <c r="B26" s="1" t="s">
        <v>52</v>
      </c>
      <c r="C26">
        <v>30</v>
      </c>
      <c r="D26" t="s">
        <v>32</v>
      </c>
    </row>
    <row r="27" spans="1:4" x14ac:dyDescent="0.25">
      <c r="A27" t="s">
        <v>53</v>
      </c>
      <c r="B27" s="1" t="s">
        <v>54</v>
      </c>
      <c r="C27">
        <f>2*365*24</f>
        <v>17520</v>
      </c>
      <c r="D27" t="s">
        <v>55</v>
      </c>
    </row>
    <row r="28" spans="1:4" x14ac:dyDescent="0.25">
      <c r="A28" t="s">
        <v>56</v>
      </c>
      <c r="B28" s="1" t="s">
        <v>31</v>
      </c>
      <c r="C28">
        <f>C26*CONVERT(C27,"hr","min")</f>
        <v>31536000</v>
      </c>
      <c r="D28" t="s">
        <v>44</v>
      </c>
    </row>
    <row r="29" spans="1:4" ht="18" x14ac:dyDescent="0.35">
      <c r="B29" t="s">
        <v>58</v>
      </c>
      <c r="C29">
        <f>0.327*C16+26</f>
        <v>192.77</v>
      </c>
    </row>
    <row r="30" spans="1:4" ht="18" x14ac:dyDescent="0.35">
      <c r="B30" t="s">
        <v>57</v>
      </c>
      <c r="C30">
        <f>0.4*C16-10</f>
        <v>194</v>
      </c>
    </row>
    <row r="31" spans="1:4" x14ac:dyDescent="0.25">
      <c r="B31" s="1" t="s">
        <v>60</v>
      </c>
      <c r="C31">
        <v>-5.5E-2</v>
      </c>
    </row>
    <row r="32" spans="1:4" x14ac:dyDescent="0.25">
      <c r="B32" s="1" t="s">
        <v>59</v>
      </c>
      <c r="C32">
        <f>C25/(C28^C31)</f>
        <v>429.11543110122921</v>
      </c>
    </row>
    <row r="33" spans="2:5" ht="18" x14ac:dyDescent="0.35">
      <c r="B33" t="s">
        <v>61</v>
      </c>
      <c r="C33">
        <f>C32*(10^8)^C31</f>
        <v>155.80239599606776</v>
      </c>
      <c r="D33" t="s">
        <v>41</v>
      </c>
    </row>
    <row r="34" spans="2:5" x14ac:dyDescent="0.25">
      <c r="B34" t="s">
        <v>64</v>
      </c>
      <c r="C34">
        <f>0.4*C17-10</f>
        <v>155.79999999999995</v>
      </c>
      <c r="E34" t="s">
        <v>62</v>
      </c>
    </row>
  </sheetData>
  <dataValidations count="1">
    <dataValidation type="list" allowBlank="1" showInputMessage="1" showErrorMessage="1" sqref="C19" xr:uid="{80D1545F-0394-46C3-8CA2-575343C61950}">
      <formula1>FoSType</formula1>
    </dataValidation>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A52BA5C730F14B92EB9ECBFB2C7418" ma:contentTypeVersion="14" ma:contentTypeDescription="Create a new document." ma:contentTypeScope="" ma:versionID="108d213f8868efb736a2df9a8f5be34d">
  <xsd:schema xmlns:xsd="http://www.w3.org/2001/XMLSchema" xmlns:xs="http://www.w3.org/2001/XMLSchema" xmlns:p="http://schemas.microsoft.com/office/2006/metadata/properties" xmlns:ns3="bca9a786-588e-41dd-a678-26a01561a81d" xmlns:ns4="73b8247c-57e8-4f2c-a684-da9afdc3115a" targetNamespace="http://schemas.microsoft.com/office/2006/metadata/properties" ma:root="true" ma:fieldsID="a19839b27257a07a54d9ebe9f36aa622" ns3:_="" ns4:_="">
    <xsd:import namespace="bca9a786-588e-41dd-a678-26a01561a81d"/>
    <xsd:import namespace="73b8247c-57e8-4f2c-a684-da9afdc311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Location"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a9a786-588e-41dd-a678-26a01561a81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b8247c-57e8-4f2c-a684-da9afdc3115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892F09-C36C-4DDB-85B0-79BD0198CE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a9a786-588e-41dd-a678-26a01561a81d"/>
    <ds:schemaRef ds:uri="73b8247c-57e8-4f2c-a684-da9afdc311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3B7F59-4244-413D-B0BE-324D5B4AC480}">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CB98654-94A7-4F2D-8BB3-8C6D52E855B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FoSType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Justin</dc:creator>
  <cp:lastModifiedBy>Williams, Justin</cp:lastModifiedBy>
  <dcterms:created xsi:type="dcterms:W3CDTF">2021-09-22T20:33:51Z</dcterms:created>
  <dcterms:modified xsi:type="dcterms:W3CDTF">2022-03-21T20:52:33Z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0x0101005DA52BA5C730F14B92EB9ECBFB2C7418</vt:lpwstr>
  </property>
</Properties>
</file>