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textron-my.sharepoint.com/personal/jwilli42_txt_textron_com/Documents/Desktop/Temp folder to place stuff in then delete/to Github/protected/"/>
    </mc:Choice>
  </mc:AlternateContent>
  <xr:revisionPtr revIDLastSave="0" documentId="8_{AF8389B2-517E-4F39-A3A9-1A3C9003E7FB}" xr6:coauthVersionLast="46" xr6:coauthVersionMax="46" xr10:uidLastSave="{00000000-0000-0000-0000-000000000000}"/>
  <bookViews>
    <workbookView xWindow="-120" yWindow="-120" windowWidth="29040" windowHeight="15840" xr2:uid="{C6B55527-B9A6-4ECA-AE0B-01980037AF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" l="1"/>
  <c r="L6" i="1"/>
  <c r="L5" i="1"/>
  <c r="L4" i="1"/>
  <c r="K4" i="1"/>
  <c r="J7" i="1"/>
  <c r="J4" i="1"/>
  <c r="E12" i="1"/>
  <c r="C15" i="1"/>
  <c r="C22" i="1" s="1"/>
  <c r="C23" i="1" s="1"/>
  <c r="K5" i="1" s="1"/>
  <c r="C20" i="1"/>
  <c r="C21" i="1" s="1"/>
  <c r="C26" i="1"/>
  <c r="K7" i="1" s="1"/>
  <c r="C27" i="1"/>
  <c r="J5" i="1" l="1"/>
  <c r="C24" i="1"/>
  <c r="C29" i="1"/>
  <c r="C25" i="1" l="1"/>
  <c r="K6" i="1" s="1"/>
  <c r="J6" i="1"/>
  <c r="C28" i="1"/>
  <c r="C30" i="1" s="1"/>
  <c r="C31" i="1" l="1"/>
  <c r="C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Williams, Justin</author>
  </authors>
  <commentList>
    <comment ref="B22" authorId="0" shapeId="0" xr:uid="{E8E7FBFE-5FE3-4045-AD1B-47ED94B57226}">
      <text>
        <r>
          <rPr>
            <b/>
            <sz val="9"/>
            <color indexed="81"/>
            <rFont val="Tahoma"/>
            <family val="2"/>
          </rPr>
          <t>Williams, Justin:</t>
        </r>
        <r>
          <rPr>
            <sz val="9"/>
            <color indexed="81"/>
            <rFont val="Tahoma"/>
            <family val="2"/>
          </rPr>
          <t xml:space="preserve">
Process 1-2
Isentropic Compression:
T_2 = T_1*(V_1/V_2)^(k-1)</t>
        </r>
      </text>
    </comment>
    <comment ref="B23" authorId="0" shapeId="0" xr:uid="{336E8958-92B7-4EA2-96B2-847BE6BBF127}">
      <text>
        <r>
          <rPr>
            <b/>
            <sz val="9"/>
            <color indexed="81"/>
            <rFont val="Tahoma"/>
            <family val="2"/>
          </rPr>
          <t>Williams, Justin:</t>
        </r>
        <r>
          <rPr>
            <sz val="9"/>
            <color indexed="81"/>
            <rFont val="Tahoma"/>
            <family val="2"/>
          </rPr>
          <t xml:space="preserve">
Process 1-2
Isentropic Compression:
P_2*V_2/T_2 = P_1*V_1/T_1 </t>
        </r>
      </text>
    </comment>
    <comment ref="B24" authorId="0" shapeId="0" xr:uid="{52706958-DE70-4B1E-A30D-2BDC5A7E3A20}">
      <text>
        <r>
          <rPr>
            <b/>
            <sz val="9"/>
            <color indexed="81"/>
            <rFont val="Tahoma"/>
            <family val="2"/>
          </rPr>
          <t>Williams, Justin:</t>
        </r>
        <r>
          <rPr>
            <sz val="9"/>
            <color indexed="81"/>
            <rFont val="Tahoma"/>
            <family val="2"/>
          </rPr>
          <t xml:space="preserve">
Process 3-4
Isentropic Expansion:
T_4/T_3 = 
(V_3/V_4)^(k-1)</t>
        </r>
      </text>
    </comment>
    <comment ref="B25" authorId="0" shapeId="0" xr:uid="{DFFFE02F-9B35-4C9A-9E95-9E1A9E9AF729}">
      <text>
        <r>
          <rPr>
            <b/>
            <sz val="9"/>
            <color indexed="81"/>
            <rFont val="Tahoma"/>
            <family val="2"/>
          </rPr>
          <t>Williams, Justin:</t>
        </r>
        <r>
          <rPr>
            <sz val="9"/>
            <color indexed="81"/>
            <rFont val="Tahoma"/>
            <family val="2"/>
          </rPr>
          <t xml:space="preserve">
Process 2-3
Isochoric Heat Addition:
P_3*V_3/T_3 = P_2*V_2/T_2</t>
        </r>
      </text>
    </comment>
    <comment ref="B27" authorId="0" shapeId="0" xr:uid="{A13F6DF9-EACF-4C8D-9A3A-215ADB543CBD}">
      <text>
        <r>
          <rPr>
            <b/>
            <sz val="9"/>
            <color indexed="81"/>
            <rFont val="Tahoma"/>
            <family val="2"/>
          </rPr>
          <t>Williams, Justin:</t>
        </r>
        <r>
          <rPr>
            <sz val="9"/>
            <color indexed="81"/>
            <rFont val="Tahoma"/>
            <family val="2"/>
          </rPr>
          <t xml:space="preserve">
PV=mRT</t>
        </r>
      </text>
    </comment>
  </commentList>
</comments>
</file>

<file path=xl/sharedStrings.xml><?xml version="1.0" encoding="utf-8"?>
<sst xmlns="http://schemas.openxmlformats.org/spreadsheetml/2006/main" count="71" uniqueCount="46">
  <si>
    <t>kPa</t>
  </si>
  <si>
    <t>MEP</t>
  </si>
  <si>
    <t>ƞ_th</t>
  </si>
  <si>
    <t>kJ</t>
  </si>
  <si>
    <t>W_net</t>
  </si>
  <si>
    <t>Q_41</t>
  </si>
  <si>
    <t>Q_23</t>
  </si>
  <si>
    <t>kg</t>
  </si>
  <si>
    <t>m_air</t>
  </si>
  <si>
    <t>P4</t>
  </si>
  <si>
    <t>4-1 Isochoric Heat Addition</t>
  </si>
  <si>
    <t>P3</t>
  </si>
  <si>
    <t>2-3 Isochoric Heat Addition</t>
  </si>
  <si>
    <t>K</t>
  </si>
  <si>
    <t>T3</t>
  </si>
  <si>
    <t>P2</t>
  </si>
  <si>
    <t>1-2 Isentropic Compression</t>
  </si>
  <si>
    <t>T2</t>
  </si>
  <si>
    <t>cm^3</t>
  </si>
  <si>
    <t>V_swept</t>
  </si>
  <si>
    <t>V2</t>
  </si>
  <si>
    <t>ᵒC</t>
  </si>
  <si>
    <t>T4</t>
  </si>
  <si>
    <t>Given</t>
  </si>
  <si>
    <t>-</t>
  </si>
  <si>
    <t>CR</t>
  </si>
  <si>
    <t>kJ/kg*K</t>
  </si>
  <si>
    <t>R_air</t>
  </si>
  <si>
    <t>k</t>
  </si>
  <si>
    <t>kJ/(kg*K)</t>
  </si>
  <si>
    <t>Cp</t>
  </si>
  <si>
    <t>Cv</t>
  </si>
  <si>
    <t>T1 (atm)</t>
  </si>
  <si>
    <t>P1 (atm)</t>
  </si>
  <si>
    <t>V1</t>
  </si>
  <si>
    <t>Alt Units</t>
  </si>
  <si>
    <t>Alt Value</t>
  </si>
  <si>
    <t>Units</t>
  </si>
  <si>
    <t>Value</t>
  </si>
  <si>
    <t>Desciption</t>
  </si>
  <si>
    <t>State</t>
  </si>
  <si>
    <t>T</t>
  </si>
  <si>
    <t>P</t>
  </si>
  <si>
    <t>V</t>
  </si>
  <si>
    <t>1-2 Adiabatic Isentropic Compression</t>
  </si>
  <si>
    <t>3-4 Adiabatic Isentropic Expansion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</si>
</sst>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Protection="1">
      <protection hidden="1"/>
    </xf>
    <xf numFmtId="0" fontId="6" fillId="0" borderId="2" xfId="0" applyFont="1" applyBorder="1" applyAlignment="1" applyProtection="1">
      <alignment horizontal="center" vertical="center"/>
      <protection hidden="1"/>
    </xf>
    <xf numFmtId="0" fontId="6" fillId="0" borderId="3" xfId="0" applyFont="1" applyBorder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7" fillId="0" borderId="8" xfId="0" applyFont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5" xfId="0" applyBorder="1" applyProtection="1">
      <protection hidden="1"/>
    </xf>
    <xf numFmtId="0" fontId="0" fillId="0" borderId="1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6" fillId="0" borderId="1" xfId="0" applyFont="1" applyBorder="1" applyAlignment="1" applyProtection="1">
      <alignment horizontal="center" vertical="center" wrapText="1"/>
      <protection hidden="1"/>
    </xf>
    <xf numFmtId="0" fontId="2" fillId="0" borderId="1" xfId="0" applyFont="1" applyBorder="1" applyProtection="1">
      <protection hidden="1"/>
    </xf>
    <xf numFmtId="0" fontId="0" fillId="0" borderId="0" xfId="0" applyAlignment="1" applyProtection="1">
      <alignment horizontal="center"/>
      <protection hidden="1"/>
    </xf>
    <xf numFmtId="9" fontId="0" fillId="0" borderId="1" xfId="1" applyFont="1" applyBorder="1" applyProtection="1">
      <protection hidden="1"/>
    </xf>
    <xf numFmtId="0" fontId="0" fillId="2" borderId="1" xfId="0" applyFill="1" applyBorder="1" applyProtection="1">
      <protection locked="0"/>
    </xf>
    <xf numFmtId="0" fontId="3" fillId="2" borderId="1" xfId="0" applyFont="1" applyFill="1" applyBorder="1" applyProtection="1"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Sheet1!$L$4:$L$7</c:f>
              <c:numCache>
                <c:formatCode>General</c:formatCode>
                <c:ptCount val="4"/>
                <c:pt idx="0">
                  <c:v>957.25584791942435</c:v>
                </c:pt>
                <c:pt idx="1">
                  <c:v>83.239638949515168</c:v>
                </c:pt>
                <c:pt idx="2">
                  <c:v>83.239638949515168</c:v>
                </c:pt>
                <c:pt idx="3">
                  <c:v>957.25584791942435</c:v>
                </c:pt>
              </c:numCache>
            </c:numRef>
          </c:xVal>
          <c:yVal>
            <c:numRef>
              <c:f>Sheet1!$K$4:$K$7</c:f>
              <c:numCache>
                <c:formatCode>General</c:formatCode>
                <c:ptCount val="4"/>
                <c:pt idx="0">
                  <c:v>100</c:v>
                </c:pt>
                <c:pt idx="1">
                  <c:v>3054.7591652056694</c:v>
                </c:pt>
                <c:pt idx="2">
                  <c:v>7932.0640793098037</c:v>
                </c:pt>
                <c:pt idx="3">
                  <c:v>259.66250202823301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72-430E-B546-EFB768E16E6E}"/>
            </c:ext>
          </c:extLst>
        </c:ser>
        <c:ser>
          <c:idx val="1"/>
          <c:order val="1"/>
          <c:tx>
            <c:v>Compression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Sheet1!$L$4:$L$5</c:f>
              <c:numCache>
                <c:formatCode>General</c:formatCode>
                <c:ptCount val="2"/>
                <c:pt idx="0">
                  <c:v>957.25584791942435</c:v>
                </c:pt>
                <c:pt idx="1">
                  <c:v>83.239638949515168</c:v>
                </c:pt>
              </c:numCache>
            </c:numRef>
          </c:xVal>
          <c:yVal>
            <c:numRef>
              <c:f>Sheet1!$K$4:$K$5</c:f>
              <c:numCache>
                <c:formatCode>General</c:formatCode>
                <c:ptCount val="2"/>
                <c:pt idx="0">
                  <c:v>100</c:v>
                </c:pt>
                <c:pt idx="1">
                  <c:v>3054.7591652056694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972-430E-B546-EFB768E16E6E}"/>
            </c:ext>
          </c:extLst>
        </c:ser>
        <c:ser>
          <c:idx val="2"/>
          <c:order val="2"/>
          <c:tx>
            <c:v>Heat Addition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Sheet1!$L$5:$L$6</c:f>
              <c:numCache>
                <c:formatCode>General</c:formatCode>
                <c:ptCount val="2"/>
                <c:pt idx="0">
                  <c:v>83.239638949515168</c:v>
                </c:pt>
                <c:pt idx="1">
                  <c:v>83.239638949515168</c:v>
                </c:pt>
              </c:numCache>
            </c:numRef>
          </c:xVal>
          <c:yVal>
            <c:numRef>
              <c:f>Sheet1!$K$5:$K$6</c:f>
              <c:numCache>
                <c:formatCode>General</c:formatCode>
                <c:ptCount val="2"/>
                <c:pt idx="0">
                  <c:v>3054.7591652056694</c:v>
                </c:pt>
                <c:pt idx="1">
                  <c:v>7932.0640793098037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972-430E-B546-EFB768E16E6E}"/>
            </c:ext>
          </c:extLst>
        </c:ser>
        <c:ser>
          <c:idx val="3"/>
          <c:order val="3"/>
          <c:tx>
            <c:v>Expansion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Sheet1!$L$6:$L$7</c:f>
              <c:numCache>
                <c:formatCode>General</c:formatCode>
                <c:ptCount val="2"/>
                <c:pt idx="0">
                  <c:v>83.239638949515168</c:v>
                </c:pt>
                <c:pt idx="1">
                  <c:v>957.25584791942435</c:v>
                </c:pt>
              </c:numCache>
            </c:numRef>
          </c:xVal>
          <c:yVal>
            <c:numRef>
              <c:f>Sheet1!$K$6:$K$7</c:f>
              <c:numCache>
                <c:formatCode>General</c:formatCode>
                <c:ptCount val="2"/>
                <c:pt idx="0">
                  <c:v>7932.0640793098037</c:v>
                </c:pt>
                <c:pt idx="1">
                  <c:v>259.66250202823301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972-430E-B546-EFB768E16E6E}"/>
            </c:ext>
          </c:extLst>
        </c:ser>
        <c:ser>
          <c:idx val="4"/>
          <c:order val="4"/>
          <c:tx>
            <c:v>Heat Rejection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Sheet1!$L$6</c:f>
              <c:numCache>
                <c:formatCode>General</c:formatCode>
                <c:ptCount val="1"/>
                <c:pt idx="0">
                  <c:v>83.239638949515168</c:v>
                </c:pt>
              </c:numCache>
            </c:numRef>
          </c:xVal>
          <c:yVal>
            <c:numRef>
              <c:f>(Sheet1!$K$7,Sheet1!$K$4)</c:f>
              <c:numCache>
                <c:formatCode>General</c:formatCode>
                <c:ptCount val="2"/>
                <c:pt idx="0">
                  <c:v>259.66250202823301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972-430E-B546-EFB768E16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36416"/>
        <c:axId val="522136088"/>
      </c:scatterChart>
      <c:valAx>
        <c:axId val="52213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36088"/>
        <c:crosses val="autoZero"/>
        <c:crossBetween val="midCat"/>
      </c:valAx>
      <c:valAx>
        <c:axId val="52213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3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476250</xdr:colOff>
      <xdr:row>15</xdr:row>
      <xdr:rowOff>66675</xdr:rowOff>
    </xdr:from>
    <xdr:ext cx="2009524" cy="1895238"/>
    <xdr:pic>
      <xdr:nvPicPr>
        <xdr:cNvPr id="2" name="Picture 1">
          <a:extLst>
            <a:ext uri="{FF2B5EF4-FFF2-40B4-BE49-F238E27FC236}">
              <a16:creationId xmlns:a16="http://schemas.microsoft.com/office/drawing/2014/main" id="{13873E37-BEF2-4F6A-97CD-A9AA573DA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250" y="2924175"/>
          <a:ext cx="2009524" cy="1895238"/>
        </a:xfrm>
        <a:prstGeom prst="rect">
          <a:avLst/>
        </a:prstGeom>
      </xdr:spPr>
    </xdr:pic>
    <xdr:clientData/>
  </xdr:oneCellAnchor>
  <xdr:oneCellAnchor>
    <xdr:from>
      <xdr:col>17</xdr:col>
      <xdr:colOff>285750</xdr:colOff>
      <xdr:row>8</xdr:row>
      <xdr:rowOff>152400</xdr:rowOff>
    </xdr:from>
    <xdr:ext cx="4171429" cy="4771429"/>
    <xdr:pic>
      <xdr:nvPicPr>
        <xdr:cNvPr id="3" name="Picture 2">
          <a:extLst>
            <a:ext uri="{FF2B5EF4-FFF2-40B4-BE49-F238E27FC236}">
              <a16:creationId xmlns:a16="http://schemas.microsoft.com/office/drawing/2014/main" id="{80B92D89-6D2F-4739-B5A8-91DAE0276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68150" y="1676400"/>
          <a:ext cx="4171429" cy="4771429"/>
        </a:xfrm>
        <a:prstGeom prst="rect">
          <a:avLst/>
        </a:prstGeom>
      </xdr:spPr>
    </xdr:pic>
    <xdr:clientData/>
  </xdr:oneCellAnchor>
  <xdr:twoCellAnchor>
    <xdr:from>
      <xdr:col>7</xdr:col>
      <xdr:colOff>228600</xdr:colOff>
      <xdr:row>8</xdr:row>
      <xdr:rowOff>133350</xdr:rowOff>
    </xdr:from>
    <xdr:to>
      <xdr:col>16</xdr:col>
      <xdr:colOff>400050</xdr:colOff>
      <xdr:row>28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1963DD-7654-491F-A930-6AA37B264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C8071-FA04-4F46-9895-5E3370254061}">
  <dimension ref="A1:L32"/>
  <sheetViews>
    <sheetView tabSelected="1" workbookViewId="0">
      <selection activeCell="F18" sqref="F18"/>
    </sheetView>
  </sheetViews>
  <sheetFormatPr defaultRowHeight="15" x14ac:dyDescent="0.25"/>
  <cols>
    <col min="1" max="1" width="25.5703125" style="1" bestFit="1" customWidth="1"/>
    <col min="2" max="2" width="10.5703125" style="1" customWidth="1"/>
    <col min="3" max="14" width="9.140625" style="1"/>
    <col min="15" max="15" width="12" style="1" bestFit="1" customWidth="1"/>
    <col min="16" max="16384" width="9.140625" style="1"/>
  </cols>
  <sheetData>
    <row r="1" spans="1:12" ht="15.75" thickBot="1" x14ac:dyDescent="0.3"/>
    <row r="2" spans="1:12" x14ac:dyDescent="0.25">
      <c r="I2" s="2" t="s">
        <v>40</v>
      </c>
      <c r="J2" s="3" t="s">
        <v>41</v>
      </c>
      <c r="K2" s="3" t="s">
        <v>42</v>
      </c>
      <c r="L2" s="4" t="s">
        <v>43</v>
      </c>
    </row>
    <row r="3" spans="1:12" ht="15.75" thickBot="1" x14ac:dyDescent="0.3">
      <c r="I3" s="5" t="s">
        <v>24</v>
      </c>
      <c r="J3" s="6" t="s">
        <v>21</v>
      </c>
      <c r="K3" s="6" t="s">
        <v>0</v>
      </c>
      <c r="L3" s="7" t="s">
        <v>18</v>
      </c>
    </row>
    <row r="4" spans="1:12" x14ac:dyDescent="0.25">
      <c r="I4" s="8">
        <v>1</v>
      </c>
      <c r="J4" s="9">
        <f>C12</f>
        <v>35</v>
      </c>
      <c r="K4" s="9">
        <f>C11</f>
        <v>100</v>
      </c>
      <c r="L4" s="10">
        <f>C10</f>
        <v>957.25584791942435</v>
      </c>
    </row>
    <row r="5" spans="1:12" x14ac:dyDescent="0.25">
      <c r="I5" s="11">
        <v>2</v>
      </c>
      <c r="J5" s="12">
        <f>CONVERT(C22,"K","C")</f>
        <v>545.3926406592409</v>
      </c>
      <c r="K5" s="12">
        <f>C23</f>
        <v>3054.7591652056694</v>
      </c>
      <c r="L5" s="13">
        <f>C20</f>
        <v>83.239638949515168</v>
      </c>
    </row>
    <row r="6" spans="1:12" x14ac:dyDescent="0.25">
      <c r="I6" s="11">
        <v>3</v>
      </c>
      <c r="J6" s="12">
        <f>CONVERT(C24,"K","C")</f>
        <v>1852.298300903753</v>
      </c>
      <c r="K6" s="12">
        <f>C25</f>
        <v>7932.0640793098037</v>
      </c>
      <c r="L6" s="13">
        <f>L5</f>
        <v>83.239638949515168</v>
      </c>
    </row>
    <row r="7" spans="1:12" ht="15.75" thickBot="1" x14ac:dyDescent="0.3">
      <c r="I7" s="14">
        <v>4</v>
      </c>
      <c r="J7" s="15">
        <f>C18</f>
        <v>527</v>
      </c>
      <c r="K7" s="15">
        <f>C26</f>
        <v>259.66250202823301</v>
      </c>
      <c r="L7" s="16">
        <f>L4</f>
        <v>957.25584791942435</v>
      </c>
    </row>
    <row r="9" spans="1:12" x14ac:dyDescent="0.25">
      <c r="B9" s="17" t="s">
        <v>39</v>
      </c>
      <c r="C9" s="17" t="s">
        <v>38</v>
      </c>
      <c r="D9" s="17" t="s">
        <v>37</v>
      </c>
      <c r="E9" s="1" t="s">
        <v>36</v>
      </c>
      <c r="F9" s="1" t="s">
        <v>35</v>
      </c>
    </row>
    <row r="10" spans="1:12" x14ac:dyDescent="0.25">
      <c r="A10" s="1" t="s">
        <v>23</v>
      </c>
      <c r="B10" s="12" t="s">
        <v>34</v>
      </c>
      <c r="C10" s="21">
        <v>957.25584791942435</v>
      </c>
      <c r="D10" s="12" t="s">
        <v>18</v>
      </c>
    </row>
    <row r="11" spans="1:12" x14ac:dyDescent="0.25">
      <c r="A11" s="1" t="s">
        <v>23</v>
      </c>
      <c r="B11" s="12" t="s">
        <v>33</v>
      </c>
      <c r="C11" s="21">
        <v>100</v>
      </c>
      <c r="D11" s="12" t="s">
        <v>0</v>
      </c>
    </row>
    <row r="12" spans="1:12" x14ac:dyDescent="0.25">
      <c r="A12" s="1" t="s">
        <v>23</v>
      </c>
      <c r="B12" s="12" t="s">
        <v>32</v>
      </c>
      <c r="C12" s="21">
        <v>35</v>
      </c>
      <c r="D12" s="12" t="s">
        <v>21</v>
      </c>
      <c r="E12" s="1">
        <f>CONVERT(C12,"C","K")</f>
        <v>308.14999999999998</v>
      </c>
      <c r="F12" s="1" t="s">
        <v>13</v>
      </c>
    </row>
    <row r="13" spans="1:12" x14ac:dyDescent="0.25">
      <c r="A13" s="1" t="s">
        <v>23</v>
      </c>
      <c r="B13" s="12" t="s">
        <v>31</v>
      </c>
      <c r="C13" s="21">
        <v>0.71799999999999997</v>
      </c>
      <c r="D13" s="12" t="s">
        <v>29</v>
      </c>
    </row>
    <row r="14" spans="1:12" x14ac:dyDescent="0.25">
      <c r="A14" s="1" t="s">
        <v>23</v>
      </c>
      <c r="B14" s="12" t="s">
        <v>30</v>
      </c>
      <c r="C14" s="21">
        <v>1.0052000000000001</v>
      </c>
      <c r="D14" s="12" t="s">
        <v>29</v>
      </c>
    </row>
    <row r="15" spans="1:12" x14ac:dyDescent="0.25">
      <c r="A15" s="1" t="s">
        <v>23</v>
      </c>
      <c r="B15" s="12" t="s">
        <v>28</v>
      </c>
      <c r="C15" s="21">
        <f>C14/C13</f>
        <v>1.4000000000000001</v>
      </c>
      <c r="D15" s="12" t="s">
        <v>24</v>
      </c>
    </row>
    <row r="16" spans="1:12" x14ac:dyDescent="0.25">
      <c r="A16" s="1" t="s">
        <v>23</v>
      </c>
      <c r="B16" s="18" t="s">
        <v>27</v>
      </c>
      <c r="C16" s="22">
        <v>0.28699999999999998</v>
      </c>
      <c r="D16" s="12" t="s">
        <v>26</v>
      </c>
    </row>
    <row r="17" spans="1:4" x14ac:dyDescent="0.25">
      <c r="A17" s="1" t="s">
        <v>23</v>
      </c>
      <c r="B17" s="12" t="s">
        <v>25</v>
      </c>
      <c r="C17" s="21">
        <v>11.5</v>
      </c>
      <c r="D17" s="12" t="s">
        <v>24</v>
      </c>
    </row>
    <row r="18" spans="1:4" x14ac:dyDescent="0.25">
      <c r="A18" s="1" t="s">
        <v>23</v>
      </c>
      <c r="B18" s="12" t="s">
        <v>22</v>
      </c>
      <c r="C18" s="21">
        <v>527</v>
      </c>
      <c r="D18" s="12" t="s">
        <v>21</v>
      </c>
    </row>
    <row r="20" spans="1:4" x14ac:dyDescent="0.25">
      <c r="A20" s="19"/>
      <c r="B20" s="12" t="s">
        <v>20</v>
      </c>
      <c r="C20" s="12">
        <f>C10/C17</f>
        <v>83.239638949515168</v>
      </c>
      <c r="D20" s="12" t="s">
        <v>18</v>
      </c>
    </row>
    <row r="21" spans="1:4" x14ac:dyDescent="0.25">
      <c r="A21" s="19"/>
      <c r="B21" s="12" t="s">
        <v>19</v>
      </c>
      <c r="C21" s="12">
        <f>C10-C20</f>
        <v>874.01620896990914</v>
      </c>
      <c r="D21" s="12" t="s">
        <v>18</v>
      </c>
    </row>
    <row r="22" spans="1:4" x14ac:dyDescent="0.25">
      <c r="A22" s="1" t="s">
        <v>44</v>
      </c>
      <c r="B22" s="12" t="s">
        <v>17</v>
      </c>
      <c r="C22" s="12">
        <f>CONVERT(C12,"C","K")*(C17^(C15-1))</f>
        <v>818.54264065924087</v>
      </c>
      <c r="D22" s="12" t="s">
        <v>13</v>
      </c>
    </row>
    <row r="23" spans="1:4" x14ac:dyDescent="0.25">
      <c r="A23" s="1" t="s">
        <v>16</v>
      </c>
      <c r="B23" s="12" t="s">
        <v>15</v>
      </c>
      <c r="C23" s="12">
        <f>C17*(C22/CONVERT(C12,"C","K")*C11)</f>
        <v>3054.7591652056694</v>
      </c>
      <c r="D23" s="12" t="s">
        <v>0</v>
      </c>
    </row>
    <row r="24" spans="1:4" x14ac:dyDescent="0.25">
      <c r="A24" s="1" t="s">
        <v>45</v>
      </c>
      <c r="B24" s="12" t="s">
        <v>14</v>
      </c>
      <c r="C24" s="12">
        <f>CONVERT(C18,"C","K")*(C17)^(C15-1)</f>
        <v>2125.4483009037531</v>
      </c>
      <c r="D24" s="12" t="s">
        <v>13</v>
      </c>
    </row>
    <row r="25" spans="1:4" x14ac:dyDescent="0.25">
      <c r="A25" s="1" t="s">
        <v>12</v>
      </c>
      <c r="B25" s="12" t="s">
        <v>11</v>
      </c>
      <c r="C25" s="12">
        <f>(C24/C22)*C23</f>
        <v>7932.0640793098037</v>
      </c>
      <c r="D25" s="12" t="s">
        <v>0</v>
      </c>
    </row>
    <row r="26" spans="1:4" x14ac:dyDescent="0.25">
      <c r="A26" s="1" t="s">
        <v>10</v>
      </c>
      <c r="B26" s="12" t="s">
        <v>9</v>
      </c>
      <c r="C26" s="12">
        <f>(CONVERT(C18,"C","K")/CONVERT(C12,"C","K"))*C11</f>
        <v>259.66250202823301</v>
      </c>
      <c r="D26" s="12" t="s">
        <v>0</v>
      </c>
    </row>
    <row r="27" spans="1:4" x14ac:dyDescent="0.25">
      <c r="B27" s="12" t="s">
        <v>8</v>
      </c>
      <c r="C27" s="12">
        <f>C11*CONVERT(C10,"cm^3","m^3")/(C16*CONVERT(C12,"C","K"))</f>
        <v>1.0823904688250544E-3</v>
      </c>
      <c r="D27" s="12" t="s">
        <v>7</v>
      </c>
    </row>
    <row r="28" spans="1:4" x14ac:dyDescent="0.25">
      <c r="B28" s="12" t="s">
        <v>6</v>
      </c>
      <c r="C28" s="12">
        <f>C27*(C13*(C24-C22))</f>
        <v>1.0156700413569615</v>
      </c>
      <c r="D28" s="12" t="s">
        <v>3</v>
      </c>
    </row>
    <row r="29" spans="1:4" x14ac:dyDescent="0.25">
      <c r="B29" s="12" t="s">
        <v>5</v>
      </c>
      <c r="C29" s="12">
        <f>C27*(C13*(CONVERT(C12,"C","K")-CONVERT(C18,"C","K")))</f>
        <v>-0.3823609274552634</v>
      </c>
      <c r="D29" s="12" t="s">
        <v>3</v>
      </c>
    </row>
    <row r="30" spans="1:4" x14ac:dyDescent="0.25">
      <c r="B30" s="12" t="s">
        <v>4</v>
      </c>
      <c r="C30" s="12">
        <f>C28+C29</f>
        <v>0.63330911390169808</v>
      </c>
      <c r="D30" s="12" t="s">
        <v>3</v>
      </c>
    </row>
    <row r="31" spans="1:4" x14ac:dyDescent="0.25">
      <c r="B31" s="12" t="s">
        <v>2</v>
      </c>
      <c r="C31" s="20">
        <f>C30/C28</f>
        <v>0.6235382438331849</v>
      </c>
      <c r="D31" s="12"/>
    </row>
    <row r="32" spans="1:4" x14ac:dyDescent="0.25">
      <c r="B32" s="12" t="s">
        <v>1</v>
      </c>
      <c r="C32" s="12">
        <f>C30/CONVERT(C21,"cm^3","m^3")</f>
        <v>724.59653196603574</v>
      </c>
      <c r="D32" s="12" t="s">
        <v>0</v>
      </c>
    </row>
  </sheetData>
  <sheetProtection algorithmName="SHA-512" hashValue="WQrIl6koYx+dXtYKLwQCyA7AL/ka9D0sOyireavm7hZYYWPRR++tXI8ftS9mHqS45DpXb9zI12fJyhY0FwMGxg==" saltValue="X6svOyodIsPclAJ/wLFTVg==" spinCount="100000" sheet="1" objects="1" scenarios="1"/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Justin</dc:creator>
  <cp:lastModifiedBy>Williams, Justin</cp:lastModifiedBy>
  <dcterms:created xsi:type="dcterms:W3CDTF">2022-02-25T20:49:45Z</dcterms:created>
  <dcterms:modified xsi:type="dcterms:W3CDTF">2022-03-21T20:13:07Z</dcterms:modified>
</cp:coreProperties>
</file>