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c02445ee2fa61a38/Documents/Prob_^0_Applied_Stat_Project_Two/FinalReport_Resources/"/>
    </mc:Choice>
  </mc:AlternateContent>
  <xr:revisionPtr revIDLastSave="94" documentId="8_{957BDF2B-BD4D-498F-9CD3-B9BD6616C3D8}" xr6:coauthVersionLast="47" xr6:coauthVersionMax="47" xr10:uidLastSave="{5D9296E4-CA12-40E2-90E5-92E1519678CF}"/>
  <bookViews>
    <workbookView xWindow="9430" yWindow="0" windowWidth="9850" windowHeight="11370" firstSheet="1" activeTab="1" xr2:uid="{679D7D56-0906-4D76-A7C0-AB9FE11D0831}"/>
  </bookViews>
  <sheets>
    <sheet name="Sheet1" sheetId="2" r:id="rId1"/>
    <sheet name="IMDB Top 250 Movies" sheetId="1" r:id="rId2"/>
  </sheets>
  <calcPr calcId="0"/>
</workbook>
</file>

<file path=xl/calcChain.xml><?xml version="1.0" encoding="utf-8"?>
<calcChain xmlns="http://schemas.openxmlformats.org/spreadsheetml/2006/main">
  <c r="AE16" i="1" l="1"/>
  <c r="AE15" i="1"/>
  <c r="AE14" i="1"/>
  <c r="AE13" i="1"/>
  <c r="AE12" i="1"/>
  <c r="AE11" i="1"/>
  <c r="AE10" i="1"/>
  <c r="AE9" i="1"/>
  <c r="AE8" i="1"/>
  <c r="AE7" i="1"/>
  <c r="AE6" i="1"/>
  <c r="AE5" i="1"/>
  <c r="AE4" i="1"/>
  <c r="AE3" i="1"/>
  <c r="AE2" i="1"/>
  <c r="AG2" i="1"/>
  <c r="W26" i="1"/>
  <c r="W27" i="1"/>
  <c r="W25" i="1"/>
  <c r="W24" i="1"/>
  <c r="W23" i="1"/>
  <c r="W22" i="1"/>
  <c r="W21" i="1"/>
  <c r="W20" i="1"/>
  <c r="W19" i="1"/>
  <c r="W18" i="1"/>
  <c r="W17" i="1"/>
  <c r="W16" i="1"/>
  <c r="W15" i="1"/>
  <c r="W28" i="1" s="1"/>
  <c r="Z4" i="1"/>
  <c r="Z2" i="1"/>
  <c r="AG3" i="1"/>
  <c r="AA17" i="1"/>
  <c r="AA16" i="1"/>
  <c r="AA15" i="1"/>
  <c r="AA14" i="1"/>
  <c r="AA13" i="1"/>
  <c r="AA12" i="1"/>
  <c r="AA11" i="1"/>
  <c r="AA10" i="1"/>
  <c r="AA9" i="1"/>
  <c r="AA8" i="1"/>
  <c r="AC4" i="1"/>
  <c r="AC10" i="1"/>
  <c r="AC9" i="1"/>
  <c r="AC8" i="1"/>
  <c r="AC7" i="1"/>
  <c r="AC6" i="1"/>
  <c r="AC5" i="1"/>
  <c r="AC3" i="1"/>
  <c r="AC2" i="1"/>
  <c r="X2" i="1"/>
  <c r="X13" i="1"/>
  <c r="X12" i="1"/>
  <c r="X11" i="1"/>
  <c r="X10" i="1"/>
  <c r="X9" i="1"/>
  <c r="X8" i="1"/>
  <c r="X7" i="1"/>
  <c r="X6" i="1"/>
  <c r="X5" i="1"/>
  <c r="X4" i="1"/>
  <c r="X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2" i="1"/>
  <c r="T73" i="1"/>
  <c r="T74" i="1"/>
  <c r="T75" i="1"/>
  <c r="T76" i="1"/>
  <c r="T77"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7" i="1"/>
  <c r="T198"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3" i="1"/>
  <c r="T2" i="1"/>
  <c r="I252" i="1"/>
  <c r="D252" i="1"/>
  <c r="X14" i="1" l="1"/>
  <c r="AA18" i="1"/>
  <c r="V3" i="1"/>
  <c r="V11" i="1"/>
  <c r="V2" i="1"/>
  <c r="AC12" i="1"/>
  <c r="V7" i="1"/>
</calcChain>
</file>

<file path=xl/sharedStrings.xml><?xml version="1.0" encoding="utf-8"?>
<sst xmlns="http://schemas.openxmlformats.org/spreadsheetml/2006/main" count="2493" uniqueCount="1292">
  <si>
    <t>rank</t>
  </si>
  <si>
    <t>name</t>
  </si>
  <si>
    <t>year</t>
  </si>
  <si>
    <t>rating</t>
  </si>
  <si>
    <t>certificate</t>
  </si>
  <si>
    <t>run_time</t>
  </si>
  <si>
    <t>tagline</t>
  </si>
  <si>
    <t>budget</t>
  </si>
  <si>
    <t>box_office</t>
  </si>
  <si>
    <t>casts</t>
  </si>
  <si>
    <t>directors</t>
  </si>
  <si>
    <t>writers</t>
  </si>
  <si>
    <t>The Shawshank Redemption</t>
  </si>
  <si>
    <t>Drama</t>
  </si>
  <si>
    <t>R</t>
  </si>
  <si>
    <t>2h 22m</t>
  </si>
  <si>
    <t>Fear can hold you prisoner. Hope can set you free.</t>
  </si>
  <si>
    <t>Tim Robbins,Morgan Freeman,Bob Gunton,William Sadler,Clancy Brown,Gil Bellows,Mark Rolston,James Whitmore,Jeffrey DeMunn,Larry Brandenburg,Neil Giuntoli,Brian Libby,David Proval,Joseph Ragno,Jude Ciccolella,Paul McCrane,Renee Blaine,Scott Mann</t>
  </si>
  <si>
    <t>Frank Darabont</t>
  </si>
  <si>
    <t>Stephen King,Frank Darabont</t>
  </si>
  <si>
    <t>The Godfather</t>
  </si>
  <si>
    <t>2h 55m</t>
  </si>
  <si>
    <t>An offer you can't refuse.</t>
  </si>
  <si>
    <t>Marlon Brando,Al Pacino,James Caan,Diane Keaton,Richard S. Castellano,Robert Duvall,Sterling Hayden,John Marley,Richard Conte,Al Lettieri,Abe Vigoda,Talia Shire,Gianni Russo,John Cazale,Rudy Bond,Al Martino,Morgana King,Lenny Montana</t>
  </si>
  <si>
    <t>Francis Ford Coppola</t>
  </si>
  <si>
    <t>Mario Puzo,Francis Ford Coppola</t>
  </si>
  <si>
    <t>The Dark Knight</t>
  </si>
  <si>
    <t>PG-13</t>
  </si>
  <si>
    <t>2h 32m</t>
  </si>
  <si>
    <t>Why So Serious?</t>
  </si>
  <si>
    <t>Christian Bale,Heath Ledger,Aaron Eckhart,Michael Caine,Maggie Gyllenhaal,Gary Oldman,Morgan Freeman,Monique Gabriela Curnen,Ron Dean,Cillian Murphy,Chin Han,Nestor Carbonell,Eric Roberts,Ritchie Coster,Anthony Michael Hall,Keith Szarabajka,Colin McFarlane,Joshua Harto</t>
  </si>
  <si>
    <t>Christopher Nolan</t>
  </si>
  <si>
    <t>Jonathan Nolan,Christopher Nolan,David S. Goyer</t>
  </si>
  <si>
    <t>The Godfather Part II</t>
  </si>
  <si>
    <t>3h 22m</t>
  </si>
  <si>
    <t>All the power on earth can't change destiny.</t>
  </si>
  <si>
    <t>Al Pacino,Robert De Niro,Robert Duvall,Diane Keaton,John Cazale,Talia Shire,Lee Strasberg,Michael V. Gazzo,G.D. Spradlin,Richard Bright,Gastone Moschin,Tom Rosqui,Bruno Kirby,Frank Sivero,Francesca De Sapio,Morgana King,Marianna Hill,Leopoldo Trieste</t>
  </si>
  <si>
    <t>Francis Ford Coppola,Mario Puzo</t>
  </si>
  <si>
    <t>12 Angry Men</t>
  </si>
  <si>
    <t>Approved</t>
  </si>
  <si>
    <t>1h 36m</t>
  </si>
  <si>
    <t>Life Is In Their Hands -- Death Is On Their Minds!</t>
  </si>
  <si>
    <t>Henry Fonda,Lee J. Cobb,Martin Balsam,John Fiedler,E.G. Marshall,Jack Klugman,Edward Binns,Jack Warden,Joseph Sweeney,Ed Begley,George Voskovec,Robert Webber,Rudy Bond,Tom Gorman,James Kelly,Billy Nelson,John Savoca,Walter Stocker</t>
  </si>
  <si>
    <t>Sidney Lumet</t>
  </si>
  <si>
    <t>Reginald Rose</t>
  </si>
  <si>
    <t>Schindler's List</t>
  </si>
  <si>
    <t>3h 15m</t>
  </si>
  <si>
    <t>Whoever saves one life, saves the world entire.</t>
  </si>
  <si>
    <t>Liam Neeson,Ralph Fiennes,Ben Kingsley,Caroline Goodall,Jonathan Sagall,Embeth Davidtz,Malgorzata Gebel,Shmuel Levy,Mark Ivanir,BÃ©atrice Macola,Andrzej Seweryn,Friedrich von Thun,Krzysztof Luft,Harry Nehring,Norbert Weisser,Adi Nitzan,Michael Schneider,Miri Fabian</t>
  </si>
  <si>
    <t>Steven Spielberg</t>
  </si>
  <si>
    <t>Thomas Keneally,Steven Zaillian</t>
  </si>
  <si>
    <t>The Lord of the Rings: The Return of the King</t>
  </si>
  <si>
    <t>3h 21m</t>
  </si>
  <si>
    <t>The eye of the enemy is moving.</t>
  </si>
  <si>
    <t>Elijah Wood,Viggo Mortensen,Ian McKellen,Orlando Bloom,Noel Appleby,Ali Astin,Sean Astin,David Aston,John Bach,Sean Bean,Cate Blanchett,Billy Boyd,Sadwyn Brophy,Alistair Browning,Marton Csokas,Richard Edge,Jason Fitch,Bernard Hill</t>
  </si>
  <si>
    <t>Peter Jackson</t>
  </si>
  <si>
    <t>J.R.R. Tolkien,Fran Walsh,Philippa Boyens</t>
  </si>
  <si>
    <t>Pulp Fiction</t>
  </si>
  <si>
    <t>2h 34m</t>
  </si>
  <si>
    <t>Girls like me don't make invitations like this to just anyone!</t>
  </si>
  <si>
    <t>John Travolta,Uma Thurman,Samuel L. Jackson,Bruce Willis,Tim Roth,Amanda Plummer,Laura Lovelace,Phil LaMarr,Frank Whaley,Burr Steers,Ving Rhames,Paul Calderon,Bronagh Gallagher,Rosanna Arquette,Eric Stoltz,Jerome Patrick Hoban,Michael Gilden,Gary Shorelle</t>
  </si>
  <si>
    <t>Quentin Tarantino</t>
  </si>
  <si>
    <t>Quentin Tarantino,Roger Avary</t>
  </si>
  <si>
    <t>The Lord of the Rings: The Fellowship of the Ring</t>
  </si>
  <si>
    <t>2h 58m</t>
  </si>
  <si>
    <t>The Legend Comes to Life</t>
  </si>
  <si>
    <t>Elijah Wood,Ian McKellen,Orlando Bloom,Sean Bean,Alan Howard,Noel Appleby,Sean Astin,Sala Baker,Billy Boyd,Andy Serkis,Marton Csokas,Viggo Mortensen,Megan Edwards,Michael Elsworth,Cate Blanchett,Mark Ferguson,Ian Holm,Christopher Lee</t>
  </si>
  <si>
    <t>The Good, the Bad and the Ugly</t>
  </si>
  <si>
    <t>They formed an alliance of hate to steal a fortune in dead man's gold</t>
  </si>
  <si>
    <t>Clint Eastwood,Eli Wallach,Lee Van Cleef,Aldo GiuffrÃ¨,Luigi Pistilli,Rada Rassimov,Enzo Petito,Claudio Scarchilli,John Bartha,Livio Lorenzon,Antonio Casale,Sandro Scarchilli,Benito Stefanelli,Angelo Novi,Antonio Casas,Aldo Sambrell,Al Mulock,Sergio MendizÃ¡bal</t>
  </si>
  <si>
    <t>Sergio Leone</t>
  </si>
  <si>
    <t>Luciano Vincenzoni,Sergio Leone,Agenore Incrocci</t>
  </si>
  <si>
    <t>Forrest Gump</t>
  </si>
  <si>
    <t>The story of a lifetime.</t>
  </si>
  <si>
    <t>Tom Hanks,Robin Wright,Gary Sinise,Sally Field,Rebecca Williams,Michael Conner Humphreys,Harold G. Herthum,George Kelly,Bob Penny,John Randall,Sam Anderson,Margo Moorer,Ione M. Telech,Christine Seabrook,John Worsham,Peter Dobson,Siobhan Fallon Hogan,Alexander Zemeckis</t>
  </si>
  <si>
    <t>Robert Zemeckis</t>
  </si>
  <si>
    <t>Winston Groom,Eric Roth</t>
  </si>
  <si>
    <t>Fight Club</t>
  </si>
  <si>
    <t>2h 19m</t>
  </si>
  <si>
    <t>How much can you know about yourself if you've never been in a fight?</t>
  </si>
  <si>
    <t>Brad Pitt,Edward Norton,Meat Loaf,Zach Grenier,Richmond Arquette,David Andrews,George Maguire,Eugenie Bondurant,Christina Cabot,Helena Bonham Carter,Sydney 'Big Dawg' Colston,Rachel Singer,Christie Cronenweth,Tim DeZarn,Ezra Buzzington,Dierdre Downing-Jackson,Bob Stephenson,Charlie Dell</t>
  </si>
  <si>
    <t>David Fincher</t>
  </si>
  <si>
    <t>Chuck Palahniuk,Jim Uhls</t>
  </si>
  <si>
    <t>The Lord of the Rings: The Two Towers</t>
  </si>
  <si>
    <t>2h 59m</t>
  </si>
  <si>
    <t>A New Power Is Rising.</t>
  </si>
  <si>
    <t>Elijah Wood,Ian McKellen,Viggo Mortensen,Orlando Bloom,Bruce Allpress,Sean Astin,John Bach,Sala Baker,Cate Blanchett,Billy Boyd,Jed Brophy,Sam Comery,Brad Dourif,Calum Gittins,Bernard Hill,Bruce Hopkins,Paris Howe Strewe,Christopher Lee</t>
  </si>
  <si>
    <t>Inception</t>
  </si>
  <si>
    <t>2h 28m</t>
  </si>
  <si>
    <t>Your mind is the scene of the crime</t>
  </si>
  <si>
    <t>Leonardo DiCaprio,Joseph Gordon-Levitt,Elliot Page,Ken Watanabe,Tom Hardy,Dileep Rao,Cillian Murphy,Tom Berenger,Marion Cotillard,Pete Postlethwaite,Michael Caine,Lukas Haas,Tai-Li Lee,Claire Geare,Magnus Nolan,Taylor Geare,Johnathan Geare,Tohoru Masamune</t>
  </si>
  <si>
    <t>Star Wars: Episode V - The Empire Strikes Back</t>
  </si>
  <si>
    <t>PG</t>
  </si>
  <si>
    <t>2h 4m</t>
  </si>
  <si>
    <t>The Adventure Continues...</t>
  </si>
  <si>
    <t>Mark Hamill,Harrison Ford,Carrie Fisher,Billy Dee Williams,Anthony Daniels,David Prowse,Peter Mayhew,Kenny Baker,Frank Oz,Alec Guinness,Jeremy Bulloch,John Hollis,Jack Purvis,Des Webb,Clive Revill,Kenneth Colley,Julian Glover,Michael Sheard</t>
  </si>
  <si>
    <t>Irvin Kershner</t>
  </si>
  <si>
    <t>Leigh Brackett,Lawrence Kasdan,George Lucas</t>
  </si>
  <si>
    <t>The Matrix</t>
  </si>
  <si>
    <t>2h 16m</t>
  </si>
  <si>
    <t>Free your mind</t>
  </si>
  <si>
    <t>Keanu Reeves,Laurence Fishburne,Carrie-Anne Moss,Hugo Weaving,Gloria Foster,Joe Pantoliano,Marcus Chong,Julian Arahanga,Matt Doran,Belinda McClory,Anthony Ray Parker,Paul Goddard,Robert Taylor,David Aston,Marc Aden Gray,Ada Nicodemou,Deni Gordon,Rowan Witt</t>
  </si>
  <si>
    <t>Lilly Wachowski,Lana Wachowski</t>
  </si>
  <si>
    <t>Goodfellas</t>
  </si>
  <si>
    <t>2h 25m</t>
  </si>
  <si>
    <t>"As far back as I can remember, I've always wanted to be a gangster." -- Henry Hill, Brooklyn, N.Y. 1955.</t>
  </si>
  <si>
    <t>Robert De Niro,Ray Liotta,Joe Pesci,Lorraine Bracco,Paul Sorvino,Frank Sivero,Tony Darrow,Mike Starr,Frank Vincent,Chuck Low,Frank DiLeo,Henny Youngman,Gina Mastrogiacomo,Catherine Scorsese,Charles Scorsese,Suzanne Shepherd,Debi Mazar,Margo Winkler</t>
  </si>
  <si>
    <t>Martin Scorsese</t>
  </si>
  <si>
    <t>Nicholas Pileggi,Martin Scorsese</t>
  </si>
  <si>
    <t>One Flew Over the Cuckoo's Nest</t>
  </si>
  <si>
    <t>18+</t>
  </si>
  <si>
    <t>2h 13m</t>
  </si>
  <si>
    <t>If he's crazy, what does that make you?</t>
  </si>
  <si>
    <t>Jack Nicholson,Louise Fletcher,Michael Berryman,Peter Brocco,Dean R. Brooks,Alonzo Brown,Scatman Crothers,Mwako Cumbuka,Danny DeVito,William Duell,Josip Elic,Lan Fendors,Nathan George,Ken Kenny,Mel Lambert,Sydney Lassick,Kay Lee,Christopher Lloyd</t>
  </si>
  <si>
    <t>Milos Forman</t>
  </si>
  <si>
    <t>Lawrence Hauben,Bo Goldman,Ken Kesey</t>
  </si>
  <si>
    <t>Se7en</t>
  </si>
  <si>
    <t>2h 7m</t>
  </si>
  <si>
    <t>Long is the way, and hard, that out of hell leads up to light.</t>
  </si>
  <si>
    <t>Morgan Freeman,Brad Pitt,Kevin Spacey,Andrew Kevin Walker,Daniel Zacapa,Gwyneth Paltrow,John Cassini,Bob Mack,Peter Crombie,Reg E. Cathey,R. Lee Ermey,George Christy,Endre Hules,Hawthorne James,William Davidson,Bob Collins,Jimmy Dale Hartsell,Richard Roundtree</t>
  </si>
  <si>
    <t>Andrew Kevin Walker</t>
  </si>
  <si>
    <t>Seven Samurai</t>
  </si>
  <si>
    <t>Not Rated</t>
  </si>
  <si>
    <t>3h 27m</t>
  </si>
  <si>
    <t>Will Take Its Place With the Seven Greatest Films of All Time!</t>
  </si>
  <si>
    <t>ToshirÃ´ Mifune,Takashi Shimura,Keiko Tsushima,Yukiko Shimazaki,Kamatari Fujiwara,Daisuke KatÃ´,Isao Kimura,Minoru Chiaki,Seiji Miyaguchi,Yoshio Kosugi,Bokuzen Hidari,Yoshio Inaba,Yoshio Tsuchiya,Kokuten KÃ´dÃ´,EijirÃ´ TÃ´no,KichijirÃ´ Ueda,Jun Tatara,Atsushi Watanabe</t>
  </si>
  <si>
    <t>Akira Kurosawa</t>
  </si>
  <si>
    <t>Akira Kurosawa,Shinobu Hashimoto,Hideo Oguni</t>
  </si>
  <si>
    <t>It's a Wonderful Life</t>
  </si>
  <si>
    <t>2h 10m</t>
  </si>
  <si>
    <t>Frank Capra's..."It's a Wonderful Life".</t>
  </si>
  <si>
    <t>James Stewart,Donna Reed,Lionel Barrymore,Thomas Mitchell,Henry Travers,Beulah Bondi,Frank Faylen,Ward Bond,Gloria Grahame,H.B. Warner,Frank Albertson,Todd Karns,Samuel S. Hinds,Mary Treen,Virginia Patton,Charles Williams,Sarah Edwards,William Edmunds</t>
  </si>
  <si>
    <t>Frank Capra</t>
  </si>
  <si>
    <t>Frances Goodrich,Albert Hackett,Frank Capra</t>
  </si>
  <si>
    <t>The Silence of the Lambs</t>
  </si>
  <si>
    <t>1h 58m</t>
  </si>
  <si>
    <t>Dr. Hannibal Lecter. Brilliant. Cunning. Psychotic. In his mind lies the clue to a ruthless killer. - Clarice Starling, FBI. Brilliant. Vulnerable. Alone. She must trust him to stop the killer.</t>
  </si>
  <si>
    <t>Jodie Foster,Anthony Hopkins,Lawrence A. Bonney,Kasi Lemmons,Lawrence T. Wrentz,Scott Glenn,Anthony Heald,Frankie Faison,Don Brockett,Frank Seals Jr.,Stuart Rudin,Maria Skorobogatov,Jeffrie Lane,Leib Lensky,George 'Red' Schwartz,Jim Roche,Brooke Smith,Ted Levine</t>
  </si>
  <si>
    <t>Jonathan Demme</t>
  </si>
  <si>
    <t>Thomas Harris,Ted Tally</t>
  </si>
  <si>
    <t>City of God</t>
  </si>
  <si>
    <t>If you run, the beast will get you. If you stay, the beast will eat you</t>
  </si>
  <si>
    <t>Alexandre Rodrigues,Leandro Firmino,Matheus Nachtergaele,Phellipe Haagensen,Douglas Silva,Jonathan Haagensen,Seu Jorge,Jefechander Suplino,Alice Braga,Emerson Gomes,Edson Oliveira,Michel Gomes,Roberta Rodrigues,Luis OtÃ¡vio,Kiko Marques,Gustavo EngrÃ¡cia,Darlan Cunha,Robson Rocha</t>
  </si>
  <si>
    <t>Paulo Lins,BrÃ¡ulio Mantovani</t>
  </si>
  <si>
    <t>Saving Private Ryan</t>
  </si>
  <si>
    <t>2h 49m</t>
  </si>
  <si>
    <t>In the Last Great Invasion of the Last Great War, The Greatest Danger for Eight Men was Saving... One.</t>
  </si>
  <si>
    <t>Tom Hanks,Matt Damon,Tom Sizemore,Edward Burns,Barry Pepper,Adam Goldberg,Vin Diesel,Giovanni Ribisi,Jeremy Davies,Ted Danson,Paul Giamatti,Dennis Farina,Joerg Stadler,Max Martini,Dylan Bruno,Daniel Cerqueira,Demetri Goritsas,Ian Porter</t>
  </si>
  <si>
    <t>Robert Rodat</t>
  </si>
  <si>
    <t>Interstellar</t>
  </si>
  <si>
    <t>Mankind was born on Earth. It was never meant to die here.</t>
  </si>
  <si>
    <t>Matthew McConaughey,Anne Hathaway,Jessica Chastain,Mackenzie Foy,Ellen Burstyn,John Lithgow,TimothÃ©e Chalamet,David Oyelowo,Collette Wolfe,Francis X. McCarthy,Bill Irwin,Andrew Borba,Wes Bentley,William Devane,Michael Caine,David Gyasi,Josh Stewart,Casey Affleck</t>
  </si>
  <si>
    <t>Jonathan Nolan,Christopher Nolan</t>
  </si>
  <si>
    <t>Life Is Beautiful</t>
  </si>
  <si>
    <t>1h 56m</t>
  </si>
  <si>
    <t>An unforgettable fable that proves love, family and imagination conquer all. (Canadian one sheet)</t>
  </si>
  <si>
    <t>Roberto Benigni,Nicoletta Braschi,Giorgio Cantarini,Giustino Durano,Sergio Bini Bustric,Marisa Paredes,Horst Buchholz,Lidia Alfonsi,Giuliana Lojodice,Amerigo Fontani,Pietro De Silva,Francesco Guzzo,Raffaella Lebboroni,Claudio Alfonsi,Gil Baroni,Massimo Bianchi,JÃ¼rgen Bohn,Verena Buratti</t>
  </si>
  <si>
    <t>Roberto Benigni</t>
  </si>
  <si>
    <t>Vincenzo Cerami,Roberto Benigni</t>
  </si>
  <si>
    <t>The Green Mile</t>
  </si>
  <si>
    <t>3h 9m</t>
  </si>
  <si>
    <t>Miracles do happen.</t>
  </si>
  <si>
    <t>Tom Hanks,Michael Clarke Duncan,David Morse,Bonnie Hunt,James Cromwell,Michael Jeter,Graham Greene,Doug Hutchison,Sam Rockwell,Barry Pepper,Jeffrey DeMunn,Patricia Clarkson,Harry Dean Stanton,Dabbs Greer,Eve Brent,William Sadler,Mack Miles,Rai Tasco</t>
  </si>
  <si>
    <t>Star Wars: Episode IV - A New Hope</t>
  </si>
  <si>
    <t>2h 1m</t>
  </si>
  <si>
    <t>It's Back! The Force will be with you for three weeks only. (1979 Reissue Poster)</t>
  </si>
  <si>
    <t>Mark Hamill,Harrison Ford,Carrie Fisher,Alec Guinness,Peter Cushing,Anthony Daniels,Kenny Baker,Peter Mayhew,David Prowse,Phil Brown,Shelagh Fraser,Jack Purvis,Alex McCrindle,Eddie Byrne,Drewe Henley,Denis Lawson,Garrick Hagon,Jack Klaff</t>
  </si>
  <si>
    <t>George Lucas</t>
  </si>
  <si>
    <t>Terminator 2: Judgment Day</t>
  </si>
  <si>
    <t>2h 17m</t>
  </si>
  <si>
    <t>It's nothing personal.</t>
  </si>
  <si>
    <t>Arnold Schwarzenegger,Linda Hamilton,Edward Furlong,Robert Patrick,Earl Boen,Joe Morton,S. Epatha Merkerson,Castulo Guerra,Danny Cooksey,Jenette Goldstein,Xander Berkeley,Leslie Hamilton Gearren,Ken Gibbel,Robert Winley,Peter Schrum,Shane Wilder,Michael Edwards,Jared Lounsbery</t>
  </si>
  <si>
    <t>James Cameron</t>
  </si>
  <si>
    <t>James Cameron,William Wisher</t>
  </si>
  <si>
    <t>Back to the Future</t>
  </si>
  <si>
    <t>He's the only kid ever to get into trouble before he was born. [UK]</t>
  </si>
  <si>
    <t>Michael J. Fox,Christopher Lloyd,Lea Thompson,Crispin Glover,Tom Wilson,Claudia Wells,Marc McClure,Wendie Jo Sperber,George DiCenzo,Frances Lee McCain,James Tolkan,J.J. Cohen,Casey Siemaszko,Billy Zane,Harry Waters Jr.,Donald Fullilove,Lisa Freeman,Cristen Kauffman</t>
  </si>
  <si>
    <t>Robert Zemeckis,Bob Gale</t>
  </si>
  <si>
    <t>Spirited Away</t>
  </si>
  <si>
    <t>2h 5m</t>
  </si>
  <si>
    <t>The tunnel led Chihiro to a mysterious town.</t>
  </si>
  <si>
    <t>Daveigh Chase,Suzanne Pleshette,Miyu Irino,Rumi Hiiragi,Mari Natsuki,Takashi NaitÃ´,Yasuko Sawaguchi,Tatsuya GashÃ»in,RyÃ»nosuke Kamiki,Yumi Tamai,YÃ´ Ã”izumi,Koba Hayashi,Tsunehiko KamijÃ´,Takehiko Ono,Bunta Sugawara,Shigeru Wakita,ShirÃ´ SaitÃ´,Michiko Yamamoto</t>
  </si>
  <si>
    <t>Hayao Miyazaki</t>
  </si>
  <si>
    <t>The Pianist</t>
  </si>
  <si>
    <t>2h 30m</t>
  </si>
  <si>
    <t>Music was his passion. Survival was his masterpiece.</t>
  </si>
  <si>
    <t>Adrien Brody,Thomas Kretschmann,Frank Finlay,Emilia Fox,Michal Zebrowski,Ed Stoppard,Maureen Lipman,Jessica Kate Meyer,Julia Rayner,Wanja Mues,Richard Ridings,Nomi Sharron,Anthony Milner,Lucy Skeaping,Roddy Skeaping,Ben Harlan,Thomas Lawinky,Joachim Paul AssbÃ¶ck</t>
  </si>
  <si>
    <t>Roman Polanski</t>
  </si>
  <si>
    <t>Ronald Harwood,Wladyslaw Szpilman</t>
  </si>
  <si>
    <t>Psycho</t>
  </si>
  <si>
    <t>1h 49m</t>
  </si>
  <si>
    <t>The picture you MUST see from the beginning... Or not at all!... For no one will be seated after the start of... Alfred Hitchcock's greatest shocker Psycho.</t>
  </si>
  <si>
    <t>Anthony Perkins,Janet Leigh,Vera Miles,John Gavin,Martin Balsam,John McIntire,Simon Oakland,Frank Albertson,Patricia Hitchcock,Vaughn Taylor,Lurene Tuttle,John Anderson,Mort Mills,Fletcher Allen,Walter Bacon,Prudence Beers,Kit Carson,Francis De Sales</t>
  </si>
  <si>
    <t>Alfred Hitchcock</t>
  </si>
  <si>
    <t>Joseph Stefano,Robert Bloch</t>
  </si>
  <si>
    <t>Parasite</t>
  </si>
  <si>
    <t>2h 12m</t>
  </si>
  <si>
    <t>Misplaced familyhood (Australia/New Zealand/Singapore)</t>
  </si>
  <si>
    <t>Song Kang-ho,Lee Sun-kyun,Cho Yeo-jeong,Choi Woo-sik,Park So-dam,Lee Jeong-eun,Jang Hye-jin,Park Myeong-hoon,Jung Ji-so,Jung Hyun-jun,Park Keun-rok,Jung Yi-seo,Jo Jae-myeong,Jung Ik-han,Kim Kyu-baek,Hwang In-kyung,Ahn Seong-bong,Kim Jin-hyung</t>
  </si>
  <si>
    <t>Bong Joon Ho</t>
  </si>
  <si>
    <t>Bong Joon Ho,Han Jin-won</t>
  </si>
  <si>
    <t>LÃ©on: The Professional</t>
  </si>
  <si>
    <t>1h 50m</t>
  </si>
  <si>
    <t>If you want the job done right, hire a professional.</t>
  </si>
  <si>
    <t>RFÂ 115000000</t>
  </si>
  <si>
    <t>Jean Reno,Gary Oldman,Natalie Portman,Danny Aiello,Peter Appel,Willi One Blood,Don Creech,Keith A. Glascoe,Randolph Scott,Michael Badalucco,Ellen Greene,Elizabeth Regen,Carl J. Matusovich,Frank Senger,Lucius Wyatt Cherokee,Eric Challier,Luc Bernard,MaÃ¯wenn</t>
  </si>
  <si>
    <t>Luc Besson</t>
  </si>
  <si>
    <t>The Lion King</t>
  </si>
  <si>
    <t>G</t>
  </si>
  <si>
    <t>1h 28m</t>
  </si>
  <si>
    <t>See it for the first time ever in 3D (2011 3D re-release)</t>
  </si>
  <si>
    <t>Matthew Broderick,Jeremy Irons,James Earl Jones,Whoopi Goldberg,Rowan Atkinson,Niketa Calame-Harris,Jim Cummings,Robert Guillaume,Moira Kelly,Nathan Lane,Zoe Leader,Cheech Marin,Ernie Sabella,Madge Sinclair,Jonathan Taylor Thomas,Frank Welker,Cathy Cavadini,Judi M. Durand</t>
  </si>
  <si>
    <t>Irene Mecchi,Jonathan Roberts,Linda Woolverton</t>
  </si>
  <si>
    <t>Gladiator</t>
  </si>
  <si>
    <t>2h 35m</t>
  </si>
  <si>
    <t>Father of a murdered son, husband to a murdered wife and I shall have my vengeance in this life or the next</t>
  </si>
  <si>
    <t>Russell Crowe,Joaquin Phoenix,Connie Nielsen,Oliver Reed,Richard Harris,Derek Jacobi,Djimon Hounsou,David Schofield,John Shrapnel,Tomas Arana,Ralf Moeller,Spencer Treat Clark,David Hemmings,Tommy Flanagan,Sven-Ole Thorsen,Omid Djalili,Nicholas McGaughey,Chris Kell</t>
  </si>
  <si>
    <t>Ridley Scott</t>
  </si>
  <si>
    <t>David Franzoni,John Logan,William Nicholson</t>
  </si>
  <si>
    <t>American History X</t>
  </si>
  <si>
    <t>1h 59m</t>
  </si>
  <si>
    <t>His father taught him to hate. His friends taught him rage. His enemies gave him hope.</t>
  </si>
  <si>
    <t>Edward Norton,Edward Furlong,Beverly D'Angelo,Jennifer Lien,Ethan Suplee,Fairuza Balk,Avery Brooks,Elliott Gould,Stacy Keach,William Russ,Guy Torry,Joe Cortese,Jason Bose Smith,Antonio David Lyons,Alex Sol,Keram Malicki-SÃ¡nchez,Giuseppe Andrews,Michelle Christine White</t>
  </si>
  <si>
    <t>Tony Kaye</t>
  </si>
  <si>
    <t>David McKenna</t>
  </si>
  <si>
    <t>The Departed</t>
  </si>
  <si>
    <t>2h 31m</t>
  </si>
  <si>
    <t>Lies. Betrayal. Sacrifice. How far will you take it?</t>
  </si>
  <si>
    <t>Leonardo DiCaprio,Matt Damon,Jack Nicholson,Mark Wahlberg,Martin Sheen,Ray Winstone,Vera Farmiga,Anthony Anderson,Alec Baldwin,Kevin Corrigan,James Badge Dale,David O'Hara,Mark Rolston,Robert Wahlberg,Kristen Dalton,Thomas B. Duffy,Richard Hughes,J.C. MacKenzie</t>
  </si>
  <si>
    <t>William Monahan,Alan Mak,Felix Chong</t>
  </si>
  <si>
    <t>The Usual Suspects</t>
  </si>
  <si>
    <t>1h 46m</t>
  </si>
  <si>
    <t>The greatest trick the devil ever pulled was to convince the world he didn't exist</t>
  </si>
  <si>
    <t>Kevin Spacey,Gabriel Byrne,Chazz Palminteri,Stephen Baldwin,Benicio Del Toro,Kevin Pollak,Pete Postlethwaite,Suzy Amis,Giancarlo Esposito,Dan Hedaya,Paul Bartel,Carl Bressler,Phillipe Simon,Jack Shearer,Christine Estabrook,Clark Gregg,Morgan Hunter,Ken Daly</t>
  </si>
  <si>
    <t>Bryan Singer</t>
  </si>
  <si>
    <t>Christopher McQuarrie</t>
  </si>
  <si>
    <t>The Prestige</t>
  </si>
  <si>
    <t>A Friendship That Became a Rivalry.</t>
  </si>
  <si>
    <t>Christian Bale,Hugh Jackman,Scarlett Johansson,Michael Caine,Piper Perabo,Rebecca Hall,Samantha Mahurin,David Bowie,Andy Serkis,Daniel Davis,Jim Piddock,Christopher Neame,Mark Ryan,Roger Rees,Jamie Harris,Monty Stuart,Ron Perkins,Ricky Jay</t>
  </si>
  <si>
    <t>Jonathan Nolan,Christopher Nolan,Christopher Priest</t>
  </si>
  <si>
    <t>Whiplash</t>
  </si>
  <si>
    <t>The road to greatness can take you to the edge</t>
  </si>
  <si>
    <t>Miles Teller,J.K. Simmons,Melissa Benoist,Paul Reiser,Austin Stowell,Nate Lang,Chris Mulkey,Damon Gupton,Suanne Spoke,Max Kasch,Charlie Ian,Jayson Blair,Kofi Siriboe,Kavita Patil,C.J. Vana,Tarik Lowe,Tyler Kimball,Rogelio Douglas Jr.</t>
  </si>
  <si>
    <t>Damien Chazelle</t>
  </si>
  <si>
    <t>Casablanca</t>
  </si>
  <si>
    <t>1h 42m</t>
  </si>
  <si>
    <t>Where Love Cuts as Deep as a Dagger!</t>
  </si>
  <si>
    <t>Humphrey Bogart,Ingrid Bergman,Paul Henreid,Claude Rains,Conrad Veidt,Sydney Greenstreet,Peter Lorre,S.Z. Sakall,Madeleine Lebeau,Dooley Wilson,Joy Page,John Qualen,Leonid Kinskey,Curt Bois,Abdullah Abbas,Enrique Acosta,Ed Agresti,Arnet Amos</t>
  </si>
  <si>
    <t>Michael Curtiz</t>
  </si>
  <si>
    <t>Julius J. Epstein,Philip G. Epstein,Howard Koch</t>
  </si>
  <si>
    <t>Grave of the Fireflies</t>
  </si>
  <si>
    <t>1h 29m</t>
  </si>
  <si>
    <t>imationDramaWar</t>
  </si>
  <si>
    <t>Tsutomu Tatsumi,Ayano Shiraishi,Akemi Yamaguchi,Yoshiko Shinohara,KÃ´zÃ´ Hashida,Masayo Sakai,Kazumi Nozaki,Yoshio Matsuoka,Masahiro Kanetake,Kiyoshi Yanagawa,Hajime Maki,Atsuo Omote,Teruhisa Harita,Hiroshi Tanaka,Michio DenpÃ´,ShirÃ´ Tamaki,Tadashi Nakamura,Mika Sekita</t>
  </si>
  <si>
    <t>Isao Takahata</t>
  </si>
  <si>
    <t>Akiyuki Nosaka,Isao Takahata</t>
  </si>
  <si>
    <t>Harakiri</t>
  </si>
  <si>
    <t>The World Has Never Understood Why the Japanese Prefer Death to Dishonor! This Samurai Picture Provides The Answer!!</t>
  </si>
  <si>
    <t>Not Available</t>
  </si>
  <si>
    <t>Tatsuya Nakadai,Akira Ishihama,Shima Iwashita,TetsurÃ´ Tanba,Masao Mishima,IchirÃ´ Nakatani,Kei SatÃ´,Yoshio Inaba,Hisashi Igawa,TÃ´ru Takeuchi,YoshirÃ´ Aoki,Tatsuo Matsumura,Akiji Kobayashi,KÃ´ichi Hayashi,RyÃ»tarÃ´ Gomi,JÃ´ Azumi,NakajirÃ´ Tomita,ShichisaburÃ´ Amatsu</t>
  </si>
  <si>
    <t>Masaki Kobayashi</t>
  </si>
  <si>
    <t>Yasuhiko Takiguchi,Shinobu Hashimoto</t>
  </si>
  <si>
    <t>The Intouchables</t>
  </si>
  <si>
    <t>1h 52m</t>
  </si>
  <si>
    <t>Sometimes you have to reach into someone else's world to find out what's missing in your own.</t>
  </si>
  <si>
    <t>FranÃ§ois Cluzet,Omar Sy,Anne Le Ny,Audrey Fleurot,JosÃ©phine de Meaux,Clotilde Mollet,Alba GaÃ¯a Bellugi,Cyril Mendy,Salimata Kamate,Absa Diatou Toure,GrÃ©goire Oestermann,Dominique Daguier,FranÃ§ois Caron,Christian Ameri,Thomas SolivÃ©rÃ¨s,DorothÃ©e BriÃ¨re,Marie-Laure Descoureaux,Ã‰milie Caen</t>
  </si>
  <si>
    <t>Olivier Nakache,Ã‰ric Toledano,Philippe Pozzo di Borgo</t>
  </si>
  <si>
    <t>Modern Times</t>
  </si>
  <si>
    <t>1h 27m</t>
  </si>
  <si>
    <t>He stands alone as the greatest entertainer of modern times! No one on earth can make you laugh as heartily or touch your heart as deeply...the whole world laughs, cries and thrills to his priceless genius!</t>
  </si>
  <si>
    <t>Charles Chaplin,Paulette Goddard,Henry Bergman,Tiny Sandford,Chester Conklin,Hank Mann,Stanley Blystone,Al Ernest Garcia,Richard Alexander,Cecil Reynolds,Mira McKinney,Murdock MacQuarrie,Wilfred Lucas,Edward LeSaint,Fred Malatesta,Sammy Stein,Juana Sutton,Ted Oliver</t>
  </si>
  <si>
    <t>Charles Chaplin</t>
  </si>
  <si>
    <t>Once Upon a Time in the West</t>
  </si>
  <si>
    <t>Western</t>
  </si>
  <si>
    <t>2h 45m</t>
  </si>
  <si>
    <t>There were three men in her life. One knew her past. One wanted her land. One wanted revenge.</t>
  </si>
  <si>
    <t>Henry Fonda,Charles Bronson,Claudia Cardinale,Jason Robards,Gabriele Ferzetti,Paolo Stoppa,Woody Strode,Jack Elam,Keenan Wynn,Frank Wolff,Lionel Stander,Livio Andronico,Salvatore Basile,Aldo Berti,Joseph Bradley,Frank BraÃ±a,MarilÃ¹ Carteny,Saturno Cerra</t>
  </si>
  <si>
    <t>Sergio Donati,Sergio Leone,Dario Argento</t>
  </si>
  <si>
    <t>Rear Window</t>
  </si>
  <si>
    <t>The Essential Hitchcock</t>
  </si>
  <si>
    <t>James Stewart,Grace Kelly,Wendell Corey,Thelma Ritter,Raymond Burr,Judith Evelyn,Ross Bagdasarian,Georgine Darcy,Sara Berner,Frank Cady,Jesslyn Fax,Rand Harper,Irene Winston,Havis Davenport,Jerry Antes,Barbara Bailey,Benny Bartlett,Nick Borgani</t>
  </si>
  <si>
    <t>John Michael Hayes,Cornell Woolrich</t>
  </si>
  <si>
    <t>Cinema Paradiso</t>
  </si>
  <si>
    <t>A celebration of youth, friendship, and the everlasting magic of the movies.</t>
  </si>
  <si>
    <t>Philippe Noiret,Enzo Cannavale,Antonella Attili,Isa Danieli,Leo Gullotta,Marco Leonardi,Pupella Maggio,Agnese Nano,Leopoldo Trieste,Salvatore Cascio,Tano Cimarosa,Nicola Di Pinto,Roberta Lena,Nino Terzo,Jacques Perrin,Nellina LaganÃ ,Turi Giuffrida,Mariella Lo Giudice</t>
  </si>
  <si>
    <t>Giuseppe Tornatore</t>
  </si>
  <si>
    <t>Giuseppe Tornatore,Vanna Paoli</t>
  </si>
  <si>
    <t>Alien</t>
  </si>
  <si>
    <t>1h 57m</t>
  </si>
  <si>
    <t>In space no one can hear you scream.</t>
  </si>
  <si>
    <t>Sigourney Weaver,Tom Skerritt,John Hurt,Veronica Cartwright,Harry Dean Stanton,Ian Holm,Yaphet Kotto,Bolaji Badejo,Helen Horton,Eddie Powell</t>
  </si>
  <si>
    <t>Dan O'Bannon,Ronald Shusett</t>
  </si>
  <si>
    <t>City Lights</t>
  </si>
  <si>
    <t>HE RETURNS -And the world rocks again with laughter. (Print Ad-Daily Examiner, ((Grafton, NSW)) 6 July 1931)</t>
  </si>
  <si>
    <t>Charles Chaplin,Virginia Cherrill,Florence Lee,Harry Myers,Al Ernest Garcia,Hank Mann,Johnny Aber,Jack Alexander,T.S. Alexander,Victor Alexander,Albert Austin,Harry Ayers,Eddie Baker,Henry Bergman,Edward Biby,Betty Blair,Buster Brodie,Jeanne Carpenter</t>
  </si>
  <si>
    <t>Charles Chaplin,Harry Carr,Harry Crocker</t>
  </si>
  <si>
    <t>Apocalypse Now</t>
  </si>
  <si>
    <t>2h 27m</t>
  </si>
  <si>
    <t>The Horror. . . The Horror. . .</t>
  </si>
  <si>
    <t>Martin Sheen,Marlon Brando,Robert Duvall,Frederic Forrest,Sam Bottoms,Laurence Fishburne,Albert Hall,Harrison Ford,Dennis Hopper,G.D. Spradlin,Jerry Ziesmer,Scott Glenn,Bo Byers,James Keane,Kerry Rossall,Ron McQueen,Tom Mason,Cynthia Wood</t>
  </si>
  <si>
    <t>John Milius,Francis Ford Coppola,Michael Herr</t>
  </si>
  <si>
    <t>Memento</t>
  </si>
  <si>
    <t>1h 53m</t>
  </si>
  <si>
    <t>Some memories are best forgotten</t>
  </si>
  <si>
    <t>Guy Pearce,Carrie-Anne Moss,Joe Pantoliano,Mark Boone Junior,Russ Fega,Jorja Fox,Stephen Tobolowsky,Harriet Sansom Harris,Thomas Lennon,Callum Keith Rennie,Kimberly Campbell,Marianne Muellerleile,Larry Holden,Stephanie Searson,Buzz Visconti</t>
  </si>
  <si>
    <t>Christopher Nolan,Jonathan Nolan</t>
  </si>
  <si>
    <t>Django Unchained</t>
  </si>
  <si>
    <t>Life, liberty and the pursuit of vengeance.</t>
  </si>
  <si>
    <t>Jamie Foxx,Christoph Waltz,Leonardo DiCaprio,Kerry Washington,Samuel L. Jackson,Walton Goggins,Dennis Christopher,James Remar,David Steen,Dana Gourrier,Nichole Galicia,Laura Cayouette,Ato Essandoh,Sammi Rotibi,Clay Donahue Fontenot,Escalante Lundy,Miriam F. Glover,Don Johnson</t>
  </si>
  <si>
    <t>Indiana Jones and the Raiders of the Lost Ark</t>
  </si>
  <si>
    <t>1h 55m</t>
  </si>
  <si>
    <t>Indiana Jones - the new hero from the creators of JAWS and STAR WARS.</t>
  </si>
  <si>
    <t>Harrison Ford,Karen Allen,Paul Freeman,John Rhys-Davies,Ronald Lacey,Denholm Elliott,Alfred Molina,Wolf Kahler,Anthony Higgins,Vic Tablian,Don Fellows,William Hootkins,Bill Reimbold,Fred Sorenson,Patrick Durkin,Matthew Scurfield,Malcolm Weaver,Sonny Caldinez</t>
  </si>
  <si>
    <t>Lawrence Kasdan,George Lucas,Philip Kaufman</t>
  </si>
  <si>
    <t>WALLÂ·E</t>
  </si>
  <si>
    <t>1h 38m</t>
  </si>
  <si>
    <t>After 700 years of doing what he was built for - he'll discover what he's meant for.</t>
  </si>
  <si>
    <t>Ben Burtt,Elissa Knight,Jeff Garlin,Fred Willard,MacInTalk,John Ratzenberger,Kathy Najimy,Sigourney Weaver,Karleen Griffin,Kim Kopf,Niki McElroy,Garrett Palmer,Jessica Skelton,Kai Steel Smith,Michael Toy</t>
  </si>
  <si>
    <t>Andrew Stanton</t>
  </si>
  <si>
    <t>Andrew Stanton,Pete Docter,Jim Reardon</t>
  </si>
  <si>
    <t>The Lives of Others</t>
  </si>
  <si>
    <t>Before the Fall of the Berlin Wall, East Germany's Secret Police Listened to Your Secrets</t>
  </si>
  <si>
    <t>Ulrich MÃ¼he,Martina Gedeck,Sebastian Koch,Ulrich Tukur,Thomas Thieme,Hans-Uwe Bauer,Volkmar Kleinert,Matthias Brenner,Charly HÃ¼bner,Herbert Knaup,Bastian Trost,Marie Gruber,Volker Michalowski,Werner Daehn,Martin Brambach,Hubertus Hartmann,Thomas Arnold,Hinnerk SchÃ¶nemann</t>
  </si>
  <si>
    <t>Florian Henckel von Donnersmarck</t>
  </si>
  <si>
    <t>Sunset Blvd.</t>
  </si>
  <si>
    <t>Passed</t>
  </si>
  <si>
    <t>A Hollywood Story</t>
  </si>
  <si>
    <t>William Holden,Gloria Swanson,Erich von Stroheim,Nancy Olson,Fred Clark,Lloyd Gough,Jack Webb,Franklyn Farnum,Larry J. Blake,Charles Dayton,Cecil B. DeMille,Hedda Hopper,Buster Keaton,Anna Q. Nilsson,H.B. Warner,Ray Evans,Jay Livingston,Fred Aldrich</t>
  </si>
  <si>
    <t>Billy Wilder</t>
  </si>
  <si>
    <t>Charles Brackett,Billy Wilder,D.M. Marshman Jr.</t>
  </si>
  <si>
    <t>Paths of Glory</t>
  </si>
  <si>
    <t>Never has the screen thrust so deeply into the guts of war!</t>
  </si>
  <si>
    <t>Kirk Douglas,Ralph Meeker,Adolphe Menjou,George Macready,Wayne Morris,Richard Anderson,Joe Turkel,Christiane Kubrick,Jerry Hausner,Peter Capell,Emile Meyer,Bert Freed,Kem Dibbs,Timothy Carey,Fred Bell,John Stein,Harold Benedict,Leon Briggs</t>
  </si>
  <si>
    <t>Stanley Kubrick</t>
  </si>
  <si>
    <t>Stanley Kubrick,Calder Willingham,Jim Thompson</t>
  </si>
  <si>
    <t>The Shining</t>
  </si>
  <si>
    <t>2h 26m</t>
  </si>
  <si>
    <t>Iconic terror from the No 1 bestselling writer.</t>
  </si>
  <si>
    <t>Jack Nicholson,Shelley Duvall,Danny Lloyd,Scatman Crothers,Barry Nelson,Philip Stone,Joe Turkel,Anne Jackson,Tony Burton,Lia Beldam,Billie Gibson,Barry Dennen,David Baxt,Manning Redwood,Lisa Burns,Louise Burns,Robin Pappas,Alison Coleridge</t>
  </si>
  <si>
    <t>Stephen King,Stanley Kubrick,Diane Johnson</t>
  </si>
  <si>
    <t>The Great Dictator</t>
  </si>
  <si>
    <t>The Comedy Masterpiece!</t>
  </si>
  <si>
    <t>Charles Chaplin,Paulette Goddard,Jack Oakie,Reginald Gardiner,Henry Daniell,Billy Gilbert,Grace Hayle,Carter DeHaven,Maurice Moscovitch,Emma Dunn,Bernard Gorcey,Paul Weigel,Chester Conklin,Esther Michelson,Hank Mann,Florence Wright,Eddie Gribbon,Rudolph Anders</t>
  </si>
  <si>
    <t>Avengers: Infinity War</t>
  </si>
  <si>
    <t>2h 29m</t>
  </si>
  <si>
    <t>An entire universe. Once and for all.</t>
  </si>
  <si>
    <t>Robert Downey Jr.,Chris Hemsworth,Mark Ruffalo,Chris Evans,Scarlett Johansson,Don Cheadle,Benedict Cumberbatch,Tom Holland,Chadwick Boseman,Zoe Saldana,Karen Gillan,Tom Hiddleston,Paul Bettany,Elizabeth Olsen,Anthony Mackie,Sebastian Stan,Idris Elba,Danai Gurira</t>
  </si>
  <si>
    <t>Anthony Russo,Joe Russo</t>
  </si>
  <si>
    <t>Christopher Markus,Stephen McFeely,Stan Lee</t>
  </si>
  <si>
    <t>Witness for the Prosecution</t>
  </si>
  <si>
    <t>The most electrifying entertainment of our time!</t>
  </si>
  <si>
    <t>Tyrone Power,Marlene Dietrich,Charles Laughton,Elsa Lanchester,John Williams,Henry Daniell,Ian Wolfe,Torin Thatcher,Norma Varden,Una O'Connor,Francis Compton,Philip Tonge,Ruta Lee,Patrick Aherne,Don Ames,Walter Bacon,Eddie Baker,Benjie Bancroft</t>
  </si>
  <si>
    <t>Agatha Christie,Billy Wilder,Harry Kurnitz</t>
  </si>
  <si>
    <t>Aliens</t>
  </si>
  <si>
    <t>This time there's more.</t>
  </si>
  <si>
    <t>Sigourney Weaver,Michael Biehn,Carrie Henn,Paul Reiser,Lance Henriksen,Bill Paxton,William Hope,Jenette Goldstein,Al Matthews,Mark Rolston,Ricco Ross,Colette Hiller,Daniel Kash,Cynthia Dale Scott,Tip Tipping,Trevor Steedman,Paul Maxwell,Valerie Colgan</t>
  </si>
  <si>
    <t>James Cameron,David Giler,Walter Hill</t>
  </si>
  <si>
    <t>Spider-Man: Into the Spider-Verse</t>
  </si>
  <si>
    <t>Enter a universe where more than one wears the mask.</t>
  </si>
  <si>
    <t>Shameik Moore,Jake Johnson,Hailee Steinfeld,Mahershala Ali,Brian Tyree Henry,Lily Tomlin,Luna Lauren Velez,ZoÃ« Kravitz,John Mulaney,Kimiko Glenn,Nicolas Cage,Kathryn Hahn,Liev Schreiber,Chris Pine,Natalie Morales,Edwin R. Habacon,Oscar Isaac,Greta Lee</t>
  </si>
  <si>
    <t>Bob Persichetti,Peter Ramsey,Rodney Rothman</t>
  </si>
  <si>
    <t>Phil Lord,Rodney Rothman</t>
  </si>
  <si>
    <t>American Beauty</t>
  </si>
  <si>
    <t>2h 2m</t>
  </si>
  <si>
    <t>... look closer</t>
  </si>
  <si>
    <t>Kevin Spacey,Annette Bening,Thora Birch,Wes Bentley,Mena Suvari,Peter Gallagher,Allison Janney,Chris Cooper,Scott Bakula,Sam Robards,Barry Del Sherman,Ara Celi,John Cho,Fort Atkinson,Sue Casey,Kent Faulcon,Brenda Wehle,Lisa Cloud</t>
  </si>
  <si>
    <t>Sam Mendes</t>
  </si>
  <si>
    <t>Alan Ball</t>
  </si>
  <si>
    <t>Dr. Strangelove or: How I Learned to Stop Worrying and Love the Bomb</t>
  </si>
  <si>
    <t>1h 35m</t>
  </si>
  <si>
    <t>The comedy classic from celebrated director STANLEY KUBRICK</t>
  </si>
  <si>
    <t>Peter Sellers,George C. Scott,Sterling Hayden,Keenan Wynn,Slim Pickens,Peter Bull,James Earl Jones,Tracy Reed,Jack Creley,Frank Berry,Robert O'Neil,Glenn Beck,Roy Stephens,Shane Rimmer,Hal Galili,Paul Tamarin,Laurence Herder,Gordon Tanner</t>
  </si>
  <si>
    <t>Stanley Kubrick,Terry Southern,Peter George</t>
  </si>
  <si>
    <t>The Dark Knight Rises</t>
  </si>
  <si>
    <t>2h 44m</t>
  </si>
  <si>
    <t>The Legend Ends</t>
  </si>
  <si>
    <t>Christian Bale,Tom Hardy,Anne Hathaway,Gary Oldman,Joseph Gordon-Levitt,Marion Cotillard,Morgan Freeman,Michael Caine,Matthew Modine,Alon Aboutboul,Ben Mendelsohn,Burn Gorman,Daniel Sunjata,Aidan Gillen,Sam Kennard,Aliash Tepina,Nestor Carbonell,Brett Cullen</t>
  </si>
  <si>
    <t>Oldboy</t>
  </si>
  <si>
    <t>2h</t>
  </si>
  <si>
    <t>15 years of imprisonment, five days of vengeance</t>
  </si>
  <si>
    <t>Choi Min-sik,Yoo Ji-tae,Kang Hye-jeong,Kim Byeong-Ok,Dae-han Ji,Dal-su Oh,Seung-shin Lee,Jin-Seo Yoon,Tae-kyung Oh,Yoo Yeon-Seok,Il-han Oo,Young-hee Lee,Young-ae Kim,Mi Mi Lee,Jae-Duk Han,Jung Ae Kwak,San Kim,Chae-soo Jang</t>
  </si>
  <si>
    <t>Park Chan-wook</t>
  </si>
  <si>
    <t>Garon Tsuchiya,Nobuaki Minegishi,Park Chan-wook</t>
  </si>
  <si>
    <t>Inglourious Basterds</t>
  </si>
  <si>
    <t>2h 33m</t>
  </si>
  <si>
    <t>Once upon a time in Nazi occupied France...</t>
  </si>
  <si>
    <t>Brad Pitt,Diane Kruger,Eli Roth,MÃ©lanie Laurent,Christoph Waltz,Michael Fassbender,Daniel BrÃ¼hl,Til Schweiger,Gedeon Burkhard,Jacky Ido,B.J. Novak,Omar Doom,August Diehl,Denis MÃ©nochet,Sylvester Groth,Martin Wuttke,Mike Myers,Julie Dreyfus</t>
  </si>
  <si>
    <t>Amadeus</t>
  </si>
  <si>
    <t>2h 40m</t>
  </si>
  <si>
    <t>The man... The music... The madness... The murder... The motion picture...</t>
  </si>
  <si>
    <t>F. Murray Abraham,Tom Hulce,Elizabeth Berridge,Roy Dotrice,Simon Callow,Christine Ebersole,Jeffrey Jones,Charles Kay,Kenneth McMillan,Kenny Baker,Lisbeth Bartlett,Barbara Bryne,Martin Cavina,Roderick Cook,Milan Demjanenko,Peter DiGesu,Richard Frank,Patrick Hines</t>
  </si>
  <si>
    <t>Peter Shaffer,Zdenek Mahler</t>
  </si>
  <si>
    <t>Coco</t>
  </si>
  <si>
    <t>1h 45m</t>
  </si>
  <si>
    <t>The celebration of a lifetime</t>
  </si>
  <si>
    <t>Anthony Gonzalez,Gael GarcÃ­a Bernal,Benjamin Bratt,Alanna Ubach,Renee Victor,Jaime Camil,Alfonso Arau,Herbert Siguenza,Gabriel Iglesias,Lombardo Boyar,Ana Ofelia MurguÃ­a,Natalia Cordova-Buckley,Selene Luna,Edward James Olmos,SofÃ­a Espinosa,Carla Medina,Dyana Ortelli,Luis Valdez</t>
  </si>
  <si>
    <t>Lee Unkrich,Adrian Molina(co-directed by)</t>
  </si>
  <si>
    <t>Lee Unkrich,Jason Katz,Matthew Aldrich</t>
  </si>
  <si>
    <t>Toy Story</t>
  </si>
  <si>
    <t>1h 21m</t>
  </si>
  <si>
    <t>"Oooh...3-D" (USA 2009 re-release)</t>
  </si>
  <si>
    <t>Tom Hanks,Tim Allen,Don Rickles,Jim Varney,Wallace Shawn,John Ratzenberger,Annie Potts,John Morris,Erik von Detten,Laurie Metcalf,R. Lee Ermey,Sarah Rayne,Penn Jillette,Jack Angel,Spencer Aste,Greg Berg,Lisa Bradley,Kendall Cunningham</t>
  </si>
  <si>
    <t>John Lasseter</t>
  </si>
  <si>
    <t>John Lasseter,Pete Docter,Andrew Stanton</t>
  </si>
  <si>
    <t>Joker</t>
  </si>
  <si>
    <t>Put on a happy face.</t>
  </si>
  <si>
    <t>Joaquin Phoenix,Robert De Niro,Zazie Beetz,Frances Conroy,Brett Cullen,Shea Whigham,Bill Camp,Glenn Fleshler,Leigh Gill,Josh Pais,Rocco Luna,Marc Maron,Sondra James,Murphy Guyer,Douglas Hodge,Dante Pereira-Olson,Carrie Louise Putrello,Sharon Washington</t>
  </si>
  <si>
    <t>Todd Phillips</t>
  </si>
  <si>
    <t>Todd Phillips,Scott Silver,Bob Kane</t>
  </si>
  <si>
    <t>Braveheart</t>
  </si>
  <si>
    <t>The story of a man with a free soul...and with the courage to follow it.</t>
  </si>
  <si>
    <t>Mel Gibson,Sophie Marceau,Patrick McGoohan,Angus Macfadyen,James Robinson,Sean Lawlor,Sandy Nelson,James Cosmo,Sean McGinley,Alan Tall,Andrew Weir,Gerda Stevenson,Ralph Riach,Mhairi Calvey,Brian Cox,Peter Hanly,Stephen Billington,Barry McGovern</t>
  </si>
  <si>
    <t>Mel Gibson</t>
  </si>
  <si>
    <t>Randall Wallace</t>
  </si>
  <si>
    <t>The Boat</t>
  </si>
  <si>
    <t>This is the story of 42 raw recruits caught up in a war they didn't understand, and the Captain who must lead them in their struggle to survive.</t>
  </si>
  <si>
    <t>EMÂ 32000000</t>
  </si>
  <si>
    <t>JÃ¼rgen Prochnow,Herbert GrÃ¶nemeyer,Klaus Wennemann,Hubertus Bengsch,Martin Semmelrogge,Bernd Tauber,Erwin Leder,Martin May,Heinz Hoenig,Uwe Ochsenknecht,Claude-Oliver Rudolph,Jan Fedder,Ralf Richter,Joachim Bernhard,Oliver Stritzel,Konrad Becker,Lutz Schnell,Martin Hemme</t>
  </si>
  <si>
    <t>Wolfgang Petersen</t>
  </si>
  <si>
    <t>Wolfgang Petersen,Lothar G. Buchheim</t>
  </si>
  <si>
    <t>Avengers: Endgame</t>
  </si>
  <si>
    <t>3h 1m</t>
  </si>
  <si>
    <t>Avenge the fallen.</t>
  </si>
  <si>
    <t>Robert Downey Jr.,Chris Evans,Mark Ruffalo,Chris Hemsworth,Scarlett Johansson,Jeremy Renner,Don Cheadle,Paul Rudd,Benedict Cumberbatch,Chadwick Boseman,Brie Larson,Tom Holland,Karen Gillan,Zoe Saldana,Evangeline Lilly,Tessa Thompson,Rene Russo,Elizabeth Olsen</t>
  </si>
  <si>
    <t>Princess Mononoke</t>
  </si>
  <si>
    <t>2h 14m</t>
  </si>
  <si>
    <t>Live on.</t>
  </si>
  <si>
    <t>YÃ´ji Matsuda,Yuriko Ishida,YÃ»ko Tanaka,Billy Crudup,Billy Bob Thornton,Minnie Driver,John DiMaggio,Claire Danes,John DeMita,Jada Pinkett Smith,Gillian Anderson,Keith David,Corey Burton,Tara Strong,Julia Fletcher,Debi Derryberry,Alex Fernandez,Jack Fletcher</t>
  </si>
  <si>
    <t>Hayao Miyazaki,Neil Gaiman</t>
  </si>
  <si>
    <t>Once Upon a Time in America</t>
  </si>
  <si>
    <t>3h 49m</t>
  </si>
  <si>
    <t>Crime, passion and lust for power - Sergio Leone's explosive saga of gangland America.</t>
  </si>
  <si>
    <t>Robert De Niro,James Woods,Elizabeth McGovern,Treat Williams,Tuesday Weld,Burt Young,Joe Pesci,Danny Aiello,William Forsythe,James Hayden,Darlanne Fluegel,Larry Rapp,Dutch Miller,Robert Harper,Richard Bright,Gerard Murphy,Amy Ryder,Olga Karlatos</t>
  </si>
  <si>
    <t>Harry Grey,Leonardo Benvenuti,Piero De Bernardi</t>
  </si>
  <si>
    <t>Good Will Hunting</t>
  </si>
  <si>
    <t>2h 6m</t>
  </si>
  <si>
    <t>Some people can never believe in themselves, until someone believes in them.</t>
  </si>
  <si>
    <t>Robin Williams,Matt Damon,Ben Affleck,Stellan SkarsgÃ¥rd,John Mighton,Rachel Majorowski,Colleen McCauley,Casey Affleck,Cole Hauser,Matt Mercier,Ralph St. George,Rob Lynds,Dan Washington,Alison Folland,Derrick Bridgeman,Vik Sahay,Shannon Egleson,Rob Lyons</t>
  </si>
  <si>
    <t>Gus Van Sant</t>
  </si>
  <si>
    <t>Matt Damon,Ben Affleck</t>
  </si>
  <si>
    <t>Your Name.</t>
  </si>
  <si>
    <t>TV-PG</t>
  </si>
  <si>
    <t>Experience Japan's #1 film of 2016, from visionary director Makoto Shinkai</t>
  </si>
  <si>
    <t>RyÃ»nosuke Kamiki,Mone Kamishiraishi,RyÃ´ Narita,Aoi YÃ»ki,Nobunaga Shimazaki,Kaito Ishikawa,Kanon Tani,Masaki Terasoma,Sayaka Ã”hara,Kazuhiko Inoue,ChafÃ»rin,Kana Hanazawa,Yuka Terasaki,Takashi Onozuka,YÃ´hei Namekawa,Miyu Tsuji,Shin'ya Hamazoe,Kanami SatÃ´</t>
  </si>
  <si>
    <t>Makoto Shinkai</t>
  </si>
  <si>
    <t>Makoto Shinkai,Clark Cheng</t>
  </si>
  <si>
    <t>3 Idiots</t>
  </si>
  <si>
    <t>2h 50m</t>
  </si>
  <si>
    <t>Don't be Stupid. Be an I.D.I.O.T.</t>
  </si>
  <si>
    <t>Aamir Khan,Madhavan,Mona Singh,Sharman Joshi,Kareena Kapoor,Boman Irani,Omi Vaidya,Olivier Lafont,Rahul Kumar,Parikshit Sahni,Farida Dadi,Amardeep Jha,Mukund Bhatt,Chaitali Bose,Jaaved Jaaferi,Jayant Kripalani,Arun Bali,Shoaib Ahmed</t>
  </si>
  <si>
    <t>Rajkumar Hirani</t>
  </si>
  <si>
    <t>Rajkumar Hirani,Abhijat Joshi,Vidhu Vinod Chopra</t>
  </si>
  <si>
    <t>Singin' in the Rain</t>
  </si>
  <si>
    <t>1h 43m</t>
  </si>
  <si>
    <t>Singin' Swingin' Glorious Feelin' Technicolor Musical</t>
  </si>
  <si>
    <t>Gene Kelly,Donald O'Connor,Debbie Reynolds,Jean Hagen,Millard Mitchell,Cyd Charisse,Douglas Fowley,Rita Moreno,Dawn Addams,John Albright,Betty Allen,Sue Allen,John Angelo,Marie Ardell,Bette Arlen,David Bair,Lynn Bari,Jimmy Bates</t>
  </si>
  <si>
    <t>Stanley Donen,Gene Kelly</t>
  </si>
  <si>
    <t>Betty Comden,Adolph Green</t>
  </si>
  <si>
    <t>Requiem for a Dream</t>
  </si>
  <si>
    <t>Unrated</t>
  </si>
  <si>
    <t>From the director of [Pi]</t>
  </si>
  <si>
    <t>Ellen Burstyn,Jared Leto,Jennifer Connelly,Marlon Wayans,Christopher McDonald,Louise Lasser,Marcia Jean Kurtz,Janet Sarno,Suzanne Shepherd,Joanne Gordon,Charlotte Aronofsky,Mark Margolis,Michael Kaycheck,Jack O'Connell,Chas Mastin,Ajay Naidu,Sean Gullette,Samia Shoaib</t>
  </si>
  <si>
    <t>Darren Aronofsky</t>
  </si>
  <si>
    <t>Hubert Selby Jr.,Darren Aronofsky</t>
  </si>
  <si>
    <t>Toy Story 3</t>
  </si>
  <si>
    <t>The Breakout Comedy Of The Summer</t>
  </si>
  <si>
    <t>Tom Hanks,Tim Allen,Joan Cusack,Ned Beatty,Don Rickles,Michael Keaton,Wallace Shawn,John Ratzenberger,Estelle Harris,John Morris,Jodi Benson,Emily Ricks Hahn,Laurie Metcalf,Blake Clark,Teddy Newton,Bud Luckey,Bea Miller,Javier FernÃ¡ndez-PeÃ±a</t>
  </si>
  <si>
    <t>Lee Unkrich</t>
  </si>
  <si>
    <t>John Lasseter,Andrew Stanton,Lee Unkrich</t>
  </si>
  <si>
    <t>High and Low</t>
  </si>
  <si>
    <t>2h 23m</t>
  </si>
  <si>
    <t>142 Screenful Minutes of Thrills and Suspense!</t>
  </si>
  <si>
    <t>ToshirÃ´ Mifune,Yutaka Sada,Tatsuya Nakadai,KyÃ´ko Kagawa,Tatsuya Mihashi,Isao Kimura,KenjirÃ´ Ishiyama,Takeshi KatÃ´,Takashi Shimura,Jun Tazaki,Nobuo Nakamura,YÃ»nosuke ItÃ´,Tsutomu Yamazaki,Minoru Chiaki,EijirÃ´ TÃ´no,Masao Shimizu,Masahiko Shimazu,Toshio Egi</t>
  </si>
  <si>
    <t>Hideo Oguni,RyÃ»zÃ´ Kikushima,EijirÃ´ Hisaita</t>
  </si>
  <si>
    <t>Capernaum</t>
  </si>
  <si>
    <t>"Why are you suing your parents?" "For giving me life."</t>
  </si>
  <si>
    <t>Zain Al Rafeea,Yordanos Shiferaw,Boluwatife Treasure Bankole,Kawsar Al Haddad,Fadi Yousef,Cedra Izzam,Alaa Chouchnieh,Elias Khoury,Mohammad Al Abdallah,Mohamad Abdellatif,Abdo Abdo,Hampig Abraham,Jamil Ahmad,Mohamad Akkar,Elias Akobegia,Riman Al Rafeea,Legamett Alamou,Majd Nabil Alhalabi</t>
  </si>
  <si>
    <t>Nadine Labaki</t>
  </si>
  <si>
    <t>Nadine Labaki,Jihad Hojeily,Michelle Keserwany</t>
  </si>
  <si>
    <t>Star Wars: Episode VI - Return of the Jedi</t>
  </si>
  <si>
    <t>2h 11m</t>
  </si>
  <si>
    <t>Coming May 25, 1983 to your galaxy. [Second Advance poster]</t>
  </si>
  <si>
    <t>Mark Hamill,Harrison Ford,Carrie Fisher,Billy Dee Williams,Anthony Daniels,Peter Mayhew,Sebastian Shaw,Ian McDiarmid,Frank Oz,James Earl Jones,David Prowse,Alec Guinness,Kenny Baker,Michael Pennington,Kenneth Colley,Michael Carter,Denis Lawson,Tim Rose</t>
  </si>
  <si>
    <t>Richard Marquand</t>
  </si>
  <si>
    <t>Lawrence Kasdan,George Lucas</t>
  </si>
  <si>
    <t>Eternal Sunshine of the Spotless Mind</t>
  </si>
  <si>
    <t>1h 48m</t>
  </si>
  <si>
    <t>I already forget how I used to feel about you.</t>
  </si>
  <si>
    <t>Jim Carrey,Kate Winslet,Tom Wilkinson,Gerry Robert Byrne,Elijah Wood,Thomas Jay Ryan,Mark Ruffalo,Jane Adams,David Cross,Kirsten Dunst,Ryan Whitney,Debbon Ayer,Amir Ali Said,Brian Price,Paulie Litt,Josh Flitter,Lola Daehler,Deirdre O'Connell</t>
  </si>
  <si>
    <t>Michel Gondry</t>
  </si>
  <si>
    <t>Charlie Kaufman,Michel Gondry,Pierre Bismuth</t>
  </si>
  <si>
    <t>2001: A Space Odyssey</t>
  </si>
  <si>
    <t>Let the Awe and Mystery of a Journey Unlike Any Other Begin</t>
  </si>
  <si>
    <t>Keir Dullea,Gary Lockwood,William Sylvester,Daniel Richter,Leonard Rossiter,Margaret Tyzack,Robert Beatty,Sean Sullivan,Douglas Rain,Frank Miller,Bill Weston,Ed Bishop,Glenn Beck,Alan Gifford,Ann Gillis,Edwina Carroll,Penny Brahms,Heather Downham</t>
  </si>
  <si>
    <t>Stanley Kubrick,Arthur C. Clarke</t>
  </si>
  <si>
    <t>Reservoir Dogs</t>
  </si>
  <si>
    <t>1h 39m</t>
  </si>
  <si>
    <t>Seven Total Strangers Team Up For The Perfect Crime. They Don't Know Each Other's Name. But They've Got Each Other's Color</t>
  </si>
  <si>
    <t>Harvey Keitel,Tim Roth,Michael Madsen,Chris Penn,Steve Buscemi,Lawrence Tierney,Randy Brooks,Kirk Baltz,Edward Bunker,Quentin Tarantino,Rich Turner,David Steen,Tony Cosmo,Stevo Polyi,Michael Sottile,Robert Ruth,Lawrence Bender,Linda Kaye</t>
  </si>
  <si>
    <t>Come and See</t>
  </si>
  <si>
    <t>The cruelest side of war.</t>
  </si>
  <si>
    <t>Aleksey Kravchenko,Olga Mironova,Liubomiras Laucevicius,Vladas Bagdonas,JÃ¼ri Lumiste,Viktors Lorencs,Kazimir Rabetsky,Evgeniy Tilicheev,G. Velts,V. Vasilyev,Aleksandr Berda,Vasiliy Domrachyov,Nina Evdokimova,Igor Gnevashev,Adolf Hitler,Valery Kravchenko,Evgeniy Kryzhanovskiy,N. Lisichenok</t>
  </si>
  <si>
    <t>Elem Klimov</t>
  </si>
  <si>
    <t>Ales Adamovich,Elem Klimov</t>
  </si>
  <si>
    <t>The Hunt</t>
  </si>
  <si>
    <t>The lie is spreading.</t>
  </si>
  <si>
    <t>Mads Mikkelsen,Thomas Bo Larsen,Annika Wedderkopp,Lasse FogelstrÃ¸m,Susse Wold,Anne Louise Hassing,Lars Ranthe,Alexandra Rapaport,Sebastian Bull,Steen Ordell Guldbrand Jensen,Daniel Engstrup,Troels Thorsen,SÃ¸ren RÃ¸nholt,Hana Shuan,Jytte Kvinesdal,Josefine GrÃ¥bÃ¸l,Bjarne Henriksen,Nicolai Dahl Hamilton</t>
  </si>
  <si>
    <t>Thomas Vinterberg</t>
  </si>
  <si>
    <t>Thomas Vinterberg,Tobias Lindholm</t>
  </si>
  <si>
    <t>Citizen Kane</t>
  </si>
  <si>
    <t>Radio's Most Dynamic Artist . . The Man At Whose Voice A Nation Trembled . . . Now the screen's most exciting NEW star ! ORSON WELLES in the picture Hollywood said he'd never make</t>
  </si>
  <si>
    <t>Orson Welles,Joseph Cotten,Dorothy Comingore,Agnes Moorehead,Ruth Warrick,Ray Collins,Erskine Sanford,Everett Sloane,William Alland,Paul Stewart,George Coulouris,Fortunio Bonanova,Gus Schilling,Philip Van Zandt,Georgia Backus,Harry Shannon,Sonny Bupp,Buddy Swan</t>
  </si>
  <si>
    <t>Orson Welles</t>
  </si>
  <si>
    <t>Herman J. Mankiewicz,Orson Welles,John Houseman</t>
  </si>
  <si>
    <t>M</t>
  </si>
  <si>
    <t>IT STAGGERS THE SENSES!...SHOCKS the Imagination - It will leave you Gasping - It is the Sensation of 3 Continents!</t>
  </si>
  <si>
    <t>Peter Lorre,Ellen Widmann,Inge Landgut,Otto Wernicke,Theodor Loos,Gustaf GrÃ¼ndgens,Friedrich GnaÃŸ,Fritz Odemar,Paul Kemp,Theo Lingen,Rudolf BlÃ¼mner,Georg John,Franz Stein,Ernst Stahl-Nachbaur,Gerhard Bienert,Karl Platen,Rosa Valetti,Hertha von Walther</t>
  </si>
  <si>
    <t>Fritz Lang</t>
  </si>
  <si>
    <t>Thea von Harbou,Fritz Lang,Egon Jacobsohn</t>
  </si>
  <si>
    <t>Lawrence of Arabia</t>
  </si>
  <si>
    <t>3h 38m</t>
  </si>
  <si>
    <t>A Mighty Motion Picture Of Action And Adventure!</t>
  </si>
  <si>
    <t>Peter O'Toole,Alec Guinness,Anthony Quinn,Jack Hawkins,Omar Sharif,JosÃ© Ferrer,Anthony Quayle,Claude Rains,Arthur Kennedy,Donald Wolfit,I.S. Johar,Gamil Ratib,Michel Ray,John Dimech,Zia Mohyeddin,Howard Marion-Crawford,Jack Gwillim,Hugh Miller</t>
  </si>
  <si>
    <t>David Lean</t>
  </si>
  <si>
    <t>Robert Bolt,Michael Wilson</t>
  </si>
  <si>
    <t>North by Northwest</t>
  </si>
  <si>
    <t>Alfred Hitchcock takes you.... North by Northwest!</t>
  </si>
  <si>
    <t>Cary Grant,Eva Marie Saint,James Mason,Jessie Royce Landis,Leo G. Carroll,Josephine Hutchinson,Philip Ober,Martin Landau,Adam Williams,Edward Platt,Robert Ellenstein,Les Tremayne,Philip Coolidge,Patrick McVey,Edward Binns,Ken Lynch,Stanley Adams,John Alban</t>
  </si>
  <si>
    <t>Ernest Lehman</t>
  </si>
  <si>
    <t>Vertigo</t>
  </si>
  <si>
    <t>2h 8m</t>
  </si>
  <si>
    <t>A Hitchcock thriller. You should see it from the beginning!</t>
  </si>
  <si>
    <t>James Stewart,Kim Novak,Barbara Bel Geddes,Tom Helmore,Henry Jones,Raymond Bailey,Ellen Corby,Konstantin Shayne,Lee Patrick,David Ahdar,Isabel Analla,Jack Ano,Margaret Bacon,John Benson,Danny Borzage,Margaret Brayton,Paul Bryar,Boyd Cabeen</t>
  </si>
  <si>
    <t>Alec Coppel,Samuel A. Taylor,Pierre Boileau</t>
  </si>
  <si>
    <t>Ikiru</t>
  </si>
  <si>
    <t>One of the Great Films of Our Time!</t>
  </si>
  <si>
    <t>Takashi Shimura,Nobuo Kaneko,Shin'ichi Himori,Haruo Tanaka,Minoru Chiaki,Miki Odagiri,Bokuzen Hidari,Minosuke Yamada,Kamatari Fujiwara,Makoto Kobori,Nobuo Nakamura,Atsushi Watanabe,Isao Kimura,Masao Shimizu,YÃ»nosuke ItÃ´,Kumeko Urabe,Eiko Miyoshi,Noriko Honma</t>
  </si>
  <si>
    <t>AmÃ©lie</t>
  </si>
  <si>
    <t>One person can change your life forever.</t>
  </si>
  <si>
    <t>Audrey Tautou,Mathieu Kassovitz,Rufus,Lorella Cravotta,Serge Merlin,Jamel Debbouze,Clotilde Mollet,Claire Maurier,Isabelle Nanty,Dominique Pinon,Artus de Penguern,Yolande Moreau,Urbain Cancelier,Maurice BÃ©nichou,Michel Robin,AndrÃ©e Damant,Claude Perron,Armelle</t>
  </si>
  <si>
    <t>Jean-Pierre Jeunet</t>
  </si>
  <si>
    <t>Guillaume Laurant,Jean-Pierre Jeunet</t>
  </si>
  <si>
    <t>The Apartment</t>
  </si>
  <si>
    <t>Movie-wise, there has never been anything like "THE APARTMENT" love-wise, laugh-wise or otherwise-wise!</t>
  </si>
  <si>
    <t>Jack Lemmon,Shirley MacLaine,Fred MacMurray,Ray Walston,Jack Kruschen,David Lewis,Hope Holiday,Joan Shawlee,Naomi Stevens,Johnny Seven,Joyce Jameson,Willard Waterman,David White,Edie Adams,Dorothy Abbott,Bill Baldwin,Paul Bradley,Benny Burt</t>
  </si>
  <si>
    <t>Billy Wilder,I.A.L. Diamond</t>
  </si>
  <si>
    <t>A Clockwork Orange</t>
  </si>
  <si>
    <t>X</t>
  </si>
  <si>
    <t>Being the adventures of a young man ... who couldn't resist pretty girls ... or a bit of the old ultra-violence ... went to jail, was re-conditioned ... and came out a different young man ... or was he ?</t>
  </si>
  <si>
    <t>Malcolm McDowell,Patrick Magee,Michael Bates,Warren Clarke,John Clive,Adrienne Corri,Carl Duering,Paul Farrell,Clive Francis,Michael Gover,Miriam Karlin,James Marcus,Aubrey Morris,Godfrey Quigley,Sheila Raynor,Madge Ryan,John Savident,Anthony Sharp</t>
  </si>
  <si>
    <t>Stanley Kubrick,Anthony Burgess</t>
  </si>
  <si>
    <t>Double Indemnity</t>
  </si>
  <si>
    <t>1h 47m</t>
  </si>
  <si>
    <t>IT'S LOVE AND MURDER AT FIRST SIGHT! (print ad - Lubbock Morning Avalanche - Lindsey Theatre - Lubbock, Texas - September 1, 1944 - all caps)</t>
  </si>
  <si>
    <t>Fred MacMurray,Barbara Stanwyck,Edward G. Robinson,Byron Barr,Porter Hall,Jean Heather,Tom Powers,Richard Gaines,Fortunio Bonanova,John Philliber,Lev Abramov,James Adamson,John Berry,Raymond Chandler,Edmund Cobb,Kernan Cripps,Betty Farrington,Bess Flowers</t>
  </si>
  <si>
    <t>Billy Wilder,Raymond Chandler,James M. Cain</t>
  </si>
  <si>
    <t>Full Metal Jacket</t>
  </si>
  <si>
    <t>An Epic Story of the Vietnam War [Australia Theatrical]</t>
  </si>
  <si>
    <t>Matthew Modine,R. Lee Ermey,Vincent D'Onofrio,Adam Baldwin,Dorian Harewood,Kevyn Major Howard,Arliss Howard,Ed O'Ross,John Terry,Kieron Jecchinis,Kirk Taylor,Tim Colceri,Jon Stafford,Bruce Boa,Ian Tyler,Sal Lopez,Gary Landon Mills,Papillon Soo</t>
  </si>
  <si>
    <t>Stanley Kubrick,Michael Herr,Gustav Hasford</t>
  </si>
  <si>
    <t>Top Gun: Maverick</t>
  </si>
  <si>
    <t>Feel the need... The need for speed.</t>
  </si>
  <si>
    <t>Tom Cruise,Jennifer Connelly,Miles Teller,Val Kilmer,Bashir Salahuddin,Jon Hamm,Charles Parnell,Monica Barbaro,Lewis Pullman,Jay Ellis,Danny Ramirez,Glen Powell,Jack Schumacher,Manny Jacinto,Kara Wang,Greg Tarzan Davis,Jake Picking,Raymond Lee</t>
  </si>
  <si>
    <t>Joseph Kosinski</t>
  </si>
  <si>
    <t>Jim Cash,Jack Epps Jr.,Peter Craig</t>
  </si>
  <si>
    <t>Scarface</t>
  </si>
  <si>
    <t>He was Tony Montana. The world will remember him by another name...SCARFACE.</t>
  </si>
  <si>
    <t>Al Pacino,Michelle Pfeiffer,Steven Bauer,Mary Elizabeth Mastrantonio,Robert Loggia,Miriam Colon,F. Murray Abraham,Paul Shenar,Harris Yulin,Ãngel Salazar,Arnaldo Santana,Pepe Serna,Michael P. Moran,Al Israel,Dennis Holahan,Mark Margolis,Michael Alldredge,Ted Beniades</t>
  </si>
  <si>
    <t>Brian De Palma</t>
  </si>
  <si>
    <t>Oliver Stone,Howard Hawks,Ben Hecht</t>
  </si>
  <si>
    <t>Hamilton</t>
  </si>
  <si>
    <t>An American Musical</t>
  </si>
  <si>
    <t>Lin-Manuel Miranda,Phillipa Soo,Leslie Odom Jr.,RenÃ©e Elise Goldsberry,Daveed Diggs,Jonathan Groff,Chris Jackson,Jasmine Cephas Jones,Okieriete Onaodowan,Anthony Ramos,Carleigh Bettiol,Ariana DeBose,Hope Easterbrook,Sydney James Harcourt,Sasha Hutchings,Thayne Jasperson,Elizabeth Judd,Jon Rua</t>
  </si>
  <si>
    <t>Thomas Kail</t>
  </si>
  <si>
    <t>Lin-Manuel Miranda,Ron Chernow</t>
  </si>
  <si>
    <t>Incendies</t>
  </si>
  <si>
    <t>The search began at the opening of their mother's will.</t>
  </si>
  <si>
    <t>Lubna Azabal,MÃ©lissa DÃ©sormeaux-Poulin,Maxim Gaudette,Mustafa Kamel,Hussein Sami,RÃ©my Girard,Dominique Briand,FrÃ©dÃ©ric Paquet,Hamed Najem,Ahmad Massad,Bader Alami,Majida Hussein,Asriah Nijres,John Dunn-Hill,Nadia Essadiqi,Chaouki Charbel,Axel Garbi,Amine Benzenine</t>
  </si>
  <si>
    <t>Denis Villeneuve</t>
  </si>
  <si>
    <t>Denis Villeneuve,Wajdi Mouawad,ValÃ©rie Beaugrand-Champagne</t>
  </si>
  <si>
    <t>To Kill a Mockingbird</t>
  </si>
  <si>
    <t>2h 9m</t>
  </si>
  <si>
    <t>The most beloved and widely read Pulitzer Prize Winner now comes vividly alive on the screen!</t>
  </si>
  <si>
    <t>Gregory Peck,John Megna,Frank Overton,Rosemary Murphy,Ruth White,Brock Peters,Estelle Evans,Paul Fix,Collin Wilcox Paxton,James Anderson,Alice Ghostley,Robert Duvall,William Windom,Crahan Denton,Richard Hale,Mary Badham,Phillip Alford,R.L. Armstrong</t>
  </si>
  <si>
    <t>Robert Mulligan</t>
  </si>
  <si>
    <t>Harper Lee,Horton Foote</t>
  </si>
  <si>
    <t>Heat</t>
  </si>
  <si>
    <t>An L.A. Redemption</t>
  </si>
  <si>
    <t>Al Pacino,Robert De Niro,Val Kilmer,Jon Voight,Tom Sizemore,Diane Venora,Amy Brenneman,Ashley Judd,Mykelti Williamson,Wes Studi,Ted Levine,Dennis Haysbert,William Fichtner,Natalie Portman,Tom Noonan,Kevin Gage,Hank Azaria,Susan Traylor</t>
  </si>
  <si>
    <t>Michael Mann</t>
  </si>
  <si>
    <t>The Sting</t>
  </si>
  <si>
    <t>Recapture "the STING Experience". REMEMBER HOW GOOD THE FEEL WAS THE FIRST TIME (re-release)</t>
  </si>
  <si>
    <t>Paul Newman,Robert Redford,Robert Shaw,Charles Durning,Ray Walston,Eileen Brennan,Harold Gould,John Heffernan,Dana Elcar,Jack Kehoe,Dimitra Arliss,Robert Earl Jones,James Sloyan,Charles Dierkop,Lee Paul,Sally Kirkland,Avon Long,Arch Johnson</t>
  </si>
  <si>
    <t>George Roy Hill</t>
  </si>
  <si>
    <t>David S. Ward</t>
  </si>
  <si>
    <t>Up</t>
  </si>
  <si>
    <t>Fly Up to Venezuela</t>
  </si>
  <si>
    <t>Edward Asner,Jordan Nagai,John Ratzenberger,Christopher Plummer,Bob Peterson,Delroy Lindo,Jerome Ranft,David Kaye,Elie Docter,Jeremy Leary,Mickie McGowan,Danny Mann,Donald Fullilove,Jess Harnell,Josh Cooley,Pete Docter,Mark Andrews,Bob Bergen</t>
  </si>
  <si>
    <t>Pete Docter,Bob Peterson(co-director)</t>
  </si>
  <si>
    <t>Pete Docter,Bob Peterson,Tom McCarthy</t>
  </si>
  <si>
    <t>A Separation</t>
  </si>
  <si>
    <t>2h 3m</t>
  </si>
  <si>
    <t>Ugly truth, sweet lies</t>
  </si>
  <si>
    <t>Payman Maadi,Leila Hatami,Sareh Bayat,Shahab Hosseini,Sarina Farhadi,Merila Zare'i,Ali-Asghar Shahbazi,Babak Karimi,Kimia Hosseini,Shirin Yazdanbakhsh,Sohibanoo Zolqadr,Mohammadhasan Asghari,Shirin Azimiyannezhad,Hamid Dadju,Mohammad Ebrahimian,Samad Farhang,Ali Fattahi,Nafise Ghodrati</t>
  </si>
  <si>
    <t>Asghar Farhadi</t>
  </si>
  <si>
    <t>Metropolis</t>
  </si>
  <si>
    <t>Fritz Lang's 1927 Masterpiece Now With 25 Minutes of Lost Footage (2010 re-release)</t>
  </si>
  <si>
    <t>EMÂ 6000000</t>
  </si>
  <si>
    <t>Brigitte Helm,Alfred Abel,Gustav FrÃ¶hlich,Rudolf Klein-Rogge,Fritz Rasp,Theodor Loos,Erwin Biswanger,Heinrich George,Fritz Alberti,Grete Berger,Olly Boeheim,Max Dietze,Ellen Frey,Beatrice Garga,Heinrich Gotho,Dolly Grey,Anny Hintze,Gottfried Huppertz</t>
  </si>
  <si>
    <t>Thea von Harbou,Fritz Lang</t>
  </si>
  <si>
    <t>Taxi Driver</t>
  </si>
  <si>
    <t>1h 54m</t>
  </si>
  <si>
    <t>On every street in every city in this country, there's a nobody who dreams of being a somebody.</t>
  </si>
  <si>
    <t>Robert De Niro,Jodie Foster,Cybill Shepherd,Albert Brooks,Diahnne Abbott,Frank Adu,Victor Argo,Gino Ardito,Garth Avery,Peter Boyle,Harry Cohn,Copper Cunningham,Brenda Dickson,Harry Fischler,Nat Grant,Leonard Harris,Richard Higgs,Beau Kayser</t>
  </si>
  <si>
    <t>Paul Schrader</t>
  </si>
  <si>
    <t>L.A. Confidential</t>
  </si>
  <si>
    <t>2h 18m</t>
  </si>
  <si>
    <t>Off the record, on the QT, and very hush-hush...</t>
  </si>
  <si>
    <t>Kevin Spacey,Russell Crowe,Guy Pearce,Kim Basinger,James Cromwell,Danny DeVito,David Strathairn,Ron Rifkin,Matt McCoy,Paul Guilfoyle,Paolo Seganti,Elisabeth Granli,Sandra Taylor,Steve Rankin,Graham Beckel,Allan Graf,Precious Chong,Symba</t>
  </si>
  <si>
    <t>Curtis Hanson</t>
  </si>
  <si>
    <t>James Ellroy,Brian Helgeland,Curtis Hanson</t>
  </si>
  <si>
    <t>Die Hard</t>
  </si>
  <si>
    <t>It will blow you through the back wall of the theater!</t>
  </si>
  <si>
    <t>Bruce Willis,Alan Rickman,Bonnie Bedelia,Reginald VelJohnson,Paul Gleason,De'voreaux White,William Atherton,Hart Bochner,James Shigeta,Alexander Godunov,Bruno Doyon,Andreas Wisniewski,Clarence Gilyard Jr.,Joseph Plewa,Lorenzo Caccialanza,GÃ©rard Bonn,Dennis Hayden,Al Leong</t>
  </si>
  <si>
    <t>John McTiernan</t>
  </si>
  <si>
    <t>Roderick Thorp,Jeb Stuart,Steven E. de Souza</t>
  </si>
  <si>
    <t>Snatch</t>
  </si>
  <si>
    <t>Stealin' Stones and Breakin' Bones</t>
  </si>
  <si>
    <t>Jason Statham,Brad Pitt,Stephen Graham,Vinnie Jones,Ade,William Beck,Andy Beckwith,Ewen Bremner,Jason Buckham,Mickey Cantwell,Nicola Collins,Teena Collins,Charles Cork,James Cunningham,Sorcha Cusack,Mickey Dee,Benicio Del Toro,Sam Douglas</t>
  </si>
  <si>
    <t>Guy Ritchie</t>
  </si>
  <si>
    <t>Indiana Jones and the Last Crusade</t>
  </si>
  <si>
    <t>He's back in an all new adventure. Memorial Day 1989.</t>
  </si>
  <si>
    <t>Harrison Ford,Sean Connery,Alison Doody,Denholm Elliott,John Rhys-Davies,Julian Glover,River Phoenix,Michael Byrne,Kevork Malikyan,Robert Eddison,Richard Young,Alexei Sayle,Alex Hyde-White,Paul Maxwell,Isla Blair,Vernon Dobtcheff,J.J. Hardy,Bradley Gregg</t>
  </si>
  <si>
    <t>Jeffrey Boam,George Lucas,Menno Meyjes</t>
  </si>
  <si>
    <t>Bicycle Thieves</t>
  </si>
  <si>
    <t>The Prize Picture They Want to Censor!</t>
  </si>
  <si>
    <t>Lamberto Maggiorani,Enzo Staiola,Lianella Carell,Elena Altieri,Gino Saltamerenda,Giulio Chiari,Vittorio Antonucci,Michele Sakara,Fausto Guerzoni,Emma Druetti,Carlo Jachino,Giulio Battiferri,Ida Bracci Dorati,Nando Bruno,Eolo Capritti,Memmo Carotenuto,Giovanni Corporale,Veriano Ginesi</t>
  </si>
  <si>
    <t>Vittorio De Sica</t>
  </si>
  <si>
    <t>Cesare Zavattini,Luigi Bartolini,Oreste Biancoli</t>
  </si>
  <si>
    <t>Like Stars on Earth</t>
  </si>
  <si>
    <t>Every Child is Special</t>
  </si>
  <si>
    <t>Darsheel Safary,Aamir Khan,Tisca Chopra,Vipin Sharma,Sachet Engineer,Tanay Chheda,Lalitha Lajmi,Girija Oak,Ravi Khanvilkar,Pratima Kulkarni,Meghna Malik,Sonali Sachdev,Sanjay Dadhich,Rajgopal Iyer,Bugs Bhargava Krishna,Shankar Sachdev,M.K. Raina,Gurkirtan</t>
  </si>
  <si>
    <t>Amole Gupte</t>
  </si>
  <si>
    <t>Time is the enemy.</t>
  </si>
  <si>
    <t>Dean-Charles Chapman,George MacKay,Daniel Mays,Colin Firth,Pip Carter,Andy Apollo,Paul Tinto,Josef Davies,Billy Postlethwaite,Gabriel Akuwudike,Andrew Scott,Spike Leighton,Robert Maaser,Gerran Howell,Adam Hugill,Mark Strong,Richard McCabe,Benjamin Adams</t>
  </si>
  <si>
    <t>Sam Mendes,Krysty Wilson-Cairns</t>
  </si>
  <si>
    <t>Downfall</t>
  </si>
  <si>
    <t>2h 36m</t>
  </si>
  <si>
    <t>April 1945, a nation awaits its...</t>
  </si>
  <si>
    <t>Bruno Ganz,Alexandra Maria Lara,Ulrich Matthes,Juliane KÃ¶hler,Corinna Harfouch,Heino Ferch,Christian Berkel,Matthias Habich,Thomas Kretschmann,Michael Mendl,AndrÃ© Hennicke,Ulrich Noethen,Birgit Minichmayr,Rolf Kanies,Justus von DohnÃ¡nyi,Dieter Mann,Christian Redl,GÃ¶tz Otto</t>
  </si>
  <si>
    <t>Oliver Hirschbiegel</t>
  </si>
  <si>
    <t>Bernd Eichinger,Joachim Fest,Traudl Junge</t>
  </si>
  <si>
    <t>Dangal</t>
  </si>
  <si>
    <t>2h 41m</t>
  </si>
  <si>
    <t>You think our girls are any lesser than boys?</t>
  </si>
  <si>
    <t>Aamir Khan,Sakshi Tanwar,Fatima Sana Shaikh,Sanya Malhotra,Aparshakti Khurana,Zaira Wasim,Suhani Bhatnagar,Ritvik Sahore,Girish Kulkarni,Ravi Aneja,Anurag Arora,Mahesh Balraj,Vivan Bhatena,Anmol Charan,Karamveer Choudhary,Ishika Gagneja,Badrul Islam,Jagbir</t>
  </si>
  <si>
    <t>Nitesh Tiwari</t>
  </si>
  <si>
    <t>Piyush Gupta,Shreyas Jain,Nikhil Mehrotra</t>
  </si>
  <si>
    <t>For a Few Dollars More</t>
  </si>
  <si>
    <t>The man with no name is back.</t>
  </si>
  <si>
    <t>Clint Eastwood,Lee Van Cleef,Gian Maria VolontÃ¨,Mara Krupp,Luigi Pistilli,Klaus Kinski,Luis RodrÃ­guez,Benito Stefanelli,Panos Papadopulos,Aldo Sambrell,Roberto Camardiel,Joseph Egger,TomÃ¡s Blanco,Lorenzo Robledo,Dante Maggio,Sergio MendizÃ¡bal,Diana Rabito,Giovanni Tarallo</t>
  </si>
  <si>
    <t>Sergio Leone,Fulvio Morsella,Luciano Vincenzoni</t>
  </si>
  <si>
    <t>Batman Begins</t>
  </si>
  <si>
    <t>2h 20m</t>
  </si>
  <si>
    <t>The Legend Begins</t>
  </si>
  <si>
    <t>Christian Bale,Michael Caine,Ken Watanabe,Liam Neeson,Katie Holmes,Gary Oldman,Cillian Murphy,Tom Wilkinson,Rutger Hauer,Mark Boone Junior,Linus Roache,Morgan Freeman,Larry Holden,Gerard Murphy,Colin McFarlane,Sara Stewart,Gus Lewis,Richard Brake</t>
  </si>
  <si>
    <t>Bob Kane,David S. Goyer,Christopher Nolan</t>
  </si>
  <si>
    <t>The Kid</t>
  </si>
  <si>
    <t>1h 8m</t>
  </si>
  <si>
    <t>This is the great film he has been working on for a whole year</t>
  </si>
  <si>
    <t>Charles Chaplin,Edna Purviance,Jackie Coogan,Carl Miller,Albert Austin,Beulah Bains,Nellie Bly Baker,Henry Bergman,Edward Biby,B.F. Blinn,Kitty Bradbury,Frank Campeau,Bliss Chevalier,Frances Cochran,Elsie Codd,Jack Coogan Sr.,Estelle Cook,Lillian Crane</t>
  </si>
  <si>
    <t>Some Like It Hot</t>
  </si>
  <si>
    <t>Not since SCARFACE, so much action. Not since the Marx Brothers, so much comedy. Not since THE SEVEN YEAR ITCH, so much Marilyn.</t>
  </si>
  <si>
    <t>Marilyn Monroe,Tony Curtis,Jack Lemmon,George Raft,Pat O'Brien,Joe E. Brown,Nehemiah Persoff,Joan Shawlee,Billy Gray,George E. Stone,Dave Barry,Mike Mazurki,Harry Wilson,Beverly Wills,Barbara Drew,Edward G. Robinson Jr.,Sam Bagley,Brandon Beach</t>
  </si>
  <si>
    <t>Billy Wilder,I.A.L. Diamond,Robert Thoeren</t>
  </si>
  <si>
    <t>The Father</t>
  </si>
  <si>
    <t>1h 37m</t>
  </si>
  <si>
    <t>Nothing is as it seems</t>
  </si>
  <si>
    <t>Anthony Hopkins,Olivia Colman,Mark Gatiss,Olivia Williams,Imogen Poots,Rufus Sewell,Ayesha Dharker,Roman Zeller,Adnan Kundi,Brian Rodger,Evie Wray</t>
  </si>
  <si>
    <t>Florian Zeller</t>
  </si>
  <si>
    <t>Christopher Hampton,Florian Zeller</t>
  </si>
  <si>
    <t>All About Eve</t>
  </si>
  <si>
    <t>It's all about women---and their men!</t>
  </si>
  <si>
    <t>Bette Davis,Anne Baxter,George Sanders,Celeste Holm,Gary Merrill,Hugh Marlowe,Gregory Ratoff,Barbara Bates,Marilyn Monroe,Thelma Ritter,Walter Hampden,Randy Stuart,Craig Hill,Leland Harris,Barbara White,Eddie Fisher,William Pullen,Claude Stroud</t>
  </si>
  <si>
    <t>Joseph L. Mankiewicz</t>
  </si>
  <si>
    <t>Joseph L. Mankiewicz,Mary Orr</t>
  </si>
  <si>
    <t>The Wolf of Wall Street</t>
  </si>
  <si>
    <t>3h</t>
  </si>
  <si>
    <t>Earn. Spend. Party.</t>
  </si>
  <si>
    <t>Leonardo DiCaprio,Jonah Hill,Margot Robbie,Matthew McConaughey,Kyle Chandler,Rob Reiner,Jon Bernthal,Jon Favreau,Jean Dujardin,Joanna Lumley,Cristin Milioti,Christine Ebersole,Shea Whigham,Katarina Cas,P.J. Byrne,Kenneth Choi,Brian Sacca,Henry Zebrowski</t>
  </si>
  <si>
    <t>Terence Winter,Jordan Belfort</t>
  </si>
  <si>
    <t>Green Book</t>
  </si>
  <si>
    <t>Inspired by a True Friendship</t>
  </si>
  <si>
    <t>Viggo Mortensen,Mahershala Ali,Linda Cardellini,Sebastian Maniscalco,Dimiter D. Marinov,Mike Hatton,P.J. Byrne,Joe Cortese,Maggie Nixon,Von Lewis,Jon Sortland,Don Stark,Anthony Mangano,Paul Sloan,Quinn Duffy,Seth Hurwitz,Hudson Galloway,Gavin Lyle Foley</t>
  </si>
  <si>
    <t>Peter Farrelly</t>
  </si>
  <si>
    <t>Nick Vallelonga,Brian Hayes Currie,Peter Farrelly</t>
  </si>
  <si>
    <t>Judgment at Nuremberg</t>
  </si>
  <si>
    <t>More than a motion picture...It is an overwhelming experience in human emotion you will never forget!</t>
  </si>
  <si>
    <t>Spencer Tracy,Burt Lancaster,Richard Widmark,Marlene Dietrich,Maximilian Schell,Judy Garland,Montgomery Clift,William Shatner,Werner Klemperer,Kenneth MacKenna,Torben Meyer,Joseph Bernard,Alan Baxter,Edward Binns,Virginia Christine,Otto Waldis,Karl Swenson,Martin Brandt</t>
  </si>
  <si>
    <t>Stanley Kramer</t>
  </si>
  <si>
    <t>Abby Mann,Montgomery Clift</t>
  </si>
  <si>
    <t>Casino</t>
  </si>
  <si>
    <t>You don't stay at the top forever</t>
  </si>
  <si>
    <t>Robert De Niro,Sharon Stone,Joe Pesci,James Woods,Don Rickles,Alan King,Kevin Pollak,L.Q. Jones,Dick Smothers,Frank Vincent,John Bloom,Pasquale Cajano,Melissa Prophet,Bill Allison,Vinny Vella,Philip Suriano,Erika von Tagen,Frankie Avalon</t>
  </si>
  <si>
    <t>Ran</t>
  </si>
  <si>
    <t>2h 42m</t>
  </si>
  <si>
    <t>tionDramaWar</t>
  </si>
  <si>
    <t>Tatsuya Nakadai,Akira Terao,Jinpachi Nezu,Daisuke RyÃ»,Mieko Harada,Yoshiko Miyazaki,Hisashi Igawa,PÃ®tÃ¢,Masayuki Yui,Kazuo KatÃ´,Norio Matsui,Toshiya Ito,Kenji Kodama,Takashi Watanabe,Mansai Nomura,Takeshi KatÃ´,Jun Tazaki,Hitoshi Ueki</t>
  </si>
  <si>
    <t>Akira Kurosawa,Hideo Oguni,Masato Ide</t>
  </si>
  <si>
    <t>Pan's Labyrinth</t>
  </si>
  <si>
    <t>What happens when make-believe believes it's real?</t>
  </si>
  <si>
    <t>Ivana Baquero,Ariadna Gil,Sergi LÃ³pez,Maribel VerdÃº,Doug Jones,Ãlex Angulo,Manolo Solo,CÃ©sar Vea,Roger Casamajor,Ivan MassaguÃ©,Gonzalo Uriarte,Eusebio LÃ¡zaro,Francisco Vidal,Juanjo CucalÃ³n,Lina Mira,Mario Zorrilla,SebastiÃ¡n Haro,Mila Espiga</t>
  </si>
  <si>
    <t>Guillermo del Toro</t>
  </si>
  <si>
    <t>The Truman Show</t>
  </si>
  <si>
    <t>All the world's a stage...</t>
  </si>
  <si>
    <t>Jim Carrey,Ed Harris,Laura Linney,Noah Emmerich,Natascha McElhone,Holland Taylor,Brian Delate,Blair Slater,Peter Krause,Heidi Schanz,Ron Taylor,Don Taylor,Ted Raymond,Judy Clayton,Fritz Dominique,Angel Schmiedt,Nastassja Schmiedt,Muriel Moore</t>
  </si>
  <si>
    <t>Peter Weir</t>
  </si>
  <si>
    <t>Andrew Niccol</t>
  </si>
  <si>
    <t>There Will Be Blood</t>
  </si>
  <si>
    <t>2h 38m</t>
  </si>
  <si>
    <t>There Will Be Greed. There Will Be Vengeance.</t>
  </si>
  <si>
    <t>Daniel Day-Lewis,Paul Dano,CiarÃ¡n Hinds,Martin Stringer,Matthew Braden Stringer,Jacob Stringer,Joseph Mussey,Barry Del Sherman,Harrison Taylor,Stockton Taylor,Paul F. Tompkins,Dillon Freasier,Kevin Breznahan,Jim Meskimen,Erica Sullivan,Randall Carver,Coco Leigh,Sydney McCallister</t>
  </si>
  <si>
    <t>Paul Thomas Anderson</t>
  </si>
  <si>
    <t>Paul Thomas Anderson,Upton Sinclair</t>
  </si>
  <si>
    <t>Unforgiven</t>
  </si>
  <si>
    <t>It's a hell of a thing, killing a man</t>
  </si>
  <si>
    <t>Clint Eastwood,Gene Hackman,Morgan Freeman,Richard Harris,Jaimz Woolvett,Saul Rubinek,Frances Fisher,Anna Thomson,David Mucci,Rob Campbell,Anthony James,Tara Frederick,Beverley Elliott,Liisa Repo-Martell,Josie Smith,Shane Meier,Aline Levasseur,Cherrilene Cardinal</t>
  </si>
  <si>
    <t>Clint Eastwood</t>
  </si>
  <si>
    <t>David Webb Peoples</t>
  </si>
  <si>
    <t>The Sixth Sense</t>
  </si>
  <si>
    <t>"I see dead people"</t>
  </si>
  <si>
    <t>Bruce Willis,Haley Joel Osment,Toni Collette,Olivia Williams,Trevor Morgan,Donnie Wahlberg,Peter Anthony Tambakis,Jeffrey Zubernis,Bruce Norris,Glenn Fitzgerald,Greg Wood,Mischa Barton,Angelica Page,Lisa Summerour,Firdous Bamji,Samia Shoaib,Hayden Saunier,Janis Dardaris</t>
  </si>
  <si>
    <t>M. Night Shyamalan</t>
  </si>
  <si>
    <t>Shutter Island</t>
  </si>
  <si>
    <t>Someone is missing.</t>
  </si>
  <si>
    <t>Leonardo DiCaprio,Emily Mortimer,Mark Ruffalo,Ben Kingsley,Max von Sydow,Michelle Williams,Patricia Clarkson,Jackie Earle Haley,Ted Levine,John Carroll Lynch,Elias Koteas,Robin Bartlett,Christopher Denham,Nellie Sciutto,Joseph Sikora,Curtiss Cook,Raymond Anthony Thomas,Joseph McKenna</t>
  </si>
  <si>
    <t>Laeta Kalogridis,Dennis Lehane</t>
  </si>
  <si>
    <t>A Beautiful Mind</t>
  </si>
  <si>
    <t>2h 15m</t>
  </si>
  <si>
    <t>The Only Thing Greater Than the Power of the Mind is the Courage of the Heart</t>
  </si>
  <si>
    <t>Russell Crowe,Ed Harris,Jennifer Connelly,Christopher Plummer,Paul Bettany,Adam Goldberg,Josh Lucas,Anthony Rapp,Jason Gray-Stanford,Judd Hirsch,Austin Pendleton,Vivien Cardone,Jillie Simon,Victor Steinbach,Tanya Clarke,Thomas F. Walsh,Jesse Doran,Kent Cassella</t>
  </si>
  <si>
    <t>Ron Howard</t>
  </si>
  <si>
    <t>Akiva Goldsman,Sylvia Nasar</t>
  </si>
  <si>
    <t>Jurassic Park</t>
  </si>
  <si>
    <t>Life finds a way.</t>
  </si>
  <si>
    <t>Sam Neill,Laura Dern,Jeff Goldblum,Richard Attenborough,Bob Peck,Martin Ferrero,BD Wong,Joseph Mazzello,Ariana Richards,Samuel L. Jackson,Wayne Knight,Gerald R. Molen,Miguel Sandoval,Cameron Thor,Christopher John Fields,Whit Hertford,Dean Cundey,Jophery C. Brown</t>
  </si>
  <si>
    <t>Michael Crichton,David Koepp</t>
  </si>
  <si>
    <t>Yojimbo</t>
  </si>
  <si>
    <t>Better if all these men were dead. Think about it!</t>
  </si>
  <si>
    <t>ToshirÃ´ Mifune,EijirÃ´ TÃ´no,Tatsuya Nakadai,YÃ´ko Tsukasa,Isuzu Yamada,Daisuke KatÃ´,SeizaburÃ´ Kawazu,Takashi Shimura,Hiroshi Tachikawa,YÃ´suke Natsuki,Kamatari Fujiwara,Ikio Sawamura,Atsushi Watanabe,Susumu Fujita,KyÃ» Sazanka,KÃ´ Nishimura,Takeshi KatÃ´,IchirÃ´ Nakatani</t>
  </si>
  <si>
    <t>Akira Kurosawa,RyÃ»zÃ´ Kikushima</t>
  </si>
  <si>
    <t>The Treasure of the Sierra Madre</t>
  </si>
  <si>
    <t>Storming to a New High in High Adventure !</t>
  </si>
  <si>
    <t>Humphrey Bogart,Walter Huston,Tim Holt,Bruce Bennett,Barton MacLane,Alfonso Bedoya,Arturo Soto Rangel,Manuel DondÃ©,JosÃ© Torvay,Margarito Luna,Robert Blake,Guillermo Calles,Roberto CaÃ±edo,Spencer Chan,Jacqueline Dalya,Ralph Dunn,Ernesto Escoto,Pat Flaherty</t>
  </si>
  <si>
    <t>John Huston</t>
  </si>
  <si>
    <t>John Huston,B. Traven</t>
  </si>
  <si>
    <t>Monty Python and the Holy Grail</t>
  </si>
  <si>
    <t>1h 31m</t>
  </si>
  <si>
    <t>You can do worse than see it.</t>
  </si>
  <si>
    <t>Graham Chapman,John Cleese,Eric Idle,Terry Gilliam,Terry Jones,Michael Palin,Connie Booth,Carol Cleveland,Neil Innes,Bee Duffell,John Young,Rita Davies,Avril Stewart,Sally Kinghorn,Mark Zycon,Elspeth Cameron,Mitsuko Forstater,Sandy Johnson</t>
  </si>
  <si>
    <t>Graham Chapman,John Cleese,Eric Idle</t>
  </si>
  <si>
    <t>The Great Escape</t>
  </si>
  <si>
    <t>2h 52m</t>
  </si>
  <si>
    <t>put a fence in front of these men...and they'll climb it...</t>
  </si>
  <si>
    <t>Steve McQueen,James Garner,Richard Attenborough,Charles Bronson,James Donald,Donald Pleasence,James Coburn,Hannes Messemer,David McCallum,Gordon Jackson,John Leyton,Angus Lennie,Nigel Stock,Robert Graf,Jud Taylor,Hans Reiser,Harry Riebauer,William Russell</t>
  </si>
  <si>
    <t>John Sturges</t>
  </si>
  <si>
    <t>Paul Brickhill,James Clavell,W.R. Burnett</t>
  </si>
  <si>
    <t>No Country for Old Men</t>
  </si>
  <si>
    <t>There Are No Clean Getaways</t>
  </si>
  <si>
    <t>Tommy Lee Jones,Javier Bardem,Josh Brolin,Woody Harrelson,Kelly Macdonald,Garret Dillahunt,Tess Harper,Barry Corbin,Stephen Root,Rodger Boyce,Beth Grant,Ana Reeder,Kit Gwin,Zach Hopkins,Chip Love,Eduardo Antonio Garcia,Gene Jones,Myk Watford</t>
  </si>
  <si>
    <t>Ethan Coen,Joel Coen</t>
  </si>
  <si>
    <t>Joel Coen,Ethan Coen,Cormac McCarthy</t>
  </si>
  <si>
    <t>Spider-Man: No Way Home</t>
  </si>
  <si>
    <t>The Multiverse Unleashed.</t>
  </si>
  <si>
    <t>Tom Holland,Zendaya,Benedict Cumberbatch,Jacob Batalon,Jon Favreau,Jamie Foxx,Willem Dafoe,Alfred Molina,Benedict Wong,Tony Revolori,Marisa Tomei,Andrew Garfield,Tobey Maguire,Angourie Rice,Arian Moayed,Paula Newsome,Hannibal Buress,Martin Starr</t>
  </si>
  <si>
    <t>Jon Watts</t>
  </si>
  <si>
    <t>Chris McKenna,Erik Sommers,Stan Lee</t>
  </si>
  <si>
    <t>Kill Bill: Vol. 1</t>
  </si>
  <si>
    <t>1h 51m</t>
  </si>
  <si>
    <t>In the year 2003, Uma Thurman will kill Bill</t>
  </si>
  <si>
    <t>Uma Thurman,David Carradine,Daryl Hannah,Michael Madsen,Lucy Liu,Vivica A. Fox,Julie Dreyfus,Chiaki Kuriyama,Shin'ichi Chiba,Chia-Hui Liu,Michael Parks,Michael Bowen,Jun Kunimura,Kenji Ã”ba,Yuki Kazamatsuri,James Parks,Sakichi Sato,Jonathan Loughran</t>
  </si>
  <si>
    <t>Quentin Tarantino,Uma Thurman</t>
  </si>
  <si>
    <t>Rashomon</t>
  </si>
  <si>
    <t>The husband, the wife...or the bandit?</t>
  </si>
  <si>
    <t>ToshirÃ´ Mifune,Machiko KyÃ´,Masayuki Mori,Takashi Shimura,Minoru Chiaki,KichijirÃ´ Ueda,Noriko Honma,Daisuke KatÃ´</t>
  </si>
  <si>
    <t>RyÃ»nosuke Akutagawa,Akira Kurosawa,Shinobu Hashimoto</t>
  </si>
  <si>
    <t>The Thing</t>
  </si>
  <si>
    <t>Anytime. Anywhere. Anyone.</t>
  </si>
  <si>
    <t>Kurt Russell,Wilford Brimley,Keith David,Richard Masur,T.K. Carter,David Clennon,Richard Dysart,Charles Hallahan,Peter Maloney,Donald Moffat,Joel Polis,Thomas G. Waites,Norbert Weisser,Larry Franco,Nate Irwin,William Zeman,Adrienne Barbeau,John Carpenter</t>
  </si>
  <si>
    <t>John Carpenter</t>
  </si>
  <si>
    <t>Bill Lancaster,John W. Campbell Jr.</t>
  </si>
  <si>
    <t>Finding Nemo</t>
  </si>
  <si>
    <t>1h 40m</t>
  </si>
  <si>
    <t>71% of the Earth's surface is covered by water. That's a lot of space to find one fish.</t>
  </si>
  <si>
    <t>Albert Brooks,Ellen DeGeneres,Alexander Gould,Willem Dafoe,Brad Garrett,Allison Janney,Austin Pendleton,Stephen Root,Vicki Lewis,Joe Ranft,Geoffrey Rush,Andrew Stanton,Elizabeth Perkins,Nicholas Bird,Bob Peterson,Barry Humphries,Eric Bana,Bruce Spence</t>
  </si>
  <si>
    <t>Andrew Stanton,Bob Peterson,David Reynolds</t>
  </si>
  <si>
    <t>The Elephant Man</t>
  </si>
  <si>
    <t>An incredible but true story... probably this year's best film.</t>
  </si>
  <si>
    <t>Anthony Hopkins,John Hurt,Anne Bancroft,John Gielgud,Wendy Hiller,Freddie Jones,Michael Elphick,Hannah Gordon,Helen Ryan,John Standing,Dexter Fletcher,Lesley Dunlop,Phoebe Nicholls,Pat Gorman,Claire Davenport,Orla Pederson,Patsy Smart,Frederick Treves</t>
  </si>
  <si>
    <t>David Lynch</t>
  </si>
  <si>
    <t>Christopher De Vore,Eric Bergren,David Lynch</t>
  </si>
  <si>
    <t>Chinatown</t>
  </si>
  <si>
    <t>You get tough. You get tender. You get close to each other. Maybe you even get close to the truth.</t>
  </si>
  <si>
    <t>Jack Nicholson,Faye Dunaway,John Huston,Perry Lopez,John Hillerman,Darrell Zwerling,Diane Ladd,Roy Jenson,Roman Polanski,Richard Bakalyan,Joe Mantell,Bruce Glover,Nandu Hinds,James O'Rear,James Hong,Beulah Quo,Jerry Fujikawa,Belinda Palmer</t>
  </si>
  <si>
    <t>Robert Towne,Roman Polanski</t>
  </si>
  <si>
    <t>Raging Bull</t>
  </si>
  <si>
    <t>ographyDramaSport</t>
  </si>
  <si>
    <t>Robert De Niro,Cathy Moriarty,Joe Pesci,Frank Vincent,Nicholas Colasanto,Theresa Saldana,Mario Gallo,Frank Adonis,Joseph Bono,Frank Topham,Lori Anne Flax,Charles Scorsese,Don Dunphy,Bill Hanrahan,Rita Bennett,James V. Christy,Bernie Allen,Floyd Anderson</t>
  </si>
  <si>
    <t>Jake LaMotta,Joseph Carter,Peter Savage</t>
  </si>
  <si>
    <t>V for Vendetta</t>
  </si>
  <si>
    <t>Remember, remember the 5th of November, the gun powder treason and plot. I know of no reason why the gun powder treason should ever be forgot.</t>
  </si>
  <si>
    <t>Hugo Weaving,Natalie Portman,Rupert Graves,Stephen Rea,Stephen Fry,John Hurt,Tim Pigott-Smith,Roger Allam,Ben Miles,SinÃ©ad Cusack,Natasha Wightman,John Standing,Eddie Marsan,Clive Ashborn,Emma Field-Rayner,Ian Burfield,Mark Phoenix,Alister Mazzotti</t>
  </si>
  <si>
    <t>James McTeigue</t>
  </si>
  <si>
    <t>Lilly Wachowski,Lana Wachowski,David Lloyd</t>
  </si>
  <si>
    <t>Gone with the Wind</t>
  </si>
  <si>
    <t>3h 58m</t>
  </si>
  <si>
    <t>For the thousands who remember its unparalleled drama, action and romance! For the new thousands to whom the wonders will be revealed for the first time! Breathtaking spectacle, inspired acting by the greatest cast ever assembled! The screen's most exciting love story! The most-talked about picture ever made! [reissue]</t>
  </si>
  <si>
    <t>Clark Gable,Vivien Leigh,Thomas Mitchell,Barbara O'Neil,Evelyn Keyes,Ann Rutherford,George Reeves,Fred Crane,Hattie McDaniel,Oscar Polk,Butterfly McQueen,Victor Jory,Everett Brown,Howard Hickman,Alicia Rhett,Leslie Howard,Olivia de Havilland,Rand Brooks</t>
  </si>
  <si>
    <t>Margaret Mitchell,Sidney Howard,Oliver H.P. Garrett</t>
  </si>
  <si>
    <t>Lock, Stock and Two Smoking Barrels</t>
  </si>
  <si>
    <t>A Disgrace to Criminals Everywhere.</t>
  </si>
  <si>
    <t>Jason Flemyng,Dexter Fletcher,Nick Moran,Jason Statham,Steven Mackintosh,Nicholas Rowe,Nick Marcq,Charles Forbes,Vinnie Jones,Lenny McLean,Peter McNicholl,P.H. Moriarty,Frank Harper,Steve Sweeney,Huggy Leaver,Ronnie Fox,Tony McMahon,Stephen Marcus</t>
  </si>
  <si>
    <t>Inside Out</t>
  </si>
  <si>
    <t>Meet the little voices inside your head.</t>
  </si>
  <si>
    <t>Amy Poehler,Bill Hader,Lewis Black,Mindy Kaling,Phyllis Smith,Richard Kind,Kaitlyn Dias,Diane Lane,Kyle MacLachlan,Paula Poundstone,Bobby Moynihan,Paula Pell,Dave Goelz,Frank Oz,Josh Cooley,Flea,John Ratzenberger,Carlos Alazraqui</t>
  </si>
  <si>
    <t>Pete Docter,Ronnie Del Carmen,Meg LeFauve</t>
  </si>
  <si>
    <t>Dial M for Murder</t>
  </si>
  <si>
    <t>Kiss By Kiss...Supreme Suspense Unfurls!</t>
  </si>
  <si>
    <t>Ray Milland,Grace Kelly,Robert Cummings,John Williams,Anthony Dawson,Leo Britt,Patrick Allen,George Leigh,George Alderson,Robin Hughes,Richard Bender,Robin Sanders Clark,Jack Cunningham,Robert Dobson,Guy Doleman,Bess Flowers,Robert Garvin,Herschel Graham</t>
  </si>
  <si>
    <t>Frederick Knott</t>
  </si>
  <si>
    <t>The Secret in Their Eyes</t>
  </si>
  <si>
    <t>Un crimen sin castigo. Un amor puro. Una historia que no debe morir. [A crime without a punishment. A pure love. A story that must not die.]</t>
  </si>
  <si>
    <t>Ricardo DarÃ­n,Soledad Villamil,Pablo Rago,Carla Quevedo,Javier Godino,BÃ¡rbara Palladino,Rudy Romano,Alejandro Abelenda,Mario AlarcÃ³n,Guillermo Francella,SebastiÃ¡n Blanco,Mariano Argento,JosÃ© Luis Gioia,Juan JosÃ© OrtÃ­z,Kiko Cerone,Fernando Pardo,Maximiliano Trento,Sergio Santana</t>
  </si>
  <si>
    <t>Juan JosÃ© Campanella</t>
  </si>
  <si>
    <t>Eduardo Sacheri,Juan JosÃ© Campanella</t>
  </si>
  <si>
    <t>Howl's Moving Castle</t>
  </si>
  <si>
    <t>imationAdventureFamilyFantasy</t>
  </si>
  <si>
    <t>Chieko Baisho,Takuya Kimura,Tatsuya GashÃ»in,Akihiro Miwa,RyÃ»nosuke Kamiki,Mitsunori Isaki,YÃ´ Ã”izumi,Akio Ã”tsuka,DaijirÃ´ Harada,Haruko KatÃ´,Jean Simmons,Christian Bale,Lauren Bacall,Blythe Danner,Emily Mortimer,Josh Hutcherson,Billy Crystal,Jena Malone</t>
  </si>
  <si>
    <t>Hayao Miyazaki,Diana Wynne Jones</t>
  </si>
  <si>
    <t>Three Billboards Outside Ebbing, Missouri</t>
  </si>
  <si>
    <t>medyCrimeDrama</t>
  </si>
  <si>
    <t>Frances McDormand,Woody Harrelson,Sam Rockwell,Caleb Landry Jones,Kerry Condon,Alejandro Barrios,Clarke Peters,Darrell Britt-Gibson,Abbie Cornish,Riya May Atwood,Selah Atwood,Lucas Hedges,Zeljko Ivanek,Amanda Warren,Malaya Rivera Drew,Sandy Martin,Peter Dinklage,Christopher Berry</t>
  </si>
  <si>
    <t>Martin McDonagh</t>
  </si>
  <si>
    <t>The Bridge on the River Kwai</t>
  </si>
  <si>
    <t>The towering triumph of adventure from the makers of "Lawrence of Arabia."</t>
  </si>
  <si>
    <t>William Holden,Alec Guinness,Jack Hawkins,Sessue Hayakawa,James Donald,Geoffrey Horne,AndrÃ© Morell,Peter Williams,John Boxer,Percy Herbert,Harold Goodwin,Ann Sears,HeihachirÃ´ Ã”kawa,KeiichirÃ´ Katsumoto,M.R.B. Chakrabandhu,Vilaiwan Seeboonreaung,Ngamta Suphaphongs,Javanart Punynchoti</t>
  </si>
  <si>
    <t>Pierre Boulle,Carl Foreman,Michael Wilson</t>
  </si>
  <si>
    <t>Trainspotting</t>
  </si>
  <si>
    <t>1h 33m</t>
  </si>
  <si>
    <t>Choose life. Choose a job. Choose a starter home. Choose dental insurance, leisure wear and matching luggage. Choose your future. But why would anyone want to do a thing like that?</t>
  </si>
  <si>
    <t>Ewan McGregor,Ewen Bremner,Jonny Lee Miller,Kevin McKidd,Robert Carlyle,Kelly Macdonald,Peter Mullan,James Cosmo,Eileen Nicholas,Susan Vidler,Pauline Lynch,Shirley Henderson,Stuart McQuarrie,Irvine Welsh,Dale Winton,Keith Allen,Kevin Allen,Annie Louise Ross</t>
  </si>
  <si>
    <t>Danny Boyle</t>
  </si>
  <si>
    <t>Irvine Welsh,John Hodge</t>
  </si>
  <si>
    <t>Prisoners</t>
  </si>
  <si>
    <t>Every moment matters</t>
  </si>
  <si>
    <t>Hugh Jackman,Jake Gyllenhaal,Viola Davis,Melissa Leo,Maria Bello,Terrence Howard,Paul Dano,Dylan Minnette,ZoÃ« Soul,Erin Gerasimovich,Kyla-Drew,Wayne Duvall,Len Cariou,David Dastmalchian,Brad James,Anthony Reynolds,Robert C. Treveiler,Sandra Ellis Lafferty</t>
  </si>
  <si>
    <t>Aaron Guzikowski</t>
  </si>
  <si>
    <t>Warrior</t>
  </si>
  <si>
    <t>Fight for Country</t>
  </si>
  <si>
    <t>Tom Hardy,Nick Nolte,Joel Edgerton,Jennifer Morrison,Frank Grillo,Kevin Dunn,Maximiliano HernÃ¡ndez,Bryan Callen,Sam Sheridan,Fernando Chien,Jake McLaughlin,Vanessa Martinez,Denzel Whitaker,Carlos Miranda,Nick Lehane,Laura Chinn,Capri Thomas,Lexi Cowan</t>
  </si>
  <si>
    <t>Gavin O'Connor</t>
  </si>
  <si>
    <t>Gavin O'Connor,Anthony Tambakis,Cliff Dorfman</t>
  </si>
  <si>
    <t>Fargo</t>
  </si>
  <si>
    <t>A homespun murder story.</t>
  </si>
  <si>
    <t>William H. Macy,Frances McDormand,Steve Buscemi,Peter Stormare,Kristin RudrÃ¼d,Harve Presnell,Tony Denman,Gary Houston,Sally Wingert,Kurt Schweickhardt,Larissa Kokernot,Melissa Peterman,Steve Reevis,Warren Keith,Steve Edelman,Sharon Anderson,Larry Brandenburg,James Gaulke</t>
  </si>
  <si>
    <t>Joel Coen,Ethan Coen(uncredited)</t>
  </si>
  <si>
    <t>Gran Torino</t>
  </si>
  <si>
    <t>ma</t>
  </si>
  <si>
    <t>Clint Eastwood,Bee Vang,Christopher Carley,Ahney Her,Brian Haley,Geraldine Hughes,Dreama Walker,Brian Howe,John Carroll Lynch,William Hill,Brooke Chia Thao,Chee Thao,Choua Kue,Scott Eastwood,Xia Soua Chang,Sonny Vue,Doua Moua,Greg Trzaskoma</t>
  </si>
  <si>
    <t>Nick Schenk,Dave Johannson</t>
  </si>
  <si>
    <t>My Neighbor Totoro</t>
  </si>
  <si>
    <t>1h 26m</t>
  </si>
  <si>
    <t>imationComedyFamilyFantasy</t>
  </si>
  <si>
    <t>Hitoshi Takagi,Noriko Hidaka,Chika Sakamoto,Shigesato Itoi,Sumi Shimamoto,Tanie Kitabayashi,Hiroko Maruyama,Machiko Washio,Reiko Suzuki,Masashi Hirose,Toshiyuki Amagasa,Shigeru Chiba,Naoki Tatsuta,Tarako,Tomohiro Nishimura,Mitsuko Ishida,Chie KÃ´jiro,Daiki Nakamura</t>
  </si>
  <si>
    <t>Catch Me If You Can</t>
  </si>
  <si>
    <t>2h 21m</t>
  </si>
  <si>
    <t>The true story of a real fake.</t>
  </si>
  <si>
    <t>Leonardo DiCaprio,Tom Hanks,Christopher Walken,Martin Sheen,Nathalie Baye,Amy Adams,James Brolin,Brian Howe,Frank John Hughes,Steve Eastin,Chris Ellis,John Finn,Jennifer Garner,Nancy Lenehan,Ellen Pompeo,Elizabeth Banks,Guy Thauvette,Candice Azzara</t>
  </si>
  <si>
    <t>Jeff Nathanson,Frank Abagnale Jr.,Stan Redding</t>
  </si>
  <si>
    <t>Million Dollar Baby</t>
  </si>
  <si>
    <t>Beyond his silence, there is a past. Beyond her dreams, there is a feeling. Beyond hope, there is a memory. Beyond their journey, there is a love.</t>
  </si>
  <si>
    <t>Hilary Swank,Clint Eastwood,Morgan Freeman,Jay Baruchel,Mike Colter,Lucia Rijker,BrÃ­an F. O'Byrne,Anthony Mackie,Margo Martindale,Riki Lindhome,Michael PeÃ±a,Benito Martinez,Bruce MacVittie,David Powledge,Joe D'Angerio,Marcus Chait,Tom McCleister,Erica Grant</t>
  </si>
  <si>
    <t>Paul Haggis,F.X. Toole</t>
  </si>
  <si>
    <t>Children of Heaven</t>
  </si>
  <si>
    <t>A Little Secret...Their Biggest Adventure!</t>
  </si>
  <si>
    <t>Mohammad Amir Naji,Amir Farrokh Hashemian,Bahare Seddiqi,Nafise Jafar-Mohammadi,Fereshte Sarabandi,Kamal Mirkarimi,Behzad Rafi,Dariush Mokhtari,Mohammad-Hasan Hosseinian,Masume Dair,Kambiz Peykarnegar,Hasan Roohparvari,Abbas-Ali Roomandi,Jafar Seyfollahi,Qolamreza Maleki,Zahra Mirzai,Sara Zamani,Mohammad Haj-Hosseini</t>
  </si>
  <si>
    <t>Majid Majidi</t>
  </si>
  <si>
    <t>Blade Runner</t>
  </si>
  <si>
    <t>A Futuristic Vision Perfected [2007 Final Cut]</t>
  </si>
  <si>
    <t>Harrison Ford,Rutger Hauer,Sean Young,Edward James Olmos,M. Emmet Walsh,Daryl Hannah,William Sanderson,Brion James,Joe Turkel,Joanna Cassidy,James Hong,Morgan Paull,Kevin Thompson,John Edward Allen,Hy Pyke,Kimiko Hiroshige,Bob Okazaki,Carolyn DeMirjian</t>
  </si>
  <si>
    <t>Hampton Fancher,David Webb Peoples,Philip K. Dick</t>
  </si>
  <si>
    <t>The Gold Rush</t>
  </si>
  <si>
    <t>"The Picture I Want to Be Remembered by." -Charlie Chaplin. (Print Ad- Calgary Daily Herald, ((Calgary, Alta.)) 30 December 1925)</t>
  </si>
  <si>
    <t>Charles Chaplin,Mack Swain,Tom Murray,Henry Bergman,Malcolm Waite,Georgia Hale,Jack Adams,Frank Aderias,Leona Aderias,Lillian Adrian,Sam Allen,Claude Anderson,Harry Arras,Albert Austin,Marta Belfort,William Bell,Francis Bernhardt,F.J. Beuaregard</t>
  </si>
  <si>
    <t>Before Sunrise</t>
  </si>
  <si>
    <t>1h 41m</t>
  </si>
  <si>
    <t>Jump on and live a Eurorail journey you will never forget!</t>
  </si>
  <si>
    <t>Ethan Hawke,Julie Delpy,Andrea Eckert,Hanno PÃ¶schl,Karl Bruckschwaiger,Tex Rubinowitz,Erni Mangold,Dominik Castell,Haymon Maria Buttinger,Harald Waiglein,Bilge Jeschim,Kurti,Hans Weingartner,Liese Lyon,Peter Ily Huemer,Otto Reiter,Hubert Fabian Kulterer,Branko Andric</t>
  </si>
  <si>
    <t>Richard Linklater</t>
  </si>
  <si>
    <t>Richard Linklater,Kim Krizan</t>
  </si>
  <si>
    <t>12 Years a Slave</t>
  </si>
  <si>
    <t>The extraordinary true story of Solomon Northup</t>
  </si>
  <si>
    <t>Chiwetel Ejiofor,Michael Kenneth Williams,Michael Fassbender,Brad Pitt,Dwight Henry,Dickie Gravois,Bryan Batt,Ashley Dyke,Kelsey Scott,QuvenzhanÃ© Wallis,Cameron Zeigler,Tony Bentley,Scoot McNairy,Taran Killam,Christopher Berry,Bill Camp,Mister Mackey Jr.,Chris Chalk</t>
  </si>
  <si>
    <t>Steve McQueen</t>
  </si>
  <si>
    <t>John Ridley,Solomon Northup</t>
  </si>
  <si>
    <t>Klaus</t>
  </si>
  <si>
    <t>Discover the friendship that launched a legend.</t>
  </si>
  <si>
    <t>Jason Schwartzman,J.K. Simmons,Rashida Jones,Will Sasso,Neda Margrethe Labba,Sergio Pablos,Norm MacDonald,Joan Cusack,Evan Agos,Sky Alexis,Jaeden Bettencourt,Teddy Blum,Mila Brener,Sydney Brower,Finn Carr,Kendall Joy Hall,Hailey Hermida,Lexie Holland</t>
  </si>
  <si>
    <t>Sergio Pablos,Carlos MartÃ­nez LÃ³pez(co-director)</t>
  </si>
  <si>
    <t>Sergio Pablos,Jim Mahoney,Zach Lewis</t>
  </si>
  <si>
    <t>Harry Potter and the Deathly Hallows: Part 2</t>
  </si>
  <si>
    <t>It All Ends Here</t>
  </si>
  <si>
    <t>Daniel Radcliffe,Emma Watson,Rupert Grint,Michael Gambon,Ralph Fiennes,Alan Rickman,Evanna Lynch,Domhnall Gleeson,ClÃ©mence PoÃ©sy,Warwick Davis,John Hurt,Helena Bonham Carter,Graham Duff,Anthony Allgood,Rusty Goffe,Jon Key,Kelly Macdonald,Jason Isaacs</t>
  </si>
  <si>
    <t>David Yates</t>
  </si>
  <si>
    <t>Steve Kloves,J.K. Rowling</t>
  </si>
  <si>
    <t>On the Waterfront</t>
  </si>
  <si>
    <t>The Man Lived by the Jungle Law of the Docks!</t>
  </si>
  <si>
    <t>910000 (estimated)</t>
  </si>
  <si>
    <t>Marlon Brando,Karl Malden,Lee J. Cobb,Rod Steiger,Pat Henning,Leif Erickson,James Westerfield,Tony Galento,Tami Mauriello,John F. Hamilton,John Heldabrand,Rudy Bond,Don Blackman,Arthur Keegan,Abe Simon,Eva Marie Saint,Martin Balsam,Dan Bergin</t>
  </si>
  <si>
    <t>Elia Kazan</t>
  </si>
  <si>
    <t>Budd Schulberg,Malcolm Johnson,Robert Siodmak</t>
  </si>
  <si>
    <t>Ben-Hur</t>
  </si>
  <si>
    <t>3h 32m</t>
  </si>
  <si>
    <t>A Tale of the Christ</t>
  </si>
  <si>
    <t>Charlton Heston,Jack Hawkins,Stephen Boyd,Haya Harareet,Hugh Griffith,Martha Scott,Cathy O'Donnell,Sam Jaffe,Finlay Currie,Frank Thring,Terence Longdon,George Relph,AndrÃ© Morell,Nello Appodia,Fortunato Arena,Bruno AriÃ¨,Les Ballets Africains,Emma Baron</t>
  </si>
  <si>
    <t>William Wyler</t>
  </si>
  <si>
    <t>Lew Wallace,Karl Tunberg,Gore Vidal</t>
  </si>
  <si>
    <t>Gone Girl</t>
  </si>
  <si>
    <t>You don't know what you've got 'til it's...</t>
  </si>
  <si>
    <t>Ben Affleck,Rosamund Pike,Neil Patrick Harris,Tyler Perry,Carrie Coon,Kim Dickens,Patrick Fugit,David Clennon,Lisa Banes,Missi Pyle,Emily Ratajkowski,Casey Wilson,Lola Kirke,Boyd Holbrook,Sela Ward,Lee Norris,Jamie McShane,Leonard Kelly-Young</t>
  </si>
  <si>
    <t>Gillian Flynn</t>
  </si>
  <si>
    <t>The Grand Budapest Hotel</t>
  </si>
  <si>
    <t>ventureComedyCrime</t>
  </si>
  <si>
    <t>Ralph Fiennes,F. Murray Abraham,Mathieu Amalric,Adrien Brody,Willem Dafoe,Jeff Goldblum,Harvey Keitel,Jude Law,Bill Murray,Edward Norton,Saoirse Ronan,Jason Schwartzman,LÃ©a Seydoux,Tilda Swinton,Tom Wilkinson,Owen Wilson,Tony Revolori,Larry Pine</t>
  </si>
  <si>
    <t>Wes Anderson</t>
  </si>
  <si>
    <t>Stefan Zweig,Wes Anderson,Hugo Guinness</t>
  </si>
  <si>
    <t>Wild Strawberries</t>
  </si>
  <si>
    <t>"We are such stuff as dreams are made on, and our little life is rounded with a sleep." Shakespeare - The Tempest</t>
  </si>
  <si>
    <t>Victor SjÃ¶strÃ¶m,Bibi Andersson,Ingrid Thulin,Gunnar BjÃ¶rnstrand,Jullan Kindahl,Folke Sundquist,BjÃ¶rn Bjelfvenstam,Naima Wifstrand,Gunnel BrostrÃ¶m,Gertrud Fridh,Sif Ruud,Gunnar SjÃ¶berg,Max von Sydow,Ã…ke Fridell,Yngve Nordwall,Per SjÃ¶strand,Gio PetrÃ©,Gunnel Lindblom</t>
  </si>
  <si>
    <t>Ingmar Bergman</t>
  </si>
  <si>
    <t>The General</t>
  </si>
  <si>
    <t>1h 7m</t>
  </si>
  <si>
    <t>Buster drives "The General" to trainload of laughter. (Trade paper ad).</t>
  </si>
  <si>
    <t>750000 (estimated)</t>
  </si>
  <si>
    <t>Buster Keaton,Marion Mack,Glen Cavender,Jim Farley,Frederick Vroom,Frank Barnes,Charles Henry Smith,Joe Keaton,Mike Donlin,Tom Nawn,Henry Baird,Joe Bricher,Jimmy Bryant,Sergeant Bukowski,C.C. Cruson,Jack Dempster,Keith Fennell,Budd Fine</t>
  </si>
  <si>
    <t>Clyde Bruckman,Buster Keaton</t>
  </si>
  <si>
    <t>Buster Keaton,Clyde Bruckman,Al Boasberg</t>
  </si>
  <si>
    <t>The Third Man</t>
  </si>
  <si>
    <t>Carol Reed's Classic Thriller</t>
  </si>
  <si>
    <t>Orson Welles,Joseph Cotten,Alida Valli,Trevor Howard,Paul HÃ¶rbiger,Ernst Deutsch,Erich Ponto,Siegfried Breuer,Hedwig Bleibtreu,Bernard Lee,Wilfrid Hyde-White,Nelly Arno,Jack Arrow,Harold Ayer,Harry Belcher,Leo Bieber,Paul Birch,Martin Boddey</t>
  </si>
  <si>
    <t>Carol Reed</t>
  </si>
  <si>
    <t>Graham Greene,Orson Welles,Alexander Korda</t>
  </si>
  <si>
    <t>In the Name of the Father</t>
  </si>
  <si>
    <t>Falsely accused.  Wrongly imprisoned.  He fought for justice to clear his father's name.</t>
  </si>
  <si>
    <t>Daniel Day-Lewis,Pete Postlethwaite,Alison Crosbie,Philip King,Emma Thompson,Nye Heron,Anthony Brophy,Frankie McCafferty,Paul Warriner,Julian Walsh,Stuart Wolfenden,Jo Connor,Karen Carlisle,Seamus Moran,Billy Byrne,Maureen McBride,Jane Nolan,Laurence Griffin</t>
  </si>
  <si>
    <t>Jim Sheridan</t>
  </si>
  <si>
    <t>Gerry Conlon,Terry George,Jim Sheridan</t>
  </si>
  <si>
    <t>The Deer Hunter</t>
  </si>
  <si>
    <t>3h 3m</t>
  </si>
  <si>
    <t>One of the most important and powerful films of all time!</t>
  </si>
  <si>
    <t>Robert De Niro,Christopher Walken,John Cazale,John Savage,Meryl Streep,George Dzundza,Chuck Aspegren,Shirley Stoler,Rutanya Alda,Pierre Segui,Mady Kaplan,Amy Wright,Mary Ann Haenel,Richard Kuss,Joe Grifasi,Christopher Colombi Jr.,Victoria Karnafel,Jack Scardino</t>
  </si>
  <si>
    <t>Michael Cimino</t>
  </si>
  <si>
    <t>Michael Cimino,Deric Washburn,Louis Garfinkle</t>
  </si>
  <si>
    <t>Barry Lyndon</t>
  </si>
  <si>
    <t>3h 5m</t>
  </si>
  <si>
    <t>At long last Redmond Barry became a gentleman -- and that was his tragedy.</t>
  </si>
  <si>
    <t>Ryan O'Neal,Marisa Berenson,Patrick Magee,Hardy KrÃ¼ger,Steven Berkoff,Gay Hamilton,Marie Kean,Diana KÃ¶rner,Murray Melvin,Frank Middlemass,AndrÃ© Morell,Arthur O'Sullivan,Godfrey Quigley,Leonard Rossiter,Philip Stone,Leon Vitali,John Bindon,Roger Booth</t>
  </si>
  <si>
    <t>Stanley Kubrick,William Makepeace Thackeray</t>
  </si>
  <si>
    <t>Hacksaw Ridge</t>
  </si>
  <si>
    <t>Based on the incredible true story.</t>
  </si>
  <si>
    <t>Andrew Garfield,Sam Worthington,Luke Bracey,Teresa Palmer,Richard Pyros,Jacob Warner,Milo Gibson,Darcy Bryce,Roman Guerriero,James Lugton,Kasia Stelmach,Hugo Weaving,Rachel Griffiths,Jarin Towney,Tim McGarry,Tyler Coppin,Richard Platt,Nathaniel Buzolic</t>
  </si>
  <si>
    <t>Robert Schenkkan,Andrew Knight</t>
  </si>
  <si>
    <t>The Wages of Fear</t>
  </si>
  <si>
    <t>The complete restored version of the 1953 French classic [reissue]</t>
  </si>
  <si>
    <t>Yves Montand,Charles Vanel,Peter van Eyck,Folco Lulli,VÃ©ra Clouzot,William Tubbs,DarÃ­o Moreno,Jo Dest,Antonio Centa,Luis De Lima,GrÃ©goire Gromoff,Josep Palau i Fabre,Faustini,Seguna,Darling LÃ©gitimus,RenÃ© Baranger,Pat Hurst,Evelio Larenagas</t>
  </si>
  <si>
    <t>Henri-Georges Clouzot</t>
  </si>
  <si>
    <t>Georges Arnaud,Henri-Georges Clouzot,JÃ©rÃ´me GÃ©ronimi</t>
  </si>
  <si>
    <t>Memories of Murder</t>
  </si>
  <si>
    <t>1986 in a small town...for two detectives, everything was new.</t>
  </si>
  <si>
    <t>Song Kang-ho,Kim Sang-kyung,Roe-ha Kim,Jae-ho Song,Byun Hee-Bong,Seo-hie Ko,Tae-ho Ryu,No-shik Park,Park Hae-il,Mi-seon Jeon,Young-hwa Seo,Woo Go-na,Ok-joo Lee,Jong-ryol Choi,Seung-mok Yoo,Hun-Kyung Lee,Shin Hyun-jong,Jae-eung Lee</t>
  </si>
  <si>
    <t>Bong Joon Ho,Kwang-rim Kim,Sung-bo Shim</t>
  </si>
  <si>
    <t>Sherlock Jr.</t>
  </si>
  <si>
    <t>45m</t>
  </si>
  <si>
    <t>every inch of footage holds such a laugh!</t>
  </si>
  <si>
    <t>Buster Keaton,Kathryn McGuire,Joe Keaton,Erwin Connelly,Ward Crane,Jane Connelly,George Davis,Doris Deane,Christine Francis,Betsy Ann Hisle,Kewpie Morgan,Steve Murphy,John Patrick,Ford West</t>
  </si>
  <si>
    <t>Buster Keaton</t>
  </si>
  <si>
    <t>Jean C. Havez,Joseph A. Mitchell,Clyde Bruckman</t>
  </si>
  <si>
    <t>Wild Tales</t>
  </si>
  <si>
    <t>We can all lose control</t>
  </si>
  <si>
    <t>DarÃ­o Grandinetti,MarÃ­a Marull,MÃ³nica Villa,Diego Starosta,Marcelo Frasca,Lucila Mangone,MarÃ­a Laura Caccamo,Carlos Alberto Vavassori,Pablo Machado,Horacio Vay,Javier Pedersoli,HÃ©ctor Drachtman,MarÃ­a Rosa LÃ³pez Ottonello,Rita Cortese,Julieta Zylberberg,CÃ©sar BordÃ³n,Juan Santiago Linari,Leonardo Sbaraglia</t>
  </si>
  <si>
    <t>DamiÃ¡n Szifron</t>
  </si>
  <si>
    <t>GermÃ¡n Servidio,DamiÃ¡n Szifron</t>
  </si>
  <si>
    <t>Mr. Smith Goes to Washington</t>
  </si>
  <si>
    <t>OUR OPERATOR SAYS.."IT'S GOING TO BE A PLEASURE TO RUN "MR. SMITH GOES TO WASHINGTON" 5 DAYS STARTING SUNDAY, NOV.7) (print ad - Lubbock Morning Avalanche - Cactus Theatre - Lubbock Texas - November 2, 1938 - all caps)</t>
  </si>
  <si>
    <t>James Stewart,Jean Arthur,Claude Rains,Edward Arnold,Guy Kibbee,Thomas Mitchell,Eugene Pallette,Beulah Bondi,H.B. Warner,Harry Carey,Astrid Allwyn,Ruth Donnelly,Grant Mitchell,Porter Hall,H.V. Kaltenborn,Charles Lane,Pierre Watkin,Dick Elliott</t>
  </si>
  <si>
    <t>Sidney Buchman,Lewis R. Foster,Myles Connolly</t>
  </si>
  <si>
    <t>Mad Max: Fury Road</t>
  </si>
  <si>
    <t>WHAT A LOVELY DAY (all caps One Sheet)</t>
  </si>
  <si>
    <t>Tom Hardy,Charlize Theron,Nicholas Hoult,ZoÃ« Kravitz,Hugh Keays-Byrne,Josh Helman,Nathan Jones,Rosie Huntington-Whiteley,Riley Keough,Abbey Lee,Courtney Eaton,John Howard,Richard Carter,Iota,Angus Sampson,Jennifer Hagan,Megan Gale,Melissa Jaffer</t>
  </si>
  <si>
    <t>George Miller</t>
  </si>
  <si>
    <t>George Miller,Brendan McCarthy,Nick Lathouris</t>
  </si>
  <si>
    <t>The Seventh Seal</t>
  </si>
  <si>
    <t>A film of visual scope, of imaginative concept, of powerful content, written and directed by Ingmar Bergman, twice honored by the Interational Jury at the Cannes Film Festival 1956,1957</t>
  </si>
  <si>
    <t>Max von Sydow,Gunnar BjÃ¶rnstrand,Bengt Ekerot,Nils Poppe,Bibi Andersson,Inga Gill,Maud Hansson,Inga LandgrÃ©,Gunnel Lindblom,Bertil Anderberg,Anders Ek,Ã…ke Fridell,Gunnar Olsson,Erik Strandmark,Siv Aleros,Sten Ardenstam,Harry Asklund,Benkt-Ã…ke Benktsson</t>
  </si>
  <si>
    <t>Mary and Max</t>
  </si>
  <si>
    <t>1h 32m</t>
  </si>
  <si>
    <t>Two unlikely people. Two different worlds come together in a story about a most unusual friendship.</t>
  </si>
  <si>
    <t>Toni Collette,Philip Seymour Hoffman,Eric Bana,Barry Humphries,Christopher Massey,Oliver Marks,Daisy Kocher,Daniel Marks,Hamish Hughes,Dan Doherty,Julie Forsyth,Mandy Mao,Patrick McCabe,Adam Elliot,Mr. Peck,Michael James Allen,Bill Murphy,Shaun Patten</t>
  </si>
  <si>
    <t>Adam Elliot</t>
  </si>
  <si>
    <t>How to Train Your Dragon</t>
  </si>
  <si>
    <t>One adventure will change two worlds</t>
  </si>
  <si>
    <t>Jay Baruchel,Gerard Butler,Christopher Mintz-Plasse,Craig Ferguson,America Ferrera,Jonah Hill,T.J. Miller,Kristen Wiig,Robin Atkin Downes,Philip McGrade,Kieron Elliott,Ashley Jensen,David Tennant</t>
  </si>
  <si>
    <t>Dean DeBlois,Chris Sanders</t>
  </si>
  <si>
    <t>Will Davies,Dean DeBlois,Chris Sanders</t>
  </si>
  <si>
    <t>Room</t>
  </si>
  <si>
    <t>Love knows no boundaries</t>
  </si>
  <si>
    <t>Brie Larson,Jacob Tremblay,Sean Bridgers,Wendy Crewson,Sandy McMaster,Matt Gordon,Amanda Brugel,Joe Pingue,Joan Allen,Zarrin Darnell-Martin,Cas Anvar,William H. Macy,Jee-Yun Lee,Randal Edwards,Justin Mader,Ola Sturik,Rodrigo Fernandez-Stoll,Rory O'Shea</t>
  </si>
  <si>
    <t>Lenny Abrahamson</t>
  </si>
  <si>
    <t>Emma Donoghue</t>
  </si>
  <si>
    <t>Monsters, Inc.</t>
  </si>
  <si>
    <t>Monsters, Inc. : We Scare Because We Care</t>
  </si>
  <si>
    <t>Billy Crystal,John Goodman,Mary Gibbs,Steve Buscemi,James Coburn,Jennifer Tilly,Bob Peterson,John Ratzenberger,Frank Oz,Daniel Gerson,Steve Susskind,Bonnie Hunt,Jeff Pidgeon,Samuel Lord Black,Jack Angel,Bob Bergen,Rodger Bumpass,Gino Conforti</t>
  </si>
  <si>
    <t>Pete Docter,David Silverman(co-director),Lee Unkrich(co-director)</t>
  </si>
  <si>
    <t>Pete Docter,Jill Culton,Jeff Pidgeon</t>
  </si>
  <si>
    <t>Jaws</t>
  </si>
  <si>
    <t>Amity Island had everything. Clear skies. Gentle surf. Warm water. People flocked there every summer. It was the perfect feeding ground.</t>
  </si>
  <si>
    <t>Roy Scheider,Robert Shaw,Richard Dreyfuss,Lorraine Gary,Murray Hamilton,Carl Gottlieb,Jeffrey Kramer,Susan Backlinie,Jonathan Filley,Ted Grossman,Chris Rebello,Jay Mello,Lee Fierro,Jeffrey Voorhees,Craig Kingsbury,Robert Nevin,Peter Benchley,Jonathan Searle</t>
  </si>
  <si>
    <t>Peter Benchley,Carl Gottlieb</t>
  </si>
  <si>
    <t>Dead Poets Society</t>
  </si>
  <si>
    <t>He was their inspiration. He made their lives extraordinary.</t>
  </si>
  <si>
    <t>Robin Williams,Robert Sean Leonard,Ethan Hawke,Josh Charles,Gale Hansen,Dylan Kussman,Allelon Ruggiero,James Waterston,Norman Lloyd,Kurtwood Smith,Carla Belver,Leon Pownall,George Martin,Joe Aufiery,Matt Carey,Kevin Cooney,Jane Moore,Lara Flynn Boyle</t>
  </si>
  <si>
    <t>Tom Schulman</t>
  </si>
  <si>
    <t>The Big Lebowski</t>
  </si>
  <si>
    <t>Hay quienes tratan de ganarse la vida sin mover un dedo... otros tienen que cortarlos. (Mexico)</t>
  </si>
  <si>
    <t>Jeff Bridges,John Goodman,Julianne Moore,Steve Buscemi,David Huddleston,Philip Seymour Hoffman,Tara Reid,Philip Moon,Mark Pellegrino,Peter Stormare,Flea,Torsten Voges,Jimmie Dale Gilmore,Jack Kehler,John Turturro,James G. Hoosier,Carlos Leon,Terrence Burton</t>
  </si>
  <si>
    <t>Tokyo Story</t>
  </si>
  <si>
    <t>As long as life goes on, relationships between parents and children will bring boundless joy and endless grief.</t>
  </si>
  <si>
    <t>ChishÃ» RyÃ»,Chieko Higashiyama,SÃ´ Yamamura,Setsuko Hara,Haruko Sugimura,Kuniko Miyake,KyÃ´ko Kagawa,EijirÃ´ TÃ´no,Nobuo Nakamura,ShirÃ´ Ã”saka,Hisao Toake,Teruko Nagaoka,Mutsuko Sakura,Toyo Takahashi,TÃ´ru Abe,Sachiko Mitani,Zen Murase,Mitsuhiro MÃ´ri</t>
  </si>
  <si>
    <t>YasujirÃ´ Ozu</t>
  </si>
  <si>
    <t>KÃ´go Noda,YasujirÃ´ Ozu</t>
  </si>
  <si>
    <t>The Passion of Joan of Arc</t>
  </si>
  <si>
    <t>JOAN of ARC PICTURES Inc. presents</t>
  </si>
  <si>
    <t>Maria Falconetti,Eugene Silvain,AndrÃ© Berley,Maurice Schutz,Antonin Artaud,Michel Simon,Jean d'Yd,Louis Ravet,Armand Lurville,Jacques Arnna,Alexandre Mihalesco,LÃ©on Larive,Jean AymÃ©,Camille Bardou,Gilbert Dacheux,Gilbert Dalleu,Paul Delauzac,Dimitri Dimitriev</t>
  </si>
  <si>
    <t>Carl Theodor Dreyer</t>
  </si>
  <si>
    <t>Joseph Delteil,Carl Theodor Dreyer</t>
  </si>
  <si>
    <t>Hotel Rwanda</t>
  </si>
  <si>
    <t>When a country descended into madness and the world turned its back, one man had to make a choice</t>
  </si>
  <si>
    <t>Don Cheadle,Sophie Okonedo,Joaquin Phoenix,Xolani Mali,Desmond Dube,Hakeem Kae-Kazim,Tony Kgoroge,Rosie Motene,Neil McCarthy,Mabutho 'Kid' Sithole,Nick Nolte,Fana Mokoena,Jeremiah Ndlovu,Lebo Mashile,Antonio David Lyons,Leleti Khumalo,Kgomotso Seitshohlo,Lerato Mokgotho</t>
  </si>
  <si>
    <t>Terry George</t>
  </si>
  <si>
    <t>Keir Pearson,Terry George</t>
  </si>
  <si>
    <t>Ford v Ferrari</t>
  </si>
  <si>
    <t>They took the American dream for a ride.</t>
  </si>
  <si>
    <t>Matt Damon,Christian Bale,Jon Bernthal,CaitrÃ­ona Balfe,Josh Lucas,Noah Jupe,Tracy Letts,Remo Girone,Ray McKinnon,JJ Feild,Jack McMullen,Corrado Invernizzi,Joe Williamson,Ian Harding,Christopher Darga,Shawn Law,Emil Beheshti,Darrin Prescott</t>
  </si>
  <si>
    <t>James Mangold</t>
  </si>
  <si>
    <t>Jez Butterworth,John-Henry Butterworth,Jason Keller</t>
  </si>
  <si>
    <t>Rocky</t>
  </si>
  <si>
    <t>You have a ringside seat for the bloodiest bicentennial in history!</t>
  </si>
  <si>
    <t>Sylvester Stallone,Talia Shire,Burt Young,Carl Weathers,Burgess Meredith,Thayer David,Joe Spinell,Jimmy Gambina,Bill Baldwin,Al Silvani,George Memmoli,Jodi Letizia,Diana Lewis,George O'Hanlon,Larry Carroll,Stan Shaw,Don Sherman,Billy Sands</t>
  </si>
  <si>
    <t>John G. Avildsen</t>
  </si>
  <si>
    <t>Sylvester Stallone</t>
  </si>
  <si>
    <t>Platoon</t>
  </si>
  <si>
    <t>The first casualty of war is innocence.</t>
  </si>
  <si>
    <t>Charlie Sheen,Tom Berenger,Willem Dafoe,Keith David,Forest Whitaker,Francesco Quinn,Kevin Dillon,John C. McGinley,Reggie Johnson,Mark Moses,Corey Glover,Johnny Depp,Chris Pedersen,Bob Orwig,Corkey Ford,David Neidorf,Richard Edson,Tony Todd</t>
  </si>
  <si>
    <t>Oliver Stone</t>
  </si>
  <si>
    <t>Ratatouille</t>
  </si>
  <si>
    <t>Dinner is served... Summer 2007</t>
  </si>
  <si>
    <t>Brad Garrett,Lou Romano,Patton Oswalt,Ian Holm,Brian Dennehy,Peter Sohn,Peter O'Toole,Janeane Garofalo,Will Arnett,Julius Callahan,James Remar,John Ratzenberger,Teddy Newton,Tony Fucile,Jake Steinfeld,Brad Bird,StÃ©phane Roux,Jack Bird</t>
  </si>
  <si>
    <t>Brad Bird,Jan Pinkava(co-director)</t>
  </si>
  <si>
    <t>Brad Bird,Jan Pinkava,Jim Capobianco</t>
  </si>
  <si>
    <t>Spotlight</t>
  </si>
  <si>
    <t>Break the story. Break the silence.</t>
  </si>
  <si>
    <t>Mark Ruffalo,Michael Keaton,Rachel McAdams,Liev Schreiber,John Slattery,Brian d'Arcy James,Stanley Tucci,Elena Wohl,Gene Amoroso,Doug Murray,Sharon McFarlane,Jamey Sheridan,Neal Huff,Billy Crudup,Robert B. Kennedy,Duane Murray,Brian Chamberlain,Michael Cyril Creighton</t>
  </si>
  <si>
    <t>Tom McCarthy</t>
  </si>
  <si>
    <t>Josh Singer,Tom McCarthy</t>
  </si>
  <si>
    <t>The Terminator</t>
  </si>
  <si>
    <t>La sua missione e una sola: distruggere, uccidere... (His one and only mission: to destroy, to kill...) (Italian DVD)</t>
  </si>
  <si>
    <t>Arnold Schwarzenegger,Linda Hamilton,Michael Biehn,Paul Winfield,Lance Henriksen,Rick Rossovich,Bess Motta,Earl Boen,Dick Miller,Shawn Schepps,Bruce M. Kerner,Franco Columbu,Bill Paxton,Brad Rearden,Brian Thompson,William Wisher,Ken Fritz,Tom Oberhaus</t>
  </si>
  <si>
    <t>James Cameron,Gale Anne Hurd,William Wisher</t>
  </si>
  <si>
    <t>Logan</t>
  </si>
  <si>
    <t>His time has come</t>
  </si>
  <si>
    <t>Hugh Jackman,Patrick Stewart,Dafne Keen,Boyd Holbrook,Stephen Merchant,Elizabeth Rodriguez,Richard E. Grant,Eriq La Salle,Elise Neal,Quincy Fouse,Al Coronel,Frank Gallegos,Anthony Escobar,Reynaldo Gallegos,Krzysztof Soszynski,Stephen Dunlevy,Daniel Bernhardt,Ryan Sturz</t>
  </si>
  <si>
    <t>James Mangold,Scott Frank,Michael Green</t>
  </si>
  <si>
    <t>Stand by Me</t>
  </si>
  <si>
    <t>13+</t>
  </si>
  <si>
    <t>For some, it's the last real taste of innocence, and the first real taste of life. But for everyone, it's the time that memories are made of.</t>
  </si>
  <si>
    <t>Wil Wheaton,River Phoenix,Corey Feldman,Jerry O'Connell,Kiefer Sutherland,Casey Siemaszko,Gary Riley,Bradley Gregg,Jason Oliver Lipsett,Marshall Bell,Frances Lee McCain,Bruce Kirby,William Bronder,Scott Beach,Richard Dreyfuss,John Cusack,Madeleine Swift,Popeye</t>
  </si>
  <si>
    <t>Rob Reiner</t>
  </si>
  <si>
    <t>Stephen King,Raynold Gideon,Bruce A. Evans</t>
  </si>
  <si>
    <t>Rush</t>
  </si>
  <si>
    <t>Everyone's driven by something.</t>
  </si>
  <si>
    <t>Daniel BrÃ¼hl,Chris Hemsworth,Olivia Wilde,Alexandra Maria Lara,Pierfrancesco Favino,David Calder,Natalie Dormer,Stephen Mangan,Christian McKay,Alistair Petrie,Julian Rhind-Tutt,Colin Stinton,Jamie de Courcey,Augusto Dallara,Ilario Calvo,Patrick Baladi,Vincent Riotta,Martin Savage</t>
  </si>
  <si>
    <t>Peter Morgan</t>
  </si>
  <si>
    <t>Network</t>
  </si>
  <si>
    <t>"NETWORK"... the humanoids, the love story, the trials and tribulations, the savior of television, the attempted suicides, the assassination -- it's ALL coming along with a galaxy of stars you know and love!</t>
  </si>
  <si>
    <t>Faye Dunaway,William Holden,Peter Finch,Robert Duvall,Wesley Addy,Ned Beatty,Arthur Burghardt,Bill Burrows,John Carpenter,Jordan Charney,Kathy Cronkite,Ed Crowley,Jerome Dempsey,Conchata Ferrell,Gene Gross,Stanley Grover,Cindy Grover,Darryl Hickman</t>
  </si>
  <si>
    <t>Paddy Chayefsky</t>
  </si>
  <si>
    <t>Into the Wild</t>
  </si>
  <si>
    <t>Into the heart Into the soul</t>
  </si>
  <si>
    <t>Emile Hirsch,Vince Vaughn,Catherine Keener,Marcia Gay Harden,William Hurt,Jena Malone,Brian H. Dierker,Kristen Stewart,Hal Holbrook,Jim Gallien,James O'Neill,Malinda McCollum,Paul Knauls,Zach Galifianakis,Craig Mutsch,Jim Beidler,John Decker,John Hofer</t>
  </si>
  <si>
    <t>Sean Penn</t>
  </si>
  <si>
    <t>Sean Penn,Jon Krakauer</t>
  </si>
  <si>
    <t>Before Sunset</t>
  </si>
  <si>
    <t>1h 20m</t>
  </si>
  <si>
    <t>What if you had a second chance with the one that got away?</t>
  </si>
  <si>
    <t>Ethan Hawke,Julie Delpy,Vernon Dobtcheff,Louise Lemoine TorrÃ¨s,Rodolphe Pauly,Mariane Plasteig,Diabolo,Denis Evrard,Albert Delpy,Marie Pillet</t>
  </si>
  <si>
    <t>Richard Linklater,Julie Delpy,Ethan Hawke</t>
  </si>
  <si>
    <t>The Wizard of Oz</t>
  </si>
  <si>
    <t>Mighty Miracle Show Of 1000 Delights !</t>
  </si>
  <si>
    <t>Judy Garland,Frank Morgan,Ray Bolger,Bert Lahr,Jack Haley,Billie Burke,Margaret Hamilton,Charley Grapewin,Pat Walshe,Clara Blandick,Terry,The Singer Midgets,Franz Balluck,Josefine Balluck,Dorothy Barrett,Amelia Batchelor,Charles Becker,Freda Betsky</t>
  </si>
  <si>
    <t>Victor Fleming,George Cukor(uncredited),Mervyn LeRoy(uncredited)</t>
  </si>
  <si>
    <t>Noel Langley,Florence Ryerson,Edgar Allan Woolf</t>
  </si>
  <si>
    <t>Pather Panchali</t>
  </si>
  <si>
    <t>The Saga of an Indian Family</t>
  </si>
  <si>
    <t>Kanu Bannerjee,Karuna Bannerjee,Subir Banerjee,Chunibala Devi,Uma Das Gupta,Runki Banerjee,Reba Devi,Aparna Devi,Tulsi Chakraborty,Haren Banerjee,Rampada Das,Nibhanani Devi,Rama Gangopadhaya,Roma Ganguli,Binoy Mukherjee,Haridhan Nag,Harimohan Nag,Kshirod Roy</t>
  </si>
  <si>
    <t>Satyajit Ray</t>
  </si>
  <si>
    <t>Bibhutibhushan Bandyopadhyay,Satyajit Ray</t>
  </si>
  <si>
    <t>Groundhog Day</t>
  </si>
  <si>
    <t>What would you do if you were stuck in the same day... over and over? Anything you want and everything your heart desires.</t>
  </si>
  <si>
    <t>Bill Murray,Andie MacDowell,Chris Elliott,Stephen Tobolowsky,Brian Doyle-Murray,Marita Geraghty,Angela Paton,Rick Ducommun,Rick Overton,Robin Duke,Carol Bivins,Willie Garson,Ken Hudson Campbell,Les Podewell,Rod Sell,Tom Milanovich,John M. Watson Sr.,Peggy Roeder</t>
  </si>
  <si>
    <t>Harold Ramis</t>
  </si>
  <si>
    <t>Danny Rubin,Harold Ramis</t>
  </si>
  <si>
    <t>The Best Years of Our Lives</t>
  </si>
  <si>
    <t>THE SCREEN'S GREATEST LOVE STORY IS THE BEST FILM THIS YEAR FROM HOLLYWOOD!</t>
  </si>
  <si>
    <t>Myrna Loy,Dana Andrews,Fredric March,Teresa Wright,Virginia Mayo,Cathy O'Donnell,Hoagy Carmichael,Harold Russell,Gladys George,Roman Bohnen,Ray Collins,Minna Gombell,Walter Baldwin,Steve Cochran,Dorothy Adams,Don Beddoe,Marlene Aames,Charles Halton</t>
  </si>
  <si>
    <t>Robert E. Sherwood,MacKinlay Kantor</t>
  </si>
  <si>
    <t>The Exorcist</t>
  </si>
  <si>
    <t>Horror</t>
  </si>
  <si>
    <t>The movie you've been waiting for...without the wait.</t>
  </si>
  <si>
    <t>Ellen Burstyn,Max von Sydow,Linda Blair,Lee J. Cobb,Kitty Winn,Jack MacGowran,Jason Miller,William O'Malley,Barton Heyman,Peter Masterson,Rudolf SchÃ¼ndler,Gina Petrushka,Robert Symonds,Arthur Storch,Thomas Bermingham,Vasiliki Maliaros,Titos Vandis,John Mahon</t>
  </si>
  <si>
    <t>William Friedkin</t>
  </si>
  <si>
    <t>William Peter Blatty</t>
  </si>
  <si>
    <t>The Incredibles</t>
  </si>
  <si>
    <t>Save The Day</t>
  </si>
  <si>
    <t>Craig T. Nelson,Samuel L. Jackson,Holly Hunter,Jason Lee,Dominique Louis,Teddy Newton,Jean Sincere,Eli Fucile,Maeve Andrews,Wallace Shawn,Spencer Fox,Lou Romano,Wayne Canney,Sarah Vowell,Michael Bird,Elizabeth PeÃ±a,Bud Luckey,Brad Bird</t>
  </si>
  <si>
    <t>Brad Bird</t>
  </si>
  <si>
    <t>To Be or Not to Be</t>
  </si>
  <si>
    <t>The Picture Everyone Wants To See.</t>
  </si>
  <si>
    <t>Carole Lombard,Jack Benny,Robert Stack,Felix Bressart,Lionel Atwill,Stanley Ridges,Sig Ruman,Tom Dugan,Charles Halton,George Lynn,Henry Victor,Maude Eburne,Halliwell Hobbes,Miles Mander,Rudolph Anders,Paul Barrett,Sven Hugo Borg,Danny Borzage</t>
  </si>
  <si>
    <t>Ernst Lubitsch</t>
  </si>
  <si>
    <t>Melchior Lengyel,Edwin Justus Mayer,Ernst Lubitsch</t>
  </si>
  <si>
    <t>La haine</t>
  </si>
  <si>
    <t>So far, so good</t>
  </si>
  <si>
    <t>Vincent Cassel,Hubert KoundÃ©,SaÃ¯d Taghmaoui,Abdel Ahmed Ghili,Solo,Joseph Momo,HÃ©loÃ¯se Rauth,Rywka Wajsbrot,Olga Abrego,Laurent Labasse,Choukri Gabteni,Nabil Ben Mhamed,BenoÃ®t Magimel,MÃ©dard Niang,Arash Mansour,Abdel-Moulah Boujdouni,Mathilde Vitry,Christian Moro</t>
  </si>
  <si>
    <t>Mathieu Kassovitz</t>
  </si>
  <si>
    <t>The Battle of Algiers</t>
  </si>
  <si>
    <t>The French Colonel...who was forced even to torture! One of the many women...who stopped at nothing to win! The Algerian Street Boy...who became a rebel hero!</t>
  </si>
  <si>
    <t>Brahim Hadjadj,Jean Martin,Yacef Saadi,Samia Kerbash,Ugo Paletti,Fusia El Kader,Mohamed Ben Kassen,Franco Moruzzi,Tommaso Neri,RouÃ¯ched,Gene Wesson</t>
  </si>
  <si>
    <t>Gillo Pontecorvo</t>
  </si>
  <si>
    <t>Franco Solinas,Gillo Pontecorvo</t>
  </si>
  <si>
    <t>Pirates of the Caribbean: The Curse of the Black Pearl</t>
  </si>
  <si>
    <t>Prepare to be blown out of the water.</t>
  </si>
  <si>
    <t>Johnny Depp,Geoffrey Rush,Orlando Bloom,Keira Knightley,Jack Davenport,Jonathan Pryce,Lee Arenberg,Mackenzie Crook,Damian O'Hare,Giles New,Angus Barnett,David Bailie,Michael Berry Jr.,Isaac C. Singleton Jr.,Kevin McNally,Treva Etienne,Zoe Saldana,Guy Siner</t>
  </si>
  <si>
    <t>Gore Verbinski</t>
  </si>
  <si>
    <t>Ted Elliott,Terry Rossio,Stuart Beattie</t>
  </si>
  <si>
    <t>Hachi: A Dog's Tale</t>
  </si>
  <si>
    <t>A true story of faith, devotion and undying love.</t>
  </si>
  <si>
    <t>Richard Gere,Joan Allen,Cary-Hiroyuki Tagawa,Sarah Roemer,Jason Alexander,Erick Avari,Davenia McFadden,Robbie Sublett,Kevin DeCoste,Rob Degnan,Tora HallstrÃ¶m,Donna Sorbello,Frank S. Aronson,Troy Doherty,Ian Sherman,Timothy Crowe,Denece Ryland,Blake Friedman</t>
  </si>
  <si>
    <t>Lasse HallstrÃ¶m</t>
  </si>
  <si>
    <t>Stephen P. Lindsey,Kaneto ShindÃ´</t>
  </si>
  <si>
    <t>The Grapes of Wrath</t>
  </si>
  <si>
    <t>The thousands who have read the book will know why WE WILL NOT SELL ANY CHILDREN TICKETS to see this picture!</t>
  </si>
  <si>
    <t>800000 (estimated)</t>
  </si>
  <si>
    <t>Henry Fonda,Jane Darwell,John Carradine,Charley Grapewin,Dorris Bowdon,Russell Simpson,O.Z. Whitehead,John Qualen,Eddie Quillan,Zeffie Tilbury,Frank Sully,Frank Darien,Darryl Hickman,Shirley Mills,Roger Imhof,Grant Mitchell,Charles D. Brown,John Arledge</t>
  </si>
  <si>
    <t>John Ford</t>
  </si>
  <si>
    <t>Nunnally Johnson,John Steinbeck</t>
  </si>
  <si>
    <t>Jai Bhim</t>
  </si>
  <si>
    <t>TV-MA</t>
  </si>
  <si>
    <t>imeDramaMystery</t>
  </si>
  <si>
    <t>Suriya,Lijo Mol Jose,Manikandan K.,Rajisha Vijayan,Prakash Raj,Rao Ramesh,Guru Somasundaram,M.S. Bhaskar,V. Jayaprakash,Sibi Thomas,Ilavarasu,Jayarao,Sujatha Sivakumar,Ravi Venkatraman,Tamizh,Kumaravel,Supergood Subramani,Bala Hasan</t>
  </si>
  <si>
    <t>T.J. Gnanavel</t>
  </si>
  <si>
    <t>T.J. Gnanavel,Rajendra Sapre</t>
  </si>
  <si>
    <t>My Father and My Son</t>
  </si>
  <si>
    <t>Give him a room dad, he has no place to go...</t>
  </si>
  <si>
    <t>Ã‡etin Tekindor,Fikret Kuskan,HÃ¼meyra,Ege Tanman,Serif Sezer,Yetkin Dikinciler,Binnur Kaya,Mahmut GÃ¶kgÃ¶z,Nergis Ã‡orakÃ§i,Bilge Sen,Tuba BÃ¼yÃ¼kÃ¼stÃ¼n,Ã–zge Ã–zberk,Erdal Tosun,Halit ErgenÃ§,Tugyan Akay KavukÃ§u,Ege Kaya,Muzaffer Demirel,Burak AkÃ§akaya</t>
  </si>
  <si>
    <t>Ã‡agan Irmak</t>
  </si>
  <si>
    <t>Amores Perros</t>
  </si>
  <si>
    <t>Love. Betrayal. Death.</t>
  </si>
  <si>
    <t>Emilio EchevarrÃ­a,Gael GarcÃ­a Bernal,Goya Toledo,Ãlvaro Guerrero,Vanessa Bauche,Jorge Salinas,Marco PÃ©rez,Rodrigo Murray,Humberto Busto,Gerardo Campbell,Rosa MarÃ­a Bianchi,Dunia SaldÃ­var,Adriana Barraza,JosÃ© Sefami,Lourdes EchevarrÃ­a,Laura Almela,Ricardo Dalmacci,Gustavo SÃ¡nchez Parra</t>
  </si>
  <si>
    <t>Alejandro G. IÃ±Ã¡rritu</t>
  </si>
  <si>
    <t>Guillermo Arriaga</t>
  </si>
  <si>
    <t>Rebecca</t>
  </si>
  <si>
    <t>THE MIGHTY NOVEL LEAPS TO TURBULENT LIFE ON THE SCREEN! (Print Ad- Syracuse Herald-American, ((Syracuse, NY)) 24 March 1940)</t>
  </si>
  <si>
    <t>Laurence Olivier,Joan Fontaine,George Sanders,Judith Anderson,Nigel Bruce,Reginald Denny,C. Aubrey Smith,Gladys Cooper,Florence Bates,Melville Cooper,Leo G. Carroll,Leonard Carey,Lumsden Hare,Edward Fielding,Philip Winter,Forrester Harvey,Bunny Beatty,Billy Bevan</t>
  </si>
  <si>
    <t>Daphne Du Maurier,Robert E. Sherwood,Joan Harrison</t>
  </si>
  <si>
    <t>Cool Hand Luke</t>
  </si>
  <si>
    <t>GP</t>
  </si>
  <si>
    <t>"What we've got here is failure to communicate."</t>
  </si>
  <si>
    <t>Paul Newman,George Kennedy,Strother Martin,J.D. Cannon,Lou Antonio,Robert Drivas,Jo Van Fleet,Clifton James,Morgan Woodward,Luke Askew,Marc Cavell,Richard Davalos,Robert Donner,Warren Finnerty,Dennis Hopper,John McLiam,Wayne Rogers,Harry Dean Stanton</t>
  </si>
  <si>
    <t>Stuart Rosenberg</t>
  </si>
  <si>
    <t>Donn Pearce,Frank Pierson,Hal Dresner</t>
  </si>
  <si>
    <t>The Handmaiden</t>
  </si>
  <si>
    <t>Never did they expect to get into a controversial relationship...</t>
  </si>
  <si>
    <t>Kim Min-hee,Ha Jung-woo,Cho Jin-woong,Moon So-ri,Kim Tae-ri,Yong-nyeo Lee,Min-chae Yoo,Dong-hwi Lee,Kim Hae-sook,Kyu-jung Lee,Si-eun Kim,Si-yeon Ha,Rina Takagi,Geun-hee Won,Jong-Dae Kim,Han-sun Jang,Eun-yeong Kim,Ri-woo Kim</t>
  </si>
  <si>
    <t>Sarah Waters,Chung Seo-kyung,Park Chan-wook</t>
  </si>
  <si>
    <t>The 400 Blows</t>
  </si>
  <si>
    <t>From the Vanguard of New Film-Makers Comes an Extraordinary Motion Picture</t>
  </si>
  <si>
    <t>Jean-Pierre LÃ©aud,Albert RÃ©my,Claire Maurier,Guy Decomble,Georges Flamant,Patrick Auffay,Daniel Couturier,FranÃ§ois Nocher,Richard Kanayan,Renaud Fontanarosa,Michel Girard,Serge Moati,Bernard Abbou,Jean-FranÃ§ois Bergouignan,Michel Lesignor,Luc Andrieux,Robert Beauvais,Bouchon</t>
  </si>
  <si>
    <t>FranÃ§ois Truffaut</t>
  </si>
  <si>
    <t>FranÃ§ois Truffaut,Marcel Moussy</t>
  </si>
  <si>
    <t>The Sound of Music</t>
  </si>
  <si>
    <t>RADIANCE THAT FLOODS THE SCREEN...AND WARMS THE HEART!</t>
  </si>
  <si>
    <t>Julie Andrews,Christopher Plummer,Eleanor Parker,Richard Haydn,Peggy Wood,Charmian Carr,Heather Menzies-Urich,Nicholas Hammond,Duane Chase,Angela Cartwright,Debbie Turner,Kym Karath,Anna Lee,Portia Nelson,Ben Wright,Daniel Truhitte,Norma Varden,Gilchrist Stuart</t>
  </si>
  <si>
    <t>Robert Wise</t>
  </si>
  <si>
    <t>Georg Hurdalek,Howard Lindsay,Russel Crouse</t>
  </si>
  <si>
    <t>It Happened One Night</t>
  </si>
  <si>
    <t>Two great lovers of the screen in the grandest of romantic comedies !</t>
  </si>
  <si>
    <t>Clark Gable,Claudette Colbert,Walter Connolly,Roscoe Karns,Jameson Thomas,Alan Hale,Arthur Hoyt,Blanche Friderici,Charles C. Wilson,Ernie Adams,Jessie Arnold,Irving Bacon,William Bailey,William Begg,William A. Boardway,Ward Bond,Harry C. Bradley,George P. Breakston</t>
  </si>
  <si>
    <t>Robert Riskin,Samuel Hopkins Adams</t>
  </si>
  <si>
    <t>Persona</t>
  </si>
  <si>
    <t>1h 23m</t>
  </si>
  <si>
    <t>A new film by Ingmar Bergman</t>
  </si>
  <si>
    <t>Bibi Andersson,Liv Ullmann,Margaretha Krook,Gunnar BjÃ¶rnstrand,JÃ¶rgen LindstrÃ¶m</t>
  </si>
  <si>
    <t>Life of Brian</t>
  </si>
  <si>
    <t>Comedy</t>
  </si>
  <si>
    <t>1h 34m</t>
  </si>
  <si>
    <t>A motion picture destined to offend nearly two thirds of the civilized world. And severely annoy the other third.</t>
  </si>
  <si>
    <t>Graham Chapman,John Cleese,Michael Palin,Terry Gilliam,Eric Idle,Terry Jones,Terence Bayler,Carol Cleveland,Kenneth Colley,Neil Innes,Charles McKeown,John Young,Gwen Taylor,Sue Jones-Davies,Peter Brett,John Case,Chris Langham,Andrew MacLachlan</t>
  </si>
  <si>
    <t>Terry Jones</t>
  </si>
  <si>
    <t>Graham Chapman,John Cleese,Terry Gilliam</t>
  </si>
  <si>
    <t>The Iron Giant</t>
  </si>
  <si>
    <t>Some secrets are too huge to hide</t>
  </si>
  <si>
    <t>Eli Marienthal,Harry Connick Jr.,Jennifer Aniston,Vin Diesel,James Gammon,Cloris Leachman,Christopher McDonald,John Mahoney,M. Emmet Walsh,Jack Angel,Bob Bergen,Mary Kay Bergman,Michael Bird,Devon Cole Borisoff,Rodger Bumpass,Robert Clotworthy,Jennifer Darling,Zack Eginton</t>
  </si>
  <si>
    <t>Tim McCanlies,Brad Bird,Ted Hughes</t>
  </si>
  <si>
    <t>The Help</t>
  </si>
  <si>
    <t>Change begins with a whisper.</t>
  </si>
  <si>
    <t>Viola Davis,Emma Stone,Octavia Spencer,Bryce Dallas Howard,Jessica Chastain,Ahna O'Reilly,Allison Janney,Anna Camp,Eleanor Henry,Emma Henry,Christopher Lowell,Cicely Tyson,Mike Vogel,Sissy Spacek,Brian Kerwin,Wes Chatham,Aunjanue Ellis,Ted Welch</t>
  </si>
  <si>
    <t>Tate Taylor</t>
  </si>
  <si>
    <t>Tate Taylor,Kathryn Stockett</t>
  </si>
  <si>
    <t>Dersu Uzala</t>
  </si>
  <si>
    <t>There is man and beast at nature's mercy. There is awe and love and reverence. And there is the man called...</t>
  </si>
  <si>
    <t>Maksim Munzuk,Yuriy Solomin,Mikhail Bychkov,Vladimir Khrulyov,V. Lastochkin,Stanislav Marin,Igor Sykhra,Vladimir Sergiyakov,Yanis Yakobsons,Vladimir Khlestov,G. Polunin,V. Koldin,M. Tetov,S. Sinyavskiy,Vladimir Sverba,V. Ignatov,Vladimir Kremena,Aleksandr Pyatkov</t>
  </si>
  <si>
    <t>Akira Kurosawa,Yuriy Nagibin,Vladimir Arsenev</t>
  </si>
  <si>
    <t>Aladdin</t>
  </si>
  <si>
    <t>1h 30m</t>
  </si>
  <si>
    <t>Wish granted! (DVD re-release)</t>
  </si>
  <si>
    <t>Scott Weinger,Robin Williams,Linda Larkin,Jonathan Freeman,Frank Welker,Gilbert Gottfried,Douglas Seale,Charlie Adler,Jack Angel,Corey Burton,Philip L. Clarke,Jim Cummings,Jennifer Darling,Debi Derryberry,Bruce Gooch,Jerry Houser,Vera Lockwood,Sherry Lynn</t>
  </si>
  <si>
    <t>Ron Clements,John Musker</t>
  </si>
  <si>
    <t>Ron Clements,John Musker,Ted Elliott</t>
  </si>
  <si>
    <t>Gandhi</t>
  </si>
  <si>
    <t>3h 11m</t>
  </si>
  <si>
    <t>His Triumph Changed The World Forever.</t>
  </si>
  <si>
    <t>Ben Kingsley,John Gielgud,Rohini Hattangadi,Roshan Seth,Candice Bergen,Edward Fox,Trevor Howard,John Mills,Martin Sheen,Ian Charleson,GÃ¼nther Maria Halmer,Athol Fugard,Saeed Jaffrey,Geraldine James,Alyque Padamsee,Amrish Puri,Ian Bannen,Michael Bryant</t>
  </si>
  <si>
    <t>Richard Attenborough</t>
  </si>
  <si>
    <t>John Briley</t>
  </si>
  <si>
    <t>Dances with Wolves</t>
  </si>
  <si>
    <t>Inside everyone is a frontier waiting to be discovered.</t>
  </si>
  <si>
    <t>Kevin Costner,Mary McDonnell,Graham Greene,Rodney A. Grant,Floyd 'Red Crow' Westerman,Tantoo Cardinal,Robert Pastorelli,Charles Rocket,Maury Chaykin,Jimmy Herman,Nathan Lee Chasing His Horse,Michael Spears,Jason R. Lone Hill,Tony Pierce,Doris Leader Charge,Tom Everett,Larry Joshua,Kirk Baltz</t>
  </si>
  <si>
    <t>Kevin Costner</t>
  </si>
  <si>
    <t>Michael Blake</t>
  </si>
  <si>
    <t>runtime(mins)</t>
  </si>
  <si>
    <t>Chris Nolan Movies</t>
  </si>
  <si>
    <t>Thriller</t>
  </si>
  <si>
    <t>MPAA Rating count</t>
  </si>
  <si>
    <t>Rating Count</t>
  </si>
  <si>
    <t>Short Movie</t>
  </si>
  <si>
    <t>Normal Movie</t>
  </si>
  <si>
    <t>Long Movie</t>
  </si>
  <si>
    <t>Lana Wachowski, Lilly Wachowski</t>
  </si>
  <si>
    <t>Fernando Meirelles, KÃ¡tia Lund(co-director)</t>
  </si>
  <si>
    <t>Roger Allers, Rob Minkoff</t>
  </si>
  <si>
    <t>Olivier Nakache, Ã‰ric Toledano</t>
  </si>
  <si>
    <t>Aamir Khan, Amole Gupte(uncredited)</t>
  </si>
  <si>
    <t>Terry Gilliam, Terry Jones</t>
  </si>
  <si>
    <t>Ethan Coen, Joel Coen</t>
  </si>
  <si>
    <t>Andrew Stanton, Lee Unkrich(co-director)</t>
  </si>
  <si>
    <t>Victor Fleming, George Cukor(uncredited),Sam Wood(uncredited)</t>
  </si>
  <si>
    <t>Pete Docter, Ronnie Del Carmen(co-director)</t>
  </si>
  <si>
    <t>Crime</t>
  </si>
  <si>
    <t>Romance</t>
  </si>
  <si>
    <t>Sci</t>
  </si>
  <si>
    <t>History</t>
  </si>
  <si>
    <t>Sci-Fi</t>
  </si>
  <si>
    <t>Fantasy</t>
  </si>
  <si>
    <t>Mystery</t>
  </si>
  <si>
    <t>Adventure</t>
  </si>
  <si>
    <t>Family</t>
  </si>
  <si>
    <t>War</t>
  </si>
  <si>
    <t>Music</t>
  </si>
  <si>
    <t>Film-Noir</t>
  </si>
  <si>
    <t>Action</t>
  </si>
  <si>
    <t>Sport</t>
  </si>
  <si>
    <t>Musical</t>
  </si>
  <si>
    <t>Biography</t>
  </si>
  <si>
    <t>Animation</t>
  </si>
  <si>
    <t>2nd genre</t>
  </si>
  <si>
    <t>1st genre</t>
  </si>
  <si>
    <t>3rd genre</t>
  </si>
  <si>
    <t>1990-1999 Movies</t>
  </si>
  <si>
    <t>2011-2022</t>
  </si>
  <si>
    <t>Martin Scorsese Movies</t>
  </si>
  <si>
    <t>Primary Genre Count</t>
  </si>
  <si>
    <t>Film Noir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</si>
</sst>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6"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C8E6-DD89-4FF4-948E-03E7A36ABB19}">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D5A78-6F18-4166-8E96-EF626ABD0935}">
  <dimension ref="A1:AG252"/>
  <sheetViews>
    <sheetView tabSelected="1" topLeftCell="Z1" workbookViewId="0">
      <selection activeCell="AE17" sqref="AE17"/>
    </sheetView>
  </sheetViews>
  <sheetFormatPr defaultRowHeight="14.5" x14ac:dyDescent="0.35"/>
  <cols>
    <col min="2" max="2" width="16.26953125" customWidth="1"/>
    <col min="5" max="5" width="14.54296875" customWidth="1"/>
    <col min="6" max="6" width="12.36328125" customWidth="1"/>
    <col min="7" max="7" width="12.90625" customWidth="1"/>
    <col min="11" max="11" width="15.7265625" customWidth="1"/>
    <col min="14" max="14" width="28.08984375" customWidth="1"/>
    <col min="22" max="22" width="19" customWidth="1"/>
    <col min="27" max="27" width="10.36328125" customWidth="1"/>
    <col min="29" max="29" width="14.7265625" customWidth="1"/>
  </cols>
  <sheetData>
    <row r="1" spans="1:33" x14ac:dyDescent="0.35">
      <c r="A1" t="s">
        <v>0</v>
      </c>
      <c r="B1" t="s">
        <v>1</v>
      </c>
      <c r="C1" t="s">
        <v>2</v>
      </c>
      <c r="D1" t="s">
        <v>3</v>
      </c>
      <c r="E1" t="s">
        <v>1285</v>
      </c>
      <c r="F1" t="s">
        <v>1284</v>
      </c>
      <c r="G1" t="s">
        <v>1286</v>
      </c>
      <c r="H1" t="s">
        <v>4</v>
      </c>
      <c r="I1" t="s">
        <v>5</v>
      </c>
      <c r="J1" t="s">
        <v>6</v>
      </c>
      <c r="K1" t="s">
        <v>7</v>
      </c>
      <c r="L1" t="s">
        <v>8</v>
      </c>
      <c r="M1" t="s">
        <v>9</v>
      </c>
      <c r="N1" t="s">
        <v>10</v>
      </c>
      <c r="O1" t="s">
        <v>11</v>
      </c>
      <c r="T1" t="s">
        <v>1249</v>
      </c>
      <c r="X1" t="s">
        <v>1288</v>
      </c>
      <c r="Z1" t="s">
        <v>1250</v>
      </c>
      <c r="AC1" t="s">
        <v>1252</v>
      </c>
      <c r="AE1" t="s">
        <v>1253</v>
      </c>
    </row>
    <row r="2" spans="1:33" x14ac:dyDescent="0.35">
      <c r="A2">
        <v>1</v>
      </c>
      <c r="B2" t="s">
        <v>12</v>
      </c>
      <c r="C2">
        <v>1994</v>
      </c>
      <c r="D2">
        <v>9.3000000000000007</v>
      </c>
      <c r="E2" t="s">
        <v>13</v>
      </c>
      <c r="H2" t="s">
        <v>14</v>
      </c>
      <c r="I2" t="s">
        <v>15</v>
      </c>
      <c r="J2" t="s">
        <v>16</v>
      </c>
      <c r="K2">
        <v>25000000</v>
      </c>
      <c r="L2">
        <v>28884504</v>
      </c>
      <c r="M2" t="s">
        <v>17</v>
      </c>
      <c r="N2" t="s">
        <v>18</v>
      </c>
      <c r="O2" t="s">
        <v>19</v>
      </c>
      <c r="T2">
        <f>IFERROR(LEFT(I2,FIND("h",I2)-1)*60 + MID(I2,FIND("h",I2)+2,LEN(I2)-FIND("h",I2)-2)*1, "")</f>
        <v>142</v>
      </c>
      <c r="V2" s="2">
        <f>AVERAGE(T2:T251)</f>
        <v>129.13200000000001</v>
      </c>
      <c r="X2">
        <f>COUNTIF(C2:C251,"2011")</f>
        <v>5</v>
      </c>
      <c r="Z2">
        <f>COUNTIF(N2:N251,"Christopher Nolan")</f>
        <v>7</v>
      </c>
      <c r="AC2">
        <f>COUNTIF(H2:H251,"R")</f>
        <v>97</v>
      </c>
      <c r="AE2">
        <f>COUNTIF(D2:D251,"8")</f>
        <v>5</v>
      </c>
      <c r="AG2">
        <f>COUNTIF(C2:C251,"&lt;=2000")</f>
        <v>159</v>
      </c>
    </row>
    <row r="3" spans="1:33" x14ac:dyDescent="0.35">
      <c r="A3">
        <v>2</v>
      </c>
      <c r="B3" t="s">
        <v>20</v>
      </c>
      <c r="C3">
        <v>1972</v>
      </c>
      <c r="D3">
        <v>9.1999999999999993</v>
      </c>
      <c r="E3" t="s">
        <v>1267</v>
      </c>
      <c r="F3" t="s">
        <v>13</v>
      </c>
      <c r="H3" t="s">
        <v>14</v>
      </c>
      <c r="I3" t="s">
        <v>21</v>
      </c>
      <c r="J3" t="s">
        <v>22</v>
      </c>
      <c r="K3">
        <v>6000000</v>
      </c>
      <c r="L3">
        <v>250341816</v>
      </c>
      <c r="M3" t="s">
        <v>23</v>
      </c>
      <c r="N3" t="s">
        <v>24</v>
      </c>
      <c r="O3" t="s">
        <v>25</v>
      </c>
      <c r="T3">
        <f>IFERROR(LEFT(I3,FIND("h",I3)-1)*60 + MID(I3,FIND("h",I3)+2,LEN(I3)-FIND("h",I3)-2)*1, "")</f>
        <v>175</v>
      </c>
      <c r="V3" s="2">
        <f>_xlfn.STDEV.P(T2:T251)</f>
        <v>30.128567440221914</v>
      </c>
      <c r="X3">
        <f>COUNTIF(C2:C251,"2012")</f>
        <v>3</v>
      </c>
      <c r="Z3" t="s">
        <v>1289</v>
      </c>
      <c r="AC3">
        <f>COUNTIF(H2:H251,"PG-13")</f>
        <v>35</v>
      </c>
      <c r="AE3">
        <f>COUNTIF(D2:D251,"8.1")</f>
        <v>68</v>
      </c>
      <c r="AG3">
        <f>COUNTIF(C2:C251,"&gt;2000")</f>
        <v>91</v>
      </c>
    </row>
    <row r="4" spans="1:33" x14ac:dyDescent="0.35">
      <c r="A4">
        <v>3</v>
      </c>
      <c r="B4" t="s">
        <v>26</v>
      </c>
      <c r="C4">
        <v>2008</v>
      </c>
      <c r="D4">
        <v>9</v>
      </c>
      <c r="E4" t="s">
        <v>1279</v>
      </c>
      <c r="F4" t="s">
        <v>1267</v>
      </c>
      <c r="G4" t="s">
        <v>13</v>
      </c>
      <c r="H4" t="s">
        <v>27</v>
      </c>
      <c r="I4" t="s">
        <v>28</v>
      </c>
      <c r="J4" t="s">
        <v>29</v>
      </c>
      <c r="K4">
        <v>185000000</v>
      </c>
      <c r="L4">
        <v>1006234167</v>
      </c>
      <c r="M4" t="s">
        <v>30</v>
      </c>
      <c r="N4" t="s">
        <v>31</v>
      </c>
      <c r="O4" t="s">
        <v>32</v>
      </c>
      <c r="T4">
        <f t="shared" ref="T4:T67" si="0">IFERROR(LEFT(I4,FIND("h",I4)-1)*60 + MID(I4,FIND("h",I4)+2,LEN(I4)-FIND("h",I4)-2)*1, "")</f>
        <v>152</v>
      </c>
      <c r="X4">
        <f>COUNTIF(C2:C251,"2013")</f>
        <v>4</v>
      </c>
      <c r="Z4">
        <f>COUNTIF(N2:N251,"Martin Scorsese")</f>
        <v>7</v>
      </c>
      <c r="AC4">
        <f>COUNTIF(H2:H251,"PG")</f>
        <v>37</v>
      </c>
      <c r="AE4">
        <f>COUNTIF(D2:D251,"8.2")</f>
        <v>55</v>
      </c>
    </row>
    <row r="5" spans="1:33" x14ac:dyDescent="0.35">
      <c r="A5">
        <v>4</v>
      </c>
      <c r="B5" t="s">
        <v>33</v>
      </c>
      <c r="C5">
        <v>1974</v>
      </c>
      <c r="D5">
        <v>9</v>
      </c>
      <c r="E5" t="s">
        <v>1267</v>
      </c>
      <c r="F5" t="s">
        <v>13</v>
      </c>
      <c r="H5" t="s">
        <v>14</v>
      </c>
      <c r="I5" t="s">
        <v>34</v>
      </c>
      <c r="J5" t="s">
        <v>35</v>
      </c>
      <c r="K5">
        <v>13000000</v>
      </c>
      <c r="L5">
        <v>47961919</v>
      </c>
      <c r="M5" t="s">
        <v>36</v>
      </c>
      <c r="N5" t="s">
        <v>24</v>
      </c>
      <c r="O5" t="s">
        <v>37</v>
      </c>
      <c r="T5">
        <f t="shared" si="0"/>
        <v>202</v>
      </c>
      <c r="X5">
        <f>COUNTIF(C2:C251,"2014")</f>
        <v>5</v>
      </c>
      <c r="AC5">
        <f>COUNTIF(H2:H251,"G")</f>
        <v>19</v>
      </c>
      <c r="AE5">
        <f>COUNTIF(D2:D251,"8.3")</f>
        <v>38</v>
      </c>
    </row>
    <row r="6" spans="1:33" x14ac:dyDescent="0.35">
      <c r="A6">
        <v>5</v>
      </c>
      <c r="B6" t="s">
        <v>38</v>
      </c>
      <c r="C6">
        <v>1957</v>
      </c>
      <c r="D6">
        <v>9</v>
      </c>
      <c r="E6" t="s">
        <v>1267</v>
      </c>
      <c r="F6" t="s">
        <v>13</v>
      </c>
      <c r="H6" t="s">
        <v>39</v>
      </c>
      <c r="I6" t="s">
        <v>40</v>
      </c>
      <c r="J6" t="s">
        <v>41</v>
      </c>
      <c r="K6">
        <v>350000</v>
      </c>
      <c r="L6">
        <v>955</v>
      </c>
      <c r="M6" t="s">
        <v>42</v>
      </c>
      <c r="N6" t="s">
        <v>43</v>
      </c>
      <c r="O6" t="s">
        <v>44</v>
      </c>
      <c r="T6">
        <f t="shared" si="0"/>
        <v>96</v>
      </c>
      <c r="V6" t="s">
        <v>1254</v>
      </c>
      <c r="X6">
        <f>COUNTIF(C2:C251,"2015")</f>
        <v>4</v>
      </c>
      <c r="AC6">
        <f>COUNTIF(H2:H251,"Approved")</f>
        <v>14</v>
      </c>
      <c r="AE6">
        <f>COUNTIF(D2:D251,"8.4")</f>
        <v>30</v>
      </c>
    </row>
    <row r="7" spans="1:33" x14ac:dyDescent="0.35">
      <c r="A7">
        <v>6</v>
      </c>
      <c r="B7" t="s">
        <v>45</v>
      </c>
      <c r="C7">
        <v>1993</v>
      </c>
      <c r="D7">
        <v>9</v>
      </c>
      <c r="E7" t="s">
        <v>1282</v>
      </c>
      <c r="F7" t="s">
        <v>13</v>
      </c>
      <c r="G7" t="s">
        <v>1270</v>
      </c>
      <c r="H7" t="s">
        <v>14</v>
      </c>
      <c r="I7" t="s">
        <v>46</v>
      </c>
      <c r="J7" t="s">
        <v>47</v>
      </c>
      <c r="K7">
        <v>22000000</v>
      </c>
      <c r="L7">
        <v>322161245</v>
      </c>
      <c r="M7" t="s">
        <v>48</v>
      </c>
      <c r="N7" t="s">
        <v>49</v>
      </c>
      <c r="O7" t="s">
        <v>50</v>
      </c>
      <c r="T7">
        <f t="shared" si="0"/>
        <v>195</v>
      </c>
      <c r="V7">
        <f>COUNTIF(T2:T251,"&lt;100")</f>
        <v>43</v>
      </c>
      <c r="X7">
        <f>COUNTIF(C2:C251,"2016")</f>
        <v>4</v>
      </c>
      <c r="AA7" t="s">
        <v>1287</v>
      </c>
      <c r="AC7">
        <f>COUNTIF(H2:H251,"Not Rated")</f>
        <v>24</v>
      </c>
      <c r="AE7">
        <f>COUNTIF(D2:D251,"8.5")</f>
        <v>22</v>
      </c>
    </row>
    <row r="8" spans="1:33" x14ac:dyDescent="0.35">
      <c r="A8">
        <v>7</v>
      </c>
      <c r="B8" t="s">
        <v>51</v>
      </c>
      <c r="C8">
        <v>2003</v>
      </c>
      <c r="D8">
        <v>9</v>
      </c>
      <c r="E8" t="s">
        <v>1279</v>
      </c>
      <c r="F8" t="s">
        <v>1274</v>
      </c>
      <c r="G8" t="s">
        <v>13</v>
      </c>
      <c r="H8" t="s">
        <v>27</v>
      </c>
      <c r="I8" t="s">
        <v>52</v>
      </c>
      <c r="J8" t="s">
        <v>53</v>
      </c>
      <c r="K8">
        <v>94000000</v>
      </c>
      <c r="L8">
        <v>1146457748</v>
      </c>
      <c r="M8" t="s">
        <v>54</v>
      </c>
      <c r="N8" t="s">
        <v>55</v>
      </c>
      <c r="O8" t="s">
        <v>56</v>
      </c>
      <c r="T8">
        <f t="shared" si="0"/>
        <v>201</v>
      </c>
      <c r="V8" t="s">
        <v>1255</v>
      </c>
      <c r="X8">
        <f>COUNTIF(C2:C251,"2017")</f>
        <v>3</v>
      </c>
      <c r="AA8">
        <f>COUNTIF(C2:C251,"1990")</f>
        <v>2</v>
      </c>
      <c r="AC8">
        <f>COUNTIF(H2:H251,"X")</f>
        <v>1</v>
      </c>
      <c r="AE8">
        <f>COUNTIF(D2:D251,"8.6")</f>
        <v>13</v>
      </c>
    </row>
    <row r="9" spans="1:33" x14ac:dyDescent="0.35">
      <c r="A9">
        <v>8</v>
      </c>
      <c r="B9" t="s">
        <v>57</v>
      </c>
      <c r="C9">
        <v>1994</v>
      </c>
      <c r="D9">
        <v>8.9</v>
      </c>
      <c r="E9" t="s">
        <v>1267</v>
      </c>
      <c r="F9" t="s">
        <v>13</v>
      </c>
      <c r="H9" t="s">
        <v>14</v>
      </c>
      <c r="I9" t="s">
        <v>58</v>
      </c>
      <c r="J9" t="s">
        <v>59</v>
      </c>
      <c r="K9">
        <v>8000000</v>
      </c>
      <c r="L9">
        <v>213928762</v>
      </c>
      <c r="M9" t="s">
        <v>60</v>
      </c>
      <c r="N9" t="s">
        <v>61</v>
      </c>
      <c r="O9" t="s">
        <v>62</v>
      </c>
      <c r="T9">
        <f t="shared" si="0"/>
        <v>154</v>
      </c>
      <c r="V9">
        <v>155</v>
      </c>
      <c r="X9">
        <f>COUNTIF(C2:C251,"2018")</f>
        <v>4</v>
      </c>
      <c r="AA9">
        <f>COUNTIF(C2:C251,"1991")</f>
        <v>2</v>
      </c>
      <c r="AC9">
        <f>COUNTIF(H2:H251,"Unrated")</f>
        <v>1</v>
      </c>
      <c r="AE9">
        <f>COUNTIF(D2:D251,"8.7")</f>
        <v>4</v>
      </c>
    </row>
    <row r="10" spans="1:33" x14ac:dyDescent="0.35">
      <c r="A10">
        <v>9</v>
      </c>
      <c r="B10" t="s">
        <v>63</v>
      </c>
      <c r="C10">
        <v>2001</v>
      </c>
      <c r="D10">
        <v>8.8000000000000007</v>
      </c>
      <c r="E10" t="s">
        <v>1279</v>
      </c>
      <c r="F10" t="s">
        <v>1274</v>
      </c>
      <c r="G10" t="s">
        <v>13</v>
      </c>
      <c r="H10" t="s">
        <v>27</v>
      </c>
      <c r="I10" t="s">
        <v>64</v>
      </c>
      <c r="J10" t="s">
        <v>65</v>
      </c>
      <c r="K10">
        <v>93000000</v>
      </c>
      <c r="L10">
        <v>898204420</v>
      </c>
      <c r="M10" t="s">
        <v>66</v>
      </c>
      <c r="N10" t="s">
        <v>55</v>
      </c>
      <c r="O10" t="s">
        <v>56</v>
      </c>
      <c r="T10">
        <f t="shared" si="0"/>
        <v>178</v>
      </c>
      <c r="V10" t="s">
        <v>1256</v>
      </c>
      <c r="X10">
        <f>COUNTIF(C2:C251,"2019")</f>
        <v>6</v>
      </c>
      <c r="AA10">
        <f>COUNTIF(C2:C251,"1992")</f>
        <v>3</v>
      </c>
      <c r="AC10">
        <f>COUNTIF(H2:H251,"Not Available")</f>
        <v>1</v>
      </c>
      <c r="AE10">
        <f>COUNTIF(D2:D251,"8.8")</f>
        <v>7</v>
      </c>
    </row>
    <row r="11" spans="1:33" x14ac:dyDescent="0.35">
      <c r="A11">
        <v>10</v>
      </c>
      <c r="B11" t="s">
        <v>67</v>
      </c>
      <c r="C11">
        <v>1966</v>
      </c>
      <c r="D11">
        <v>8.8000000000000007</v>
      </c>
      <c r="E11" t="s">
        <v>1274</v>
      </c>
      <c r="F11" t="s">
        <v>273</v>
      </c>
      <c r="H11" t="s">
        <v>39</v>
      </c>
      <c r="I11" t="s">
        <v>64</v>
      </c>
      <c r="J11" t="s">
        <v>68</v>
      </c>
      <c r="K11">
        <v>1200000</v>
      </c>
      <c r="L11">
        <v>25253887</v>
      </c>
      <c r="M11" t="s">
        <v>69</v>
      </c>
      <c r="N11" t="s">
        <v>70</v>
      </c>
      <c r="O11" t="s">
        <v>71</v>
      </c>
      <c r="T11">
        <f t="shared" si="0"/>
        <v>178</v>
      </c>
      <c r="V11">
        <f>COUNTIF(T2:T251,"&gt;150")</f>
        <v>52</v>
      </c>
      <c r="X11">
        <f>COUNTIF(C2:C251,"2020")</f>
        <v>2</v>
      </c>
      <c r="AA11">
        <f>COUNTIF(C2:C251,"1993")</f>
        <v>4</v>
      </c>
      <c r="AE11">
        <f>COUNTIF(D2:D251,"8.9")</f>
        <v>1</v>
      </c>
    </row>
    <row r="12" spans="1:33" x14ac:dyDescent="0.35">
      <c r="A12">
        <v>11</v>
      </c>
      <c r="B12" t="s">
        <v>72</v>
      </c>
      <c r="C12">
        <v>1994</v>
      </c>
      <c r="D12">
        <v>8.8000000000000007</v>
      </c>
      <c r="E12" t="s">
        <v>13</v>
      </c>
      <c r="F12" t="s">
        <v>1268</v>
      </c>
      <c r="H12" t="s">
        <v>27</v>
      </c>
      <c r="I12" t="s">
        <v>15</v>
      </c>
      <c r="J12" t="s">
        <v>73</v>
      </c>
      <c r="K12">
        <v>55000000</v>
      </c>
      <c r="L12">
        <v>678226465</v>
      </c>
      <c r="M12" t="s">
        <v>74</v>
      </c>
      <c r="N12" t="s">
        <v>75</v>
      </c>
      <c r="O12" t="s">
        <v>76</v>
      </c>
      <c r="T12">
        <f t="shared" si="0"/>
        <v>142</v>
      </c>
      <c r="X12">
        <f>COUNTIF(C2:C251,"2021")</f>
        <v>2</v>
      </c>
      <c r="AA12">
        <f>COUNTIF(C2:C251,"1994")</f>
        <v>5</v>
      </c>
      <c r="AC12">
        <f>SUM(AC2:AC10)</f>
        <v>229</v>
      </c>
      <c r="AE12">
        <f>COUNTIF(D2:D251,"9")</f>
        <v>5</v>
      </c>
    </row>
    <row r="13" spans="1:33" x14ac:dyDescent="0.35">
      <c r="A13">
        <v>12</v>
      </c>
      <c r="B13" t="s">
        <v>77</v>
      </c>
      <c r="C13">
        <v>1999</v>
      </c>
      <c r="D13">
        <v>8.8000000000000007</v>
      </c>
      <c r="E13" t="s">
        <v>13</v>
      </c>
      <c r="H13" t="s">
        <v>14</v>
      </c>
      <c r="I13" t="s">
        <v>78</v>
      </c>
      <c r="J13" t="s">
        <v>79</v>
      </c>
      <c r="K13">
        <v>63000000</v>
      </c>
      <c r="L13">
        <v>101209702</v>
      </c>
      <c r="M13" t="s">
        <v>80</v>
      </c>
      <c r="N13" t="s">
        <v>81</v>
      </c>
      <c r="O13" t="s">
        <v>82</v>
      </c>
      <c r="T13">
        <f t="shared" si="0"/>
        <v>139</v>
      </c>
      <c r="X13">
        <f>COUNTIF(C2:C251,"2022")</f>
        <v>1</v>
      </c>
      <c r="AA13">
        <f>COUNTIF(C2:C251,"1995")</f>
        <v>8</v>
      </c>
      <c r="AE13">
        <f>COUNTIF(D2:D251,"9.1")</f>
        <v>0</v>
      </c>
    </row>
    <row r="14" spans="1:33" x14ac:dyDescent="0.35">
      <c r="A14">
        <v>13</v>
      </c>
      <c r="B14" t="s">
        <v>83</v>
      </c>
      <c r="C14">
        <v>2002</v>
      </c>
      <c r="D14">
        <v>8.8000000000000007</v>
      </c>
      <c r="E14" t="s">
        <v>1279</v>
      </c>
      <c r="F14" t="s">
        <v>1274</v>
      </c>
      <c r="G14" t="s">
        <v>13</v>
      </c>
      <c r="H14" t="s">
        <v>27</v>
      </c>
      <c r="I14" t="s">
        <v>84</v>
      </c>
      <c r="J14" t="s">
        <v>85</v>
      </c>
      <c r="K14">
        <v>94000000</v>
      </c>
      <c r="L14">
        <v>947944270</v>
      </c>
      <c r="M14" t="s">
        <v>86</v>
      </c>
      <c r="N14" t="s">
        <v>55</v>
      </c>
      <c r="O14" t="s">
        <v>56</v>
      </c>
      <c r="T14">
        <f t="shared" si="0"/>
        <v>179</v>
      </c>
      <c r="V14" t="s">
        <v>1290</v>
      </c>
      <c r="X14">
        <f>SUM(X2:X13)</f>
        <v>43</v>
      </c>
      <c r="AA14">
        <f>COUNTIF(C2:C251,"1996")</f>
        <v>2</v>
      </c>
      <c r="AE14">
        <f>COUNTIF(D2:D251,"9.2")</f>
        <v>1</v>
      </c>
    </row>
    <row r="15" spans="1:33" x14ac:dyDescent="0.35">
      <c r="A15">
        <v>14</v>
      </c>
      <c r="B15" t="s">
        <v>87</v>
      </c>
      <c r="C15">
        <v>2010</v>
      </c>
      <c r="D15">
        <v>8.8000000000000007</v>
      </c>
      <c r="E15" t="s">
        <v>1279</v>
      </c>
      <c r="F15" t="s">
        <v>1274</v>
      </c>
      <c r="G15" t="s">
        <v>1271</v>
      </c>
      <c r="H15" t="s">
        <v>27</v>
      </c>
      <c r="I15" t="s">
        <v>88</v>
      </c>
      <c r="J15" t="s">
        <v>89</v>
      </c>
      <c r="K15">
        <v>160000000</v>
      </c>
      <c r="L15">
        <v>836848102</v>
      </c>
      <c r="M15" t="s">
        <v>90</v>
      </c>
      <c r="N15" t="s">
        <v>31</v>
      </c>
      <c r="O15" t="s">
        <v>31</v>
      </c>
      <c r="T15">
        <f t="shared" si="0"/>
        <v>148</v>
      </c>
      <c r="V15" t="s">
        <v>1279</v>
      </c>
      <c r="W15">
        <f>COUNTIF(E2:E251,"Action")</f>
        <v>45</v>
      </c>
      <c r="AA15">
        <f>COUNTIF(C2:C251,"1997")</f>
        <v>5</v>
      </c>
      <c r="AE15">
        <f>COUNTIF(D2:D251,"9.3")</f>
        <v>1</v>
      </c>
    </row>
    <row r="16" spans="1:33" x14ac:dyDescent="0.35">
      <c r="A16">
        <v>15</v>
      </c>
      <c r="B16" t="s">
        <v>91</v>
      </c>
      <c r="C16">
        <v>1980</v>
      </c>
      <c r="D16">
        <v>8.6999999999999993</v>
      </c>
      <c r="E16" t="s">
        <v>1279</v>
      </c>
      <c r="F16" t="s">
        <v>1274</v>
      </c>
      <c r="G16" t="s">
        <v>1272</v>
      </c>
      <c r="H16" t="s">
        <v>92</v>
      </c>
      <c r="I16" t="s">
        <v>93</v>
      </c>
      <c r="J16" t="s">
        <v>94</v>
      </c>
      <c r="K16">
        <v>18000000</v>
      </c>
      <c r="L16">
        <v>538375067</v>
      </c>
      <c r="M16" t="s">
        <v>95</v>
      </c>
      <c r="N16" t="s">
        <v>96</v>
      </c>
      <c r="O16" t="s">
        <v>97</v>
      </c>
      <c r="T16">
        <f t="shared" si="0"/>
        <v>124</v>
      </c>
      <c r="V16" t="s">
        <v>1274</v>
      </c>
      <c r="W16">
        <f>COUNTIF(E2:E251,"Adventure")</f>
        <v>22</v>
      </c>
      <c r="AA16">
        <f>COUNTIF(C2:C251,"1998")</f>
        <v>5</v>
      </c>
      <c r="AE16">
        <f>SUM(AE2:AE15)</f>
        <v>250</v>
      </c>
    </row>
    <row r="17" spans="1:27" x14ac:dyDescent="0.35">
      <c r="A17">
        <v>16</v>
      </c>
      <c r="B17" t="s">
        <v>98</v>
      </c>
      <c r="C17">
        <v>1999</v>
      </c>
      <c r="D17">
        <v>8.6999999999999993</v>
      </c>
      <c r="E17" t="s">
        <v>1279</v>
      </c>
      <c r="F17" t="s">
        <v>1271</v>
      </c>
      <c r="H17" t="s">
        <v>14</v>
      </c>
      <c r="I17" t="s">
        <v>99</v>
      </c>
      <c r="J17" t="s">
        <v>100</v>
      </c>
      <c r="K17">
        <v>63000000</v>
      </c>
      <c r="L17">
        <v>467222728</v>
      </c>
      <c r="M17" t="s">
        <v>101</v>
      </c>
      <c r="N17" t="s">
        <v>1257</v>
      </c>
      <c r="O17" t="s">
        <v>102</v>
      </c>
      <c r="T17">
        <f t="shared" si="0"/>
        <v>136</v>
      </c>
      <c r="V17" t="s">
        <v>1213</v>
      </c>
      <c r="W17">
        <f>COUNTIF(E2:E251,"Comedy")</f>
        <v>23</v>
      </c>
      <c r="AA17">
        <f>COUNTIF(C2:C251,"1999")</f>
        <v>6</v>
      </c>
    </row>
    <row r="18" spans="1:27" x14ac:dyDescent="0.35">
      <c r="A18">
        <v>17</v>
      </c>
      <c r="B18" t="s">
        <v>103</v>
      </c>
      <c r="C18">
        <v>1990</v>
      </c>
      <c r="D18">
        <v>8.6999999999999993</v>
      </c>
      <c r="E18" t="s">
        <v>1282</v>
      </c>
      <c r="F18" t="s">
        <v>1267</v>
      </c>
      <c r="G18" t="s">
        <v>13</v>
      </c>
      <c r="H18" t="s">
        <v>14</v>
      </c>
      <c r="I18" t="s">
        <v>104</v>
      </c>
      <c r="J18" t="s">
        <v>105</v>
      </c>
      <c r="K18">
        <v>25000000</v>
      </c>
      <c r="L18">
        <v>47036784</v>
      </c>
      <c r="M18" t="s">
        <v>106</v>
      </c>
      <c r="N18" t="s">
        <v>107</v>
      </c>
      <c r="O18" t="s">
        <v>108</v>
      </c>
      <c r="T18">
        <f t="shared" si="0"/>
        <v>145</v>
      </c>
      <c r="V18" t="s">
        <v>13</v>
      </c>
      <c r="W18">
        <f>COUNTIF(E2:E251,"Drama")</f>
        <v>68</v>
      </c>
      <c r="AA18">
        <f>SUM(AA8:AA17)</f>
        <v>42</v>
      </c>
    </row>
    <row r="19" spans="1:27" x14ac:dyDescent="0.35">
      <c r="A19">
        <v>18</v>
      </c>
      <c r="B19" t="s">
        <v>109</v>
      </c>
      <c r="C19">
        <v>1975</v>
      </c>
      <c r="D19">
        <v>8.6999999999999993</v>
      </c>
      <c r="E19" t="s">
        <v>13</v>
      </c>
      <c r="H19" t="s">
        <v>110</v>
      </c>
      <c r="I19" t="s">
        <v>111</v>
      </c>
      <c r="J19" t="s">
        <v>112</v>
      </c>
      <c r="K19">
        <v>3000000</v>
      </c>
      <c r="L19">
        <v>109114817</v>
      </c>
      <c r="M19" t="s">
        <v>113</v>
      </c>
      <c r="N19" t="s">
        <v>114</v>
      </c>
      <c r="O19" t="s">
        <v>115</v>
      </c>
      <c r="T19">
        <f t="shared" si="0"/>
        <v>133</v>
      </c>
      <c r="V19" t="s">
        <v>1271</v>
      </c>
      <c r="W19">
        <f>COUNTIF(E2:E251,"Sci-Fi")</f>
        <v>0</v>
      </c>
    </row>
    <row r="20" spans="1:27" x14ac:dyDescent="0.35">
      <c r="A20">
        <v>19</v>
      </c>
      <c r="B20" t="s">
        <v>116</v>
      </c>
      <c r="C20">
        <v>1995</v>
      </c>
      <c r="D20">
        <v>8.6</v>
      </c>
      <c r="E20" t="s">
        <v>1267</v>
      </c>
      <c r="F20" t="s">
        <v>13</v>
      </c>
      <c r="G20" t="s">
        <v>1273</v>
      </c>
      <c r="H20" t="s">
        <v>14</v>
      </c>
      <c r="I20" t="s">
        <v>117</v>
      </c>
      <c r="J20" t="s">
        <v>118</v>
      </c>
      <c r="K20">
        <v>33000000</v>
      </c>
      <c r="L20">
        <v>327333559</v>
      </c>
      <c r="M20" t="s">
        <v>119</v>
      </c>
      <c r="N20" t="s">
        <v>81</v>
      </c>
      <c r="O20" t="s">
        <v>120</v>
      </c>
      <c r="T20">
        <f t="shared" si="0"/>
        <v>127</v>
      </c>
      <c r="V20" t="s">
        <v>1282</v>
      </c>
      <c r="W20">
        <f>COUNTIF(E2:E251,"Biography")</f>
        <v>23</v>
      </c>
    </row>
    <row r="21" spans="1:27" x14ac:dyDescent="0.35">
      <c r="A21">
        <v>20</v>
      </c>
      <c r="B21" t="s">
        <v>121</v>
      </c>
      <c r="C21">
        <v>1954</v>
      </c>
      <c r="D21">
        <v>8.6</v>
      </c>
      <c r="E21" t="s">
        <v>1279</v>
      </c>
      <c r="F21" t="s">
        <v>13</v>
      </c>
      <c r="H21" t="s">
        <v>122</v>
      </c>
      <c r="I21" t="s">
        <v>123</v>
      </c>
      <c r="J21" t="s">
        <v>124</v>
      </c>
      <c r="K21">
        <v>125000000</v>
      </c>
      <c r="L21">
        <v>346258</v>
      </c>
      <c r="M21" t="s">
        <v>125</v>
      </c>
      <c r="N21" t="s">
        <v>126</v>
      </c>
      <c r="O21" t="s">
        <v>127</v>
      </c>
      <c r="T21">
        <f t="shared" si="0"/>
        <v>207</v>
      </c>
      <c r="V21" t="s">
        <v>1267</v>
      </c>
      <c r="W21">
        <f>COUNTIF(E2:E251,"Crime")</f>
        <v>35</v>
      </c>
    </row>
    <row r="22" spans="1:27" x14ac:dyDescent="0.35">
      <c r="A22">
        <v>21</v>
      </c>
      <c r="B22" t="s">
        <v>128</v>
      </c>
      <c r="C22">
        <v>1946</v>
      </c>
      <c r="D22">
        <v>8.6</v>
      </c>
      <c r="E22" t="s">
        <v>13</v>
      </c>
      <c r="F22" t="s">
        <v>1275</v>
      </c>
      <c r="G22" t="s">
        <v>1272</v>
      </c>
      <c r="H22" t="s">
        <v>92</v>
      </c>
      <c r="I22" t="s">
        <v>129</v>
      </c>
      <c r="J22" t="s">
        <v>130</v>
      </c>
      <c r="K22">
        <v>3180000</v>
      </c>
      <c r="L22">
        <v>8574081</v>
      </c>
      <c r="M22" t="s">
        <v>131</v>
      </c>
      <c r="N22" t="s">
        <v>132</v>
      </c>
      <c r="O22" t="s">
        <v>133</v>
      </c>
      <c r="T22">
        <f t="shared" si="0"/>
        <v>130</v>
      </c>
      <c r="V22" t="s">
        <v>273</v>
      </c>
      <c r="W22">
        <f>COUNTIF(E2:E251,"Western")</f>
        <v>2</v>
      </c>
    </row>
    <row r="23" spans="1:27" x14ac:dyDescent="0.35">
      <c r="A23">
        <v>22</v>
      </c>
      <c r="B23" t="s">
        <v>134</v>
      </c>
      <c r="C23">
        <v>1991</v>
      </c>
      <c r="D23">
        <v>8.6</v>
      </c>
      <c r="E23" t="s">
        <v>1267</v>
      </c>
      <c r="F23" t="s">
        <v>13</v>
      </c>
      <c r="G23" t="s">
        <v>1251</v>
      </c>
      <c r="H23" t="s">
        <v>14</v>
      </c>
      <c r="I23" t="s">
        <v>135</v>
      </c>
      <c r="J23" t="s">
        <v>136</v>
      </c>
      <c r="K23">
        <v>19000000</v>
      </c>
      <c r="L23">
        <v>272742922</v>
      </c>
      <c r="M23" t="s">
        <v>137</v>
      </c>
      <c r="N23" t="s">
        <v>138</v>
      </c>
      <c r="O23" t="s">
        <v>139</v>
      </c>
      <c r="T23">
        <f t="shared" si="0"/>
        <v>118</v>
      </c>
      <c r="V23" t="s">
        <v>1126</v>
      </c>
      <c r="W23">
        <f>COUNTIF(E2:E251,"Horror")</f>
        <v>4</v>
      </c>
    </row>
    <row r="24" spans="1:27" x14ac:dyDescent="0.35">
      <c r="A24">
        <v>23</v>
      </c>
      <c r="B24" t="s">
        <v>140</v>
      </c>
      <c r="C24">
        <v>2002</v>
      </c>
      <c r="D24">
        <v>8.6</v>
      </c>
      <c r="E24" t="s">
        <v>1267</v>
      </c>
      <c r="F24" t="s">
        <v>13</v>
      </c>
      <c r="H24" t="s">
        <v>14</v>
      </c>
      <c r="I24" t="s">
        <v>129</v>
      </c>
      <c r="J24" t="s">
        <v>141</v>
      </c>
      <c r="K24" s="1">
        <v>3300000</v>
      </c>
      <c r="L24">
        <v>30680793</v>
      </c>
      <c r="M24" t="s">
        <v>142</v>
      </c>
      <c r="N24" t="s">
        <v>1258</v>
      </c>
      <c r="O24" t="s">
        <v>143</v>
      </c>
      <c r="T24">
        <f t="shared" si="0"/>
        <v>130</v>
      </c>
      <c r="V24" t="s">
        <v>1283</v>
      </c>
      <c r="W24">
        <f>COUNTIF(E2:E251,"Animation")</f>
        <v>23</v>
      </c>
    </row>
    <row r="25" spans="1:27" x14ac:dyDescent="0.35">
      <c r="A25">
        <v>24</v>
      </c>
      <c r="B25" t="s">
        <v>144</v>
      </c>
      <c r="C25">
        <v>1998</v>
      </c>
      <c r="D25">
        <v>8.6</v>
      </c>
      <c r="E25" t="s">
        <v>13</v>
      </c>
      <c r="F25" t="s">
        <v>1276</v>
      </c>
      <c r="H25" t="s">
        <v>14</v>
      </c>
      <c r="I25" t="s">
        <v>145</v>
      </c>
      <c r="J25" t="s">
        <v>146</v>
      </c>
      <c r="K25">
        <v>70000000</v>
      </c>
      <c r="L25">
        <v>482349603</v>
      </c>
      <c r="M25" t="s">
        <v>147</v>
      </c>
      <c r="N25" t="s">
        <v>49</v>
      </c>
      <c r="O25" t="s">
        <v>148</v>
      </c>
      <c r="T25">
        <f t="shared" si="0"/>
        <v>169</v>
      </c>
      <c r="V25" t="s">
        <v>1273</v>
      </c>
      <c r="W25">
        <f>COUNTIF(E2:E251,"Mystery")</f>
        <v>4</v>
      </c>
    </row>
    <row r="26" spans="1:27" x14ac:dyDescent="0.35">
      <c r="A26">
        <v>25</v>
      </c>
      <c r="B26" t="s">
        <v>149</v>
      </c>
      <c r="C26">
        <v>2014</v>
      </c>
      <c r="D26">
        <v>8.6</v>
      </c>
      <c r="E26" t="s">
        <v>1274</v>
      </c>
      <c r="F26" t="s">
        <v>13</v>
      </c>
      <c r="G26" t="s">
        <v>1271</v>
      </c>
      <c r="H26" t="s">
        <v>27</v>
      </c>
      <c r="I26" t="s">
        <v>145</v>
      </c>
      <c r="J26" t="s">
        <v>150</v>
      </c>
      <c r="K26">
        <v>165000000</v>
      </c>
      <c r="L26">
        <v>773867216</v>
      </c>
      <c r="M26" t="s">
        <v>151</v>
      </c>
      <c r="N26" t="s">
        <v>31</v>
      </c>
      <c r="O26" t="s">
        <v>152</v>
      </c>
      <c r="T26">
        <f t="shared" si="0"/>
        <v>169</v>
      </c>
      <c r="V26" t="s">
        <v>1291</v>
      </c>
      <c r="W26">
        <f>COUNTIF(E2:E251,"Film-Noir")</f>
        <v>1</v>
      </c>
    </row>
    <row r="27" spans="1:27" x14ac:dyDescent="0.35">
      <c r="A27">
        <v>26</v>
      </c>
      <c r="B27" t="s">
        <v>153</v>
      </c>
      <c r="C27">
        <v>1997</v>
      </c>
      <c r="D27">
        <v>8.6</v>
      </c>
      <c r="E27" t="s">
        <v>1213</v>
      </c>
      <c r="F27" t="s">
        <v>13</v>
      </c>
      <c r="G27" t="s">
        <v>1268</v>
      </c>
      <c r="H27" t="s">
        <v>27</v>
      </c>
      <c r="I27" t="s">
        <v>154</v>
      </c>
      <c r="J27" t="s">
        <v>155</v>
      </c>
      <c r="K27">
        <v>20000000</v>
      </c>
      <c r="L27">
        <v>230098753</v>
      </c>
      <c r="M27" t="s">
        <v>156</v>
      </c>
      <c r="N27" t="s">
        <v>157</v>
      </c>
      <c r="O27" t="s">
        <v>158</v>
      </c>
      <c r="T27">
        <f t="shared" si="0"/>
        <v>116</v>
      </c>
      <c r="V27" t="s">
        <v>1270</v>
      </c>
      <c r="W27">
        <f>COUNTIF(E2:E251,"History")</f>
        <v>0</v>
      </c>
    </row>
    <row r="28" spans="1:27" x14ac:dyDescent="0.35">
      <c r="A28">
        <v>27</v>
      </c>
      <c r="B28" t="s">
        <v>159</v>
      </c>
      <c r="C28">
        <v>1999</v>
      </c>
      <c r="D28">
        <v>8.6</v>
      </c>
      <c r="E28" t="s">
        <v>1267</v>
      </c>
      <c r="F28" t="s">
        <v>13</v>
      </c>
      <c r="G28" t="s">
        <v>1272</v>
      </c>
      <c r="H28" t="s">
        <v>14</v>
      </c>
      <c r="I28" t="s">
        <v>160</v>
      </c>
      <c r="J28" t="s">
        <v>161</v>
      </c>
      <c r="K28">
        <v>60000000</v>
      </c>
      <c r="L28">
        <v>286801374</v>
      </c>
      <c r="M28" t="s">
        <v>162</v>
      </c>
      <c r="N28" t="s">
        <v>18</v>
      </c>
      <c r="O28" t="s">
        <v>19</v>
      </c>
      <c r="T28">
        <f t="shared" si="0"/>
        <v>189</v>
      </c>
      <c r="W28">
        <f>SUM(W15:W26)</f>
        <v>250</v>
      </c>
    </row>
    <row r="29" spans="1:27" x14ac:dyDescent="0.35">
      <c r="A29">
        <v>28</v>
      </c>
      <c r="B29" t="s">
        <v>163</v>
      </c>
      <c r="C29">
        <v>1977</v>
      </c>
      <c r="D29">
        <v>8.6</v>
      </c>
      <c r="E29" t="s">
        <v>1279</v>
      </c>
      <c r="F29" t="s">
        <v>1274</v>
      </c>
      <c r="G29" t="s">
        <v>1272</v>
      </c>
      <c r="H29" t="s">
        <v>92</v>
      </c>
      <c r="I29" t="s">
        <v>164</v>
      </c>
      <c r="J29" t="s">
        <v>165</v>
      </c>
      <c r="K29">
        <v>11000000</v>
      </c>
      <c r="L29">
        <v>775398007</v>
      </c>
      <c r="M29" t="s">
        <v>166</v>
      </c>
      <c r="N29" t="s">
        <v>167</v>
      </c>
      <c r="O29" t="s">
        <v>167</v>
      </c>
      <c r="T29">
        <f t="shared" si="0"/>
        <v>121</v>
      </c>
    </row>
    <row r="30" spans="1:27" x14ac:dyDescent="0.35">
      <c r="A30">
        <v>29</v>
      </c>
      <c r="B30" t="s">
        <v>168</v>
      </c>
      <c r="C30">
        <v>1991</v>
      </c>
      <c r="D30">
        <v>8.6</v>
      </c>
      <c r="E30" t="s">
        <v>1279</v>
      </c>
      <c r="F30" t="s">
        <v>1271</v>
      </c>
      <c r="H30" t="s">
        <v>14</v>
      </c>
      <c r="I30" t="s">
        <v>169</v>
      </c>
      <c r="J30" t="s">
        <v>170</v>
      </c>
      <c r="K30">
        <v>102000000</v>
      </c>
      <c r="L30">
        <v>520881154</v>
      </c>
      <c r="M30" t="s">
        <v>171</v>
      </c>
      <c r="N30" t="s">
        <v>172</v>
      </c>
      <c r="O30" t="s">
        <v>173</v>
      </c>
      <c r="T30">
        <f t="shared" si="0"/>
        <v>137</v>
      </c>
    </row>
    <row r="31" spans="1:27" x14ac:dyDescent="0.35">
      <c r="A31">
        <v>30</v>
      </c>
      <c r="B31" t="s">
        <v>174</v>
      </c>
      <c r="C31">
        <v>1985</v>
      </c>
      <c r="D31">
        <v>8.5</v>
      </c>
      <c r="E31" t="s">
        <v>1274</v>
      </c>
      <c r="F31" t="s">
        <v>1213</v>
      </c>
      <c r="G31" t="s">
        <v>1271</v>
      </c>
      <c r="H31" t="s">
        <v>92</v>
      </c>
      <c r="I31" t="s">
        <v>154</v>
      </c>
      <c r="J31" t="s">
        <v>175</v>
      </c>
      <c r="K31">
        <v>19000000</v>
      </c>
      <c r="L31">
        <v>383336762</v>
      </c>
      <c r="M31" t="s">
        <v>176</v>
      </c>
      <c r="N31" t="s">
        <v>75</v>
      </c>
      <c r="O31" t="s">
        <v>177</v>
      </c>
      <c r="T31">
        <f t="shared" si="0"/>
        <v>116</v>
      </c>
    </row>
    <row r="32" spans="1:27" x14ac:dyDescent="0.35">
      <c r="A32">
        <v>31</v>
      </c>
      <c r="B32" t="s">
        <v>178</v>
      </c>
      <c r="C32">
        <v>2001</v>
      </c>
      <c r="D32">
        <v>8.6</v>
      </c>
      <c r="E32" t="s">
        <v>1283</v>
      </c>
      <c r="F32" t="s">
        <v>1274</v>
      </c>
      <c r="G32" t="s">
        <v>1275</v>
      </c>
      <c r="H32" t="s">
        <v>92</v>
      </c>
      <c r="I32" t="s">
        <v>179</v>
      </c>
      <c r="J32" t="s">
        <v>180</v>
      </c>
      <c r="K32">
        <v>19000000</v>
      </c>
      <c r="L32">
        <v>355822319</v>
      </c>
      <c r="M32" t="s">
        <v>181</v>
      </c>
      <c r="N32" t="s">
        <v>182</v>
      </c>
      <c r="O32" t="s">
        <v>182</v>
      </c>
      <c r="T32">
        <f t="shared" si="0"/>
        <v>125</v>
      </c>
    </row>
    <row r="33" spans="1:20" x14ac:dyDescent="0.35">
      <c r="A33">
        <v>32</v>
      </c>
      <c r="B33" t="s">
        <v>183</v>
      </c>
      <c r="C33">
        <v>2002</v>
      </c>
      <c r="D33">
        <v>8.5</v>
      </c>
      <c r="E33" t="s">
        <v>1282</v>
      </c>
      <c r="F33" t="s">
        <v>13</v>
      </c>
      <c r="G33" t="s">
        <v>1277</v>
      </c>
      <c r="H33" t="s">
        <v>14</v>
      </c>
      <c r="I33" t="s">
        <v>184</v>
      </c>
      <c r="J33" t="s">
        <v>185</v>
      </c>
      <c r="K33">
        <v>35000000</v>
      </c>
      <c r="L33">
        <v>120072577</v>
      </c>
      <c r="M33" t="s">
        <v>186</v>
      </c>
      <c r="N33" t="s">
        <v>187</v>
      </c>
      <c r="O33" t="s">
        <v>188</v>
      </c>
      <c r="T33">
        <f t="shared" si="0"/>
        <v>150</v>
      </c>
    </row>
    <row r="34" spans="1:20" x14ac:dyDescent="0.35">
      <c r="A34">
        <v>33</v>
      </c>
      <c r="B34" t="s">
        <v>189</v>
      </c>
      <c r="C34">
        <v>1960</v>
      </c>
      <c r="D34">
        <v>8.5</v>
      </c>
      <c r="E34" t="s">
        <v>1126</v>
      </c>
      <c r="F34" t="s">
        <v>1273</v>
      </c>
      <c r="G34" t="s">
        <v>1251</v>
      </c>
      <c r="H34" t="s">
        <v>14</v>
      </c>
      <c r="I34" t="s">
        <v>190</v>
      </c>
      <c r="J34" t="s">
        <v>191</v>
      </c>
      <c r="K34">
        <v>806947</v>
      </c>
      <c r="L34">
        <v>32052925</v>
      </c>
      <c r="M34" t="s">
        <v>192</v>
      </c>
      <c r="N34" t="s">
        <v>193</v>
      </c>
      <c r="O34" t="s">
        <v>194</v>
      </c>
      <c r="T34">
        <f t="shared" si="0"/>
        <v>109</v>
      </c>
    </row>
    <row r="35" spans="1:20" x14ac:dyDescent="0.35">
      <c r="A35">
        <v>34</v>
      </c>
      <c r="B35" t="s">
        <v>195</v>
      </c>
      <c r="C35">
        <v>2019</v>
      </c>
      <c r="D35">
        <v>8.5</v>
      </c>
      <c r="E35" t="s">
        <v>13</v>
      </c>
      <c r="F35" t="s">
        <v>1251</v>
      </c>
      <c r="H35" t="s">
        <v>14</v>
      </c>
      <c r="I35" t="s">
        <v>196</v>
      </c>
      <c r="J35" t="s">
        <v>197</v>
      </c>
      <c r="K35">
        <v>11400000</v>
      </c>
      <c r="L35">
        <v>262676096</v>
      </c>
      <c r="M35" t="s">
        <v>198</v>
      </c>
      <c r="N35" t="s">
        <v>199</v>
      </c>
      <c r="O35" t="s">
        <v>200</v>
      </c>
      <c r="T35">
        <f t="shared" si="0"/>
        <v>132</v>
      </c>
    </row>
    <row r="36" spans="1:20" x14ac:dyDescent="0.35">
      <c r="A36">
        <v>35</v>
      </c>
      <c r="B36" t="s">
        <v>201</v>
      </c>
      <c r="C36">
        <v>1994</v>
      </c>
      <c r="D36">
        <v>8.5</v>
      </c>
      <c r="E36" t="s">
        <v>1279</v>
      </c>
      <c r="F36" t="s">
        <v>1267</v>
      </c>
      <c r="G36" t="s">
        <v>13</v>
      </c>
      <c r="H36" t="s">
        <v>14</v>
      </c>
      <c r="I36" t="s">
        <v>202</v>
      </c>
      <c r="J36" t="s">
        <v>203</v>
      </c>
      <c r="K36" t="s">
        <v>204</v>
      </c>
      <c r="L36">
        <v>19569225</v>
      </c>
      <c r="M36" t="s">
        <v>205</v>
      </c>
      <c r="N36" t="s">
        <v>206</v>
      </c>
      <c r="O36" t="s">
        <v>206</v>
      </c>
      <c r="T36">
        <f t="shared" si="0"/>
        <v>110</v>
      </c>
    </row>
    <row r="37" spans="1:20" x14ac:dyDescent="0.35">
      <c r="A37">
        <v>36</v>
      </c>
      <c r="B37" t="s">
        <v>207</v>
      </c>
      <c r="C37">
        <v>1994</v>
      </c>
      <c r="D37">
        <v>8.5</v>
      </c>
      <c r="E37" t="s">
        <v>1283</v>
      </c>
      <c r="F37" t="s">
        <v>1274</v>
      </c>
      <c r="G37" t="s">
        <v>13</v>
      </c>
      <c r="H37" t="s">
        <v>208</v>
      </c>
      <c r="I37" t="s">
        <v>209</v>
      </c>
      <c r="J37" t="s">
        <v>210</v>
      </c>
      <c r="K37">
        <v>45000000</v>
      </c>
      <c r="L37">
        <v>968511805</v>
      </c>
      <c r="M37" t="s">
        <v>211</v>
      </c>
      <c r="N37" t="s">
        <v>1259</v>
      </c>
      <c r="O37" t="s">
        <v>212</v>
      </c>
      <c r="T37">
        <f t="shared" si="0"/>
        <v>88</v>
      </c>
    </row>
    <row r="38" spans="1:20" x14ac:dyDescent="0.35">
      <c r="A38">
        <v>37</v>
      </c>
      <c r="B38" t="s">
        <v>213</v>
      </c>
      <c r="C38">
        <v>2000</v>
      </c>
      <c r="D38">
        <v>8.5</v>
      </c>
      <c r="E38" t="s">
        <v>1279</v>
      </c>
      <c r="F38" t="s">
        <v>1274</v>
      </c>
      <c r="G38" t="s">
        <v>13</v>
      </c>
      <c r="H38" t="s">
        <v>14</v>
      </c>
      <c r="I38" t="s">
        <v>214</v>
      </c>
      <c r="J38" t="s">
        <v>215</v>
      </c>
      <c r="K38">
        <v>103000000</v>
      </c>
      <c r="L38">
        <v>503162313</v>
      </c>
      <c r="M38" t="s">
        <v>216</v>
      </c>
      <c r="N38" t="s">
        <v>217</v>
      </c>
      <c r="O38" t="s">
        <v>218</v>
      </c>
      <c r="T38">
        <f t="shared" si="0"/>
        <v>155</v>
      </c>
    </row>
    <row r="39" spans="1:20" x14ac:dyDescent="0.35">
      <c r="A39">
        <v>38</v>
      </c>
      <c r="B39" t="s">
        <v>219</v>
      </c>
      <c r="C39">
        <v>1998</v>
      </c>
      <c r="D39">
        <v>8.5</v>
      </c>
      <c r="E39" t="s">
        <v>1267</v>
      </c>
      <c r="F39" t="s">
        <v>13</v>
      </c>
      <c r="H39" t="s">
        <v>14</v>
      </c>
      <c r="I39" t="s">
        <v>220</v>
      </c>
      <c r="J39" t="s">
        <v>221</v>
      </c>
      <c r="K39">
        <v>20000000</v>
      </c>
      <c r="L39">
        <v>23875127</v>
      </c>
      <c r="M39" t="s">
        <v>222</v>
      </c>
      <c r="N39" t="s">
        <v>223</v>
      </c>
      <c r="O39" t="s">
        <v>224</v>
      </c>
      <c r="T39">
        <f t="shared" si="0"/>
        <v>119</v>
      </c>
    </row>
    <row r="40" spans="1:20" x14ac:dyDescent="0.35">
      <c r="A40">
        <v>39</v>
      </c>
      <c r="B40" t="s">
        <v>225</v>
      </c>
      <c r="C40">
        <v>2006</v>
      </c>
      <c r="D40">
        <v>8.5</v>
      </c>
      <c r="E40" t="s">
        <v>1267</v>
      </c>
      <c r="F40" t="s">
        <v>13</v>
      </c>
      <c r="G40" t="s">
        <v>1251</v>
      </c>
      <c r="H40" t="s">
        <v>14</v>
      </c>
      <c r="I40" t="s">
        <v>226</v>
      </c>
      <c r="J40" t="s">
        <v>227</v>
      </c>
      <c r="K40">
        <v>90000000</v>
      </c>
      <c r="L40">
        <v>291480452</v>
      </c>
      <c r="M40" t="s">
        <v>228</v>
      </c>
      <c r="N40" t="s">
        <v>107</v>
      </c>
      <c r="O40" t="s">
        <v>229</v>
      </c>
      <c r="T40">
        <f t="shared" si="0"/>
        <v>151</v>
      </c>
    </row>
    <row r="41" spans="1:20" x14ac:dyDescent="0.35">
      <c r="A41">
        <v>40</v>
      </c>
      <c r="B41" t="s">
        <v>230</v>
      </c>
      <c r="C41">
        <v>1995</v>
      </c>
      <c r="D41">
        <v>8.5</v>
      </c>
      <c r="E41" t="s">
        <v>1267</v>
      </c>
      <c r="F41" t="s">
        <v>13</v>
      </c>
      <c r="G41" t="s">
        <v>1273</v>
      </c>
      <c r="H41" t="s">
        <v>14</v>
      </c>
      <c r="I41" t="s">
        <v>231</v>
      </c>
      <c r="J41" t="s">
        <v>232</v>
      </c>
      <c r="K41">
        <v>6000000</v>
      </c>
      <c r="L41">
        <v>23341568</v>
      </c>
      <c r="M41" t="s">
        <v>233</v>
      </c>
      <c r="N41" t="s">
        <v>234</v>
      </c>
      <c r="O41" t="s">
        <v>235</v>
      </c>
      <c r="T41">
        <f t="shared" si="0"/>
        <v>106</v>
      </c>
    </row>
    <row r="42" spans="1:20" x14ac:dyDescent="0.35">
      <c r="A42">
        <v>41</v>
      </c>
      <c r="B42" t="s">
        <v>236</v>
      </c>
      <c r="C42">
        <v>2006</v>
      </c>
      <c r="D42">
        <v>8.5</v>
      </c>
      <c r="E42" t="s">
        <v>13</v>
      </c>
      <c r="F42" t="s">
        <v>1273</v>
      </c>
      <c r="G42" t="s">
        <v>1271</v>
      </c>
      <c r="H42" t="s">
        <v>27</v>
      </c>
      <c r="I42" t="s">
        <v>129</v>
      </c>
      <c r="J42" t="s">
        <v>237</v>
      </c>
      <c r="K42">
        <v>40000000</v>
      </c>
      <c r="L42">
        <v>109676311</v>
      </c>
      <c r="M42" t="s">
        <v>238</v>
      </c>
      <c r="N42" t="s">
        <v>31</v>
      </c>
      <c r="O42" t="s">
        <v>239</v>
      </c>
      <c r="T42">
        <f t="shared" si="0"/>
        <v>130</v>
      </c>
    </row>
    <row r="43" spans="1:20" x14ac:dyDescent="0.35">
      <c r="A43">
        <v>42</v>
      </c>
      <c r="B43" t="s">
        <v>240</v>
      </c>
      <c r="C43">
        <v>2014</v>
      </c>
      <c r="D43">
        <v>8.5</v>
      </c>
      <c r="E43" t="s">
        <v>13</v>
      </c>
      <c r="F43" t="s">
        <v>1277</v>
      </c>
      <c r="H43" t="s">
        <v>14</v>
      </c>
      <c r="I43" t="s">
        <v>231</v>
      </c>
      <c r="J43" t="s">
        <v>241</v>
      </c>
      <c r="K43">
        <v>3300000</v>
      </c>
      <c r="L43">
        <v>49396747</v>
      </c>
      <c r="M43" t="s">
        <v>242</v>
      </c>
      <c r="N43" t="s">
        <v>243</v>
      </c>
      <c r="O43" t="s">
        <v>243</v>
      </c>
      <c r="T43">
        <f t="shared" si="0"/>
        <v>106</v>
      </c>
    </row>
    <row r="44" spans="1:20" x14ac:dyDescent="0.35">
      <c r="A44">
        <v>43</v>
      </c>
      <c r="B44" t="s">
        <v>244</v>
      </c>
      <c r="C44">
        <v>1942</v>
      </c>
      <c r="D44">
        <v>8.5</v>
      </c>
      <c r="E44" t="s">
        <v>13</v>
      </c>
      <c r="F44" t="s">
        <v>1268</v>
      </c>
      <c r="G44" t="s">
        <v>1276</v>
      </c>
      <c r="H44" t="s">
        <v>92</v>
      </c>
      <c r="I44" t="s">
        <v>245</v>
      </c>
      <c r="J44" t="s">
        <v>246</v>
      </c>
      <c r="K44">
        <v>950000</v>
      </c>
      <c r="L44">
        <v>4626532</v>
      </c>
      <c r="M44" t="s">
        <v>247</v>
      </c>
      <c r="N44" t="s">
        <v>248</v>
      </c>
      <c r="O44" t="s">
        <v>249</v>
      </c>
      <c r="T44">
        <f t="shared" si="0"/>
        <v>102</v>
      </c>
    </row>
    <row r="45" spans="1:20" x14ac:dyDescent="0.35">
      <c r="A45">
        <v>44</v>
      </c>
      <c r="B45" t="s">
        <v>250</v>
      </c>
      <c r="C45">
        <v>1988</v>
      </c>
      <c r="D45">
        <v>8.5</v>
      </c>
      <c r="E45" t="s">
        <v>1283</v>
      </c>
      <c r="F45" t="s">
        <v>13</v>
      </c>
      <c r="G45" t="s">
        <v>1276</v>
      </c>
      <c r="H45" t="s">
        <v>122</v>
      </c>
      <c r="I45" t="s">
        <v>251</v>
      </c>
      <c r="J45" t="s">
        <v>252</v>
      </c>
      <c r="K45">
        <v>3700000</v>
      </c>
      <c r="L45">
        <v>516962</v>
      </c>
      <c r="M45" t="s">
        <v>253</v>
      </c>
      <c r="N45" t="s">
        <v>254</v>
      </c>
      <c r="O45" t="s">
        <v>255</v>
      </c>
      <c r="T45">
        <f t="shared" si="0"/>
        <v>89</v>
      </c>
    </row>
    <row r="46" spans="1:20" x14ac:dyDescent="0.35">
      <c r="A46">
        <v>45</v>
      </c>
      <c r="B46" t="s">
        <v>256</v>
      </c>
      <c r="C46">
        <v>1962</v>
      </c>
      <c r="D46">
        <v>8.6</v>
      </c>
      <c r="E46" t="s">
        <v>1279</v>
      </c>
      <c r="F46" t="s">
        <v>13</v>
      </c>
      <c r="G46" t="s">
        <v>1273</v>
      </c>
      <c r="H46" t="s">
        <v>122</v>
      </c>
      <c r="I46" t="s">
        <v>111</v>
      </c>
      <c r="J46" t="s">
        <v>257</v>
      </c>
      <c r="K46" t="s">
        <v>258</v>
      </c>
      <c r="L46" t="s">
        <v>258</v>
      </c>
      <c r="M46" t="s">
        <v>259</v>
      </c>
      <c r="N46" t="s">
        <v>260</v>
      </c>
      <c r="O46" t="s">
        <v>261</v>
      </c>
      <c r="T46">
        <f t="shared" si="0"/>
        <v>133</v>
      </c>
    </row>
    <row r="47" spans="1:20" x14ac:dyDescent="0.35">
      <c r="A47">
        <v>46</v>
      </c>
      <c r="B47" t="s">
        <v>262</v>
      </c>
      <c r="C47">
        <v>2011</v>
      </c>
      <c r="D47">
        <v>8.5</v>
      </c>
      <c r="E47" t="s">
        <v>1282</v>
      </c>
      <c r="F47" t="s">
        <v>1213</v>
      </c>
      <c r="G47" t="s">
        <v>13</v>
      </c>
      <c r="H47" t="s">
        <v>14</v>
      </c>
      <c r="I47" t="s">
        <v>263</v>
      </c>
      <c r="J47" t="s">
        <v>264</v>
      </c>
      <c r="K47">
        <v>9500000</v>
      </c>
      <c r="L47">
        <v>426588510</v>
      </c>
      <c r="M47" t="s">
        <v>265</v>
      </c>
      <c r="N47" t="s">
        <v>1260</v>
      </c>
      <c r="O47" t="s">
        <v>266</v>
      </c>
      <c r="T47">
        <f t="shared" si="0"/>
        <v>112</v>
      </c>
    </row>
    <row r="48" spans="1:20" x14ac:dyDescent="0.35">
      <c r="A48">
        <v>47</v>
      </c>
      <c r="B48" t="s">
        <v>267</v>
      </c>
      <c r="C48">
        <v>1936</v>
      </c>
      <c r="D48">
        <v>8.5</v>
      </c>
      <c r="E48" t="s">
        <v>1213</v>
      </c>
      <c r="F48" t="s">
        <v>13</v>
      </c>
      <c r="G48" t="s">
        <v>1268</v>
      </c>
      <c r="H48" t="s">
        <v>208</v>
      </c>
      <c r="I48" t="s">
        <v>268</v>
      </c>
      <c r="J48" t="s">
        <v>269</v>
      </c>
      <c r="K48">
        <v>1500000</v>
      </c>
      <c r="L48">
        <v>463618</v>
      </c>
      <c r="M48" t="s">
        <v>270</v>
      </c>
      <c r="N48" t="s">
        <v>271</v>
      </c>
      <c r="O48" t="s">
        <v>271</v>
      </c>
      <c r="T48">
        <f t="shared" si="0"/>
        <v>87</v>
      </c>
    </row>
    <row r="49" spans="1:20" x14ac:dyDescent="0.35">
      <c r="A49">
        <v>48</v>
      </c>
      <c r="B49" t="s">
        <v>272</v>
      </c>
      <c r="C49">
        <v>1968</v>
      </c>
      <c r="D49">
        <v>8.5</v>
      </c>
      <c r="E49" t="s">
        <v>273</v>
      </c>
      <c r="H49" t="s">
        <v>27</v>
      </c>
      <c r="I49" t="s">
        <v>274</v>
      </c>
      <c r="J49" t="s">
        <v>275</v>
      </c>
      <c r="K49">
        <v>5000000</v>
      </c>
      <c r="L49">
        <v>5435024</v>
      </c>
      <c r="M49" t="s">
        <v>276</v>
      </c>
      <c r="N49" t="s">
        <v>70</v>
      </c>
      <c r="O49" t="s">
        <v>277</v>
      </c>
      <c r="T49">
        <f t="shared" si="0"/>
        <v>165</v>
      </c>
    </row>
    <row r="50" spans="1:20" x14ac:dyDescent="0.35">
      <c r="A50">
        <v>49</v>
      </c>
      <c r="B50" t="s">
        <v>278</v>
      </c>
      <c r="C50">
        <v>1954</v>
      </c>
      <c r="D50">
        <v>8.5</v>
      </c>
      <c r="E50" t="s">
        <v>1273</v>
      </c>
      <c r="F50" t="s">
        <v>1251</v>
      </c>
      <c r="H50" t="s">
        <v>92</v>
      </c>
      <c r="I50" t="s">
        <v>263</v>
      </c>
      <c r="J50" t="s">
        <v>279</v>
      </c>
      <c r="K50">
        <v>1000000</v>
      </c>
      <c r="L50">
        <v>37034579</v>
      </c>
      <c r="M50" t="s">
        <v>280</v>
      </c>
      <c r="N50" t="s">
        <v>193</v>
      </c>
      <c r="O50" t="s">
        <v>281</v>
      </c>
      <c r="T50">
        <f t="shared" si="0"/>
        <v>112</v>
      </c>
    </row>
    <row r="51" spans="1:20" x14ac:dyDescent="0.35">
      <c r="A51">
        <v>50</v>
      </c>
      <c r="B51" t="s">
        <v>282</v>
      </c>
      <c r="C51">
        <v>1988</v>
      </c>
      <c r="D51">
        <v>8.5</v>
      </c>
      <c r="E51" t="s">
        <v>13</v>
      </c>
      <c r="F51" t="s">
        <v>1268</v>
      </c>
      <c r="H51" t="s">
        <v>92</v>
      </c>
      <c r="I51" t="s">
        <v>214</v>
      </c>
      <c r="J51" t="s">
        <v>283</v>
      </c>
      <c r="K51">
        <v>5000000</v>
      </c>
      <c r="L51">
        <v>13019063</v>
      </c>
      <c r="M51" t="s">
        <v>284</v>
      </c>
      <c r="N51" t="s">
        <v>285</v>
      </c>
      <c r="O51" t="s">
        <v>286</v>
      </c>
      <c r="T51">
        <f t="shared" si="0"/>
        <v>155</v>
      </c>
    </row>
    <row r="52" spans="1:20" x14ac:dyDescent="0.35">
      <c r="A52">
        <v>51</v>
      </c>
      <c r="B52" t="s">
        <v>287</v>
      </c>
      <c r="C52">
        <v>1979</v>
      </c>
      <c r="D52">
        <v>8.5</v>
      </c>
      <c r="E52" t="s">
        <v>1126</v>
      </c>
      <c r="F52" t="s">
        <v>1271</v>
      </c>
      <c r="H52" t="s">
        <v>14</v>
      </c>
      <c r="I52" t="s">
        <v>288</v>
      </c>
      <c r="J52" t="s">
        <v>289</v>
      </c>
      <c r="K52">
        <v>11000000</v>
      </c>
      <c r="L52">
        <v>106285522</v>
      </c>
      <c r="M52" t="s">
        <v>290</v>
      </c>
      <c r="N52" t="s">
        <v>217</v>
      </c>
      <c r="O52" t="s">
        <v>291</v>
      </c>
      <c r="T52">
        <f t="shared" si="0"/>
        <v>117</v>
      </c>
    </row>
    <row r="53" spans="1:20" x14ac:dyDescent="0.35">
      <c r="A53">
        <v>52</v>
      </c>
      <c r="B53" t="s">
        <v>292</v>
      </c>
      <c r="C53">
        <v>1931</v>
      </c>
      <c r="D53">
        <v>8.5</v>
      </c>
      <c r="E53" t="s">
        <v>1213</v>
      </c>
      <c r="F53" t="s">
        <v>13</v>
      </c>
      <c r="G53" t="s">
        <v>1268</v>
      </c>
      <c r="H53" t="s">
        <v>208</v>
      </c>
      <c r="I53" t="s">
        <v>268</v>
      </c>
      <c r="J53" t="s">
        <v>293</v>
      </c>
      <c r="K53">
        <v>1500000</v>
      </c>
      <c r="L53">
        <v>50419</v>
      </c>
      <c r="M53" t="s">
        <v>294</v>
      </c>
      <c r="N53" t="s">
        <v>271</v>
      </c>
      <c r="O53" t="s">
        <v>295</v>
      </c>
      <c r="T53">
        <f t="shared" si="0"/>
        <v>87</v>
      </c>
    </row>
    <row r="54" spans="1:20" x14ac:dyDescent="0.35">
      <c r="A54">
        <v>53</v>
      </c>
      <c r="B54" t="s">
        <v>296</v>
      </c>
      <c r="C54">
        <v>1979</v>
      </c>
      <c r="D54">
        <v>8.5</v>
      </c>
      <c r="E54" t="s">
        <v>13</v>
      </c>
      <c r="F54" t="s">
        <v>1273</v>
      </c>
      <c r="G54" t="s">
        <v>1276</v>
      </c>
      <c r="H54" t="s">
        <v>14</v>
      </c>
      <c r="I54" t="s">
        <v>297</v>
      </c>
      <c r="J54" t="s">
        <v>298</v>
      </c>
      <c r="K54">
        <v>31500000</v>
      </c>
      <c r="L54">
        <v>104880868</v>
      </c>
      <c r="M54" t="s">
        <v>299</v>
      </c>
      <c r="N54" t="s">
        <v>24</v>
      </c>
      <c r="O54" t="s">
        <v>300</v>
      </c>
      <c r="T54">
        <f t="shared" si="0"/>
        <v>147</v>
      </c>
    </row>
    <row r="55" spans="1:20" x14ac:dyDescent="0.35">
      <c r="A55">
        <v>54</v>
      </c>
      <c r="B55" t="s">
        <v>301</v>
      </c>
      <c r="C55">
        <v>2000</v>
      </c>
      <c r="D55">
        <v>8.4</v>
      </c>
      <c r="E55" t="s">
        <v>1273</v>
      </c>
      <c r="F55" t="s">
        <v>1251</v>
      </c>
      <c r="H55" t="s">
        <v>14</v>
      </c>
      <c r="I55" t="s">
        <v>302</v>
      </c>
      <c r="J55" t="s">
        <v>303</v>
      </c>
      <c r="K55">
        <v>9000000</v>
      </c>
      <c r="L55">
        <v>40047078</v>
      </c>
      <c r="M55" t="s">
        <v>304</v>
      </c>
      <c r="N55" t="s">
        <v>31</v>
      </c>
      <c r="O55" t="s">
        <v>305</v>
      </c>
      <c r="T55">
        <f t="shared" si="0"/>
        <v>113</v>
      </c>
    </row>
    <row r="56" spans="1:20" x14ac:dyDescent="0.35">
      <c r="A56">
        <v>55</v>
      </c>
      <c r="B56" t="s">
        <v>306</v>
      </c>
      <c r="C56">
        <v>2012</v>
      </c>
      <c r="D56">
        <v>8.4</v>
      </c>
      <c r="E56" t="s">
        <v>13</v>
      </c>
      <c r="F56" t="s">
        <v>273</v>
      </c>
      <c r="H56" t="s">
        <v>14</v>
      </c>
      <c r="I56" t="s">
        <v>274</v>
      </c>
      <c r="J56" t="s">
        <v>307</v>
      </c>
      <c r="K56">
        <v>100000000</v>
      </c>
      <c r="L56">
        <v>426074373</v>
      </c>
      <c r="M56" t="s">
        <v>308</v>
      </c>
      <c r="N56" t="s">
        <v>61</v>
      </c>
      <c r="O56" t="s">
        <v>61</v>
      </c>
      <c r="T56">
        <f t="shared" si="0"/>
        <v>165</v>
      </c>
    </row>
    <row r="57" spans="1:20" x14ac:dyDescent="0.35">
      <c r="A57">
        <v>56</v>
      </c>
      <c r="B57" t="s">
        <v>309</v>
      </c>
      <c r="C57">
        <v>1981</v>
      </c>
      <c r="D57">
        <v>8.4</v>
      </c>
      <c r="E57" t="s">
        <v>1279</v>
      </c>
      <c r="F57" t="s">
        <v>1274</v>
      </c>
      <c r="H57" t="s">
        <v>92</v>
      </c>
      <c r="I57" t="s">
        <v>310</v>
      </c>
      <c r="J57" t="s">
        <v>311</v>
      </c>
      <c r="K57">
        <v>18000000</v>
      </c>
      <c r="L57">
        <v>389925971</v>
      </c>
      <c r="M57" t="s">
        <v>312</v>
      </c>
      <c r="N57" t="s">
        <v>49</v>
      </c>
      <c r="O57" t="s">
        <v>313</v>
      </c>
      <c r="T57">
        <f t="shared" si="0"/>
        <v>115</v>
      </c>
    </row>
    <row r="58" spans="1:20" x14ac:dyDescent="0.35">
      <c r="A58">
        <v>57</v>
      </c>
      <c r="B58" t="s">
        <v>314</v>
      </c>
      <c r="C58">
        <v>2008</v>
      </c>
      <c r="D58">
        <v>8.4</v>
      </c>
      <c r="E58" t="s">
        <v>1283</v>
      </c>
      <c r="F58" t="s">
        <v>1274</v>
      </c>
      <c r="G58" t="s">
        <v>1275</v>
      </c>
      <c r="H58" t="s">
        <v>208</v>
      </c>
      <c r="I58" t="s">
        <v>315</v>
      </c>
      <c r="J58" t="s">
        <v>316</v>
      </c>
      <c r="K58">
        <v>180000000</v>
      </c>
      <c r="L58">
        <v>521311890</v>
      </c>
      <c r="M58" t="s">
        <v>317</v>
      </c>
      <c r="N58" t="s">
        <v>318</v>
      </c>
      <c r="O58" t="s">
        <v>319</v>
      </c>
      <c r="T58">
        <f t="shared" si="0"/>
        <v>98</v>
      </c>
    </row>
    <row r="59" spans="1:20" x14ac:dyDescent="0.35">
      <c r="A59">
        <v>58</v>
      </c>
      <c r="B59" t="s">
        <v>320</v>
      </c>
      <c r="C59">
        <v>2006</v>
      </c>
      <c r="D59">
        <v>8.4</v>
      </c>
      <c r="E59" t="s">
        <v>13</v>
      </c>
      <c r="F59" t="s">
        <v>1273</v>
      </c>
      <c r="G59" t="s">
        <v>1251</v>
      </c>
      <c r="H59" t="s">
        <v>14</v>
      </c>
      <c r="I59" t="s">
        <v>169</v>
      </c>
      <c r="J59" t="s">
        <v>321</v>
      </c>
      <c r="K59">
        <v>2000000</v>
      </c>
      <c r="L59">
        <v>77356942</v>
      </c>
      <c r="M59" t="s">
        <v>322</v>
      </c>
      <c r="N59" t="s">
        <v>323</v>
      </c>
      <c r="O59" t="s">
        <v>323</v>
      </c>
      <c r="T59">
        <f t="shared" si="0"/>
        <v>137</v>
      </c>
    </row>
    <row r="60" spans="1:20" x14ac:dyDescent="0.35">
      <c r="A60">
        <v>59</v>
      </c>
      <c r="B60" t="s">
        <v>324</v>
      </c>
      <c r="C60">
        <v>1950</v>
      </c>
      <c r="D60">
        <v>8.4</v>
      </c>
      <c r="E60" t="s">
        <v>13</v>
      </c>
      <c r="F60" t="s">
        <v>1278</v>
      </c>
      <c r="H60" t="s">
        <v>325</v>
      </c>
      <c r="I60" t="s">
        <v>202</v>
      </c>
      <c r="J60" t="s">
        <v>326</v>
      </c>
      <c r="K60">
        <v>1752000</v>
      </c>
      <c r="L60">
        <v>300073</v>
      </c>
      <c r="M60" t="s">
        <v>327</v>
      </c>
      <c r="N60" t="s">
        <v>328</v>
      </c>
      <c r="O60" t="s">
        <v>329</v>
      </c>
      <c r="T60">
        <f t="shared" si="0"/>
        <v>110</v>
      </c>
    </row>
    <row r="61" spans="1:20" x14ac:dyDescent="0.35">
      <c r="A61">
        <v>60</v>
      </c>
      <c r="B61" t="s">
        <v>330</v>
      </c>
      <c r="C61">
        <v>1957</v>
      </c>
      <c r="D61">
        <v>8.4</v>
      </c>
      <c r="E61" t="s">
        <v>13</v>
      </c>
      <c r="F61" t="s">
        <v>1276</v>
      </c>
      <c r="H61" t="s">
        <v>39</v>
      </c>
      <c r="I61" t="s">
        <v>209</v>
      </c>
      <c r="J61" t="s">
        <v>331</v>
      </c>
      <c r="K61">
        <v>935000</v>
      </c>
      <c r="L61">
        <v>5252</v>
      </c>
      <c r="M61" t="s">
        <v>332</v>
      </c>
      <c r="N61" t="s">
        <v>333</v>
      </c>
      <c r="O61" t="s">
        <v>334</v>
      </c>
      <c r="T61">
        <f t="shared" si="0"/>
        <v>88</v>
      </c>
    </row>
    <row r="62" spans="1:20" x14ac:dyDescent="0.35">
      <c r="A62">
        <v>61</v>
      </c>
      <c r="B62" t="s">
        <v>335</v>
      </c>
      <c r="C62">
        <v>1980</v>
      </c>
      <c r="D62">
        <v>8.4</v>
      </c>
      <c r="E62" t="s">
        <v>13</v>
      </c>
      <c r="F62" t="s">
        <v>1126</v>
      </c>
      <c r="H62" t="s">
        <v>14</v>
      </c>
      <c r="I62" t="s">
        <v>336</v>
      </c>
      <c r="J62" t="s">
        <v>337</v>
      </c>
      <c r="K62">
        <v>19000000</v>
      </c>
      <c r="L62">
        <v>47335804</v>
      </c>
      <c r="M62" t="s">
        <v>338</v>
      </c>
      <c r="N62" t="s">
        <v>333</v>
      </c>
      <c r="O62" t="s">
        <v>339</v>
      </c>
      <c r="T62">
        <f t="shared" si="0"/>
        <v>146</v>
      </c>
    </row>
    <row r="63" spans="1:20" x14ac:dyDescent="0.35">
      <c r="A63">
        <v>62</v>
      </c>
      <c r="B63" t="s">
        <v>340</v>
      </c>
      <c r="C63">
        <v>1940</v>
      </c>
      <c r="D63">
        <v>8.4</v>
      </c>
      <c r="E63" t="s">
        <v>1213</v>
      </c>
      <c r="F63" t="s">
        <v>13</v>
      </c>
      <c r="G63" t="s">
        <v>1276</v>
      </c>
      <c r="H63" t="s">
        <v>208</v>
      </c>
      <c r="I63" t="s">
        <v>179</v>
      </c>
      <c r="J63" t="s">
        <v>341</v>
      </c>
      <c r="K63">
        <v>2000000</v>
      </c>
      <c r="L63">
        <v>970263</v>
      </c>
      <c r="M63" t="s">
        <v>342</v>
      </c>
      <c r="N63" t="s">
        <v>271</v>
      </c>
      <c r="O63" t="s">
        <v>271</v>
      </c>
      <c r="T63">
        <f t="shared" si="0"/>
        <v>125</v>
      </c>
    </row>
    <row r="64" spans="1:20" x14ac:dyDescent="0.35">
      <c r="A64">
        <v>63</v>
      </c>
      <c r="B64" t="s">
        <v>343</v>
      </c>
      <c r="C64">
        <v>2018</v>
      </c>
      <c r="D64">
        <v>8.4</v>
      </c>
      <c r="E64" t="s">
        <v>1279</v>
      </c>
      <c r="F64" t="s">
        <v>1274</v>
      </c>
      <c r="G64" t="s">
        <v>1271</v>
      </c>
      <c r="H64" t="s">
        <v>27</v>
      </c>
      <c r="I64" t="s">
        <v>344</v>
      </c>
      <c r="J64" t="s">
        <v>345</v>
      </c>
      <c r="K64">
        <v>321000000</v>
      </c>
      <c r="L64">
        <v>2052415039</v>
      </c>
      <c r="M64" t="s">
        <v>346</v>
      </c>
      <c r="N64" t="s">
        <v>347</v>
      </c>
      <c r="O64" t="s">
        <v>348</v>
      </c>
      <c r="T64">
        <f t="shared" si="0"/>
        <v>149</v>
      </c>
    </row>
    <row r="65" spans="1:20" x14ac:dyDescent="0.35">
      <c r="A65">
        <v>64</v>
      </c>
      <c r="B65" t="s">
        <v>349</v>
      </c>
      <c r="C65">
        <v>1957</v>
      </c>
      <c r="D65">
        <v>8.4</v>
      </c>
      <c r="E65" t="s">
        <v>1267</v>
      </c>
      <c r="F65" t="s">
        <v>13</v>
      </c>
      <c r="G65" t="s">
        <v>1273</v>
      </c>
      <c r="H65" t="s">
        <v>39</v>
      </c>
      <c r="I65" t="s">
        <v>154</v>
      </c>
      <c r="J65" t="s">
        <v>350</v>
      </c>
      <c r="K65">
        <v>3000000</v>
      </c>
      <c r="L65">
        <v>7693</v>
      </c>
      <c r="M65" t="s">
        <v>351</v>
      </c>
      <c r="N65" t="s">
        <v>328</v>
      </c>
      <c r="O65" t="s">
        <v>352</v>
      </c>
      <c r="T65">
        <f t="shared" si="0"/>
        <v>116</v>
      </c>
    </row>
    <row r="66" spans="1:20" x14ac:dyDescent="0.35">
      <c r="A66">
        <v>65</v>
      </c>
      <c r="B66" t="s">
        <v>353</v>
      </c>
      <c r="C66">
        <v>1986</v>
      </c>
      <c r="D66">
        <v>8.4</v>
      </c>
      <c r="E66" t="s">
        <v>1279</v>
      </c>
      <c r="F66" t="s">
        <v>1274</v>
      </c>
      <c r="G66" t="s">
        <v>1271</v>
      </c>
      <c r="H66" t="s">
        <v>14</v>
      </c>
      <c r="I66" t="s">
        <v>169</v>
      </c>
      <c r="J66" t="s">
        <v>354</v>
      </c>
      <c r="K66">
        <v>18500000</v>
      </c>
      <c r="L66">
        <v>131060248</v>
      </c>
      <c r="M66" t="s">
        <v>355</v>
      </c>
      <c r="N66" t="s">
        <v>172</v>
      </c>
      <c r="O66" t="s">
        <v>356</v>
      </c>
      <c r="T66">
        <f t="shared" si="0"/>
        <v>137</v>
      </c>
    </row>
    <row r="67" spans="1:20" x14ac:dyDescent="0.35">
      <c r="A67">
        <v>66</v>
      </c>
      <c r="B67" t="s">
        <v>357</v>
      </c>
      <c r="C67">
        <v>2018</v>
      </c>
      <c r="D67">
        <v>8.4</v>
      </c>
      <c r="E67" t="s">
        <v>1283</v>
      </c>
      <c r="F67" t="s">
        <v>1279</v>
      </c>
      <c r="G67" t="s">
        <v>1274</v>
      </c>
      <c r="H67" t="s">
        <v>92</v>
      </c>
      <c r="I67" t="s">
        <v>288</v>
      </c>
      <c r="J67" t="s">
        <v>358</v>
      </c>
      <c r="K67" t="s">
        <v>258</v>
      </c>
      <c r="L67" t="s">
        <v>258</v>
      </c>
      <c r="M67" t="s">
        <v>359</v>
      </c>
      <c r="N67" t="s">
        <v>360</v>
      </c>
      <c r="O67" t="s">
        <v>361</v>
      </c>
      <c r="T67">
        <f t="shared" si="0"/>
        <v>117</v>
      </c>
    </row>
    <row r="68" spans="1:20" x14ac:dyDescent="0.35">
      <c r="A68">
        <v>67</v>
      </c>
      <c r="B68" t="s">
        <v>362</v>
      </c>
      <c r="C68">
        <v>1999</v>
      </c>
      <c r="D68">
        <v>8.4</v>
      </c>
      <c r="E68" t="s">
        <v>13</v>
      </c>
      <c r="H68" t="s">
        <v>14</v>
      </c>
      <c r="I68" t="s">
        <v>363</v>
      </c>
      <c r="J68" t="s">
        <v>364</v>
      </c>
      <c r="K68">
        <v>15000000</v>
      </c>
      <c r="L68">
        <v>356296601</v>
      </c>
      <c r="M68" t="s">
        <v>365</v>
      </c>
      <c r="N68" t="s">
        <v>366</v>
      </c>
      <c r="O68" t="s">
        <v>367</v>
      </c>
      <c r="T68">
        <f t="shared" ref="T68:T131" si="1">IFERROR(LEFT(I68,FIND("h",I68)-1)*60 + MID(I68,FIND("h",I68)+2,LEN(I68)-FIND("h",I68)-2)*1, "")</f>
        <v>122</v>
      </c>
    </row>
    <row r="69" spans="1:20" x14ac:dyDescent="0.35">
      <c r="A69">
        <v>68</v>
      </c>
      <c r="B69" t="s">
        <v>368</v>
      </c>
      <c r="C69">
        <v>1964</v>
      </c>
      <c r="D69">
        <v>8.4</v>
      </c>
      <c r="E69" t="s">
        <v>1213</v>
      </c>
      <c r="F69" t="s">
        <v>1276</v>
      </c>
      <c r="H69" t="s">
        <v>92</v>
      </c>
      <c r="I69" t="s">
        <v>369</v>
      </c>
      <c r="J69" t="s">
        <v>370</v>
      </c>
      <c r="K69">
        <v>1800000</v>
      </c>
      <c r="L69">
        <v>9523464</v>
      </c>
      <c r="M69" t="s">
        <v>371</v>
      </c>
      <c r="N69" t="s">
        <v>333</v>
      </c>
      <c r="O69" t="s">
        <v>372</v>
      </c>
      <c r="T69">
        <f t="shared" si="1"/>
        <v>95</v>
      </c>
    </row>
    <row r="70" spans="1:20" x14ac:dyDescent="0.35">
      <c r="A70">
        <v>69</v>
      </c>
      <c r="B70" t="s">
        <v>373</v>
      </c>
      <c r="C70">
        <v>2012</v>
      </c>
      <c r="D70">
        <v>8.4</v>
      </c>
      <c r="E70" t="s">
        <v>1279</v>
      </c>
      <c r="F70" t="s">
        <v>13</v>
      </c>
      <c r="H70" t="s">
        <v>27</v>
      </c>
      <c r="I70" t="s">
        <v>374</v>
      </c>
      <c r="J70" t="s">
        <v>375</v>
      </c>
      <c r="K70">
        <v>250000000</v>
      </c>
      <c r="L70">
        <v>1081169825</v>
      </c>
      <c r="M70" t="s">
        <v>376</v>
      </c>
      <c r="N70" t="s">
        <v>31</v>
      </c>
      <c r="O70" t="s">
        <v>32</v>
      </c>
      <c r="T70">
        <f t="shared" si="1"/>
        <v>164</v>
      </c>
    </row>
    <row r="71" spans="1:20" x14ac:dyDescent="0.35">
      <c r="A71">
        <v>70</v>
      </c>
      <c r="B71" t="s">
        <v>377</v>
      </c>
      <c r="C71">
        <v>2003</v>
      </c>
      <c r="D71">
        <v>8.4</v>
      </c>
      <c r="E71" t="s">
        <v>1279</v>
      </c>
      <c r="F71" t="s">
        <v>13</v>
      </c>
      <c r="G71" t="s">
        <v>1273</v>
      </c>
      <c r="H71" t="s">
        <v>14</v>
      </c>
      <c r="I71" t="s">
        <v>378</v>
      </c>
      <c r="J71" t="s">
        <v>379</v>
      </c>
      <c r="K71">
        <v>3000000</v>
      </c>
      <c r="L71">
        <v>15421226</v>
      </c>
      <c r="M71" t="s">
        <v>380</v>
      </c>
      <c r="N71" t="s">
        <v>381</v>
      </c>
      <c r="O71" t="s">
        <v>382</v>
      </c>
      <c r="T71">
        <v>120</v>
      </c>
    </row>
    <row r="72" spans="1:20" x14ac:dyDescent="0.35">
      <c r="A72">
        <v>71</v>
      </c>
      <c r="B72" t="s">
        <v>383</v>
      </c>
      <c r="C72">
        <v>2009</v>
      </c>
      <c r="D72">
        <v>8.3000000000000007</v>
      </c>
      <c r="E72" t="s">
        <v>1274</v>
      </c>
      <c r="F72" t="s">
        <v>13</v>
      </c>
      <c r="G72" t="s">
        <v>1276</v>
      </c>
      <c r="H72" t="s">
        <v>14</v>
      </c>
      <c r="I72" t="s">
        <v>384</v>
      </c>
      <c r="J72" t="s">
        <v>385</v>
      </c>
      <c r="K72">
        <v>70000000</v>
      </c>
      <c r="L72">
        <v>321457747</v>
      </c>
      <c r="M72" t="s">
        <v>386</v>
      </c>
      <c r="N72" t="s">
        <v>61</v>
      </c>
      <c r="O72" t="s">
        <v>61</v>
      </c>
      <c r="T72">
        <f t="shared" si="1"/>
        <v>153</v>
      </c>
    </row>
    <row r="73" spans="1:20" x14ac:dyDescent="0.35">
      <c r="A73">
        <v>72</v>
      </c>
      <c r="B73" t="s">
        <v>387</v>
      </c>
      <c r="C73">
        <v>1984</v>
      </c>
      <c r="D73">
        <v>8.4</v>
      </c>
      <c r="E73" t="s">
        <v>1282</v>
      </c>
      <c r="F73" t="s">
        <v>13</v>
      </c>
      <c r="G73" t="s">
        <v>1277</v>
      </c>
      <c r="H73" t="s">
        <v>92</v>
      </c>
      <c r="I73" t="s">
        <v>388</v>
      </c>
      <c r="J73" t="s">
        <v>389</v>
      </c>
      <c r="K73">
        <v>18000000</v>
      </c>
      <c r="L73">
        <v>52066791</v>
      </c>
      <c r="M73" t="s">
        <v>390</v>
      </c>
      <c r="N73" t="s">
        <v>114</v>
      </c>
      <c r="O73" t="s">
        <v>391</v>
      </c>
      <c r="T73">
        <f t="shared" si="1"/>
        <v>160</v>
      </c>
    </row>
    <row r="74" spans="1:20" x14ac:dyDescent="0.35">
      <c r="A74">
        <v>73</v>
      </c>
      <c r="B74" t="s">
        <v>392</v>
      </c>
      <c r="C74">
        <v>2017</v>
      </c>
      <c r="D74">
        <v>8.4</v>
      </c>
      <c r="E74" t="s">
        <v>1283</v>
      </c>
      <c r="F74" t="s">
        <v>1274</v>
      </c>
      <c r="G74" t="s">
        <v>1213</v>
      </c>
      <c r="H74" t="s">
        <v>92</v>
      </c>
      <c r="I74" t="s">
        <v>393</v>
      </c>
      <c r="J74" t="s">
        <v>394</v>
      </c>
      <c r="K74">
        <v>175000000</v>
      </c>
      <c r="L74">
        <v>814337054</v>
      </c>
      <c r="M74" t="s">
        <v>395</v>
      </c>
      <c r="N74" t="s">
        <v>396</v>
      </c>
      <c r="O74" t="s">
        <v>397</v>
      </c>
      <c r="T74">
        <f t="shared" si="1"/>
        <v>105</v>
      </c>
    </row>
    <row r="75" spans="1:20" x14ac:dyDescent="0.35">
      <c r="A75">
        <v>74</v>
      </c>
      <c r="B75" t="s">
        <v>398</v>
      </c>
      <c r="C75">
        <v>1995</v>
      </c>
      <c r="D75">
        <v>8.3000000000000007</v>
      </c>
      <c r="E75" t="s">
        <v>1283</v>
      </c>
      <c r="F75" t="s">
        <v>1274</v>
      </c>
      <c r="G75" t="s">
        <v>1213</v>
      </c>
      <c r="H75" t="s">
        <v>208</v>
      </c>
      <c r="I75" t="s">
        <v>399</v>
      </c>
      <c r="J75" t="s">
        <v>400</v>
      </c>
      <c r="K75">
        <v>30000000</v>
      </c>
      <c r="L75">
        <v>394436586</v>
      </c>
      <c r="M75" t="s">
        <v>401</v>
      </c>
      <c r="N75" t="s">
        <v>402</v>
      </c>
      <c r="O75" t="s">
        <v>403</v>
      </c>
      <c r="T75">
        <f t="shared" si="1"/>
        <v>81</v>
      </c>
    </row>
    <row r="76" spans="1:20" x14ac:dyDescent="0.35">
      <c r="A76">
        <v>75</v>
      </c>
      <c r="B76" t="s">
        <v>404</v>
      </c>
      <c r="C76">
        <v>2019</v>
      </c>
      <c r="D76">
        <v>8.4</v>
      </c>
      <c r="E76" t="s">
        <v>1267</v>
      </c>
      <c r="F76" t="s">
        <v>13</v>
      </c>
      <c r="G76" t="s">
        <v>1251</v>
      </c>
      <c r="H76" t="s">
        <v>14</v>
      </c>
      <c r="I76" t="s">
        <v>363</v>
      </c>
      <c r="J76" t="s">
        <v>405</v>
      </c>
      <c r="K76">
        <v>55000000</v>
      </c>
      <c r="L76">
        <v>1074458282</v>
      </c>
      <c r="M76" t="s">
        <v>406</v>
      </c>
      <c r="N76" t="s">
        <v>407</v>
      </c>
      <c r="O76" t="s">
        <v>408</v>
      </c>
      <c r="T76">
        <f t="shared" si="1"/>
        <v>122</v>
      </c>
    </row>
    <row r="77" spans="1:20" x14ac:dyDescent="0.35">
      <c r="A77">
        <v>76</v>
      </c>
      <c r="B77" t="s">
        <v>409</v>
      </c>
      <c r="C77">
        <v>1995</v>
      </c>
      <c r="D77">
        <v>8.4</v>
      </c>
      <c r="E77" t="s">
        <v>1282</v>
      </c>
      <c r="F77" t="s">
        <v>13</v>
      </c>
      <c r="G77" t="s">
        <v>1270</v>
      </c>
      <c r="H77" t="s">
        <v>14</v>
      </c>
      <c r="I77" t="s">
        <v>64</v>
      </c>
      <c r="J77" t="s">
        <v>410</v>
      </c>
      <c r="K77">
        <v>72000000</v>
      </c>
      <c r="L77">
        <v>213216216</v>
      </c>
      <c r="M77" t="s">
        <v>411</v>
      </c>
      <c r="N77" t="s">
        <v>412</v>
      </c>
      <c r="O77" t="s">
        <v>413</v>
      </c>
      <c r="T77">
        <f t="shared" si="1"/>
        <v>178</v>
      </c>
    </row>
    <row r="78" spans="1:20" x14ac:dyDescent="0.35">
      <c r="A78">
        <v>77</v>
      </c>
      <c r="B78" t="s">
        <v>414</v>
      </c>
      <c r="C78">
        <v>1981</v>
      </c>
      <c r="D78">
        <v>8.4</v>
      </c>
      <c r="E78" t="s">
        <v>13</v>
      </c>
      <c r="F78" t="s">
        <v>1276</v>
      </c>
      <c r="H78" t="s">
        <v>258</v>
      </c>
      <c r="I78" t="s">
        <v>258</v>
      </c>
      <c r="J78" t="s">
        <v>415</v>
      </c>
      <c r="K78" t="s">
        <v>416</v>
      </c>
      <c r="L78">
        <v>11487676</v>
      </c>
      <c r="M78" t="s">
        <v>417</v>
      </c>
      <c r="N78" t="s">
        <v>418</v>
      </c>
      <c r="O78" t="s">
        <v>419</v>
      </c>
      <c r="T78">
        <v>149</v>
      </c>
    </row>
    <row r="79" spans="1:20" x14ac:dyDescent="0.35">
      <c r="A79">
        <v>78</v>
      </c>
      <c r="B79" t="s">
        <v>420</v>
      </c>
      <c r="C79">
        <v>2019</v>
      </c>
      <c r="D79">
        <v>8.4</v>
      </c>
      <c r="E79" t="s">
        <v>1279</v>
      </c>
      <c r="F79" t="s">
        <v>1274</v>
      </c>
      <c r="G79" t="s">
        <v>13</v>
      </c>
      <c r="H79" t="s">
        <v>27</v>
      </c>
      <c r="I79" t="s">
        <v>421</v>
      </c>
      <c r="J79" t="s">
        <v>422</v>
      </c>
      <c r="K79">
        <v>356000000</v>
      </c>
      <c r="L79">
        <v>2799439100</v>
      </c>
      <c r="M79" t="s">
        <v>423</v>
      </c>
      <c r="N79" t="s">
        <v>347</v>
      </c>
      <c r="O79" t="s">
        <v>348</v>
      </c>
      <c r="T79">
        <f t="shared" si="1"/>
        <v>181</v>
      </c>
    </row>
    <row r="80" spans="1:20" x14ac:dyDescent="0.35">
      <c r="A80">
        <v>79</v>
      </c>
      <c r="B80" t="s">
        <v>424</v>
      </c>
      <c r="C80">
        <v>1997</v>
      </c>
      <c r="D80">
        <v>8.4</v>
      </c>
      <c r="E80" t="s">
        <v>1283</v>
      </c>
      <c r="F80" t="s">
        <v>1279</v>
      </c>
      <c r="G80" t="s">
        <v>1274</v>
      </c>
      <c r="H80" t="s">
        <v>27</v>
      </c>
      <c r="I80" t="s">
        <v>425</v>
      </c>
      <c r="J80" t="s">
        <v>426</v>
      </c>
      <c r="K80">
        <v>2400000000</v>
      </c>
      <c r="L80">
        <v>170005875</v>
      </c>
      <c r="M80" t="s">
        <v>427</v>
      </c>
      <c r="N80" t="s">
        <v>182</v>
      </c>
      <c r="O80" t="s">
        <v>428</v>
      </c>
      <c r="T80">
        <f t="shared" si="1"/>
        <v>134</v>
      </c>
    </row>
    <row r="81" spans="1:20" x14ac:dyDescent="0.35">
      <c r="A81">
        <v>80</v>
      </c>
      <c r="B81" t="s">
        <v>429</v>
      </c>
      <c r="C81">
        <v>1984</v>
      </c>
      <c r="D81">
        <v>8.3000000000000007</v>
      </c>
      <c r="E81" t="s">
        <v>1267</v>
      </c>
      <c r="F81" t="s">
        <v>13</v>
      </c>
      <c r="H81" t="s">
        <v>14</v>
      </c>
      <c r="I81" t="s">
        <v>430</v>
      </c>
      <c r="J81" t="s">
        <v>431</v>
      </c>
      <c r="K81">
        <v>30000000</v>
      </c>
      <c r="L81">
        <v>5473337</v>
      </c>
      <c r="M81" t="s">
        <v>432</v>
      </c>
      <c r="N81" t="s">
        <v>70</v>
      </c>
      <c r="O81" t="s">
        <v>433</v>
      </c>
      <c r="T81">
        <f t="shared" si="1"/>
        <v>229</v>
      </c>
    </row>
    <row r="82" spans="1:20" x14ac:dyDescent="0.35">
      <c r="A82">
        <v>81</v>
      </c>
      <c r="B82" t="s">
        <v>434</v>
      </c>
      <c r="C82">
        <v>1997</v>
      </c>
      <c r="D82">
        <v>8.3000000000000007</v>
      </c>
      <c r="E82" t="s">
        <v>13</v>
      </c>
      <c r="F82" t="s">
        <v>1268</v>
      </c>
      <c r="H82" t="s">
        <v>14</v>
      </c>
      <c r="I82" t="s">
        <v>435</v>
      </c>
      <c r="J82" t="s">
        <v>436</v>
      </c>
      <c r="K82" t="s">
        <v>258</v>
      </c>
      <c r="L82" t="s">
        <v>258</v>
      </c>
      <c r="M82" t="s">
        <v>437</v>
      </c>
      <c r="N82" t="s">
        <v>438</v>
      </c>
      <c r="O82" t="s">
        <v>439</v>
      </c>
      <c r="T82">
        <f t="shared" si="1"/>
        <v>126</v>
      </c>
    </row>
    <row r="83" spans="1:20" x14ac:dyDescent="0.35">
      <c r="A83">
        <v>82</v>
      </c>
      <c r="B83" t="s">
        <v>440</v>
      </c>
      <c r="C83">
        <v>2016</v>
      </c>
      <c r="D83">
        <v>8.4</v>
      </c>
      <c r="E83" t="s">
        <v>1283</v>
      </c>
      <c r="F83" t="s">
        <v>13</v>
      </c>
      <c r="G83" t="s">
        <v>1272</v>
      </c>
      <c r="H83" t="s">
        <v>441</v>
      </c>
      <c r="I83" t="s">
        <v>231</v>
      </c>
      <c r="J83" t="s">
        <v>442</v>
      </c>
      <c r="K83" t="s">
        <v>258</v>
      </c>
      <c r="L83" t="s">
        <v>258</v>
      </c>
      <c r="M83" t="s">
        <v>443</v>
      </c>
      <c r="N83" t="s">
        <v>444</v>
      </c>
      <c r="O83" t="s">
        <v>445</v>
      </c>
      <c r="T83">
        <f t="shared" si="1"/>
        <v>106</v>
      </c>
    </row>
    <row r="84" spans="1:20" x14ac:dyDescent="0.35">
      <c r="A84">
        <v>83</v>
      </c>
      <c r="B84" t="s">
        <v>446</v>
      </c>
      <c r="C84">
        <v>2009</v>
      </c>
      <c r="D84">
        <v>8.4</v>
      </c>
      <c r="E84" t="s">
        <v>1213</v>
      </c>
      <c r="F84" t="s">
        <v>13</v>
      </c>
      <c r="H84" t="s">
        <v>27</v>
      </c>
      <c r="I84" t="s">
        <v>447</v>
      </c>
      <c r="J84" t="s">
        <v>448</v>
      </c>
      <c r="K84">
        <v>550000000</v>
      </c>
      <c r="L84">
        <v>60262836</v>
      </c>
      <c r="M84" t="s">
        <v>449</v>
      </c>
      <c r="N84" t="s">
        <v>450</v>
      </c>
      <c r="O84" t="s">
        <v>451</v>
      </c>
      <c r="T84">
        <f t="shared" si="1"/>
        <v>170</v>
      </c>
    </row>
    <row r="85" spans="1:20" x14ac:dyDescent="0.35">
      <c r="A85">
        <v>84</v>
      </c>
      <c r="B85" t="s">
        <v>452</v>
      </c>
      <c r="C85">
        <v>1952</v>
      </c>
      <c r="D85">
        <v>8.3000000000000007</v>
      </c>
      <c r="E85" t="s">
        <v>1213</v>
      </c>
      <c r="F85" t="s">
        <v>1281</v>
      </c>
      <c r="G85" t="s">
        <v>1268</v>
      </c>
      <c r="H85" t="s">
        <v>208</v>
      </c>
      <c r="I85" t="s">
        <v>453</v>
      </c>
      <c r="J85" t="s">
        <v>454</v>
      </c>
      <c r="K85">
        <v>2540800</v>
      </c>
      <c r="L85">
        <v>2000288</v>
      </c>
      <c r="M85" t="s">
        <v>455</v>
      </c>
      <c r="N85" t="s">
        <v>456</v>
      </c>
      <c r="O85" t="s">
        <v>457</v>
      </c>
      <c r="T85">
        <f t="shared" si="1"/>
        <v>103</v>
      </c>
    </row>
    <row r="86" spans="1:20" x14ac:dyDescent="0.35">
      <c r="A86">
        <v>85</v>
      </c>
      <c r="B86" t="s">
        <v>458</v>
      </c>
      <c r="C86">
        <v>2000</v>
      </c>
      <c r="D86">
        <v>8.3000000000000007</v>
      </c>
      <c r="E86" t="s">
        <v>13</v>
      </c>
      <c r="G86" t="s">
        <v>13</v>
      </c>
      <c r="H86" t="s">
        <v>459</v>
      </c>
      <c r="I86" t="s">
        <v>245</v>
      </c>
      <c r="J86" t="s">
        <v>460</v>
      </c>
      <c r="K86">
        <v>4500000</v>
      </c>
      <c r="L86">
        <v>7390108</v>
      </c>
      <c r="M86" t="s">
        <v>461</v>
      </c>
      <c r="N86" t="s">
        <v>462</v>
      </c>
      <c r="O86" t="s">
        <v>463</v>
      </c>
      <c r="T86">
        <f t="shared" si="1"/>
        <v>102</v>
      </c>
    </row>
    <row r="87" spans="1:20" x14ac:dyDescent="0.35">
      <c r="A87">
        <v>86</v>
      </c>
      <c r="B87" t="s">
        <v>464</v>
      </c>
      <c r="C87">
        <v>2010</v>
      </c>
      <c r="D87">
        <v>8.3000000000000007</v>
      </c>
      <c r="E87" t="s">
        <v>1283</v>
      </c>
      <c r="F87" t="s">
        <v>1274</v>
      </c>
      <c r="G87" t="s">
        <v>1213</v>
      </c>
      <c r="H87" t="s">
        <v>208</v>
      </c>
      <c r="I87" t="s">
        <v>453</v>
      </c>
      <c r="J87" t="s">
        <v>465</v>
      </c>
      <c r="K87">
        <v>200000000</v>
      </c>
      <c r="L87">
        <v>1067316101</v>
      </c>
      <c r="M87" t="s">
        <v>466</v>
      </c>
      <c r="N87" t="s">
        <v>467</v>
      </c>
      <c r="O87" t="s">
        <v>468</v>
      </c>
      <c r="T87">
        <f t="shared" si="1"/>
        <v>103</v>
      </c>
    </row>
    <row r="88" spans="1:20" x14ac:dyDescent="0.35">
      <c r="A88">
        <v>87</v>
      </c>
      <c r="B88" t="s">
        <v>469</v>
      </c>
      <c r="C88">
        <v>1963</v>
      </c>
      <c r="D88">
        <v>8.4</v>
      </c>
      <c r="E88" t="s">
        <v>1267</v>
      </c>
      <c r="F88" t="s">
        <v>13</v>
      </c>
      <c r="G88" t="s">
        <v>1273</v>
      </c>
      <c r="H88" t="s">
        <v>122</v>
      </c>
      <c r="I88" t="s">
        <v>470</v>
      </c>
      <c r="J88" t="s">
        <v>471</v>
      </c>
      <c r="K88" t="s">
        <v>258</v>
      </c>
      <c r="L88" t="s">
        <v>258</v>
      </c>
      <c r="M88" t="s">
        <v>472</v>
      </c>
      <c r="N88" t="s">
        <v>126</v>
      </c>
      <c r="O88" t="s">
        <v>473</v>
      </c>
      <c r="T88">
        <f t="shared" si="1"/>
        <v>143</v>
      </c>
    </row>
    <row r="89" spans="1:20" x14ac:dyDescent="0.35">
      <c r="A89">
        <v>88</v>
      </c>
      <c r="B89" t="s">
        <v>474</v>
      </c>
      <c r="C89">
        <v>2018</v>
      </c>
      <c r="D89">
        <v>8.4</v>
      </c>
      <c r="E89" t="s">
        <v>13</v>
      </c>
      <c r="G89" t="s">
        <v>13</v>
      </c>
      <c r="H89" t="s">
        <v>14</v>
      </c>
      <c r="I89" t="s">
        <v>435</v>
      </c>
      <c r="J89" t="s">
        <v>475</v>
      </c>
      <c r="K89" t="s">
        <v>258</v>
      </c>
      <c r="L89" t="s">
        <v>258</v>
      </c>
      <c r="M89" t="s">
        <v>476</v>
      </c>
      <c r="N89" t="s">
        <v>477</v>
      </c>
      <c r="O89" t="s">
        <v>478</v>
      </c>
      <c r="T89">
        <f t="shared" si="1"/>
        <v>126</v>
      </c>
    </row>
    <row r="90" spans="1:20" x14ac:dyDescent="0.35">
      <c r="A90">
        <v>89</v>
      </c>
      <c r="B90" t="s">
        <v>479</v>
      </c>
      <c r="C90">
        <v>1983</v>
      </c>
      <c r="D90">
        <v>8.3000000000000007</v>
      </c>
      <c r="E90" t="s">
        <v>1279</v>
      </c>
      <c r="F90" t="s">
        <v>1274</v>
      </c>
      <c r="G90" t="s">
        <v>1272</v>
      </c>
      <c r="H90" t="s">
        <v>92</v>
      </c>
      <c r="I90" t="s">
        <v>480</v>
      </c>
      <c r="J90" t="s">
        <v>481</v>
      </c>
      <c r="K90">
        <v>32500000</v>
      </c>
      <c r="L90">
        <v>475106177</v>
      </c>
      <c r="M90" t="s">
        <v>482</v>
      </c>
      <c r="N90" t="s">
        <v>483</v>
      </c>
      <c r="O90" t="s">
        <v>484</v>
      </c>
      <c r="T90">
        <f t="shared" si="1"/>
        <v>131</v>
      </c>
    </row>
    <row r="91" spans="1:20" x14ac:dyDescent="0.35">
      <c r="A91">
        <v>90</v>
      </c>
      <c r="B91" t="s">
        <v>485</v>
      </c>
      <c r="C91">
        <v>2004</v>
      </c>
      <c r="D91">
        <v>8.3000000000000007</v>
      </c>
      <c r="E91" t="s">
        <v>13</v>
      </c>
      <c r="F91" t="s">
        <v>1268</v>
      </c>
      <c r="G91" t="s">
        <v>1271</v>
      </c>
      <c r="H91" t="s">
        <v>14</v>
      </c>
      <c r="I91" t="s">
        <v>486</v>
      </c>
      <c r="J91" t="s">
        <v>487</v>
      </c>
      <c r="K91">
        <v>20000000</v>
      </c>
      <c r="L91">
        <v>74036715</v>
      </c>
      <c r="M91" t="s">
        <v>488</v>
      </c>
      <c r="N91" t="s">
        <v>489</v>
      </c>
      <c r="O91" t="s">
        <v>490</v>
      </c>
      <c r="T91">
        <f t="shared" si="1"/>
        <v>108</v>
      </c>
    </row>
    <row r="92" spans="1:20" x14ac:dyDescent="0.35">
      <c r="A92">
        <v>91</v>
      </c>
      <c r="B92" t="s">
        <v>491</v>
      </c>
      <c r="C92">
        <v>1968</v>
      </c>
      <c r="D92">
        <v>8.3000000000000007</v>
      </c>
      <c r="E92" t="s">
        <v>1274</v>
      </c>
      <c r="F92" t="s">
        <v>1269</v>
      </c>
      <c r="H92" t="s">
        <v>208</v>
      </c>
      <c r="I92" t="s">
        <v>344</v>
      </c>
      <c r="J92" t="s">
        <v>492</v>
      </c>
      <c r="K92">
        <v>12000000</v>
      </c>
      <c r="L92">
        <v>65889846</v>
      </c>
      <c r="M92" t="s">
        <v>493</v>
      </c>
      <c r="N92" t="s">
        <v>333</v>
      </c>
      <c r="O92" t="s">
        <v>494</v>
      </c>
      <c r="T92">
        <f t="shared" si="1"/>
        <v>149</v>
      </c>
    </row>
    <row r="93" spans="1:20" x14ac:dyDescent="0.35">
      <c r="A93">
        <v>92</v>
      </c>
      <c r="B93" t="s">
        <v>495</v>
      </c>
      <c r="C93">
        <v>1992</v>
      </c>
      <c r="D93">
        <v>8.3000000000000007</v>
      </c>
      <c r="E93" t="s">
        <v>1267</v>
      </c>
      <c r="F93" t="s">
        <v>1251</v>
      </c>
      <c r="G93" t="s">
        <v>1251</v>
      </c>
      <c r="H93" t="s">
        <v>14</v>
      </c>
      <c r="I93" t="s">
        <v>496</v>
      </c>
      <c r="J93" t="s">
        <v>497</v>
      </c>
      <c r="K93">
        <v>1200000</v>
      </c>
      <c r="L93">
        <v>2913644</v>
      </c>
      <c r="M93" t="s">
        <v>498</v>
      </c>
      <c r="N93" t="s">
        <v>61</v>
      </c>
      <c r="O93" t="s">
        <v>62</v>
      </c>
      <c r="T93">
        <f t="shared" si="1"/>
        <v>99</v>
      </c>
    </row>
    <row r="94" spans="1:20" x14ac:dyDescent="0.35">
      <c r="A94">
        <v>93</v>
      </c>
      <c r="B94" t="s">
        <v>499</v>
      </c>
      <c r="C94">
        <v>1985</v>
      </c>
      <c r="D94">
        <v>8.4</v>
      </c>
      <c r="E94" t="s">
        <v>13</v>
      </c>
      <c r="F94" t="s">
        <v>1251</v>
      </c>
      <c r="G94" t="s">
        <v>1276</v>
      </c>
      <c r="H94" t="s">
        <v>122</v>
      </c>
      <c r="I94" t="s">
        <v>15</v>
      </c>
      <c r="J94" t="s">
        <v>500</v>
      </c>
      <c r="K94" t="s">
        <v>258</v>
      </c>
      <c r="L94" t="s">
        <v>258</v>
      </c>
      <c r="M94" t="s">
        <v>501</v>
      </c>
      <c r="N94" t="s">
        <v>502</v>
      </c>
      <c r="O94" t="s">
        <v>503</v>
      </c>
      <c r="T94">
        <f t="shared" si="1"/>
        <v>142</v>
      </c>
    </row>
    <row r="95" spans="1:20" x14ac:dyDescent="0.35">
      <c r="A95">
        <v>94</v>
      </c>
      <c r="B95" t="s">
        <v>504</v>
      </c>
      <c r="C95">
        <v>2012</v>
      </c>
      <c r="D95">
        <v>8.3000000000000007</v>
      </c>
      <c r="E95" t="s">
        <v>13</v>
      </c>
      <c r="H95" t="s">
        <v>14</v>
      </c>
      <c r="I95" t="s">
        <v>310</v>
      </c>
      <c r="J95" t="s">
        <v>505</v>
      </c>
      <c r="K95" t="s">
        <v>258</v>
      </c>
      <c r="L95" t="s">
        <v>258</v>
      </c>
      <c r="M95" t="s">
        <v>506</v>
      </c>
      <c r="N95" t="s">
        <v>507</v>
      </c>
      <c r="O95" t="s">
        <v>508</v>
      </c>
      <c r="T95">
        <f t="shared" si="1"/>
        <v>115</v>
      </c>
    </row>
    <row r="96" spans="1:20" x14ac:dyDescent="0.35">
      <c r="A96">
        <v>95</v>
      </c>
      <c r="B96" t="s">
        <v>509</v>
      </c>
      <c r="C96">
        <v>1941</v>
      </c>
      <c r="D96">
        <v>8.3000000000000007</v>
      </c>
      <c r="E96" t="s">
        <v>13</v>
      </c>
      <c r="F96" t="s">
        <v>1273</v>
      </c>
      <c r="H96" t="s">
        <v>92</v>
      </c>
      <c r="I96" t="s">
        <v>220</v>
      </c>
      <c r="J96" t="s">
        <v>510</v>
      </c>
      <c r="K96">
        <v>839727</v>
      </c>
      <c r="L96">
        <v>1645133</v>
      </c>
      <c r="M96" t="s">
        <v>511</v>
      </c>
      <c r="N96" t="s">
        <v>512</v>
      </c>
      <c r="O96" t="s">
        <v>513</v>
      </c>
      <c r="T96">
        <f t="shared" si="1"/>
        <v>119</v>
      </c>
    </row>
    <row r="97" spans="1:20" x14ac:dyDescent="0.35">
      <c r="A97">
        <v>96</v>
      </c>
      <c r="B97" t="s">
        <v>514</v>
      </c>
      <c r="C97">
        <v>1931</v>
      </c>
      <c r="D97">
        <v>8.3000000000000007</v>
      </c>
      <c r="E97" t="s">
        <v>1267</v>
      </c>
      <c r="F97" t="s">
        <v>1273</v>
      </c>
      <c r="G97" t="s">
        <v>1251</v>
      </c>
      <c r="H97" t="s">
        <v>325</v>
      </c>
      <c r="I97" t="s">
        <v>496</v>
      </c>
      <c r="J97" t="s">
        <v>515</v>
      </c>
      <c r="K97" t="s">
        <v>258</v>
      </c>
      <c r="L97">
        <v>35566</v>
      </c>
      <c r="M97" t="s">
        <v>516</v>
      </c>
      <c r="N97" t="s">
        <v>517</v>
      </c>
      <c r="O97" t="s">
        <v>518</v>
      </c>
      <c r="T97">
        <f t="shared" si="1"/>
        <v>99</v>
      </c>
    </row>
    <row r="98" spans="1:20" x14ac:dyDescent="0.35">
      <c r="A98">
        <v>97</v>
      </c>
      <c r="B98" t="s">
        <v>519</v>
      </c>
      <c r="C98">
        <v>1962</v>
      </c>
      <c r="D98">
        <v>8.3000000000000007</v>
      </c>
      <c r="E98" t="s">
        <v>1274</v>
      </c>
      <c r="F98" t="s">
        <v>1282</v>
      </c>
      <c r="G98" t="s">
        <v>13</v>
      </c>
      <c r="H98" t="s">
        <v>39</v>
      </c>
      <c r="I98" t="s">
        <v>520</v>
      </c>
      <c r="J98" t="s">
        <v>521</v>
      </c>
      <c r="K98">
        <v>15000000</v>
      </c>
      <c r="L98">
        <v>45720631</v>
      </c>
      <c r="M98" t="s">
        <v>522</v>
      </c>
      <c r="N98" t="s">
        <v>523</v>
      </c>
      <c r="O98" t="s">
        <v>524</v>
      </c>
      <c r="T98">
        <f t="shared" si="1"/>
        <v>218</v>
      </c>
    </row>
    <row r="99" spans="1:20" x14ac:dyDescent="0.35">
      <c r="A99">
        <v>98</v>
      </c>
      <c r="B99" t="s">
        <v>525</v>
      </c>
      <c r="C99">
        <v>1959</v>
      </c>
      <c r="D99">
        <v>8.3000000000000007</v>
      </c>
      <c r="E99" t="s">
        <v>1279</v>
      </c>
      <c r="F99" t="s">
        <v>1274</v>
      </c>
      <c r="G99" t="s">
        <v>1273</v>
      </c>
      <c r="H99" t="s">
        <v>39</v>
      </c>
      <c r="I99" t="s">
        <v>99</v>
      </c>
      <c r="J99" t="s">
        <v>526</v>
      </c>
      <c r="K99">
        <v>3101000</v>
      </c>
      <c r="L99">
        <v>142319</v>
      </c>
      <c r="M99" t="s">
        <v>527</v>
      </c>
      <c r="N99" t="s">
        <v>193</v>
      </c>
      <c r="O99" t="s">
        <v>528</v>
      </c>
      <c r="T99">
        <f t="shared" si="1"/>
        <v>136</v>
      </c>
    </row>
    <row r="100" spans="1:20" x14ac:dyDescent="0.35">
      <c r="A100">
        <v>99</v>
      </c>
      <c r="B100" t="s">
        <v>529</v>
      </c>
      <c r="C100">
        <v>1958</v>
      </c>
      <c r="D100">
        <v>8.3000000000000007</v>
      </c>
      <c r="E100" t="s">
        <v>1273</v>
      </c>
      <c r="F100" t="s">
        <v>1268</v>
      </c>
      <c r="G100" t="s">
        <v>1251</v>
      </c>
      <c r="H100" t="s">
        <v>92</v>
      </c>
      <c r="I100" t="s">
        <v>530</v>
      </c>
      <c r="J100" t="s">
        <v>531</v>
      </c>
      <c r="K100">
        <v>2479000</v>
      </c>
      <c r="L100">
        <v>7798146</v>
      </c>
      <c r="M100" t="s">
        <v>532</v>
      </c>
      <c r="N100" t="s">
        <v>193</v>
      </c>
      <c r="O100" t="s">
        <v>533</v>
      </c>
      <c r="T100">
        <f t="shared" si="1"/>
        <v>128</v>
      </c>
    </row>
    <row r="101" spans="1:20" x14ac:dyDescent="0.35">
      <c r="A101">
        <v>100</v>
      </c>
      <c r="B101" t="s">
        <v>534</v>
      </c>
      <c r="C101">
        <v>1952</v>
      </c>
      <c r="D101">
        <v>8.3000000000000007</v>
      </c>
      <c r="E101" t="s">
        <v>13</v>
      </c>
      <c r="H101" t="s">
        <v>122</v>
      </c>
      <c r="I101" t="s">
        <v>470</v>
      </c>
      <c r="J101" t="s">
        <v>535</v>
      </c>
      <c r="K101" t="s">
        <v>258</v>
      </c>
      <c r="L101">
        <v>96302</v>
      </c>
      <c r="M101" t="s">
        <v>536</v>
      </c>
      <c r="N101" t="s">
        <v>126</v>
      </c>
      <c r="O101" t="s">
        <v>127</v>
      </c>
      <c r="T101">
        <f t="shared" si="1"/>
        <v>143</v>
      </c>
    </row>
    <row r="102" spans="1:20" x14ac:dyDescent="0.35">
      <c r="A102">
        <v>101</v>
      </c>
      <c r="B102" t="s">
        <v>537</v>
      </c>
      <c r="C102">
        <v>2001</v>
      </c>
      <c r="D102">
        <v>8.3000000000000007</v>
      </c>
      <c r="E102" t="s">
        <v>1213</v>
      </c>
      <c r="F102" t="s">
        <v>1268</v>
      </c>
      <c r="H102" t="s">
        <v>14</v>
      </c>
      <c r="I102" t="s">
        <v>363</v>
      </c>
      <c r="J102" t="s">
        <v>538</v>
      </c>
      <c r="K102">
        <v>10000000</v>
      </c>
      <c r="L102">
        <v>174122191</v>
      </c>
      <c r="M102" t="s">
        <v>539</v>
      </c>
      <c r="N102" t="s">
        <v>540</v>
      </c>
      <c r="O102" t="s">
        <v>541</v>
      </c>
      <c r="T102">
        <f t="shared" si="1"/>
        <v>122</v>
      </c>
    </row>
    <row r="103" spans="1:20" x14ac:dyDescent="0.35">
      <c r="A103">
        <v>102</v>
      </c>
      <c r="B103" t="s">
        <v>542</v>
      </c>
      <c r="C103">
        <v>1960</v>
      </c>
      <c r="D103">
        <v>8.3000000000000007</v>
      </c>
      <c r="E103" t="s">
        <v>1213</v>
      </c>
      <c r="F103" t="s">
        <v>13</v>
      </c>
      <c r="G103" t="s">
        <v>1268</v>
      </c>
      <c r="H103" t="s">
        <v>39</v>
      </c>
      <c r="I103" t="s">
        <v>179</v>
      </c>
      <c r="J103" t="s">
        <v>543</v>
      </c>
      <c r="K103">
        <v>3000000</v>
      </c>
      <c r="L103">
        <v>18778738</v>
      </c>
      <c r="M103" t="s">
        <v>544</v>
      </c>
      <c r="N103" t="s">
        <v>328</v>
      </c>
      <c r="O103" t="s">
        <v>545</v>
      </c>
      <c r="T103">
        <f t="shared" si="1"/>
        <v>125</v>
      </c>
    </row>
    <row r="104" spans="1:20" x14ac:dyDescent="0.35">
      <c r="A104">
        <v>103</v>
      </c>
      <c r="B104" t="s">
        <v>546</v>
      </c>
      <c r="C104">
        <v>1971</v>
      </c>
      <c r="D104">
        <v>8.3000000000000007</v>
      </c>
      <c r="E104" t="s">
        <v>1267</v>
      </c>
      <c r="F104" t="s">
        <v>1269</v>
      </c>
      <c r="H104" t="s">
        <v>547</v>
      </c>
      <c r="I104" t="s">
        <v>99</v>
      </c>
      <c r="J104" t="s">
        <v>548</v>
      </c>
      <c r="K104">
        <v>2200000</v>
      </c>
      <c r="L104">
        <v>26960374</v>
      </c>
      <c r="M104" t="s">
        <v>549</v>
      </c>
      <c r="N104" t="s">
        <v>333</v>
      </c>
      <c r="O104" t="s">
        <v>550</v>
      </c>
      <c r="T104">
        <f t="shared" si="1"/>
        <v>136</v>
      </c>
    </row>
    <row r="105" spans="1:20" x14ac:dyDescent="0.35">
      <c r="A105">
        <v>104</v>
      </c>
      <c r="B105" t="s">
        <v>551</v>
      </c>
      <c r="C105">
        <v>1944</v>
      </c>
      <c r="D105">
        <v>8.3000000000000007</v>
      </c>
      <c r="E105" t="s">
        <v>1267</v>
      </c>
      <c r="F105" t="s">
        <v>13</v>
      </c>
      <c r="G105" t="s">
        <v>1278</v>
      </c>
      <c r="H105" t="s">
        <v>325</v>
      </c>
      <c r="I105" t="s">
        <v>552</v>
      </c>
      <c r="J105" t="s">
        <v>553</v>
      </c>
      <c r="K105">
        <v>927262</v>
      </c>
      <c r="L105">
        <v>14651</v>
      </c>
      <c r="M105" t="s">
        <v>554</v>
      </c>
      <c r="N105" t="s">
        <v>328</v>
      </c>
      <c r="O105" t="s">
        <v>555</v>
      </c>
      <c r="T105">
        <f t="shared" si="1"/>
        <v>107</v>
      </c>
    </row>
    <row r="106" spans="1:20" x14ac:dyDescent="0.35">
      <c r="A106">
        <v>105</v>
      </c>
      <c r="B106" t="s">
        <v>556</v>
      </c>
      <c r="C106">
        <v>1987</v>
      </c>
      <c r="D106">
        <v>8.3000000000000007</v>
      </c>
      <c r="E106" t="s">
        <v>13</v>
      </c>
      <c r="F106" t="s">
        <v>1276</v>
      </c>
      <c r="H106" t="s">
        <v>14</v>
      </c>
      <c r="I106" t="s">
        <v>154</v>
      </c>
      <c r="J106" t="s">
        <v>557</v>
      </c>
      <c r="K106">
        <v>30000000</v>
      </c>
      <c r="L106">
        <v>46358827</v>
      </c>
      <c r="M106" t="s">
        <v>558</v>
      </c>
      <c r="N106" t="s">
        <v>333</v>
      </c>
      <c r="O106" t="s">
        <v>559</v>
      </c>
      <c r="T106">
        <f t="shared" si="1"/>
        <v>116</v>
      </c>
    </row>
    <row r="107" spans="1:20" x14ac:dyDescent="0.35">
      <c r="A107">
        <v>106</v>
      </c>
      <c r="B107" t="s">
        <v>560</v>
      </c>
      <c r="C107">
        <v>2022</v>
      </c>
      <c r="D107">
        <v>8.3000000000000007</v>
      </c>
      <c r="E107" t="s">
        <v>1279</v>
      </c>
      <c r="F107" t="s">
        <v>13</v>
      </c>
      <c r="H107" t="s">
        <v>27</v>
      </c>
      <c r="I107" t="s">
        <v>129</v>
      </c>
      <c r="J107" t="s">
        <v>561</v>
      </c>
      <c r="K107">
        <v>170000000</v>
      </c>
      <c r="L107">
        <v>1488732821</v>
      </c>
      <c r="M107" t="s">
        <v>562</v>
      </c>
      <c r="N107" t="s">
        <v>563</v>
      </c>
      <c r="O107" t="s">
        <v>564</v>
      </c>
      <c r="T107">
        <f t="shared" si="1"/>
        <v>130</v>
      </c>
    </row>
    <row r="108" spans="1:20" x14ac:dyDescent="0.35">
      <c r="A108">
        <v>107</v>
      </c>
      <c r="B108" t="s">
        <v>565</v>
      </c>
      <c r="C108">
        <v>1983</v>
      </c>
      <c r="D108">
        <v>8.3000000000000007</v>
      </c>
      <c r="E108" t="s">
        <v>1267</v>
      </c>
      <c r="F108" t="s">
        <v>13</v>
      </c>
      <c r="H108" t="s">
        <v>14</v>
      </c>
      <c r="I108" t="s">
        <v>447</v>
      </c>
      <c r="J108" t="s">
        <v>566</v>
      </c>
      <c r="K108">
        <v>25000000</v>
      </c>
      <c r="L108">
        <v>65884703</v>
      </c>
      <c r="M108" t="s">
        <v>567</v>
      </c>
      <c r="N108" t="s">
        <v>568</v>
      </c>
      <c r="O108" t="s">
        <v>569</v>
      </c>
      <c r="T108">
        <f t="shared" si="1"/>
        <v>170</v>
      </c>
    </row>
    <row r="109" spans="1:20" x14ac:dyDescent="0.35">
      <c r="A109">
        <v>108</v>
      </c>
      <c r="B109" t="s">
        <v>570</v>
      </c>
      <c r="C109">
        <v>2020</v>
      </c>
      <c r="D109">
        <v>8.4</v>
      </c>
      <c r="E109" t="s">
        <v>1282</v>
      </c>
      <c r="F109" t="s">
        <v>13</v>
      </c>
      <c r="G109" t="s">
        <v>1270</v>
      </c>
      <c r="H109" t="s">
        <v>27</v>
      </c>
      <c r="I109" t="s">
        <v>388</v>
      </c>
      <c r="J109" t="s">
        <v>571</v>
      </c>
      <c r="K109" t="s">
        <v>258</v>
      </c>
      <c r="L109" t="s">
        <v>258</v>
      </c>
      <c r="M109" t="s">
        <v>572</v>
      </c>
      <c r="N109" t="s">
        <v>573</v>
      </c>
      <c r="O109" t="s">
        <v>574</v>
      </c>
      <c r="T109">
        <f t="shared" si="1"/>
        <v>160</v>
      </c>
    </row>
    <row r="110" spans="1:20" x14ac:dyDescent="0.35">
      <c r="A110">
        <v>109</v>
      </c>
      <c r="B110" t="s">
        <v>575</v>
      </c>
      <c r="C110">
        <v>2010</v>
      </c>
      <c r="D110">
        <v>8.3000000000000007</v>
      </c>
      <c r="E110" t="s">
        <v>13</v>
      </c>
      <c r="F110" t="s">
        <v>1273</v>
      </c>
      <c r="H110" t="s">
        <v>14</v>
      </c>
      <c r="I110" t="s">
        <v>480</v>
      </c>
      <c r="J110" t="s">
        <v>576</v>
      </c>
      <c r="K110">
        <v>6800000</v>
      </c>
      <c r="L110">
        <v>6788659</v>
      </c>
      <c r="M110" t="s">
        <v>577</v>
      </c>
      <c r="N110" t="s">
        <v>578</v>
      </c>
      <c r="O110" t="s">
        <v>579</v>
      </c>
      <c r="T110">
        <f t="shared" si="1"/>
        <v>131</v>
      </c>
    </row>
    <row r="111" spans="1:20" x14ac:dyDescent="0.35">
      <c r="A111">
        <v>110</v>
      </c>
      <c r="B111" t="s">
        <v>580</v>
      </c>
      <c r="C111">
        <v>1962</v>
      </c>
      <c r="D111">
        <v>8.3000000000000007</v>
      </c>
      <c r="E111" t="s">
        <v>1267</v>
      </c>
      <c r="F111" t="s">
        <v>13</v>
      </c>
      <c r="G111" t="s">
        <v>13</v>
      </c>
      <c r="H111" t="s">
        <v>39</v>
      </c>
      <c r="I111" t="s">
        <v>581</v>
      </c>
      <c r="J111" t="s">
        <v>582</v>
      </c>
      <c r="K111">
        <v>2000000</v>
      </c>
      <c r="L111">
        <v>599146</v>
      </c>
      <c r="M111" t="s">
        <v>583</v>
      </c>
      <c r="N111" t="s">
        <v>584</v>
      </c>
      <c r="O111" t="s">
        <v>585</v>
      </c>
      <c r="T111">
        <f t="shared" si="1"/>
        <v>129</v>
      </c>
    </row>
    <row r="112" spans="1:20" x14ac:dyDescent="0.35">
      <c r="A112">
        <v>111</v>
      </c>
      <c r="B112" t="s">
        <v>586</v>
      </c>
      <c r="C112">
        <v>1995</v>
      </c>
      <c r="D112">
        <v>8.3000000000000007</v>
      </c>
      <c r="E112" t="s">
        <v>1279</v>
      </c>
      <c r="F112" t="s">
        <v>1267</v>
      </c>
      <c r="G112" t="s">
        <v>13</v>
      </c>
      <c r="H112" t="s">
        <v>14</v>
      </c>
      <c r="I112" t="s">
        <v>447</v>
      </c>
      <c r="J112" t="s">
        <v>587</v>
      </c>
      <c r="K112">
        <v>60000000</v>
      </c>
      <c r="L112">
        <v>187436818</v>
      </c>
      <c r="M112" t="s">
        <v>588</v>
      </c>
      <c r="N112" t="s">
        <v>589</v>
      </c>
      <c r="O112" t="s">
        <v>589</v>
      </c>
      <c r="T112">
        <f t="shared" si="1"/>
        <v>170</v>
      </c>
    </row>
    <row r="113" spans="1:20" x14ac:dyDescent="0.35">
      <c r="A113">
        <v>112</v>
      </c>
      <c r="B113" t="s">
        <v>590</v>
      </c>
      <c r="C113">
        <v>1973</v>
      </c>
      <c r="D113">
        <v>8.3000000000000007</v>
      </c>
      <c r="E113" t="s">
        <v>1213</v>
      </c>
      <c r="F113" t="s">
        <v>1267</v>
      </c>
      <c r="G113" t="s">
        <v>13</v>
      </c>
      <c r="H113" t="s">
        <v>92</v>
      </c>
      <c r="I113" t="s">
        <v>581</v>
      </c>
      <c r="J113" t="s">
        <v>591</v>
      </c>
      <c r="K113">
        <v>5500000</v>
      </c>
      <c r="L113">
        <v>156000000</v>
      </c>
      <c r="M113" t="s">
        <v>592</v>
      </c>
      <c r="N113" t="s">
        <v>593</v>
      </c>
      <c r="O113" t="s">
        <v>594</v>
      </c>
      <c r="T113">
        <f t="shared" si="1"/>
        <v>129</v>
      </c>
    </row>
    <row r="114" spans="1:20" x14ac:dyDescent="0.35">
      <c r="A114">
        <v>113</v>
      </c>
      <c r="B114" t="s">
        <v>595</v>
      </c>
      <c r="C114">
        <v>2009</v>
      </c>
      <c r="D114">
        <v>8.3000000000000007</v>
      </c>
      <c r="E114" t="s">
        <v>1283</v>
      </c>
      <c r="F114" t="s">
        <v>1274</v>
      </c>
      <c r="G114" t="s">
        <v>1213</v>
      </c>
      <c r="H114" t="s">
        <v>92</v>
      </c>
      <c r="I114" t="s">
        <v>40</v>
      </c>
      <c r="J114" t="s">
        <v>596</v>
      </c>
      <c r="K114">
        <v>175000000</v>
      </c>
      <c r="L114">
        <v>735099102</v>
      </c>
      <c r="M114" t="s">
        <v>597</v>
      </c>
      <c r="N114" t="s">
        <v>598</v>
      </c>
      <c r="O114" t="s">
        <v>599</v>
      </c>
      <c r="T114">
        <f t="shared" si="1"/>
        <v>96</v>
      </c>
    </row>
    <row r="115" spans="1:20" x14ac:dyDescent="0.35">
      <c r="A115">
        <v>114</v>
      </c>
      <c r="B115" t="s">
        <v>600</v>
      </c>
      <c r="C115">
        <v>2011</v>
      </c>
      <c r="D115">
        <v>8.3000000000000007</v>
      </c>
      <c r="E115" t="s">
        <v>13</v>
      </c>
      <c r="H115" t="s">
        <v>27</v>
      </c>
      <c r="I115" t="s">
        <v>601</v>
      </c>
      <c r="J115" t="s">
        <v>602</v>
      </c>
      <c r="K115">
        <v>500000</v>
      </c>
      <c r="L115">
        <v>22926076</v>
      </c>
      <c r="M115" t="s">
        <v>603</v>
      </c>
      <c r="N115" t="s">
        <v>604</v>
      </c>
      <c r="O115" t="s">
        <v>604</v>
      </c>
      <c r="T115">
        <f t="shared" si="1"/>
        <v>123</v>
      </c>
    </row>
    <row r="116" spans="1:20" x14ac:dyDescent="0.35">
      <c r="A116">
        <v>115</v>
      </c>
      <c r="B116" t="s">
        <v>605</v>
      </c>
      <c r="C116">
        <v>1927</v>
      </c>
      <c r="D116">
        <v>8.3000000000000007</v>
      </c>
      <c r="E116" t="s">
        <v>13</v>
      </c>
      <c r="F116" t="s">
        <v>1269</v>
      </c>
      <c r="H116" t="s">
        <v>122</v>
      </c>
      <c r="I116" t="s">
        <v>384</v>
      </c>
      <c r="J116" t="s">
        <v>606</v>
      </c>
      <c r="K116" t="s">
        <v>607</v>
      </c>
      <c r="L116">
        <v>1349711</v>
      </c>
      <c r="M116" t="s">
        <v>608</v>
      </c>
      <c r="N116" t="s">
        <v>517</v>
      </c>
      <c r="O116" t="s">
        <v>609</v>
      </c>
      <c r="T116">
        <f t="shared" si="1"/>
        <v>153</v>
      </c>
    </row>
    <row r="117" spans="1:20" x14ac:dyDescent="0.35">
      <c r="A117">
        <v>116</v>
      </c>
      <c r="B117" t="s">
        <v>610</v>
      </c>
      <c r="C117">
        <v>1976</v>
      </c>
      <c r="D117">
        <v>8.1999999999999993</v>
      </c>
      <c r="E117" t="s">
        <v>1267</v>
      </c>
      <c r="F117" t="s">
        <v>13</v>
      </c>
      <c r="H117" t="s">
        <v>14</v>
      </c>
      <c r="I117" t="s">
        <v>611</v>
      </c>
      <c r="J117" t="s">
        <v>612</v>
      </c>
      <c r="K117">
        <v>1300000</v>
      </c>
      <c r="L117">
        <v>28570902</v>
      </c>
      <c r="M117" t="s">
        <v>613</v>
      </c>
      <c r="N117" t="s">
        <v>107</v>
      </c>
      <c r="O117" t="s">
        <v>614</v>
      </c>
      <c r="T117">
        <f t="shared" si="1"/>
        <v>114</v>
      </c>
    </row>
    <row r="118" spans="1:20" x14ac:dyDescent="0.35">
      <c r="A118">
        <v>117</v>
      </c>
      <c r="B118" t="s">
        <v>615</v>
      </c>
      <c r="C118">
        <v>1997</v>
      </c>
      <c r="D118">
        <v>8.1999999999999993</v>
      </c>
      <c r="E118" t="s">
        <v>1267</v>
      </c>
      <c r="F118" t="s">
        <v>13</v>
      </c>
      <c r="G118" t="s">
        <v>1273</v>
      </c>
      <c r="H118" t="s">
        <v>14</v>
      </c>
      <c r="I118" t="s">
        <v>616</v>
      </c>
      <c r="J118" t="s">
        <v>617</v>
      </c>
      <c r="K118">
        <v>35000000</v>
      </c>
      <c r="L118">
        <v>126216940</v>
      </c>
      <c r="M118" t="s">
        <v>618</v>
      </c>
      <c r="N118" t="s">
        <v>619</v>
      </c>
      <c r="O118" t="s">
        <v>620</v>
      </c>
      <c r="T118">
        <f t="shared" si="1"/>
        <v>138</v>
      </c>
    </row>
    <row r="119" spans="1:20" x14ac:dyDescent="0.35">
      <c r="A119">
        <v>118</v>
      </c>
      <c r="B119" t="s">
        <v>621</v>
      </c>
      <c r="C119">
        <v>1988</v>
      </c>
      <c r="D119">
        <v>8.1999999999999993</v>
      </c>
      <c r="E119" t="s">
        <v>1279</v>
      </c>
      <c r="F119" t="s">
        <v>1251</v>
      </c>
      <c r="H119" t="s">
        <v>14</v>
      </c>
      <c r="I119" t="s">
        <v>196</v>
      </c>
      <c r="J119" t="s">
        <v>622</v>
      </c>
      <c r="K119">
        <v>28000000</v>
      </c>
      <c r="L119">
        <v>141603197</v>
      </c>
      <c r="M119" t="s">
        <v>623</v>
      </c>
      <c r="N119" t="s">
        <v>624</v>
      </c>
      <c r="O119" t="s">
        <v>625</v>
      </c>
      <c r="T119">
        <f t="shared" si="1"/>
        <v>132</v>
      </c>
    </row>
    <row r="120" spans="1:20" x14ac:dyDescent="0.35">
      <c r="A120">
        <v>119</v>
      </c>
      <c r="B120" t="s">
        <v>626</v>
      </c>
      <c r="C120">
        <v>2000</v>
      </c>
      <c r="D120">
        <v>8.1999999999999993</v>
      </c>
      <c r="E120" t="s">
        <v>1213</v>
      </c>
      <c r="F120" t="s">
        <v>1267</v>
      </c>
      <c r="H120" t="s">
        <v>14</v>
      </c>
      <c r="I120" t="s">
        <v>245</v>
      </c>
      <c r="J120" t="s">
        <v>627</v>
      </c>
      <c r="K120">
        <v>6000000</v>
      </c>
      <c r="L120">
        <v>83557872</v>
      </c>
      <c r="M120" t="s">
        <v>628</v>
      </c>
      <c r="N120" t="s">
        <v>629</v>
      </c>
      <c r="O120" t="s">
        <v>629</v>
      </c>
      <c r="T120">
        <f t="shared" si="1"/>
        <v>102</v>
      </c>
    </row>
    <row r="121" spans="1:20" x14ac:dyDescent="0.35">
      <c r="A121">
        <v>120</v>
      </c>
      <c r="B121" t="s">
        <v>630</v>
      </c>
      <c r="C121">
        <v>1989</v>
      </c>
      <c r="D121">
        <v>8.1999999999999993</v>
      </c>
      <c r="E121" t="s">
        <v>1279</v>
      </c>
      <c r="F121" t="s">
        <v>1274</v>
      </c>
      <c r="H121" t="s">
        <v>27</v>
      </c>
      <c r="I121" t="s">
        <v>117</v>
      </c>
      <c r="J121" t="s">
        <v>631</v>
      </c>
      <c r="K121">
        <v>48000000</v>
      </c>
      <c r="L121">
        <v>474171806</v>
      </c>
      <c r="M121" t="s">
        <v>632</v>
      </c>
      <c r="N121" t="s">
        <v>49</v>
      </c>
      <c r="O121" t="s">
        <v>633</v>
      </c>
      <c r="T121">
        <f t="shared" si="1"/>
        <v>127</v>
      </c>
    </row>
    <row r="122" spans="1:20" x14ac:dyDescent="0.35">
      <c r="A122">
        <v>121</v>
      </c>
      <c r="B122" t="s">
        <v>634</v>
      </c>
      <c r="C122">
        <v>1948</v>
      </c>
      <c r="D122">
        <v>8.3000000000000007</v>
      </c>
      <c r="E122" t="s">
        <v>13</v>
      </c>
      <c r="H122" t="s">
        <v>122</v>
      </c>
      <c r="I122" t="s">
        <v>251</v>
      </c>
      <c r="J122" t="s">
        <v>635</v>
      </c>
      <c r="K122">
        <v>133000</v>
      </c>
      <c r="L122">
        <v>436655</v>
      </c>
      <c r="M122" t="s">
        <v>636</v>
      </c>
      <c r="N122" t="s">
        <v>637</v>
      </c>
      <c r="O122" t="s">
        <v>638</v>
      </c>
      <c r="T122">
        <f t="shared" si="1"/>
        <v>89</v>
      </c>
    </row>
    <row r="123" spans="1:20" x14ac:dyDescent="0.35">
      <c r="A123">
        <v>122</v>
      </c>
      <c r="B123" t="s">
        <v>639</v>
      </c>
      <c r="C123">
        <v>2007</v>
      </c>
      <c r="D123">
        <v>8.3000000000000007</v>
      </c>
      <c r="E123" t="s">
        <v>13</v>
      </c>
      <c r="F123" t="s">
        <v>1275</v>
      </c>
      <c r="H123" t="s">
        <v>92</v>
      </c>
      <c r="I123" t="s">
        <v>274</v>
      </c>
      <c r="J123" t="s">
        <v>640</v>
      </c>
      <c r="K123" t="s">
        <v>258</v>
      </c>
      <c r="L123">
        <v>21897373</v>
      </c>
      <c r="M123" t="s">
        <v>641</v>
      </c>
      <c r="N123" t="s">
        <v>1261</v>
      </c>
      <c r="O123" t="s">
        <v>642</v>
      </c>
      <c r="T123">
        <f t="shared" si="1"/>
        <v>165</v>
      </c>
    </row>
    <row r="124" spans="1:20" x14ac:dyDescent="0.35">
      <c r="A124">
        <v>123</v>
      </c>
      <c r="B124">
        <v>1917</v>
      </c>
      <c r="C124">
        <v>2019</v>
      </c>
      <c r="D124">
        <v>8.1999999999999993</v>
      </c>
      <c r="E124" t="s">
        <v>1279</v>
      </c>
      <c r="F124" t="s">
        <v>13</v>
      </c>
      <c r="G124" t="s">
        <v>1276</v>
      </c>
      <c r="H124" t="s">
        <v>14</v>
      </c>
      <c r="I124" t="s">
        <v>220</v>
      </c>
      <c r="J124" t="s">
        <v>643</v>
      </c>
      <c r="K124">
        <v>95000000</v>
      </c>
      <c r="L124">
        <v>384479940</v>
      </c>
      <c r="M124" t="s">
        <v>644</v>
      </c>
      <c r="N124" t="s">
        <v>366</v>
      </c>
      <c r="O124" t="s">
        <v>645</v>
      </c>
      <c r="T124">
        <f t="shared" si="1"/>
        <v>119</v>
      </c>
    </row>
    <row r="125" spans="1:20" x14ac:dyDescent="0.35">
      <c r="A125">
        <v>124</v>
      </c>
      <c r="B125" t="s">
        <v>646</v>
      </c>
      <c r="C125">
        <v>2004</v>
      </c>
      <c r="D125">
        <v>8.1999999999999993</v>
      </c>
      <c r="E125" t="s">
        <v>1282</v>
      </c>
      <c r="F125" t="s">
        <v>13</v>
      </c>
      <c r="G125" t="s">
        <v>1270</v>
      </c>
      <c r="H125" t="s">
        <v>14</v>
      </c>
      <c r="I125" t="s">
        <v>647</v>
      </c>
      <c r="J125" t="s">
        <v>648</v>
      </c>
      <c r="K125">
        <v>13500000</v>
      </c>
      <c r="L125">
        <v>92181574</v>
      </c>
      <c r="M125" t="s">
        <v>649</v>
      </c>
      <c r="N125" t="s">
        <v>650</v>
      </c>
      <c r="O125" t="s">
        <v>651</v>
      </c>
      <c r="T125">
        <f t="shared" si="1"/>
        <v>156</v>
      </c>
    </row>
    <row r="126" spans="1:20" x14ac:dyDescent="0.35">
      <c r="A126">
        <v>125</v>
      </c>
      <c r="B126" t="s">
        <v>652</v>
      </c>
      <c r="C126">
        <v>2016</v>
      </c>
      <c r="D126">
        <v>8.3000000000000007</v>
      </c>
      <c r="E126" t="s">
        <v>1279</v>
      </c>
      <c r="F126" t="s">
        <v>1282</v>
      </c>
      <c r="G126" t="s">
        <v>13</v>
      </c>
      <c r="H126" t="s">
        <v>122</v>
      </c>
      <c r="I126" t="s">
        <v>653</v>
      </c>
      <c r="J126" t="s">
        <v>654</v>
      </c>
      <c r="K126" t="s">
        <v>258</v>
      </c>
      <c r="L126" t="s">
        <v>258</v>
      </c>
      <c r="M126" t="s">
        <v>655</v>
      </c>
      <c r="N126" t="s">
        <v>656</v>
      </c>
      <c r="O126" t="s">
        <v>657</v>
      </c>
      <c r="T126">
        <f t="shared" si="1"/>
        <v>161</v>
      </c>
    </row>
    <row r="127" spans="1:20" x14ac:dyDescent="0.35">
      <c r="A127">
        <v>126</v>
      </c>
      <c r="B127" t="s">
        <v>658</v>
      </c>
      <c r="C127">
        <v>1965</v>
      </c>
      <c r="D127">
        <v>8.1999999999999993</v>
      </c>
      <c r="E127" t="s">
        <v>273</v>
      </c>
      <c r="H127" t="s">
        <v>14</v>
      </c>
      <c r="I127" t="s">
        <v>196</v>
      </c>
      <c r="J127" t="s">
        <v>659</v>
      </c>
      <c r="K127">
        <v>600000</v>
      </c>
      <c r="L127">
        <v>15000000</v>
      </c>
      <c r="M127" t="s">
        <v>660</v>
      </c>
      <c r="N127" t="s">
        <v>70</v>
      </c>
      <c r="O127" t="s">
        <v>661</v>
      </c>
      <c r="T127">
        <f t="shared" si="1"/>
        <v>132</v>
      </c>
    </row>
    <row r="128" spans="1:20" x14ac:dyDescent="0.35">
      <c r="A128">
        <v>127</v>
      </c>
      <c r="B128" t="s">
        <v>662</v>
      </c>
      <c r="C128">
        <v>2005</v>
      </c>
      <c r="D128">
        <v>8.1999999999999993</v>
      </c>
      <c r="E128" t="s">
        <v>1279</v>
      </c>
      <c r="F128" t="s">
        <v>1267</v>
      </c>
      <c r="G128" t="s">
        <v>13</v>
      </c>
      <c r="H128" t="s">
        <v>27</v>
      </c>
      <c r="I128" t="s">
        <v>663</v>
      </c>
      <c r="J128" t="s">
        <v>664</v>
      </c>
      <c r="K128">
        <v>150000000</v>
      </c>
      <c r="L128">
        <v>373672993</v>
      </c>
      <c r="M128" t="s">
        <v>665</v>
      </c>
      <c r="N128" t="s">
        <v>31</v>
      </c>
      <c r="O128" t="s">
        <v>666</v>
      </c>
      <c r="T128">
        <f t="shared" si="1"/>
        <v>140</v>
      </c>
    </row>
    <row r="129" spans="1:20" x14ac:dyDescent="0.35">
      <c r="A129">
        <v>128</v>
      </c>
      <c r="B129" t="s">
        <v>667</v>
      </c>
      <c r="C129">
        <v>1921</v>
      </c>
      <c r="D129">
        <v>8.3000000000000007</v>
      </c>
      <c r="E129" t="s">
        <v>1213</v>
      </c>
      <c r="F129" t="s">
        <v>13</v>
      </c>
      <c r="G129" t="s">
        <v>1275</v>
      </c>
      <c r="H129" t="s">
        <v>325</v>
      </c>
      <c r="I129" t="s">
        <v>668</v>
      </c>
      <c r="J129" t="s">
        <v>669</v>
      </c>
      <c r="K129">
        <v>250000</v>
      </c>
      <c r="L129">
        <v>41960</v>
      </c>
      <c r="M129" t="s">
        <v>670</v>
      </c>
      <c r="N129" t="s">
        <v>271</v>
      </c>
      <c r="O129" t="s">
        <v>271</v>
      </c>
      <c r="T129">
        <f t="shared" si="1"/>
        <v>68</v>
      </c>
    </row>
    <row r="130" spans="1:20" x14ac:dyDescent="0.35">
      <c r="A130">
        <v>129</v>
      </c>
      <c r="B130" t="s">
        <v>671</v>
      </c>
      <c r="C130">
        <v>1959</v>
      </c>
      <c r="D130">
        <v>8.1999999999999993</v>
      </c>
      <c r="E130" t="s">
        <v>1213</v>
      </c>
      <c r="F130" t="s">
        <v>1277</v>
      </c>
      <c r="G130" t="s">
        <v>1268</v>
      </c>
      <c r="H130" t="s">
        <v>325</v>
      </c>
      <c r="I130" t="s">
        <v>164</v>
      </c>
      <c r="J130" t="s">
        <v>672</v>
      </c>
      <c r="K130">
        <v>2883848</v>
      </c>
      <c r="L130">
        <v>195088</v>
      </c>
      <c r="M130" t="s">
        <v>673</v>
      </c>
      <c r="N130" t="s">
        <v>328</v>
      </c>
      <c r="O130" t="s">
        <v>674</v>
      </c>
      <c r="T130">
        <f t="shared" si="1"/>
        <v>121</v>
      </c>
    </row>
    <row r="131" spans="1:20" x14ac:dyDescent="0.35">
      <c r="A131">
        <v>130</v>
      </c>
      <c r="B131" t="s">
        <v>675</v>
      </c>
      <c r="C131">
        <v>2020</v>
      </c>
      <c r="D131">
        <v>8.1999999999999993</v>
      </c>
      <c r="E131" t="s">
        <v>13</v>
      </c>
      <c r="F131" t="s">
        <v>1273</v>
      </c>
      <c r="H131" t="s">
        <v>27</v>
      </c>
      <c r="I131" t="s">
        <v>676</v>
      </c>
      <c r="J131" t="s">
        <v>677</v>
      </c>
      <c r="K131">
        <v>6000000</v>
      </c>
      <c r="L131">
        <v>24427162</v>
      </c>
      <c r="M131" t="s">
        <v>678</v>
      </c>
      <c r="N131" t="s">
        <v>679</v>
      </c>
      <c r="O131" t="s">
        <v>680</v>
      </c>
      <c r="T131">
        <f t="shared" si="1"/>
        <v>97</v>
      </c>
    </row>
    <row r="132" spans="1:20" x14ac:dyDescent="0.35">
      <c r="A132">
        <v>131</v>
      </c>
      <c r="B132" t="s">
        <v>681</v>
      </c>
      <c r="C132">
        <v>1950</v>
      </c>
      <c r="D132">
        <v>8.1999999999999993</v>
      </c>
      <c r="E132" t="s">
        <v>13</v>
      </c>
      <c r="H132" t="s">
        <v>325</v>
      </c>
      <c r="I132" t="s">
        <v>616</v>
      </c>
      <c r="J132" t="s">
        <v>682</v>
      </c>
      <c r="K132">
        <v>1400000</v>
      </c>
      <c r="L132">
        <v>151052</v>
      </c>
      <c r="M132" t="s">
        <v>683</v>
      </c>
      <c r="N132" t="s">
        <v>684</v>
      </c>
      <c r="O132" t="s">
        <v>685</v>
      </c>
      <c r="T132">
        <f t="shared" ref="T132:T195" si="2">IFERROR(LEFT(I132,FIND("h",I132)-1)*60 + MID(I132,FIND("h",I132)+2,LEN(I132)-FIND("h",I132)-2)*1, "")</f>
        <v>138</v>
      </c>
    </row>
    <row r="133" spans="1:20" x14ac:dyDescent="0.35">
      <c r="A133">
        <v>132</v>
      </c>
      <c r="B133" t="s">
        <v>686</v>
      </c>
      <c r="C133">
        <v>2013</v>
      </c>
      <c r="D133">
        <v>8.1999999999999993</v>
      </c>
      <c r="E133" t="s">
        <v>1282</v>
      </c>
      <c r="F133" t="s">
        <v>1213</v>
      </c>
      <c r="G133" t="s">
        <v>1267</v>
      </c>
      <c r="H133" t="s">
        <v>14</v>
      </c>
      <c r="I133" t="s">
        <v>687</v>
      </c>
      <c r="J133" t="s">
        <v>688</v>
      </c>
      <c r="K133">
        <v>100000000</v>
      </c>
      <c r="L133">
        <v>406878233</v>
      </c>
      <c r="M133" t="s">
        <v>689</v>
      </c>
      <c r="N133" t="s">
        <v>107</v>
      </c>
      <c r="O133" t="s">
        <v>690</v>
      </c>
      <c r="T133">
        <v>180</v>
      </c>
    </row>
    <row r="134" spans="1:20" x14ac:dyDescent="0.35">
      <c r="A134">
        <v>133</v>
      </c>
      <c r="B134" t="s">
        <v>691</v>
      </c>
      <c r="C134">
        <v>2018</v>
      </c>
      <c r="D134">
        <v>8.1999999999999993</v>
      </c>
      <c r="E134" t="s">
        <v>1282</v>
      </c>
      <c r="F134" t="s">
        <v>1213</v>
      </c>
      <c r="G134" t="s">
        <v>13</v>
      </c>
      <c r="H134" t="s">
        <v>27</v>
      </c>
      <c r="I134" t="s">
        <v>129</v>
      </c>
      <c r="J134" t="s">
        <v>692</v>
      </c>
      <c r="K134">
        <v>23000000</v>
      </c>
      <c r="L134">
        <v>321752656</v>
      </c>
      <c r="M134" t="s">
        <v>693</v>
      </c>
      <c r="N134" t="s">
        <v>694</v>
      </c>
      <c r="O134" t="s">
        <v>695</v>
      </c>
      <c r="T134">
        <f t="shared" si="2"/>
        <v>130</v>
      </c>
    </row>
    <row r="135" spans="1:20" x14ac:dyDescent="0.35">
      <c r="A135">
        <v>134</v>
      </c>
      <c r="B135" t="s">
        <v>696</v>
      </c>
      <c r="C135">
        <v>1961</v>
      </c>
      <c r="D135">
        <v>8.3000000000000007</v>
      </c>
      <c r="E135" t="s">
        <v>13</v>
      </c>
      <c r="F135" t="s">
        <v>1276</v>
      </c>
      <c r="H135" t="s">
        <v>39</v>
      </c>
      <c r="I135" t="s">
        <v>84</v>
      </c>
      <c r="J135" t="s">
        <v>697</v>
      </c>
      <c r="K135">
        <v>3000000</v>
      </c>
      <c r="L135">
        <v>12180</v>
      </c>
      <c r="M135" t="s">
        <v>698</v>
      </c>
      <c r="N135" t="s">
        <v>699</v>
      </c>
      <c r="O135" t="s">
        <v>700</v>
      </c>
      <c r="T135">
        <f t="shared" si="2"/>
        <v>179</v>
      </c>
    </row>
    <row r="136" spans="1:20" x14ac:dyDescent="0.35">
      <c r="A136">
        <v>135</v>
      </c>
      <c r="B136" t="s">
        <v>701</v>
      </c>
      <c r="C136">
        <v>1995</v>
      </c>
      <c r="D136">
        <v>8.1999999999999993</v>
      </c>
      <c r="E136" t="s">
        <v>1267</v>
      </c>
      <c r="F136" t="s">
        <v>13</v>
      </c>
      <c r="H136" t="s">
        <v>14</v>
      </c>
      <c r="I136" t="s">
        <v>64</v>
      </c>
      <c r="J136" t="s">
        <v>702</v>
      </c>
      <c r="K136">
        <v>52000000</v>
      </c>
      <c r="L136">
        <v>116112375</v>
      </c>
      <c r="M136" t="s">
        <v>703</v>
      </c>
      <c r="N136" t="s">
        <v>107</v>
      </c>
      <c r="O136" t="s">
        <v>108</v>
      </c>
      <c r="T136">
        <f t="shared" si="2"/>
        <v>178</v>
      </c>
    </row>
    <row r="137" spans="1:20" x14ac:dyDescent="0.35">
      <c r="A137">
        <v>136</v>
      </c>
      <c r="B137" t="s">
        <v>704</v>
      </c>
      <c r="C137">
        <v>1985</v>
      </c>
      <c r="D137">
        <v>8.1999999999999993</v>
      </c>
      <c r="E137" t="s">
        <v>1279</v>
      </c>
      <c r="F137" t="s">
        <v>13</v>
      </c>
      <c r="G137" t="s">
        <v>1276</v>
      </c>
      <c r="H137" t="s">
        <v>14</v>
      </c>
      <c r="I137" t="s">
        <v>705</v>
      </c>
      <c r="J137" t="s">
        <v>706</v>
      </c>
      <c r="K137">
        <v>11500000</v>
      </c>
      <c r="L137">
        <v>4164283</v>
      </c>
      <c r="M137" t="s">
        <v>707</v>
      </c>
      <c r="N137" t="s">
        <v>126</v>
      </c>
      <c r="O137" t="s">
        <v>708</v>
      </c>
      <c r="T137">
        <f t="shared" si="2"/>
        <v>162</v>
      </c>
    </row>
    <row r="138" spans="1:20" x14ac:dyDescent="0.35">
      <c r="A138">
        <v>137</v>
      </c>
      <c r="B138" t="s">
        <v>709</v>
      </c>
      <c r="C138">
        <v>2006</v>
      </c>
      <c r="D138">
        <v>8.1999999999999993</v>
      </c>
      <c r="E138" t="s">
        <v>13</v>
      </c>
      <c r="F138" t="s">
        <v>1272</v>
      </c>
      <c r="G138" t="s">
        <v>1276</v>
      </c>
      <c r="H138" t="s">
        <v>14</v>
      </c>
      <c r="I138" t="s">
        <v>135</v>
      </c>
      <c r="J138" t="s">
        <v>710</v>
      </c>
      <c r="K138">
        <v>19000000</v>
      </c>
      <c r="L138">
        <v>83862032</v>
      </c>
      <c r="M138" t="s">
        <v>711</v>
      </c>
      <c r="N138" t="s">
        <v>712</v>
      </c>
      <c r="O138" t="s">
        <v>712</v>
      </c>
      <c r="T138">
        <f t="shared" si="2"/>
        <v>118</v>
      </c>
    </row>
    <row r="139" spans="1:20" x14ac:dyDescent="0.35">
      <c r="A139">
        <v>138</v>
      </c>
      <c r="B139" t="s">
        <v>713</v>
      </c>
      <c r="C139">
        <v>1998</v>
      </c>
      <c r="D139">
        <v>8.1999999999999993</v>
      </c>
      <c r="E139" t="s">
        <v>1213</v>
      </c>
      <c r="F139" t="s">
        <v>13</v>
      </c>
      <c r="H139" t="s">
        <v>92</v>
      </c>
      <c r="I139" t="s">
        <v>453</v>
      </c>
      <c r="J139" t="s">
        <v>714</v>
      </c>
      <c r="K139">
        <v>60000000</v>
      </c>
      <c r="L139">
        <v>264118201</v>
      </c>
      <c r="M139" t="s">
        <v>715</v>
      </c>
      <c r="N139" t="s">
        <v>716</v>
      </c>
      <c r="O139" t="s">
        <v>717</v>
      </c>
      <c r="T139">
        <f t="shared" si="2"/>
        <v>103</v>
      </c>
    </row>
    <row r="140" spans="1:20" x14ac:dyDescent="0.35">
      <c r="A140">
        <v>139</v>
      </c>
      <c r="B140" t="s">
        <v>718</v>
      </c>
      <c r="C140">
        <v>2007</v>
      </c>
      <c r="D140">
        <v>8.1999999999999993</v>
      </c>
      <c r="E140" t="s">
        <v>13</v>
      </c>
      <c r="H140" t="s">
        <v>14</v>
      </c>
      <c r="I140" t="s">
        <v>719</v>
      </c>
      <c r="J140" t="s">
        <v>720</v>
      </c>
      <c r="K140">
        <v>25000000</v>
      </c>
      <c r="L140">
        <v>76182388</v>
      </c>
      <c r="M140" t="s">
        <v>721</v>
      </c>
      <c r="N140" t="s">
        <v>722</v>
      </c>
      <c r="O140" t="s">
        <v>723</v>
      </c>
      <c r="T140">
        <f t="shared" si="2"/>
        <v>158</v>
      </c>
    </row>
    <row r="141" spans="1:20" x14ac:dyDescent="0.35">
      <c r="A141">
        <v>140</v>
      </c>
      <c r="B141" t="s">
        <v>724</v>
      </c>
      <c r="C141">
        <v>1992</v>
      </c>
      <c r="D141">
        <v>8.1999999999999993</v>
      </c>
      <c r="E141" t="s">
        <v>13</v>
      </c>
      <c r="F141" t="s">
        <v>273</v>
      </c>
      <c r="H141" t="s">
        <v>14</v>
      </c>
      <c r="I141" t="s">
        <v>129</v>
      </c>
      <c r="J141" t="s">
        <v>725</v>
      </c>
      <c r="K141">
        <v>14400000</v>
      </c>
      <c r="L141">
        <v>159167799</v>
      </c>
      <c r="M141" t="s">
        <v>726</v>
      </c>
      <c r="N141" t="s">
        <v>727</v>
      </c>
      <c r="O141" t="s">
        <v>728</v>
      </c>
      <c r="T141">
        <f t="shared" si="2"/>
        <v>130</v>
      </c>
    </row>
    <row r="142" spans="1:20" x14ac:dyDescent="0.35">
      <c r="A142">
        <v>141</v>
      </c>
      <c r="B142" t="s">
        <v>729</v>
      </c>
      <c r="C142">
        <v>1999</v>
      </c>
      <c r="D142">
        <v>8.1999999999999993</v>
      </c>
      <c r="E142" t="s">
        <v>13</v>
      </c>
      <c r="F142" t="s">
        <v>1273</v>
      </c>
      <c r="G142" t="s">
        <v>1251</v>
      </c>
      <c r="H142" t="s">
        <v>27</v>
      </c>
      <c r="I142" t="s">
        <v>552</v>
      </c>
      <c r="J142" t="s">
        <v>730</v>
      </c>
      <c r="K142">
        <v>40000000</v>
      </c>
      <c r="L142">
        <v>672806432</v>
      </c>
      <c r="M142" t="s">
        <v>731</v>
      </c>
      <c r="N142" t="s">
        <v>732</v>
      </c>
      <c r="O142" t="s">
        <v>732</v>
      </c>
      <c r="T142">
        <f t="shared" si="2"/>
        <v>107</v>
      </c>
    </row>
    <row r="143" spans="1:20" x14ac:dyDescent="0.35">
      <c r="A143">
        <v>142</v>
      </c>
      <c r="B143" t="s">
        <v>733</v>
      </c>
      <c r="C143">
        <v>2010</v>
      </c>
      <c r="D143">
        <v>8.1999999999999993</v>
      </c>
      <c r="E143" t="s">
        <v>1273</v>
      </c>
      <c r="F143" t="s">
        <v>1251</v>
      </c>
      <c r="H143" t="s">
        <v>14</v>
      </c>
      <c r="I143" t="s">
        <v>616</v>
      </c>
      <c r="J143" t="s">
        <v>734</v>
      </c>
      <c r="K143">
        <v>80000000</v>
      </c>
      <c r="L143">
        <v>294805697</v>
      </c>
      <c r="M143" t="s">
        <v>735</v>
      </c>
      <c r="N143" t="s">
        <v>107</v>
      </c>
      <c r="O143" t="s">
        <v>736</v>
      </c>
      <c r="T143">
        <f t="shared" si="2"/>
        <v>138</v>
      </c>
    </row>
    <row r="144" spans="1:20" x14ac:dyDescent="0.35">
      <c r="A144">
        <v>143</v>
      </c>
      <c r="B144" t="s">
        <v>737</v>
      </c>
      <c r="C144">
        <v>2001</v>
      </c>
      <c r="D144">
        <v>8.1999999999999993</v>
      </c>
      <c r="E144" t="s">
        <v>1282</v>
      </c>
      <c r="F144" t="s">
        <v>13</v>
      </c>
      <c r="H144" t="s">
        <v>27</v>
      </c>
      <c r="I144" t="s">
        <v>738</v>
      </c>
      <c r="J144" t="s">
        <v>739</v>
      </c>
      <c r="K144">
        <v>58000000</v>
      </c>
      <c r="L144">
        <v>316791257</v>
      </c>
      <c r="M144" t="s">
        <v>740</v>
      </c>
      <c r="N144" t="s">
        <v>741</v>
      </c>
      <c r="O144" t="s">
        <v>742</v>
      </c>
      <c r="T144">
        <f t="shared" si="2"/>
        <v>135</v>
      </c>
    </row>
    <row r="145" spans="1:20" x14ac:dyDescent="0.35">
      <c r="A145">
        <v>144</v>
      </c>
      <c r="B145" t="s">
        <v>743</v>
      </c>
      <c r="C145">
        <v>1993</v>
      </c>
      <c r="D145">
        <v>8.1999999999999993</v>
      </c>
      <c r="E145" t="s">
        <v>1279</v>
      </c>
      <c r="F145" t="s">
        <v>1274</v>
      </c>
      <c r="G145" t="s">
        <v>1271</v>
      </c>
      <c r="H145" t="s">
        <v>27</v>
      </c>
      <c r="I145" t="s">
        <v>117</v>
      </c>
      <c r="J145" t="s">
        <v>744</v>
      </c>
      <c r="K145">
        <v>63000000</v>
      </c>
      <c r="L145">
        <v>1109802321</v>
      </c>
      <c r="M145" t="s">
        <v>745</v>
      </c>
      <c r="N145" t="s">
        <v>49</v>
      </c>
      <c r="O145" t="s">
        <v>746</v>
      </c>
      <c r="T145">
        <f t="shared" si="2"/>
        <v>127</v>
      </c>
    </row>
    <row r="146" spans="1:20" x14ac:dyDescent="0.35">
      <c r="A146">
        <v>145</v>
      </c>
      <c r="B146" t="s">
        <v>747</v>
      </c>
      <c r="C146">
        <v>1961</v>
      </c>
      <c r="D146">
        <v>8.1999999999999993</v>
      </c>
      <c r="E146" t="s">
        <v>1279</v>
      </c>
      <c r="F146" t="s">
        <v>13</v>
      </c>
      <c r="G146" t="s">
        <v>1251</v>
      </c>
      <c r="H146" t="s">
        <v>122</v>
      </c>
      <c r="I146" t="s">
        <v>202</v>
      </c>
      <c r="J146" t="s">
        <v>748</v>
      </c>
      <c r="K146" t="s">
        <v>258</v>
      </c>
      <c r="L146">
        <v>46808</v>
      </c>
      <c r="M146" t="s">
        <v>749</v>
      </c>
      <c r="N146" t="s">
        <v>126</v>
      </c>
      <c r="O146" t="s">
        <v>750</v>
      </c>
      <c r="T146">
        <f t="shared" si="2"/>
        <v>110</v>
      </c>
    </row>
    <row r="147" spans="1:20" x14ac:dyDescent="0.35">
      <c r="A147">
        <v>146</v>
      </c>
      <c r="B147" t="s">
        <v>751</v>
      </c>
      <c r="C147">
        <v>1948</v>
      </c>
      <c r="D147">
        <v>8.1999999999999993</v>
      </c>
      <c r="E147" t="s">
        <v>1274</v>
      </c>
      <c r="F147" t="s">
        <v>13</v>
      </c>
      <c r="G147" t="s">
        <v>273</v>
      </c>
      <c r="H147" t="s">
        <v>325</v>
      </c>
      <c r="I147" t="s">
        <v>435</v>
      </c>
      <c r="J147" t="s">
        <v>752</v>
      </c>
      <c r="K147">
        <v>3000000</v>
      </c>
      <c r="L147">
        <v>5014000</v>
      </c>
      <c r="M147" t="s">
        <v>753</v>
      </c>
      <c r="N147" t="s">
        <v>754</v>
      </c>
      <c r="O147" t="s">
        <v>755</v>
      </c>
      <c r="T147">
        <f t="shared" si="2"/>
        <v>126</v>
      </c>
    </row>
    <row r="148" spans="1:20" x14ac:dyDescent="0.35">
      <c r="A148">
        <v>147</v>
      </c>
      <c r="B148" t="s">
        <v>756</v>
      </c>
      <c r="C148">
        <v>1975</v>
      </c>
      <c r="D148">
        <v>8.1999999999999993</v>
      </c>
      <c r="E148" t="s">
        <v>1274</v>
      </c>
      <c r="F148" t="s">
        <v>1213</v>
      </c>
      <c r="G148" t="s">
        <v>1272</v>
      </c>
      <c r="H148" t="s">
        <v>92</v>
      </c>
      <c r="I148" t="s">
        <v>757</v>
      </c>
      <c r="J148" t="s">
        <v>758</v>
      </c>
      <c r="K148">
        <v>229575</v>
      </c>
      <c r="L148">
        <v>1940906</v>
      </c>
      <c r="M148" t="s">
        <v>759</v>
      </c>
      <c r="N148" t="s">
        <v>1262</v>
      </c>
      <c r="O148" t="s">
        <v>760</v>
      </c>
      <c r="T148">
        <f t="shared" si="2"/>
        <v>91</v>
      </c>
    </row>
    <row r="149" spans="1:20" x14ac:dyDescent="0.35">
      <c r="A149">
        <v>148</v>
      </c>
      <c r="B149" t="s">
        <v>761</v>
      </c>
      <c r="C149">
        <v>1963</v>
      </c>
      <c r="D149">
        <v>8.1999999999999993</v>
      </c>
      <c r="E149" t="s">
        <v>1274</v>
      </c>
      <c r="F149" t="s">
        <v>13</v>
      </c>
      <c r="G149" t="s">
        <v>1270</v>
      </c>
      <c r="H149" t="s">
        <v>39</v>
      </c>
      <c r="I149" t="s">
        <v>762</v>
      </c>
      <c r="J149" t="s">
        <v>763</v>
      </c>
      <c r="K149">
        <v>4000000</v>
      </c>
      <c r="L149">
        <v>228178</v>
      </c>
      <c r="M149" t="s">
        <v>764</v>
      </c>
      <c r="N149" t="s">
        <v>765</v>
      </c>
      <c r="O149" t="s">
        <v>766</v>
      </c>
      <c r="T149">
        <f t="shared" si="2"/>
        <v>172</v>
      </c>
    </row>
    <row r="150" spans="1:20" x14ac:dyDescent="0.35">
      <c r="A150">
        <v>149</v>
      </c>
      <c r="B150" t="s">
        <v>767</v>
      </c>
      <c r="C150">
        <v>2007</v>
      </c>
      <c r="D150">
        <v>8.1999999999999993</v>
      </c>
      <c r="E150" t="s">
        <v>1267</v>
      </c>
      <c r="F150" t="s">
        <v>13</v>
      </c>
      <c r="G150" t="s">
        <v>1251</v>
      </c>
      <c r="H150" t="s">
        <v>14</v>
      </c>
      <c r="I150" t="s">
        <v>363</v>
      </c>
      <c r="J150" t="s">
        <v>768</v>
      </c>
      <c r="K150">
        <v>25000000</v>
      </c>
      <c r="L150">
        <v>171627434</v>
      </c>
      <c r="M150" t="s">
        <v>769</v>
      </c>
      <c r="N150" t="s">
        <v>1263</v>
      </c>
      <c r="O150" t="s">
        <v>771</v>
      </c>
      <c r="T150">
        <f t="shared" si="2"/>
        <v>122</v>
      </c>
    </row>
    <row r="151" spans="1:20" x14ac:dyDescent="0.35">
      <c r="A151">
        <v>150</v>
      </c>
      <c r="B151" t="s">
        <v>772</v>
      </c>
      <c r="C151">
        <v>2021</v>
      </c>
      <c r="D151">
        <v>8.1999999999999993</v>
      </c>
      <c r="E151" t="s">
        <v>1279</v>
      </c>
      <c r="F151" t="s">
        <v>1274</v>
      </c>
      <c r="G151" t="s">
        <v>1272</v>
      </c>
      <c r="H151" t="s">
        <v>27</v>
      </c>
      <c r="I151" t="s">
        <v>88</v>
      </c>
      <c r="J151" t="s">
        <v>773</v>
      </c>
      <c r="K151">
        <v>200000000</v>
      </c>
      <c r="L151">
        <v>1921847111</v>
      </c>
      <c r="M151" t="s">
        <v>774</v>
      </c>
      <c r="N151" t="s">
        <v>775</v>
      </c>
      <c r="O151" t="s">
        <v>776</v>
      </c>
      <c r="T151">
        <f t="shared" si="2"/>
        <v>148</v>
      </c>
    </row>
    <row r="152" spans="1:20" x14ac:dyDescent="0.35">
      <c r="A152">
        <v>151</v>
      </c>
      <c r="B152" t="s">
        <v>777</v>
      </c>
      <c r="C152">
        <v>2003</v>
      </c>
      <c r="D152">
        <v>8.1999999999999993</v>
      </c>
      <c r="E152" t="s">
        <v>1279</v>
      </c>
      <c r="F152" t="s">
        <v>1267</v>
      </c>
      <c r="G152" t="s">
        <v>13</v>
      </c>
      <c r="H152" t="s">
        <v>14</v>
      </c>
      <c r="I152" t="s">
        <v>778</v>
      </c>
      <c r="J152" t="s">
        <v>779</v>
      </c>
      <c r="K152">
        <v>30000000</v>
      </c>
      <c r="L152">
        <v>180906076</v>
      </c>
      <c r="M152" t="s">
        <v>780</v>
      </c>
      <c r="N152" t="s">
        <v>61</v>
      </c>
      <c r="O152" t="s">
        <v>781</v>
      </c>
      <c r="T152">
        <f t="shared" si="2"/>
        <v>111</v>
      </c>
    </row>
    <row r="153" spans="1:20" x14ac:dyDescent="0.35">
      <c r="A153">
        <v>152</v>
      </c>
      <c r="B153" t="s">
        <v>782</v>
      </c>
      <c r="C153">
        <v>1950</v>
      </c>
      <c r="D153">
        <v>8.1999999999999993</v>
      </c>
      <c r="E153" t="s">
        <v>1267</v>
      </c>
      <c r="F153" t="s">
        <v>13</v>
      </c>
      <c r="G153" t="s">
        <v>1273</v>
      </c>
      <c r="H153" t="s">
        <v>122</v>
      </c>
      <c r="I153" t="s">
        <v>209</v>
      </c>
      <c r="J153" t="s">
        <v>783</v>
      </c>
      <c r="K153">
        <v>250000</v>
      </c>
      <c r="L153">
        <v>81379</v>
      </c>
      <c r="M153" t="s">
        <v>784</v>
      </c>
      <c r="N153" t="s">
        <v>126</v>
      </c>
      <c r="O153" t="s">
        <v>785</v>
      </c>
      <c r="T153">
        <f t="shared" si="2"/>
        <v>88</v>
      </c>
    </row>
    <row r="154" spans="1:20" x14ac:dyDescent="0.35">
      <c r="A154">
        <v>153</v>
      </c>
      <c r="B154" t="s">
        <v>786</v>
      </c>
      <c r="C154">
        <v>1982</v>
      </c>
      <c r="D154">
        <v>8.1999999999999993</v>
      </c>
      <c r="E154" t="s">
        <v>1126</v>
      </c>
      <c r="F154" t="s">
        <v>1273</v>
      </c>
      <c r="G154" t="s">
        <v>1271</v>
      </c>
      <c r="H154" t="s">
        <v>14</v>
      </c>
      <c r="I154" t="s">
        <v>190</v>
      </c>
      <c r="J154" t="s">
        <v>787</v>
      </c>
      <c r="K154">
        <v>15000000</v>
      </c>
      <c r="L154">
        <v>19632715</v>
      </c>
      <c r="M154" t="s">
        <v>788</v>
      </c>
      <c r="N154" t="s">
        <v>789</v>
      </c>
      <c r="O154" t="s">
        <v>790</v>
      </c>
      <c r="T154">
        <f t="shared" si="2"/>
        <v>109</v>
      </c>
    </row>
    <row r="155" spans="1:20" x14ac:dyDescent="0.35">
      <c r="A155">
        <v>154</v>
      </c>
      <c r="B155" t="s">
        <v>791</v>
      </c>
      <c r="C155">
        <v>2003</v>
      </c>
      <c r="D155">
        <v>8.1999999999999993</v>
      </c>
      <c r="E155" t="s">
        <v>1283</v>
      </c>
      <c r="F155" t="s">
        <v>1274</v>
      </c>
      <c r="G155" t="s">
        <v>1213</v>
      </c>
      <c r="H155" t="s">
        <v>208</v>
      </c>
      <c r="I155" t="s">
        <v>792</v>
      </c>
      <c r="J155" t="s">
        <v>793</v>
      </c>
      <c r="K155">
        <v>94000000</v>
      </c>
      <c r="L155">
        <v>941637960</v>
      </c>
      <c r="M155" t="s">
        <v>794</v>
      </c>
      <c r="N155" t="s">
        <v>1264</v>
      </c>
      <c r="O155" t="s">
        <v>795</v>
      </c>
      <c r="T155">
        <f t="shared" si="2"/>
        <v>100</v>
      </c>
    </row>
    <row r="156" spans="1:20" x14ac:dyDescent="0.35">
      <c r="A156">
        <v>155</v>
      </c>
      <c r="B156" t="s">
        <v>796</v>
      </c>
      <c r="C156">
        <v>1980</v>
      </c>
      <c r="D156">
        <v>8.1999999999999993</v>
      </c>
      <c r="E156" t="s">
        <v>1282</v>
      </c>
      <c r="F156" t="s">
        <v>13</v>
      </c>
      <c r="H156" t="s">
        <v>92</v>
      </c>
      <c r="I156" t="s">
        <v>93</v>
      </c>
      <c r="J156" t="s">
        <v>797</v>
      </c>
      <c r="K156">
        <v>5000000</v>
      </c>
      <c r="L156">
        <v>26023860</v>
      </c>
      <c r="M156" t="s">
        <v>798</v>
      </c>
      <c r="N156" t="s">
        <v>799</v>
      </c>
      <c r="O156" t="s">
        <v>800</v>
      </c>
      <c r="T156">
        <f t="shared" si="2"/>
        <v>124</v>
      </c>
    </row>
    <row r="157" spans="1:20" x14ac:dyDescent="0.35">
      <c r="A157">
        <v>156</v>
      </c>
      <c r="B157" t="s">
        <v>801</v>
      </c>
      <c r="C157">
        <v>1974</v>
      </c>
      <c r="D157">
        <v>8.1999999999999993</v>
      </c>
      <c r="E157" t="s">
        <v>13</v>
      </c>
      <c r="F157" t="s">
        <v>1273</v>
      </c>
      <c r="G157" t="s">
        <v>1251</v>
      </c>
      <c r="H157" t="s">
        <v>14</v>
      </c>
      <c r="I157" t="s">
        <v>129</v>
      </c>
      <c r="J157" t="s">
        <v>802</v>
      </c>
      <c r="K157">
        <v>6000000</v>
      </c>
      <c r="L157">
        <v>29225935</v>
      </c>
      <c r="M157" t="s">
        <v>803</v>
      </c>
      <c r="N157" t="s">
        <v>187</v>
      </c>
      <c r="O157" t="s">
        <v>804</v>
      </c>
      <c r="T157">
        <f t="shared" si="2"/>
        <v>130</v>
      </c>
    </row>
    <row r="158" spans="1:20" x14ac:dyDescent="0.35">
      <c r="A158">
        <v>157</v>
      </c>
      <c r="B158" t="s">
        <v>805</v>
      </c>
      <c r="C158">
        <v>1980</v>
      </c>
      <c r="D158">
        <v>8.1999999999999993</v>
      </c>
      <c r="E158" t="s">
        <v>1282</v>
      </c>
      <c r="F158" t="s">
        <v>13</v>
      </c>
      <c r="G158" t="s">
        <v>1280</v>
      </c>
      <c r="H158" t="s">
        <v>14</v>
      </c>
      <c r="I158" t="s">
        <v>581</v>
      </c>
      <c r="J158" t="s">
        <v>806</v>
      </c>
      <c r="K158">
        <v>18000000</v>
      </c>
      <c r="L158">
        <v>23402427</v>
      </c>
      <c r="M158" t="s">
        <v>807</v>
      </c>
      <c r="N158" t="s">
        <v>107</v>
      </c>
      <c r="O158" t="s">
        <v>808</v>
      </c>
      <c r="T158">
        <f t="shared" si="2"/>
        <v>129</v>
      </c>
    </row>
    <row r="159" spans="1:20" x14ac:dyDescent="0.35">
      <c r="A159">
        <v>158</v>
      </c>
      <c r="B159" t="s">
        <v>809</v>
      </c>
      <c r="C159">
        <v>2005</v>
      </c>
      <c r="D159">
        <v>8.1999999999999993</v>
      </c>
      <c r="E159" t="s">
        <v>1279</v>
      </c>
      <c r="F159" t="s">
        <v>13</v>
      </c>
      <c r="G159" t="s">
        <v>1271</v>
      </c>
      <c r="H159" t="s">
        <v>14</v>
      </c>
      <c r="I159" t="s">
        <v>196</v>
      </c>
      <c r="J159" t="s">
        <v>810</v>
      </c>
      <c r="K159">
        <v>54000000</v>
      </c>
      <c r="L159">
        <v>134686457</v>
      </c>
      <c r="M159" t="s">
        <v>811</v>
      </c>
      <c r="N159" t="s">
        <v>812</v>
      </c>
      <c r="O159" t="s">
        <v>813</v>
      </c>
      <c r="T159">
        <f t="shared" si="2"/>
        <v>132</v>
      </c>
    </row>
    <row r="160" spans="1:20" x14ac:dyDescent="0.35">
      <c r="A160">
        <v>159</v>
      </c>
      <c r="B160" t="s">
        <v>814</v>
      </c>
      <c r="C160">
        <v>1939</v>
      </c>
      <c r="D160">
        <v>8.1999999999999993</v>
      </c>
      <c r="E160" t="s">
        <v>13</v>
      </c>
      <c r="F160" t="s">
        <v>1268</v>
      </c>
      <c r="G160" t="s">
        <v>1276</v>
      </c>
      <c r="H160" t="s">
        <v>325</v>
      </c>
      <c r="I160" t="s">
        <v>815</v>
      </c>
      <c r="J160" t="s">
        <v>816</v>
      </c>
      <c r="K160">
        <v>3977000</v>
      </c>
      <c r="L160">
        <v>402382193</v>
      </c>
      <c r="M160" t="s">
        <v>817</v>
      </c>
      <c r="N160" t="s">
        <v>1265</v>
      </c>
      <c r="O160" t="s">
        <v>818</v>
      </c>
      <c r="T160">
        <f t="shared" si="2"/>
        <v>238</v>
      </c>
    </row>
    <row r="161" spans="1:20" x14ac:dyDescent="0.35">
      <c r="A161">
        <v>160</v>
      </c>
      <c r="B161" t="s">
        <v>819</v>
      </c>
      <c r="C161">
        <v>1998</v>
      </c>
      <c r="D161">
        <v>8.1999999999999993</v>
      </c>
      <c r="E161" t="s">
        <v>1279</v>
      </c>
      <c r="F161" t="s">
        <v>1213</v>
      </c>
      <c r="G161" t="s">
        <v>1267</v>
      </c>
      <c r="H161" t="s">
        <v>14</v>
      </c>
      <c r="I161" t="s">
        <v>552</v>
      </c>
      <c r="J161" t="s">
        <v>820</v>
      </c>
      <c r="K161">
        <v>960000</v>
      </c>
      <c r="L161">
        <v>3753929</v>
      </c>
      <c r="M161" t="s">
        <v>821</v>
      </c>
      <c r="N161" t="s">
        <v>629</v>
      </c>
      <c r="O161" t="s">
        <v>629</v>
      </c>
      <c r="T161">
        <f t="shared" si="2"/>
        <v>107</v>
      </c>
    </row>
    <row r="162" spans="1:20" x14ac:dyDescent="0.35">
      <c r="A162">
        <v>161</v>
      </c>
      <c r="B162" t="s">
        <v>822</v>
      </c>
      <c r="C162">
        <v>2015</v>
      </c>
      <c r="D162">
        <v>8.1999999999999993</v>
      </c>
      <c r="E162" t="s">
        <v>1283</v>
      </c>
      <c r="F162" t="s">
        <v>1274</v>
      </c>
      <c r="G162" t="s">
        <v>1213</v>
      </c>
      <c r="H162" t="s">
        <v>92</v>
      </c>
      <c r="I162" t="s">
        <v>369</v>
      </c>
      <c r="J162" t="s">
        <v>823</v>
      </c>
      <c r="K162">
        <v>175000000</v>
      </c>
      <c r="L162">
        <v>858848019</v>
      </c>
      <c r="M162" t="s">
        <v>824</v>
      </c>
      <c r="N162" t="s">
        <v>1266</v>
      </c>
      <c r="O162" t="s">
        <v>825</v>
      </c>
      <c r="T162">
        <f t="shared" si="2"/>
        <v>95</v>
      </c>
    </row>
    <row r="163" spans="1:20" x14ac:dyDescent="0.35">
      <c r="A163">
        <v>162</v>
      </c>
      <c r="B163" t="s">
        <v>826</v>
      </c>
      <c r="C163">
        <v>1954</v>
      </c>
      <c r="D163">
        <v>8.1999999999999993</v>
      </c>
      <c r="E163" t="s">
        <v>1267</v>
      </c>
      <c r="F163" t="s">
        <v>1251</v>
      </c>
      <c r="H163" t="s">
        <v>92</v>
      </c>
      <c r="I163" t="s">
        <v>393</v>
      </c>
      <c r="J163" t="s">
        <v>827</v>
      </c>
      <c r="K163">
        <v>1400000</v>
      </c>
      <c r="L163">
        <v>31207</v>
      </c>
      <c r="M163" t="s">
        <v>828</v>
      </c>
      <c r="N163" t="s">
        <v>193</v>
      </c>
      <c r="O163" t="s">
        <v>829</v>
      </c>
      <c r="T163">
        <f t="shared" si="2"/>
        <v>105</v>
      </c>
    </row>
    <row r="164" spans="1:20" x14ac:dyDescent="0.35">
      <c r="A164">
        <v>163</v>
      </c>
      <c r="B164" t="s">
        <v>830</v>
      </c>
      <c r="C164">
        <v>2009</v>
      </c>
      <c r="D164">
        <v>8.1999999999999993</v>
      </c>
      <c r="E164" t="s">
        <v>13</v>
      </c>
      <c r="F164" t="s">
        <v>1273</v>
      </c>
      <c r="G164" t="s">
        <v>1268</v>
      </c>
      <c r="H164" t="s">
        <v>14</v>
      </c>
      <c r="I164" t="s">
        <v>581</v>
      </c>
      <c r="J164" t="s">
        <v>831</v>
      </c>
      <c r="K164" t="s">
        <v>258</v>
      </c>
      <c r="L164" t="s">
        <v>258</v>
      </c>
      <c r="M164" t="s">
        <v>832</v>
      </c>
      <c r="N164" t="s">
        <v>833</v>
      </c>
      <c r="O164" t="s">
        <v>834</v>
      </c>
      <c r="T164">
        <f t="shared" si="2"/>
        <v>129</v>
      </c>
    </row>
    <row r="165" spans="1:20" x14ac:dyDescent="0.35">
      <c r="A165">
        <v>164</v>
      </c>
      <c r="B165" t="s">
        <v>835</v>
      </c>
      <c r="C165">
        <v>2004</v>
      </c>
      <c r="D165">
        <v>8.1999999999999993</v>
      </c>
      <c r="E165" t="s">
        <v>1283</v>
      </c>
      <c r="F165" t="s">
        <v>1274</v>
      </c>
      <c r="G165" t="s">
        <v>1275</v>
      </c>
      <c r="H165" t="s">
        <v>92</v>
      </c>
      <c r="I165" t="s">
        <v>220</v>
      </c>
      <c r="J165" t="s">
        <v>836</v>
      </c>
      <c r="K165">
        <v>24000000</v>
      </c>
      <c r="L165">
        <v>237536126</v>
      </c>
      <c r="M165" t="s">
        <v>837</v>
      </c>
      <c r="N165" t="s">
        <v>182</v>
      </c>
      <c r="O165" t="s">
        <v>838</v>
      </c>
      <c r="T165">
        <f t="shared" si="2"/>
        <v>119</v>
      </c>
    </row>
    <row r="166" spans="1:20" x14ac:dyDescent="0.35">
      <c r="A166">
        <v>165</v>
      </c>
      <c r="B166" t="s">
        <v>839</v>
      </c>
      <c r="C166">
        <v>2017</v>
      </c>
      <c r="D166">
        <v>8.1</v>
      </c>
      <c r="E166" t="s">
        <v>1213</v>
      </c>
      <c r="F166" t="s">
        <v>1267</v>
      </c>
      <c r="G166" t="s">
        <v>13</v>
      </c>
      <c r="H166" t="s">
        <v>14</v>
      </c>
      <c r="I166" t="s">
        <v>310</v>
      </c>
      <c r="J166" t="s">
        <v>840</v>
      </c>
      <c r="K166">
        <v>15000000</v>
      </c>
      <c r="L166">
        <v>162861289</v>
      </c>
      <c r="M166" t="s">
        <v>841</v>
      </c>
      <c r="N166" t="s">
        <v>842</v>
      </c>
      <c r="O166" t="s">
        <v>842</v>
      </c>
      <c r="T166">
        <f t="shared" si="2"/>
        <v>115</v>
      </c>
    </row>
    <row r="167" spans="1:20" x14ac:dyDescent="0.35">
      <c r="A167">
        <v>166</v>
      </c>
      <c r="B167" t="s">
        <v>843</v>
      </c>
      <c r="C167">
        <v>1957</v>
      </c>
      <c r="D167">
        <v>8.1999999999999993</v>
      </c>
      <c r="E167" t="s">
        <v>1274</v>
      </c>
      <c r="F167" t="s">
        <v>13</v>
      </c>
      <c r="G167" t="s">
        <v>1276</v>
      </c>
      <c r="H167" t="s">
        <v>92</v>
      </c>
      <c r="I167" t="s">
        <v>653</v>
      </c>
      <c r="J167" t="s">
        <v>844</v>
      </c>
      <c r="K167">
        <v>3000000</v>
      </c>
      <c r="L167">
        <v>27200000</v>
      </c>
      <c r="M167" t="s">
        <v>845</v>
      </c>
      <c r="N167" t="s">
        <v>523</v>
      </c>
      <c r="O167" t="s">
        <v>846</v>
      </c>
      <c r="T167">
        <f t="shared" si="2"/>
        <v>161</v>
      </c>
    </row>
    <row r="168" spans="1:20" x14ac:dyDescent="0.35">
      <c r="A168">
        <v>167</v>
      </c>
      <c r="B168" t="s">
        <v>847</v>
      </c>
      <c r="C168">
        <v>1996</v>
      </c>
      <c r="D168">
        <v>8.1</v>
      </c>
      <c r="E168" t="s">
        <v>13</v>
      </c>
      <c r="H168" t="s">
        <v>14</v>
      </c>
      <c r="I168" t="s">
        <v>848</v>
      </c>
      <c r="J168" t="s">
        <v>849</v>
      </c>
      <c r="K168">
        <v>1500000</v>
      </c>
      <c r="L168">
        <v>16767475</v>
      </c>
      <c r="M168" t="s">
        <v>850</v>
      </c>
      <c r="N168" t="s">
        <v>851</v>
      </c>
      <c r="O168" t="s">
        <v>852</v>
      </c>
      <c r="T168">
        <f t="shared" si="2"/>
        <v>93</v>
      </c>
    </row>
    <row r="169" spans="1:20" x14ac:dyDescent="0.35">
      <c r="A169">
        <v>168</v>
      </c>
      <c r="B169" t="s">
        <v>853</v>
      </c>
      <c r="C169">
        <v>2013</v>
      </c>
      <c r="D169">
        <v>8.1</v>
      </c>
      <c r="E169" t="s">
        <v>1267</v>
      </c>
      <c r="F169" t="s">
        <v>13</v>
      </c>
      <c r="G169" t="s">
        <v>1273</v>
      </c>
      <c r="H169" t="s">
        <v>14</v>
      </c>
      <c r="I169" t="s">
        <v>384</v>
      </c>
      <c r="J169" t="s">
        <v>854</v>
      </c>
      <c r="K169">
        <v>46000000</v>
      </c>
      <c r="L169">
        <v>122126687</v>
      </c>
      <c r="M169" t="s">
        <v>855</v>
      </c>
      <c r="N169" t="s">
        <v>578</v>
      </c>
      <c r="O169" t="s">
        <v>856</v>
      </c>
      <c r="T169">
        <f t="shared" si="2"/>
        <v>153</v>
      </c>
    </row>
    <row r="170" spans="1:20" x14ac:dyDescent="0.35">
      <c r="A170">
        <v>169</v>
      </c>
      <c r="B170" t="s">
        <v>857</v>
      </c>
      <c r="C170">
        <v>2011</v>
      </c>
      <c r="D170">
        <v>8.1999999999999993</v>
      </c>
      <c r="E170" t="s">
        <v>1279</v>
      </c>
      <c r="F170" t="s">
        <v>13</v>
      </c>
      <c r="G170" t="s">
        <v>1280</v>
      </c>
      <c r="H170" t="s">
        <v>27</v>
      </c>
      <c r="I170" t="s">
        <v>663</v>
      </c>
      <c r="J170" t="s">
        <v>858</v>
      </c>
      <c r="K170">
        <v>25000000</v>
      </c>
      <c r="L170">
        <v>23308615</v>
      </c>
      <c r="M170" t="s">
        <v>859</v>
      </c>
      <c r="N170" t="s">
        <v>860</v>
      </c>
      <c r="O170" t="s">
        <v>861</v>
      </c>
      <c r="T170">
        <f t="shared" si="2"/>
        <v>140</v>
      </c>
    </row>
    <row r="171" spans="1:20" x14ac:dyDescent="0.35">
      <c r="A171">
        <v>170</v>
      </c>
      <c r="B171" t="s">
        <v>862</v>
      </c>
      <c r="C171">
        <v>1996</v>
      </c>
      <c r="D171">
        <v>8.1</v>
      </c>
      <c r="E171" t="s">
        <v>1267</v>
      </c>
      <c r="F171" t="s">
        <v>1251</v>
      </c>
      <c r="H171" t="s">
        <v>14</v>
      </c>
      <c r="I171" t="s">
        <v>315</v>
      </c>
      <c r="J171" t="s">
        <v>863</v>
      </c>
      <c r="K171">
        <v>7000000</v>
      </c>
      <c r="L171">
        <v>60611975</v>
      </c>
      <c r="M171" t="s">
        <v>864</v>
      </c>
      <c r="N171" t="s">
        <v>865</v>
      </c>
      <c r="O171" t="s">
        <v>770</v>
      </c>
      <c r="T171">
        <f t="shared" si="2"/>
        <v>98</v>
      </c>
    </row>
    <row r="172" spans="1:20" x14ac:dyDescent="0.35">
      <c r="A172">
        <v>171</v>
      </c>
      <c r="B172" t="s">
        <v>866</v>
      </c>
      <c r="C172">
        <v>2008</v>
      </c>
      <c r="D172">
        <v>8.1</v>
      </c>
      <c r="E172" t="s">
        <v>13</v>
      </c>
      <c r="H172" t="s">
        <v>14</v>
      </c>
      <c r="I172" t="s">
        <v>154</v>
      </c>
      <c r="J172" t="s">
        <v>867</v>
      </c>
      <c r="K172">
        <v>33000000</v>
      </c>
      <c r="L172">
        <v>269958228</v>
      </c>
      <c r="M172" t="s">
        <v>868</v>
      </c>
      <c r="N172" t="s">
        <v>727</v>
      </c>
      <c r="O172" t="s">
        <v>869</v>
      </c>
      <c r="T172">
        <f t="shared" si="2"/>
        <v>116</v>
      </c>
    </row>
    <row r="173" spans="1:20" x14ac:dyDescent="0.35">
      <c r="A173">
        <v>172</v>
      </c>
      <c r="B173" t="s">
        <v>870</v>
      </c>
      <c r="C173">
        <v>1988</v>
      </c>
      <c r="D173">
        <v>8.1</v>
      </c>
      <c r="E173" t="s">
        <v>1283</v>
      </c>
      <c r="F173" t="s">
        <v>1213</v>
      </c>
      <c r="G173" t="s">
        <v>1275</v>
      </c>
      <c r="H173" t="s">
        <v>208</v>
      </c>
      <c r="I173" t="s">
        <v>871</v>
      </c>
      <c r="J173" t="s">
        <v>872</v>
      </c>
      <c r="K173" t="s">
        <v>258</v>
      </c>
      <c r="L173" t="s">
        <v>258</v>
      </c>
      <c r="M173" t="s">
        <v>873</v>
      </c>
      <c r="N173" t="s">
        <v>182</v>
      </c>
      <c r="O173" t="s">
        <v>182</v>
      </c>
      <c r="T173">
        <f t="shared" si="2"/>
        <v>86</v>
      </c>
    </row>
    <row r="174" spans="1:20" x14ac:dyDescent="0.35">
      <c r="A174">
        <v>173</v>
      </c>
      <c r="B174" t="s">
        <v>874</v>
      </c>
      <c r="C174">
        <v>2002</v>
      </c>
      <c r="D174">
        <v>8.1</v>
      </c>
      <c r="E174" t="s">
        <v>1282</v>
      </c>
      <c r="F174" t="s">
        <v>1267</v>
      </c>
      <c r="G174" t="s">
        <v>13</v>
      </c>
      <c r="H174" t="s">
        <v>27</v>
      </c>
      <c r="I174" t="s">
        <v>875</v>
      </c>
      <c r="J174" t="s">
        <v>876</v>
      </c>
      <c r="K174" t="s">
        <v>258</v>
      </c>
      <c r="L174" t="s">
        <v>258</v>
      </c>
      <c r="M174" t="s">
        <v>877</v>
      </c>
      <c r="N174" t="s">
        <v>49</v>
      </c>
      <c r="O174" t="s">
        <v>878</v>
      </c>
      <c r="T174">
        <f t="shared" si="2"/>
        <v>141</v>
      </c>
    </row>
    <row r="175" spans="1:20" x14ac:dyDescent="0.35">
      <c r="A175">
        <v>174</v>
      </c>
      <c r="B175" t="s">
        <v>879</v>
      </c>
      <c r="C175">
        <v>2004</v>
      </c>
      <c r="D175">
        <v>8.1</v>
      </c>
      <c r="E175" t="s">
        <v>13</v>
      </c>
      <c r="F175" t="s">
        <v>1280</v>
      </c>
      <c r="H175" t="s">
        <v>27</v>
      </c>
      <c r="I175" t="s">
        <v>196</v>
      </c>
      <c r="J175" t="s">
        <v>880</v>
      </c>
      <c r="K175">
        <v>30000000</v>
      </c>
      <c r="L175">
        <v>216763646</v>
      </c>
      <c r="M175" t="s">
        <v>881</v>
      </c>
      <c r="N175" t="s">
        <v>727</v>
      </c>
      <c r="O175" t="s">
        <v>882</v>
      </c>
      <c r="T175">
        <f t="shared" si="2"/>
        <v>132</v>
      </c>
    </row>
    <row r="176" spans="1:20" x14ac:dyDescent="0.35">
      <c r="A176">
        <v>175</v>
      </c>
      <c r="B176" t="s">
        <v>883</v>
      </c>
      <c r="C176">
        <v>1997</v>
      </c>
      <c r="D176">
        <v>8.1999999999999993</v>
      </c>
      <c r="E176" t="s">
        <v>13</v>
      </c>
      <c r="F176" t="s">
        <v>1275</v>
      </c>
      <c r="G176" t="s">
        <v>1280</v>
      </c>
      <c r="H176" t="s">
        <v>92</v>
      </c>
      <c r="I176" t="s">
        <v>251</v>
      </c>
      <c r="J176" t="s">
        <v>884</v>
      </c>
      <c r="K176" t="s">
        <v>258</v>
      </c>
      <c r="L176" t="s">
        <v>258</v>
      </c>
      <c r="M176" t="s">
        <v>885</v>
      </c>
      <c r="N176" t="s">
        <v>886</v>
      </c>
      <c r="O176" t="s">
        <v>886</v>
      </c>
      <c r="T176">
        <f t="shared" si="2"/>
        <v>89</v>
      </c>
    </row>
    <row r="177" spans="1:20" x14ac:dyDescent="0.35">
      <c r="A177">
        <v>176</v>
      </c>
      <c r="B177" t="s">
        <v>887</v>
      </c>
      <c r="C177">
        <v>1982</v>
      </c>
      <c r="D177">
        <v>8.1</v>
      </c>
      <c r="E177" t="s">
        <v>1279</v>
      </c>
      <c r="F177" t="s">
        <v>13</v>
      </c>
      <c r="G177" t="s">
        <v>1271</v>
      </c>
      <c r="H177" t="s">
        <v>14</v>
      </c>
      <c r="I177" t="s">
        <v>288</v>
      </c>
      <c r="J177" t="s">
        <v>888</v>
      </c>
      <c r="K177">
        <v>28000000</v>
      </c>
      <c r="L177">
        <v>41722424</v>
      </c>
      <c r="M177" t="s">
        <v>889</v>
      </c>
      <c r="N177" t="s">
        <v>217</v>
      </c>
      <c r="O177" t="s">
        <v>890</v>
      </c>
      <c r="T177">
        <f t="shared" si="2"/>
        <v>117</v>
      </c>
    </row>
    <row r="178" spans="1:20" x14ac:dyDescent="0.35">
      <c r="A178">
        <v>177</v>
      </c>
      <c r="B178" t="s">
        <v>891</v>
      </c>
      <c r="C178">
        <v>1925</v>
      </c>
      <c r="D178">
        <v>8.1</v>
      </c>
      <c r="E178" t="s">
        <v>1274</v>
      </c>
      <c r="F178" t="s">
        <v>1213</v>
      </c>
      <c r="G178" t="s">
        <v>13</v>
      </c>
      <c r="H178" t="s">
        <v>325</v>
      </c>
      <c r="I178" t="s">
        <v>369</v>
      </c>
      <c r="J178" t="s">
        <v>892</v>
      </c>
      <c r="K178">
        <v>923000</v>
      </c>
      <c r="L178">
        <v>29328</v>
      </c>
      <c r="M178" t="s">
        <v>893</v>
      </c>
      <c r="N178" t="s">
        <v>271</v>
      </c>
      <c r="O178" t="s">
        <v>271</v>
      </c>
      <c r="T178">
        <f t="shared" si="2"/>
        <v>95</v>
      </c>
    </row>
    <row r="179" spans="1:20" x14ac:dyDescent="0.35">
      <c r="A179">
        <v>178</v>
      </c>
      <c r="B179" t="s">
        <v>894</v>
      </c>
      <c r="C179">
        <v>1995</v>
      </c>
      <c r="D179">
        <v>8.1</v>
      </c>
      <c r="E179" t="s">
        <v>13</v>
      </c>
      <c r="F179" t="s">
        <v>1268</v>
      </c>
      <c r="H179" t="s">
        <v>14</v>
      </c>
      <c r="I179" t="s">
        <v>895</v>
      </c>
      <c r="J179" t="s">
        <v>896</v>
      </c>
      <c r="K179">
        <v>2500000</v>
      </c>
      <c r="L179">
        <v>5987386</v>
      </c>
      <c r="M179" t="s">
        <v>897</v>
      </c>
      <c r="N179" t="s">
        <v>898</v>
      </c>
      <c r="O179" t="s">
        <v>899</v>
      </c>
      <c r="T179">
        <f t="shared" si="2"/>
        <v>101</v>
      </c>
    </row>
    <row r="180" spans="1:20" x14ac:dyDescent="0.35">
      <c r="A180">
        <v>179</v>
      </c>
      <c r="B180" t="s">
        <v>900</v>
      </c>
      <c r="C180">
        <v>2013</v>
      </c>
      <c r="D180">
        <v>8.1</v>
      </c>
      <c r="E180" t="s">
        <v>1282</v>
      </c>
      <c r="F180" t="s">
        <v>13</v>
      </c>
      <c r="G180" t="s">
        <v>1270</v>
      </c>
      <c r="H180" t="s">
        <v>14</v>
      </c>
      <c r="I180" t="s">
        <v>425</v>
      </c>
      <c r="J180" t="s">
        <v>901</v>
      </c>
      <c r="K180">
        <v>20000000</v>
      </c>
      <c r="L180">
        <v>187733202</v>
      </c>
      <c r="M180" t="s">
        <v>902</v>
      </c>
      <c r="N180" t="s">
        <v>903</v>
      </c>
      <c r="O180" t="s">
        <v>904</v>
      </c>
      <c r="T180">
        <f t="shared" si="2"/>
        <v>134</v>
      </c>
    </row>
    <row r="181" spans="1:20" x14ac:dyDescent="0.35">
      <c r="A181">
        <v>180</v>
      </c>
      <c r="B181" t="s">
        <v>905</v>
      </c>
      <c r="C181">
        <v>2019</v>
      </c>
      <c r="D181">
        <v>8.1999999999999993</v>
      </c>
      <c r="E181" t="s">
        <v>1283</v>
      </c>
      <c r="F181" t="s">
        <v>1274</v>
      </c>
      <c r="G181" t="s">
        <v>1213</v>
      </c>
      <c r="H181" t="s">
        <v>92</v>
      </c>
      <c r="I181" t="s">
        <v>40</v>
      </c>
      <c r="J181" t="s">
        <v>906</v>
      </c>
      <c r="K181" t="s">
        <v>258</v>
      </c>
      <c r="L181" t="s">
        <v>258</v>
      </c>
      <c r="M181" t="s">
        <v>907</v>
      </c>
      <c r="N181" t="s">
        <v>908</v>
      </c>
      <c r="O181" t="s">
        <v>909</v>
      </c>
      <c r="T181">
        <f t="shared" si="2"/>
        <v>96</v>
      </c>
    </row>
    <row r="182" spans="1:20" x14ac:dyDescent="0.35">
      <c r="A182">
        <v>181</v>
      </c>
      <c r="B182" t="s">
        <v>910</v>
      </c>
      <c r="C182">
        <v>2011</v>
      </c>
      <c r="D182">
        <v>8.1</v>
      </c>
      <c r="E182" t="s">
        <v>1274</v>
      </c>
      <c r="F182" t="s">
        <v>1275</v>
      </c>
      <c r="G182" t="s">
        <v>1272</v>
      </c>
      <c r="H182" t="s">
        <v>27</v>
      </c>
      <c r="I182" t="s">
        <v>129</v>
      </c>
      <c r="J182" t="s">
        <v>911</v>
      </c>
      <c r="K182">
        <v>125000000</v>
      </c>
      <c r="L182">
        <v>1342359942</v>
      </c>
      <c r="M182" t="s">
        <v>912</v>
      </c>
      <c r="N182" t="s">
        <v>913</v>
      </c>
      <c r="O182" t="s">
        <v>914</v>
      </c>
      <c r="T182">
        <f t="shared" si="2"/>
        <v>130</v>
      </c>
    </row>
    <row r="183" spans="1:20" x14ac:dyDescent="0.35">
      <c r="A183">
        <v>182</v>
      </c>
      <c r="B183" t="s">
        <v>915</v>
      </c>
      <c r="C183">
        <v>1954</v>
      </c>
      <c r="D183">
        <v>8.1</v>
      </c>
      <c r="E183" t="s">
        <v>1267</v>
      </c>
      <c r="F183" t="s">
        <v>13</v>
      </c>
      <c r="G183" t="s">
        <v>1251</v>
      </c>
      <c r="H183" t="s">
        <v>39</v>
      </c>
      <c r="I183" t="s">
        <v>486</v>
      </c>
      <c r="J183" t="s">
        <v>916</v>
      </c>
      <c r="K183">
        <v>910000</v>
      </c>
      <c r="L183" t="s">
        <v>917</v>
      </c>
      <c r="M183" t="s">
        <v>918</v>
      </c>
      <c r="N183" t="s">
        <v>919</v>
      </c>
      <c r="O183" t="s">
        <v>920</v>
      </c>
      <c r="T183">
        <f t="shared" si="2"/>
        <v>108</v>
      </c>
    </row>
    <row r="184" spans="1:20" x14ac:dyDescent="0.35">
      <c r="A184">
        <v>183</v>
      </c>
      <c r="B184" t="s">
        <v>921</v>
      </c>
      <c r="C184">
        <v>1959</v>
      </c>
      <c r="D184">
        <v>8.1</v>
      </c>
      <c r="E184" t="s">
        <v>1274</v>
      </c>
      <c r="F184" t="s">
        <v>13</v>
      </c>
      <c r="H184" t="s">
        <v>208</v>
      </c>
      <c r="I184" t="s">
        <v>922</v>
      </c>
      <c r="J184" t="s">
        <v>923</v>
      </c>
      <c r="K184">
        <v>15000000</v>
      </c>
      <c r="L184">
        <v>74437720</v>
      </c>
      <c r="M184" t="s">
        <v>924</v>
      </c>
      <c r="N184" t="s">
        <v>925</v>
      </c>
      <c r="O184" t="s">
        <v>926</v>
      </c>
      <c r="T184">
        <f t="shared" si="2"/>
        <v>212</v>
      </c>
    </row>
    <row r="185" spans="1:20" x14ac:dyDescent="0.35">
      <c r="A185">
        <v>184</v>
      </c>
      <c r="B185" t="s">
        <v>927</v>
      </c>
      <c r="C185">
        <v>2014</v>
      </c>
      <c r="D185">
        <v>8.1</v>
      </c>
      <c r="E185" t="s">
        <v>13</v>
      </c>
      <c r="F185" t="s">
        <v>1273</v>
      </c>
      <c r="G185" t="s">
        <v>1251</v>
      </c>
      <c r="H185" t="s">
        <v>14</v>
      </c>
      <c r="I185" t="s">
        <v>344</v>
      </c>
      <c r="J185" t="s">
        <v>928</v>
      </c>
      <c r="K185" t="s">
        <v>258</v>
      </c>
      <c r="L185" t="s">
        <v>258</v>
      </c>
      <c r="M185" t="s">
        <v>929</v>
      </c>
      <c r="N185" t="s">
        <v>81</v>
      </c>
      <c r="O185" t="s">
        <v>930</v>
      </c>
      <c r="T185">
        <f t="shared" si="2"/>
        <v>149</v>
      </c>
    </row>
    <row r="186" spans="1:20" x14ac:dyDescent="0.35">
      <c r="A186">
        <v>185</v>
      </c>
      <c r="B186" t="s">
        <v>931</v>
      </c>
      <c r="C186">
        <v>2014</v>
      </c>
      <c r="D186">
        <v>8.1</v>
      </c>
      <c r="E186" t="s">
        <v>1274</v>
      </c>
      <c r="F186" t="s">
        <v>1213</v>
      </c>
      <c r="G186" t="s">
        <v>1267</v>
      </c>
      <c r="H186" t="s">
        <v>14</v>
      </c>
      <c r="I186" t="s">
        <v>496</v>
      </c>
      <c r="J186" t="s">
        <v>932</v>
      </c>
      <c r="K186">
        <v>25000000</v>
      </c>
      <c r="L186">
        <v>173082189</v>
      </c>
      <c r="M186" t="s">
        <v>933</v>
      </c>
      <c r="N186" t="s">
        <v>934</v>
      </c>
      <c r="O186" t="s">
        <v>935</v>
      </c>
      <c r="T186">
        <f t="shared" si="2"/>
        <v>99</v>
      </c>
    </row>
    <row r="187" spans="1:20" x14ac:dyDescent="0.35">
      <c r="A187">
        <v>186</v>
      </c>
      <c r="B187" t="s">
        <v>936</v>
      </c>
      <c r="C187">
        <v>1957</v>
      </c>
      <c r="D187">
        <v>8.1</v>
      </c>
      <c r="E187" t="s">
        <v>13</v>
      </c>
      <c r="F187" t="s">
        <v>1268</v>
      </c>
      <c r="H187" t="s">
        <v>122</v>
      </c>
      <c r="I187" t="s">
        <v>757</v>
      </c>
      <c r="J187" t="s">
        <v>937</v>
      </c>
      <c r="K187" t="s">
        <v>258</v>
      </c>
      <c r="L187">
        <v>60418</v>
      </c>
      <c r="M187" t="s">
        <v>938</v>
      </c>
      <c r="N187" t="s">
        <v>939</v>
      </c>
      <c r="O187" t="s">
        <v>939</v>
      </c>
      <c r="T187">
        <f t="shared" si="2"/>
        <v>91</v>
      </c>
    </row>
    <row r="188" spans="1:20" x14ac:dyDescent="0.35">
      <c r="A188">
        <v>187</v>
      </c>
      <c r="B188" t="s">
        <v>940</v>
      </c>
      <c r="C188">
        <v>1926</v>
      </c>
      <c r="D188">
        <v>8.1</v>
      </c>
      <c r="E188" t="s">
        <v>1279</v>
      </c>
      <c r="F188" t="s">
        <v>1274</v>
      </c>
      <c r="G188" t="s">
        <v>1213</v>
      </c>
      <c r="H188" t="s">
        <v>325</v>
      </c>
      <c r="I188" t="s">
        <v>941</v>
      </c>
      <c r="J188" t="s">
        <v>942</v>
      </c>
      <c r="K188">
        <v>750000</v>
      </c>
      <c r="L188" t="s">
        <v>943</v>
      </c>
      <c r="M188" t="s">
        <v>944</v>
      </c>
      <c r="N188" t="s">
        <v>945</v>
      </c>
      <c r="O188" t="s">
        <v>946</v>
      </c>
      <c r="T188">
        <f t="shared" si="2"/>
        <v>67</v>
      </c>
    </row>
    <row r="189" spans="1:20" x14ac:dyDescent="0.35">
      <c r="A189">
        <v>188</v>
      </c>
      <c r="B189" t="s">
        <v>947</v>
      </c>
      <c r="C189">
        <v>1949</v>
      </c>
      <c r="D189">
        <v>8.1</v>
      </c>
      <c r="E189" t="s">
        <v>1278</v>
      </c>
      <c r="F189" t="s">
        <v>1273</v>
      </c>
      <c r="G189" t="s">
        <v>1251</v>
      </c>
      <c r="H189" t="s">
        <v>39</v>
      </c>
      <c r="I189" t="s">
        <v>848</v>
      </c>
      <c r="J189" t="s">
        <v>948</v>
      </c>
      <c r="K189" t="s">
        <v>258</v>
      </c>
      <c r="L189">
        <v>1226507</v>
      </c>
      <c r="M189" t="s">
        <v>949</v>
      </c>
      <c r="N189" t="s">
        <v>950</v>
      </c>
      <c r="O189" t="s">
        <v>951</v>
      </c>
      <c r="T189">
        <f t="shared" si="2"/>
        <v>93</v>
      </c>
    </row>
    <row r="190" spans="1:20" x14ac:dyDescent="0.35">
      <c r="A190">
        <v>189</v>
      </c>
      <c r="B190" t="s">
        <v>952</v>
      </c>
      <c r="C190">
        <v>1993</v>
      </c>
      <c r="D190">
        <v>8.1</v>
      </c>
      <c r="E190" t="s">
        <v>1282</v>
      </c>
      <c r="F190" t="s">
        <v>1267</v>
      </c>
      <c r="G190" t="s">
        <v>13</v>
      </c>
      <c r="H190" t="s">
        <v>14</v>
      </c>
      <c r="I190" t="s">
        <v>111</v>
      </c>
      <c r="J190" t="s">
        <v>953</v>
      </c>
      <c r="K190" t="s">
        <v>258</v>
      </c>
      <c r="L190" t="s">
        <v>258</v>
      </c>
      <c r="M190" t="s">
        <v>954</v>
      </c>
      <c r="N190" t="s">
        <v>955</v>
      </c>
      <c r="O190" t="s">
        <v>956</v>
      </c>
      <c r="T190">
        <f t="shared" si="2"/>
        <v>133</v>
      </c>
    </row>
    <row r="191" spans="1:20" x14ac:dyDescent="0.35">
      <c r="A191">
        <v>190</v>
      </c>
      <c r="B191" t="s">
        <v>957</v>
      </c>
      <c r="C191">
        <v>1978</v>
      </c>
      <c r="D191">
        <v>8.1</v>
      </c>
      <c r="E191" t="s">
        <v>13</v>
      </c>
      <c r="F191" t="s">
        <v>1276</v>
      </c>
      <c r="H191" t="s">
        <v>14</v>
      </c>
      <c r="I191" t="s">
        <v>958</v>
      </c>
      <c r="J191" t="s">
        <v>959</v>
      </c>
      <c r="K191">
        <v>15000000</v>
      </c>
      <c r="L191">
        <v>49074379</v>
      </c>
      <c r="M191" t="s">
        <v>960</v>
      </c>
      <c r="N191" t="s">
        <v>961</v>
      </c>
      <c r="O191" t="s">
        <v>962</v>
      </c>
      <c r="T191">
        <f t="shared" si="2"/>
        <v>183</v>
      </c>
    </row>
    <row r="192" spans="1:20" x14ac:dyDescent="0.35">
      <c r="A192">
        <v>191</v>
      </c>
      <c r="B192" t="s">
        <v>963</v>
      </c>
      <c r="C192">
        <v>1975</v>
      </c>
      <c r="D192">
        <v>8.1</v>
      </c>
      <c r="E192" t="s">
        <v>1274</v>
      </c>
      <c r="F192" t="s">
        <v>13</v>
      </c>
      <c r="G192" t="s">
        <v>1276</v>
      </c>
      <c r="H192" t="s">
        <v>92</v>
      </c>
      <c r="I192" t="s">
        <v>964</v>
      </c>
      <c r="J192" t="s">
        <v>965</v>
      </c>
      <c r="K192">
        <v>11000000</v>
      </c>
      <c r="L192">
        <v>199632</v>
      </c>
      <c r="M192" t="s">
        <v>966</v>
      </c>
      <c r="N192" t="s">
        <v>333</v>
      </c>
      <c r="O192" t="s">
        <v>967</v>
      </c>
      <c r="T192">
        <f t="shared" si="2"/>
        <v>185</v>
      </c>
    </row>
    <row r="193" spans="1:20" x14ac:dyDescent="0.35">
      <c r="A193">
        <v>192</v>
      </c>
      <c r="B193" t="s">
        <v>968</v>
      </c>
      <c r="C193">
        <v>2016</v>
      </c>
      <c r="D193">
        <v>8.1</v>
      </c>
      <c r="E193" t="s">
        <v>1282</v>
      </c>
      <c r="F193" t="s">
        <v>13</v>
      </c>
      <c r="G193" t="s">
        <v>1270</v>
      </c>
      <c r="H193" t="s">
        <v>14</v>
      </c>
      <c r="I193" t="s">
        <v>78</v>
      </c>
      <c r="J193" t="s">
        <v>969</v>
      </c>
      <c r="K193">
        <v>40000000</v>
      </c>
      <c r="L193">
        <v>180563636</v>
      </c>
      <c r="M193" t="s">
        <v>970</v>
      </c>
      <c r="N193" t="s">
        <v>412</v>
      </c>
      <c r="O193" t="s">
        <v>971</v>
      </c>
      <c r="T193">
        <f t="shared" si="2"/>
        <v>139</v>
      </c>
    </row>
    <row r="194" spans="1:20" x14ac:dyDescent="0.35">
      <c r="A194">
        <v>193</v>
      </c>
      <c r="B194" t="s">
        <v>972</v>
      </c>
      <c r="C194">
        <v>1953</v>
      </c>
      <c r="D194">
        <v>8.1999999999999993</v>
      </c>
      <c r="E194" t="s">
        <v>1274</v>
      </c>
      <c r="F194" t="s">
        <v>13</v>
      </c>
      <c r="G194" t="s">
        <v>1251</v>
      </c>
      <c r="H194" t="s">
        <v>122</v>
      </c>
      <c r="I194" t="s">
        <v>480</v>
      </c>
      <c r="J194" t="s">
        <v>973</v>
      </c>
      <c r="K194" t="s">
        <v>258</v>
      </c>
      <c r="L194">
        <v>1098</v>
      </c>
      <c r="M194" t="s">
        <v>974</v>
      </c>
      <c r="N194" t="s">
        <v>975</v>
      </c>
      <c r="O194" t="s">
        <v>976</v>
      </c>
      <c r="T194">
        <f t="shared" si="2"/>
        <v>131</v>
      </c>
    </row>
    <row r="195" spans="1:20" x14ac:dyDescent="0.35">
      <c r="A195">
        <v>194</v>
      </c>
      <c r="B195" t="s">
        <v>977</v>
      </c>
      <c r="C195">
        <v>2003</v>
      </c>
      <c r="D195">
        <v>8.1</v>
      </c>
      <c r="E195" t="s">
        <v>1267</v>
      </c>
      <c r="F195" t="s">
        <v>13</v>
      </c>
      <c r="G195" t="s">
        <v>1273</v>
      </c>
      <c r="H195" t="s">
        <v>122</v>
      </c>
      <c r="I195" t="s">
        <v>196</v>
      </c>
      <c r="J195" t="s">
        <v>978</v>
      </c>
      <c r="K195">
        <v>2800000</v>
      </c>
      <c r="L195">
        <v>1166717</v>
      </c>
      <c r="M195" t="s">
        <v>979</v>
      </c>
      <c r="N195" t="s">
        <v>199</v>
      </c>
      <c r="O195" t="s">
        <v>980</v>
      </c>
      <c r="T195">
        <f t="shared" si="2"/>
        <v>132</v>
      </c>
    </row>
    <row r="196" spans="1:20" x14ac:dyDescent="0.35">
      <c r="A196">
        <v>195</v>
      </c>
      <c r="B196" t="s">
        <v>981</v>
      </c>
      <c r="C196">
        <v>1924</v>
      </c>
      <c r="D196">
        <v>8.1999999999999993</v>
      </c>
      <c r="E196" t="s">
        <v>1279</v>
      </c>
      <c r="F196" t="s">
        <v>1213</v>
      </c>
      <c r="G196" t="s">
        <v>1268</v>
      </c>
      <c r="H196" t="s">
        <v>325</v>
      </c>
      <c r="I196" t="s">
        <v>982</v>
      </c>
      <c r="J196" t="s">
        <v>983</v>
      </c>
      <c r="K196" t="s">
        <v>258</v>
      </c>
      <c r="L196" t="s">
        <v>258</v>
      </c>
      <c r="M196" t="s">
        <v>984</v>
      </c>
      <c r="N196" t="s">
        <v>985</v>
      </c>
      <c r="O196" t="s">
        <v>986</v>
      </c>
      <c r="T196">
        <v>45</v>
      </c>
    </row>
    <row r="197" spans="1:20" x14ac:dyDescent="0.35">
      <c r="A197">
        <v>196</v>
      </c>
      <c r="B197" t="s">
        <v>987</v>
      </c>
      <c r="C197">
        <v>2014</v>
      </c>
      <c r="D197">
        <v>8.1</v>
      </c>
      <c r="E197" t="s">
        <v>1213</v>
      </c>
      <c r="F197" t="s">
        <v>13</v>
      </c>
      <c r="G197" t="s">
        <v>1251</v>
      </c>
      <c r="H197" t="s">
        <v>14</v>
      </c>
      <c r="I197" t="s">
        <v>363</v>
      </c>
      <c r="J197" t="s">
        <v>988</v>
      </c>
      <c r="K197" t="s">
        <v>258</v>
      </c>
      <c r="L197" t="s">
        <v>258</v>
      </c>
      <c r="M197" t="s">
        <v>989</v>
      </c>
      <c r="N197" t="s">
        <v>990</v>
      </c>
      <c r="O197" t="s">
        <v>991</v>
      </c>
      <c r="T197">
        <f t="shared" ref="T196:T251" si="3">IFERROR(LEFT(I197,FIND("h",I197)-1)*60 + MID(I197,FIND("h",I197)+2,LEN(I197)-FIND("h",I197)-2)*1, "")</f>
        <v>122</v>
      </c>
    </row>
    <row r="198" spans="1:20" x14ac:dyDescent="0.35">
      <c r="A198">
        <v>197</v>
      </c>
      <c r="B198" t="s">
        <v>992</v>
      </c>
      <c r="C198">
        <v>1939</v>
      </c>
      <c r="D198">
        <v>8.1</v>
      </c>
      <c r="E198" t="s">
        <v>1213</v>
      </c>
      <c r="F198" t="s">
        <v>13</v>
      </c>
      <c r="H198" t="s">
        <v>325</v>
      </c>
      <c r="I198" t="s">
        <v>581</v>
      </c>
      <c r="J198" t="s">
        <v>993</v>
      </c>
      <c r="K198">
        <v>1900000</v>
      </c>
      <c r="L198">
        <v>144738</v>
      </c>
      <c r="M198" t="s">
        <v>994</v>
      </c>
      <c r="N198" t="s">
        <v>132</v>
      </c>
      <c r="O198" t="s">
        <v>995</v>
      </c>
      <c r="T198">
        <f t="shared" si="3"/>
        <v>129</v>
      </c>
    </row>
    <row r="199" spans="1:20" x14ac:dyDescent="0.35">
      <c r="A199">
        <v>198</v>
      </c>
      <c r="B199" t="s">
        <v>996</v>
      </c>
      <c r="C199">
        <v>2015</v>
      </c>
      <c r="D199">
        <v>8.1</v>
      </c>
      <c r="E199" t="s">
        <v>1279</v>
      </c>
      <c r="F199" t="s">
        <v>1274</v>
      </c>
      <c r="G199" t="s">
        <v>1271</v>
      </c>
      <c r="H199" t="s">
        <v>14</v>
      </c>
      <c r="I199" t="s">
        <v>378</v>
      </c>
      <c r="J199" t="s">
        <v>997</v>
      </c>
      <c r="K199">
        <v>150000000</v>
      </c>
      <c r="L199">
        <v>415261382</v>
      </c>
      <c r="M199" t="s">
        <v>998</v>
      </c>
      <c r="N199" t="s">
        <v>999</v>
      </c>
      <c r="O199" t="s">
        <v>1000</v>
      </c>
      <c r="T199">
        <v>120</v>
      </c>
    </row>
    <row r="200" spans="1:20" x14ac:dyDescent="0.35">
      <c r="A200">
        <v>199</v>
      </c>
      <c r="B200" t="s">
        <v>1001</v>
      </c>
      <c r="C200">
        <v>1957</v>
      </c>
      <c r="D200">
        <v>8.1</v>
      </c>
      <c r="E200" t="s">
        <v>13</v>
      </c>
      <c r="F200" t="s">
        <v>1272</v>
      </c>
      <c r="H200" t="s">
        <v>122</v>
      </c>
      <c r="I200" t="s">
        <v>40</v>
      </c>
      <c r="J200" t="s">
        <v>1002</v>
      </c>
      <c r="K200">
        <v>150000</v>
      </c>
      <c r="L200">
        <v>311212</v>
      </c>
      <c r="M200" t="s">
        <v>1003</v>
      </c>
      <c r="N200" t="s">
        <v>939</v>
      </c>
      <c r="O200" t="s">
        <v>939</v>
      </c>
      <c r="T200">
        <f t="shared" si="3"/>
        <v>96</v>
      </c>
    </row>
    <row r="201" spans="1:20" x14ac:dyDescent="0.35">
      <c r="A201">
        <v>200</v>
      </c>
      <c r="B201" t="s">
        <v>1004</v>
      </c>
      <c r="C201">
        <v>2009</v>
      </c>
      <c r="D201">
        <v>8.1</v>
      </c>
      <c r="E201" t="s">
        <v>1283</v>
      </c>
      <c r="F201" t="s">
        <v>1213</v>
      </c>
      <c r="G201" t="s">
        <v>13</v>
      </c>
      <c r="H201" t="s">
        <v>122</v>
      </c>
      <c r="I201" t="s">
        <v>1005</v>
      </c>
      <c r="J201" t="s">
        <v>1006</v>
      </c>
      <c r="K201" s="1">
        <v>8240000</v>
      </c>
      <c r="L201">
        <v>1740429</v>
      </c>
      <c r="M201" t="s">
        <v>1007</v>
      </c>
      <c r="N201" t="s">
        <v>1008</v>
      </c>
      <c r="O201" t="s">
        <v>1008</v>
      </c>
      <c r="T201">
        <f t="shared" si="3"/>
        <v>92</v>
      </c>
    </row>
    <row r="202" spans="1:20" x14ac:dyDescent="0.35">
      <c r="A202">
        <v>201</v>
      </c>
      <c r="B202" t="s">
        <v>1009</v>
      </c>
      <c r="C202">
        <v>2010</v>
      </c>
      <c r="D202">
        <v>8.1</v>
      </c>
      <c r="E202" t="s">
        <v>1283</v>
      </c>
      <c r="F202" t="s">
        <v>1279</v>
      </c>
      <c r="G202" t="s">
        <v>1274</v>
      </c>
      <c r="H202" t="s">
        <v>92</v>
      </c>
      <c r="I202" t="s">
        <v>315</v>
      </c>
      <c r="J202" t="s">
        <v>1010</v>
      </c>
      <c r="K202">
        <v>165000000</v>
      </c>
      <c r="L202">
        <v>494879471</v>
      </c>
      <c r="M202" t="s">
        <v>1011</v>
      </c>
      <c r="N202" t="s">
        <v>1012</v>
      </c>
      <c r="O202" t="s">
        <v>1013</v>
      </c>
      <c r="T202">
        <f t="shared" si="3"/>
        <v>98</v>
      </c>
    </row>
    <row r="203" spans="1:20" x14ac:dyDescent="0.35">
      <c r="A203">
        <v>202</v>
      </c>
      <c r="B203" t="s">
        <v>1014</v>
      </c>
      <c r="C203">
        <v>2015</v>
      </c>
      <c r="D203">
        <v>8.1</v>
      </c>
      <c r="E203" t="s">
        <v>13</v>
      </c>
      <c r="F203" t="s">
        <v>1251</v>
      </c>
      <c r="H203" t="s">
        <v>14</v>
      </c>
      <c r="I203" t="s">
        <v>135</v>
      </c>
      <c r="J203" t="s">
        <v>1015</v>
      </c>
      <c r="K203">
        <v>13000000</v>
      </c>
      <c r="L203">
        <v>35401758</v>
      </c>
      <c r="M203" t="s">
        <v>1016</v>
      </c>
      <c r="N203" t="s">
        <v>1017</v>
      </c>
      <c r="O203" t="s">
        <v>1018</v>
      </c>
      <c r="T203">
        <f t="shared" si="3"/>
        <v>118</v>
      </c>
    </row>
    <row r="204" spans="1:20" x14ac:dyDescent="0.35">
      <c r="A204">
        <v>203</v>
      </c>
      <c r="B204" t="s">
        <v>1019</v>
      </c>
      <c r="C204">
        <v>2001</v>
      </c>
      <c r="D204">
        <v>8.1</v>
      </c>
      <c r="E204" t="s">
        <v>1283</v>
      </c>
      <c r="F204" t="s">
        <v>1274</v>
      </c>
      <c r="G204" t="s">
        <v>1213</v>
      </c>
      <c r="H204" t="s">
        <v>208</v>
      </c>
      <c r="I204" t="s">
        <v>1005</v>
      </c>
      <c r="J204" t="s">
        <v>1020</v>
      </c>
      <c r="K204">
        <v>115000000</v>
      </c>
      <c r="L204">
        <v>579707738</v>
      </c>
      <c r="M204" t="s">
        <v>1021</v>
      </c>
      <c r="N204" t="s">
        <v>1022</v>
      </c>
      <c r="O204" t="s">
        <v>1023</v>
      </c>
      <c r="T204">
        <f t="shared" si="3"/>
        <v>92</v>
      </c>
    </row>
    <row r="205" spans="1:20" x14ac:dyDescent="0.35">
      <c r="A205">
        <v>204</v>
      </c>
      <c r="B205" t="s">
        <v>1024</v>
      </c>
      <c r="C205">
        <v>1975</v>
      </c>
      <c r="D205">
        <v>8.1</v>
      </c>
      <c r="E205" t="s">
        <v>1274</v>
      </c>
      <c r="F205" t="s">
        <v>1251</v>
      </c>
      <c r="H205" t="s">
        <v>92</v>
      </c>
      <c r="I205" t="s">
        <v>93</v>
      </c>
      <c r="J205" t="s">
        <v>1025</v>
      </c>
      <c r="K205">
        <v>7000000</v>
      </c>
      <c r="L205">
        <v>476512065</v>
      </c>
      <c r="M205" t="s">
        <v>1026</v>
      </c>
      <c r="N205" t="s">
        <v>49</v>
      </c>
      <c r="O205" t="s">
        <v>1027</v>
      </c>
      <c r="T205">
        <f t="shared" si="3"/>
        <v>124</v>
      </c>
    </row>
    <row r="206" spans="1:20" x14ac:dyDescent="0.35">
      <c r="A206">
        <v>205</v>
      </c>
      <c r="B206" t="s">
        <v>1028</v>
      </c>
      <c r="C206">
        <v>1989</v>
      </c>
      <c r="D206">
        <v>8.1</v>
      </c>
      <c r="E206" t="s">
        <v>1213</v>
      </c>
      <c r="F206" t="s">
        <v>13</v>
      </c>
      <c r="H206" t="s">
        <v>92</v>
      </c>
      <c r="I206" t="s">
        <v>530</v>
      </c>
      <c r="J206" t="s">
        <v>1029</v>
      </c>
      <c r="K206">
        <v>16400000</v>
      </c>
      <c r="L206">
        <v>235860116</v>
      </c>
      <c r="M206" t="s">
        <v>1030</v>
      </c>
      <c r="N206" t="s">
        <v>716</v>
      </c>
      <c r="O206" t="s">
        <v>1031</v>
      </c>
      <c r="T206">
        <f t="shared" si="3"/>
        <v>128</v>
      </c>
    </row>
    <row r="207" spans="1:20" x14ac:dyDescent="0.35">
      <c r="A207">
        <v>206</v>
      </c>
      <c r="B207" t="s">
        <v>1032</v>
      </c>
      <c r="C207">
        <v>1998</v>
      </c>
      <c r="D207">
        <v>8.1</v>
      </c>
      <c r="E207" t="s">
        <v>1213</v>
      </c>
      <c r="F207" t="s">
        <v>1267</v>
      </c>
      <c r="H207" t="s">
        <v>14</v>
      </c>
      <c r="I207" t="s">
        <v>288</v>
      </c>
      <c r="J207" t="s">
        <v>1033</v>
      </c>
      <c r="K207">
        <v>15000000</v>
      </c>
      <c r="L207">
        <v>46969409</v>
      </c>
      <c r="M207" t="s">
        <v>1034</v>
      </c>
      <c r="N207" t="s">
        <v>865</v>
      </c>
      <c r="O207" t="s">
        <v>770</v>
      </c>
      <c r="T207">
        <f t="shared" si="3"/>
        <v>117</v>
      </c>
    </row>
    <row r="208" spans="1:20" x14ac:dyDescent="0.35">
      <c r="A208">
        <v>207</v>
      </c>
      <c r="B208" t="s">
        <v>1035</v>
      </c>
      <c r="C208">
        <v>1953</v>
      </c>
      <c r="D208">
        <v>8.1999999999999993</v>
      </c>
      <c r="E208" t="s">
        <v>13</v>
      </c>
      <c r="H208" t="s">
        <v>122</v>
      </c>
      <c r="I208" t="s">
        <v>99</v>
      </c>
      <c r="J208" t="s">
        <v>1036</v>
      </c>
      <c r="K208" t="s">
        <v>258</v>
      </c>
      <c r="L208" t="s">
        <v>258</v>
      </c>
      <c r="M208" t="s">
        <v>1037</v>
      </c>
      <c r="N208" t="s">
        <v>1038</v>
      </c>
      <c r="O208" t="s">
        <v>1039</v>
      </c>
      <c r="T208">
        <f t="shared" si="3"/>
        <v>136</v>
      </c>
    </row>
    <row r="209" spans="1:20" x14ac:dyDescent="0.35">
      <c r="A209">
        <v>208</v>
      </c>
      <c r="B209" t="s">
        <v>1040</v>
      </c>
      <c r="C209">
        <v>1928</v>
      </c>
      <c r="D209">
        <v>8.1999999999999993</v>
      </c>
      <c r="E209" t="s">
        <v>1282</v>
      </c>
      <c r="F209" t="s">
        <v>13</v>
      </c>
      <c r="G209" t="s">
        <v>1270</v>
      </c>
      <c r="H209" t="s">
        <v>325</v>
      </c>
      <c r="I209" t="s">
        <v>611</v>
      </c>
      <c r="J209" t="s">
        <v>1041</v>
      </c>
      <c r="K209" t="s">
        <v>258</v>
      </c>
      <c r="L209" t="s">
        <v>258</v>
      </c>
      <c r="M209" t="s">
        <v>1042</v>
      </c>
      <c r="N209" t="s">
        <v>1043</v>
      </c>
      <c r="O209" t="s">
        <v>1044</v>
      </c>
      <c r="T209">
        <f t="shared" si="3"/>
        <v>114</v>
      </c>
    </row>
    <row r="210" spans="1:20" x14ac:dyDescent="0.35">
      <c r="A210">
        <v>209</v>
      </c>
      <c r="B210" t="s">
        <v>1045</v>
      </c>
      <c r="C210">
        <v>2004</v>
      </c>
      <c r="D210">
        <v>8.1</v>
      </c>
      <c r="E210" t="s">
        <v>1282</v>
      </c>
      <c r="F210" t="s">
        <v>13</v>
      </c>
      <c r="G210" t="s">
        <v>1270</v>
      </c>
      <c r="H210" t="s">
        <v>27</v>
      </c>
      <c r="I210" t="s">
        <v>164</v>
      </c>
      <c r="J210" t="s">
        <v>1046</v>
      </c>
      <c r="K210">
        <v>17500000</v>
      </c>
      <c r="L210">
        <v>33882243</v>
      </c>
      <c r="M210" t="s">
        <v>1047</v>
      </c>
      <c r="N210" t="s">
        <v>1048</v>
      </c>
      <c r="O210" t="s">
        <v>1049</v>
      </c>
      <c r="T210">
        <f t="shared" si="3"/>
        <v>121</v>
      </c>
    </row>
    <row r="211" spans="1:20" x14ac:dyDescent="0.35">
      <c r="A211">
        <v>210</v>
      </c>
      <c r="B211" t="s">
        <v>1050</v>
      </c>
      <c r="C211">
        <v>2019</v>
      </c>
      <c r="D211">
        <v>8.1</v>
      </c>
      <c r="E211" t="s">
        <v>1279</v>
      </c>
      <c r="F211" t="s">
        <v>1282</v>
      </c>
      <c r="G211" t="s">
        <v>13</v>
      </c>
      <c r="H211" t="s">
        <v>27</v>
      </c>
      <c r="I211" t="s">
        <v>28</v>
      </c>
      <c r="J211" t="s">
        <v>1051</v>
      </c>
      <c r="K211">
        <v>97600000</v>
      </c>
      <c r="L211">
        <v>225508210</v>
      </c>
      <c r="M211" t="s">
        <v>1052</v>
      </c>
      <c r="N211" t="s">
        <v>1053</v>
      </c>
      <c r="O211" t="s">
        <v>1054</v>
      </c>
      <c r="T211">
        <f t="shared" si="3"/>
        <v>152</v>
      </c>
    </row>
    <row r="212" spans="1:20" x14ac:dyDescent="0.35">
      <c r="A212">
        <v>211</v>
      </c>
      <c r="B212" t="s">
        <v>1055</v>
      </c>
      <c r="C212">
        <v>1976</v>
      </c>
      <c r="D212">
        <v>8.1</v>
      </c>
      <c r="E212" t="s">
        <v>13</v>
      </c>
      <c r="F212" t="s">
        <v>1280</v>
      </c>
      <c r="H212" t="s">
        <v>92</v>
      </c>
      <c r="I212" t="s">
        <v>378</v>
      </c>
      <c r="J212" t="s">
        <v>1056</v>
      </c>
      <c r="K212">
        <v>960000</v>
      </c>
      <c r="L212">
        <v>117250402</v>
      </c>
      <c r="M212" t="s">
        <v>1057</v>
      </c>
      <c r="N212" t="s">
        <v>1058</v>
      </c>
      <c r="O212" t="s">
        <v>1059</v>
      </c>
      <c r="T212">
        <v>120</v>
      </c>
    </row>
    <row r="213" spans="1:20" x14ac:dyDescent="0.35">
      <c r="A213">
        <v>212</v>
      </c>
      <c r="B213" t="s">
        <v>1060</v>
      </c>
      <c r="C213">
        <v>1986</v>
      </c>
      <c r="D213">
        <v>8.1</v>
      </c>
      <c r="E213" t="s">
        <v>13</v>
      </c>
      <c r="F213" t="s">
        <v>1276</v>
      </c>
      <c r="H213" t="s">
        <v>14</v>
      </c>
      <c r="I213" t="s">
        <v>378</v>
      </c>
      <c r="J213" t="s">
        <v>1061</v>
      </c>
      <c r="K213">
        <v>6000000</v>
      </c>
      <c r="L213">
        <v>138545632</v>
      </c>
      <c r="M213" t="s">
        <v>1062</v>
      </c>
      <c r="N213" t="s">
        <v>1063</v>
      </c>
      <c r="O213" t="s">
        <v>1063</v>
      </c>
      <c r="T213">
        <v>120</v>
      </c>
    </row>
    <row r="214" spans="1:20" x14ac:dyDescent="0.35">
      <c r="A214">
        <v>213</v>
      </c>
      <c r="B214" t="s">
        <v>1064</v>
      </c>
      <c r="C214">
        <v>2007</v>
      </c>
      <c r="D214">
        <v>8.1</v>
      </c>
      <c r="E214" t="s">
        <v>1283</v>
      </c>
      <c r="F214" t="s">
        <v>1274</v>
      </c>
      <c r="G214" t="s">
        <v>1213</v>
      </c>
      <c r="H214" t="s">
        <v>208</v>
      </c>
      <c r="I214" t="s">
        <v>778</v>
      </c>
      <c r="J214" t="s">
        <v>1065</v>
      </c>
      <c r="K214">
        <v>150000000</v>
      </c>
      <c r="L214">
        <v>623726085</v>
      </c>
      <c r="M214" t="s">
        <v>1066</v>
      </c>
      <c r="N214" t="s">
        <v>1067</v>
      </c>
      <c r="O214" t="s">
        <v>1068</v>
      </c>
      <c r="T214">
        <f t="shared" si="3"/>
        <v>111</v>
      </c>
    </row>
    <row r="215" spans="1:20" x14ac:dyDescent="0.35">
      <c r="A215">
        <v>214</v>
      </c>
      <c r="B215" t="s">
        <v>1069</v>
      </c>
      <c r="C215">
        <v>2015</v>
      </c>
      <c r="D215">
        <v>8.1</v>
      </c>
      <c r="E215" t="s">
        <v>1282</v>
      </c>
      <c r="F215" t="s">
        <v>1267</v>
      </c>
      <c r="G215" t="s">
        <v>13</v>
      </c>
      <c r="H215" t="s">
        <v>14</v>
      </c>
      <c r="I215" t="s">
        <v>581</v>
      </c>
      <c r="J215" t="s">
        <v>1070</v>
      </c>
      <c r="K215">
        <v>20000000</v>
      </c>
      <c r="L215">
        <v>98690254</v>
      </c>
      <c r="M215" t="s">
        <v>1071</v>
      </c>
      <c r="N215" t="s">
        <v>1072</v>
      </c>
      <c r="O215" t="s">
        <v>1073</v>
      </c>
      <c r="T215">
        <f t="shared" si="3"/>
        <v>129</v>
      </c>
    </row>
    <row r="216" spans="1:20" x14ac:dyDescent="0.35">
      <c r="A216">
        <v>215</v>
      </c>
      <c r="B216" t="s">
        <v>1074</v>
      </c>
      <c r="C216">
        <v>1984</v>
      </c>
      <c r="D216">
        <v>8.1</v>
      </c>
      <c r="E216" t="s">
        <v>1279</v>
      </c>
      <c r="F216" t="s">
        <v>1269</v>
      </c>
      <c r="H216" t="s">
        <v>14</v>
      </c>
      <c r="I216" t="s">
        <v>552</v>
      </c>
      <c r="J216" t="s">
        <v>1075</v>
      </c>
      <c r="K216">
        <v>6400000</v>
      </c>
      <c r="L216">
        <v>78371200</v>
      </c>
      <c r="M216" t="s">
        <v>1076</v>
      </c>
      <c r="N216" t="s">
        <v>172</v>
      </c>
      <c r="O216" t="s">
        <v>1077</v>
      </c>
      <c r="T216">
        <f t="shared" si="3"/>
        <v>107</v>
      </c>
    </row>
    <row r="217" spans="1:20" x14ac:dyDescent="0.35">
      <c r="A217">
        <v>216</v>
      </c>
      <c r="B217" t="s">
        <v>1078</v>
      </c>
      <c r="C217">
        <v>2017</v>
      </c>
      <c r="D217">
        <v>8.1</v>
      </c>
      <c r="E217" t="s">
        <v>1279</v>
      </c>
      <c r="F217" t="s">
        <v>13</v>
      </c>
      <c r="G217" t="s">
        <v>1271</v>
      </c>
      <c r="H217" t="s">
        <v>14</v>
      </c>
      <c r="I217" t="s">
        <v>169</v>
      </c>
      <c r="J217" t="s">
        <v>1079</v>
      </c>
      <c r="K217">
        <v>97000000</v>
      </c>
      <c r="L217">
        <v>619179950</v>
      </c>
      <c r="M217" t="s">
        <v>1080</v>
      </c>
      <c r="N217" t="s">
        <v>1053</v>
      </c>
      <c r="O217" t="s">
        <v>1081</v>
      </c>
      <c r="T217">
        <f t="shared" si="3"/>
        <v>137</v>
      </c>
    </row>
    <row r="218" spans="1:20" x14ac:dyDescent="0.35">
      <c r="A218">
        <v>217</v>
      </c>
      <c r="B218" t="s">
        <v>1082</v>
      </c>
      <c r="C218">
        <v>1986</v>
      </c>
      <c r="D218">
        <v>8.1</v>
      </c>
      <c r="E218" t="s">
        <v>1274</v>
      </c>
      <c r="F218" t="s">
        <v>13</v>
      </c>
      <c r="H218" t="s">
        <v>1083</v>
      </c>
      <c r="I218" t="s">
        <v>251</v>
      </c>
      <c r="J218" t="s">
        <v>1084</v>
      </c>
      <c r="K218">
        <v>8000000</v>
      </c>
      <c r="L218">
        <v>52287414</v>
      </c>
      <c r="M218" t="s">
        <v>1085</v>
      </c>
      <c r="N218" t="s">
        <v>1086</v>
      </c>
      <c r="O218" t="s">
        <v>1087</v>
      </c>
      <c r="T218">
        <f t="shared" si="3"/>
        <v>89</v>
      </c>
    </row>
    <row r="219" spans="1:20" x14ac:dyDescent="0.35">
      <c r="A219">
        <v>218</v>
      </c>
      <c r="B219" t="s">
        <v>1088</v>
      </c>
      <c r="C219">
        <v>2013</v>
      </c>
      <c r="D219">
        <v>8.1</v>
      </c>
      <c r="E219" t="s">
        <v>1279</v>
      </c>
      <c r="F219" t="s">
        <v>1282</v>
      </c>
      <c r="G219" t="s">
        <v>13</v>
      </c>
      <c r="H219" t="s">
        <v>14</v>
      </c>
      <c r="I219" t="s">
        <v>601</v>
      </c>
      <c r="J219" t="s">
        <v>1089</v>
      </c>
      <c r="K219">
        <v>38000000</v>
      </c>
      <c r="L219">
        <v>96983009</v>
      </c>
      <c r="M219" t="s">
        <v>1090</v>
      </c>
      <c r="N219" t="s">
        <v>741</v>
      </c>
      <c r="O219" t="s">
        <v>1091</v>
      </c>
      <c r="T219">
        <f t="shared" si="3"/>
        <v>123</v>
      </c>
    </row>
    <row r="220" spans="1:20" x14ac:dyDescent="0.35">
      <c r="A220">
        <v>219</v>
      </c>
      <c r="B220" t="s">
        <v>1092</v>
      </c>
      <c r="C220">
        <v>1976</v>
      </c>
      <c r="D220">
        <v>8.1</v>
      </c>
      <c r="E220" t="s">
        <v>13</v>
      </c>
      <c r="H220" t="s">
        <v>14</v>
      </c>
      <c r="I220" t="s">
        <v>164</v>
      </c>
      <c r="J220" t="s">
        <v>1093</v>
      </c>
      <c r="K220">
        <v>3800000</v>
      </c>
      <c r="L220">
        <v>23690757</v>
      </c>
      <c r="M220" t="s">
        <v>1094</v>
      </c>
      <c r="N220" t="s">
        <v>43</v>
      </c>
      <c r="O220" t="s">
        <v>1095</v>
      </c>
      <c r="T220">
        <f t="shared" si="3"/>
        <v>121</v>
      </c>
    </row>
    <row r="221" spans="1:20" x14ac:dyDescent="0.35">
      <c r="A221">
        <v>220</v>
      </c>
      <c r="B221" t="s">
        <v>1096</v>
      </c>
      <c r="C221">
        <v>2007</v>
      </c>
      <c r="D221">
        <v>8.1</v>
      </c>
      <c r="E221" t="s">
        <v>1274</v>
      </c>
      <c r="F221" t="s">
        <v>1282</v>
      </c>
      <c r="G221" t="s">
        <v>13</v>
      </c>
      <c r="H221" t="s">
        <v>14</v>
      </c>
      <c r="I221" t="s">
        <v>88</v>
      </c>
      <c r="J221" t="s">
        <v>1097</v>
      </c>
      <c r="K221">
        <v>15000000</v>
      </c>
      <c r="L221">
        <v>56675895</v>
      </c>
      <c r="M221" t="s">
        <v>1098</v>
      </c>
      <c r="N221" t="s">
        <v>1099</v>
      </c>
      <c r="O221" t="s">
        <v>1100</v>
      </c>
      <c r="T221">
        <f t="shared" si="3"/>
        <v>148</v>
      </c>
    </row>
    <row r="222" spans="1:20" x14ac:dyDescent="0.35">
      <c r="A222">
        <v>221</v>
      </c>
      <c r="B222" t="s">
        <v>1101</v>
      </c>
      <c r="C222">
        <v>2004</v>
      </c>
      <c r="D222">
        <v>8.1</v>
      </c>
      <c r="E222" t="s">
        <v>13</v>
      </c>
      <c r="F222" t="s">
        <v>1268</v>
      </c>
      <c r="H222" t="s">
        <v>14</v>
      </c>
      <c r="I222" t="s">
        <v>1102</v>
      </c>
      <c r="J222" t="s">
        <v>1103</v>
      </c>
      <c r="K222" t="s">
        <v>258</v>
      </c>
      <c r="L222" t="s">
        <v>258</v>
      </c>
      <c r="M222" t="s">
        <v>1104</v>
      </c>
      <c r="N222" t="s">
        <v>898</v>
      </c>
      <c r="O222" t="s">
        <v>1105</v>
      </c>
      <c r="T222">
        <f t="shared" si="3"/>
        <v>80</v>
      </c>
    </row>
    <row r="223" spans="1:20" x14ac:dyDescent="0.35">
      <c r="A223">
        <v>222</v>
      </c>
      <c r="B223" t="s">
        <v>1106</v>
      </c>
      <c r="C223">
        <v>1939</v>
      </c>
      <c r="D223">
        <v>8.1</v>
      </c>
      <c r="E223" t="s">
        <v>1274</v>
      </c>
      <c r="F223" t="s">
        <v>1275</v>
      </c>
      <c r="G223" t="s">
        <v>1272</v>
      </c>
      <c r="H223" t="s">
        <v>208</v>
      </c>
      <c r="I223" t="s">
        <v>245</v>
      </c>
      <c r="J223" t="s">
        <v>1107</v>
      </c>
      <c r="K223">
        <v>2777000</v>
      </c>
      <c r="L223">
        <v>25637669</v>
      </c>
      <c r="M223" t="s">
        <v>1108</v>
      </c>
      <c r="N223" t="s">
        <v>1109</v>
      </c>
      <c r="O223" t="s">
        <v>1110</v>
      </c>
      <c r="T223">
        <f t="shared" si="3"/>
        <v>102</v>
      </c>
    </row>
    <row r="224" spans="1:20" x14ac:dyDescent="0.35">
      <c r="A224">
        <v>223</v>
      </c>
      <c r="B224" t="s">
        <v>1111</v>
      </c>
      <c r="C224">
        <v>1955</v>
      </c>
      <c r="D224">
        <v>8.3000000000000007</v>
      </c>
      <c r="E224" t="s">
        <v>13</v>
      </c>
      <c r="H224" t="s">
        <v>122</v>
      </c>
      <c r="I224" t="s">
        <v>179</v>
      </c>
      <c r="J224" t="s">
        <v>1112</v>
      </c>
      <c r="K224" t="s">
        <v>258</v>
      </c>
      <c r="L224">
        <v>135342</v>
      </c>
      <c r="M224" t="s">
        <v>1113</v>
      </c>
      <c r="N224" t="s">
        <v>1114</v>
      </c>
      <c r="O224" t="s">
        <v>1115</v>
      </c>
      <c r="T224">
        <f t="shared" si="3"/>
        <v>125</v>
      </c>
    </row>
    <row r="225" spans="1:20" x14ac:dyDescent="0.35">
      <c r="A225">
        <v>224</v>
      </c>
      <c r="B225" t="s">
        <v>1116</v>
      </c>
      <c r="C225">
        <v>1993</v>
      </c>
      <c r="D225">
        <v>8.1</v>
      </c>
      <c r="E225" t="s">
        <v>1213</v>
      </c>
      <c r="F225" t="s">
        <v>13</v>
      </c>
      <c r="G225" t="s">
        <v>1272</v>
      </c>
      <c r="H225" t="s">
        <v>92</v>
      </c>
      <c r="I225" t="s">
        <v>895</v>
      </c>
      <c r="J225" t="s">
        <v>1117</v>
      </c>
      <c r="K225">
        <v>14600000</v>
      </c>
      <c r="L225">
        <v>71108591</v>
      </c>
      <c r="M225" t="s">
        <v>1118</v>
      </c>
      <c r="N225" t="s">
        <v>1119</v>
      </c>
      <c r="O225" t="s">
        <v>1120</v>
      </c>
      <c r="T225">
        <f t="shared" si="3"/>
        <v>101</v>
      </c>
    </row>
    <row r="226" spans="1:20" x14ac:dyDescent="0.35">
      <c r="A226">
        <v>225</v>
      </c>
      <c r="B226" t="s">
        <v>1121</v>
      </c>
      <c r="C226">
        <v>1946</v>
      </c>
      <c r="D226">
        <v>8.1</v>
      </c>
      <c r="E226" t="s">
        <v>13</v>
      </c>
      <c r="F226" t="s">
        <v>1268</v>
      </c>
      <c r="G226" t="s">
        <v>1276</v>
      </c>
      <c r="H226" t="s">
        <v>39</v>
      </c>
      <c r="I226" t="s">
        <v>447</v>
      </c>
      <c r="J226" t="s">
        <v>1122</v>
      </c>
      <c r="K226">
        <v>2100000</v>
      </c>
      <c r="L226">
        <v>23661347</v>
      </c>
      <c r="M226" t="s">
        <v>1123</v>
      </c>
      <c r="N226" t="s">
        <v>925</v>
      </c>
      <c r="O226" t="s">
        <v>1124</v>
      </c>
      <c r="T226">
        <f t="shared" si="3"/>
        <v>170</v>
      </c>
    </row>
    <row r="227" spans="1:20" x14ac:dyDescent="0.35">
      <c r="A227">
        <v>226</v>
      </c>
      <c r="B227" t="s">
        <v>1125</v>
      </c>
      <c r="C227">
        <v>1973</v>
      </c>
      <c r="D227">
        <v>8.1</v>
      </c>
      <c r="E227" t="s">
        <v>1126</v>
      </c>
      <c r="H227" t="s">
        <v>14</v>
      </c>
      <c r="I227" t="s">
        <v>363</v>
      </c>
      <c r="J227" t="s">
        <v>1127</v>
      </c>
      <c r="K227">
        <v>11000000</v>
      </c>
      <c r="L227">
        <v>441306145</v>
      </c>
      <c r="M227" t="s">
        <v>1128</v>
      </c>
      <c r="N227" t="s">
        <v>1129</v>
      </c>
      <c r="O227" t="s">
        <v>1130</v>
      </c>
      <c r="T227">
        <f t="shared" si="3"/>
        <v>122</v>
      </c>
    </row>
    <row r="228" spans="1:20" x14ac:dyDescent="0.35">
      <c r="A228">
        <v>227</v>
      </c>
      <c r="B228" t="s">
        <v>1131</v>
      </c>
      <c r="C228">
        <v>2004</v>
      </c>
      <c r="D228">
        <v>8</v>
      </c>
      <c r="E228" t="s">
        <v>1283</v>
      </c>
      <c r="F228" t="s">
        <v>1279</v>
      </c>
      <c r="G228" t="s">
        <v>1274</v>
      </c>
      <c r="H228" t="s">
        <v>92</v>
      </c>
      <c r="I228" t="s">
        <v>310</v>
      </c>
      <c r="J228" t="s">
        <v>1132</v>
      </c>
      <c r="K228">
        <v>92000000</v>
      </c>
      <c r="L228">
        <v>631607053</v>
      </c>
      <c r="M228" t="s">
        <v>1133</v>
      </c>
      <c r="N228" t="s">
        <v>1134</v>
      </c>
      <c r="O228" t="s">
        <v>1134</v>
      </c>
      <c r="T228">
        <f t="shared" si="3"/>
        <v>115</v>
      </c>
    </row>
    <row r="229" spans="1:20" x14ac:dyDescent="0.35">
      <c r="A229">
        <v>228</v>
      </c>
      <c r="B229" t="s">
        <v>1135</v>
      </c>
      <c r="C229">
        <v>1942</v>
      </c>
      <c r="D229">
        <v>8.1999999999999993</v>
      </c>
      <c r="E229" t="s">
        <v>1213</v>
      </c>
      <c r="F229" t="s">
        <v>1268</v>
      </c>
      <c r="G229" t="s">
        <v>1276</v>
      </c>
      <c r="H229" t="s">
        <v>325</v>
      </c>
      <c r="I229" t="s">
        <v>496</v>
      </c>
      <c r="J229" t="s">
        <v>1136</v>
      </c>
      <c r="K229" t="s">
        <v>258</v>
      </c>
      <c r="L229" t="s">
        <v>258</v>
      </c>
      <c r="M229" t="s">
        <v>1137</v>
      </c>
      <c r="N229" t="s">
        <v>1138</v>
      </c>
      <c r="O229" t="s">
        <v>1139</v>
      </c>
      <c r="T229">
        <f t="shared" si="3"/>
        <v>99</v>
      </c>
    </row>
    <row r="230" spans="1:20" x14ac:dyDescent="0.35">
      <c r="A230">
        <v>229</v>
      </c>
      <c r="B230" t="s">
        <v>1140</v>
      </c>
      <c r="C230">
        <v>1995</v>
      </c>
      <c r="D230">
        <v>8.1</v>
      </c>
      <c r="E230" t="s">
        <v>1267</v>
      </c>
      <c r="F230" t="s">
        <v>13</v>
      </c>
      <c r="H230" t="s">
        <v>122</v>
      </c>
      <c r="I230" t="s">
        <v>315</v>
      </c>
      <c r="J230" t="s">
        <v>1141</v>
      </c>
      <c r="K230" t="s">
        <v>258</v>
      </c>
      <c r="L230" t="s">
        <v>258</v>
      </c>
      <c r="M230" t="s">
        <v>1142</v>
      </c>
      <c r="N230" t="s">
        <v>1143</v>
      </c>
      <c r="O230" t="s">
        <v>1143</v>
      </c>
      <c r="T230">
        <f t="shared" si="3"/>
        <v>98</v>
      </c>
    </row>
    <row r="231" spans="1:20" x14ac:dyDescent="0.35">
      <c r="A231">
        <v>230</v>
      </c>
      <c r="B231" t="s">
        <v>1144</v>
      </c>
      <c r="C231">
        <v>1966</v>
      </c>
      <c r="D231">
        <v>8.1</v>
      </c>
      <c r="E231" t="s">
        <v>13</v>
      </c>
      <c r="F231" t="s">
        <v>1276</v>
      </c>
      <c r="H231" t="s">
        <v>122</v>
      </c>
      <c r="I231" t="s">
        <v>164</v>
      </c>
      <c r="J231" t="s">
        <v>1145</v>
      </c>
      <c r="K231">
        <v>800000</v>
      </c>
      <c r="L231">
        <v>962002</v>
      </c>
      <c r="M231" t="s">
        <v>1146</v>
      </c>
      <c r="N231" t="s">
        <v>1147</v>
      </c>
      <c r="O231" t="s">
        <v>1148</v>
      </c>
      <c r="T231">
        <f t="shared" si="3"/>
        <v>121</v>
      </c>
    </row>
    <row r="232" spans="1:20" x14ac:dyDescent="0.35">
      <c r="A232">
        <v>231</v>
      </c>
      <c r="B232" t="s">
        <v>1149</v>
      </c>
      <c r="C232">
        <v>2003</v>
      </c>
      <c r="D232">
        <v>8.1</v>
      </c>
      <c r="E232" t="s">
        <v>1279</v>
      </c>
      <c r="F232" t="s">
        <v>1274</v>
      </c>
      <c r="G232" t="s">
        <v>1272</v>
      </c>
      <c r="H232" t="s">
        <v>27</v>
      </c>
      <c r="I232" t="s">
        <v>470</v>
      </c>
      <c r="J232" t="s">
        <v>1150</v>
      </c>
      <c r="K232">
        <v>140000000</v>
      </c>
      <c r="L232">
        <v>654264015</v>
      </c>
      <c r="M232" t="s">
        <v>1151</v>
      </c>
      <c r="N232" t="s">
        <v>1152</v>
      </c>
      <c r="O232" t="s">
        <v>1153</v>
      </c>
      <c r="T232">
        <f t="shared" si="3"/>
        <v>143</v>
      </c>
    </row>
    <row r="233" spans="1:20" x14ac:dyDescent="0.35">
      <c r="A233">
        <v>232</v>
      </c>
      <c r="B233" t="s">
        <v>1154</v>
      </c>
      <c r="C233">
        <v>2009</v>
      </c>
      <c r="D233">
        <v>8.1</v>
      </c>
      <c r="E233" t="s">
        <v>1282</v>
      </c>
      <c r="F233" t="s">
        <v>13</v>
      </c>
      <c r="G233" t="s">
        <v>1275</v>
      </c>
      <c r="H233" t="s">
        <v>208</v>
      </c>
      <c r="I233" t="s">
        <v>848</v>
      </c>
      <c r="J233" t="s">
        <v>1155</v>
      </c>
      <c r="K233" t="s">
        <v>258</v>
      </c>
      <c r="L233" t="s">
        <v>258</v>
      </c>
      <c r="M233" t="s">
        <v>1156</v>
      </c>
      <c r="N233" t="s">
        <v>1157</v>
      </c>
      <c r="O233" t="s">
        <v>1158</v>
      </c>
      <c r="T233">
        <f t="shared" si="3"/>
        <v>93</v>
      </c>
    </row>
    <row r="234" spans="1:20" x14ac:dyDescent="0.35">
      <c r="A234">
        <v>233</v>
      </c>
      <c r="B234" t="s">
        <v>1159</v>
      </c>
      <c r="C234">
        <v>1940</v>
      </c>
      <c r="D234">
        <v>8.1</v>
      </c>
      <c r="E234" t="s">
        <v>13</v>
      </c>
      <c r="H234" t="s">
        <v>325</v>
      </c>
      <c r="I234" t="s">
        <v>581</v>
      </c>
      <c r="J234" t="s">
        <v>1160</v>
      </c>
      <c r="K234">
        <v>800000</v>
      </c>
      <c r="L234" t="s">
        <v>1161</v>
      </c>
      <c r="M234" t="s">
        <v>1162</v>
      </c>
      <c r="N234" t="s">
        <v>1163</v>
      </c>
      <c r="O234" t="s">
        <v>1164</v>
      </c>
      <c r="T234">
        <f t="shared" si="3"/>
        <v>129</v>
      </c>
    </row>
    <row r="235" spans="1:20" x14ac:dyDescent="0.35">
      <c r="A235">
        <v>234</v>
      </c>
      <c r="B235" t="s">
        <v>1165</v>
      </c>
      <c r="C235">
        <v>2021</v>
      </c>
      <c r="D235">
        <v>8.8000000000000007</v>
      </c>
      <c r="E235" t="s">
        <v>1267</v>
      </c>
      <c r="F235" t="s">
        <v>13</v>
      </c>
      <c r="G235" t="s">
        <v>1273</v>
      </c>
      <c r="H235" t="s">
        <v>1166</v>
      </c>
      <c r="I235" t="s">
        <v>374</v>
      </c>
      <c r="J235" t="s">
        <v>1167</v>
      </c>
      <c r="K235" t="s">
        <v>258</v>
      </c>
      <c r="L235" t="s">
        <v>258</v>
      </c>
      <c r="M235" t="s">
        <v>1168</v>
      </c>
      <c r="N235" t="s">
        <v>1169</v>
      </c>
      <c r="O235" t="s">
        <v>1170</v>
      </c>
      <c r="T235">
        <f t="shared" si="3"/>
        <v>164</v>
      </c>
    </row>
    <row r="236" spans="1:20" x14ac:dyDescent="0.35">
      <c r="A236">
        <v>235</v>
      </c>
      <c r="B236" t="s">
        <v>1171</v>
      </c>
      <c r="C236">
        <v>2005</v>
      </c>
      <c r="D236">
        <v>8.1999999999999993</v>
      </c>
      <c r="E236" t="s">
        <v>13</v>
      </c>
      <c r="F236" t="s">
        <v>1275</v>
      </c>
      <c r="H236" t="s">
        <v>122</v>
      </c>
      <c r="I236" t="s">
        <v>263</v>
      </c>
      <c r="J236" t="s">
        <v>1172</v>
      </c>
      <c r="K236" t="s">
        <v>258</v>
      </c>
      <c r="L236" t="s">
        <v>258</v>
      </c>
      <c r="M236" t="s">
        <v>1173</v>
      </c>
      <c r="N236" t="s">
        <v>1174</v>
      </c>
      <c r="O236" t="s">
        <v>1174</v>
      </c>
      <c r="T236">
        <f t="shared" si="3"/>
        <v>112</v>
      </c>
    </row>
    <row r="237" spans="1:20" x14ac:dyDescent="0.35">
      <c r="A237">
        <v>236</v>
      </c>
      <c r="B237" t="s">
        <v>1175</v>
      </c>
      <c r="C237">
        <v>2000</v>
      </c>
      <c r="D237">
        <v>8.1</v>
      </c>
      <c r="E237" t="s">
        <v>13</v>
      </c>
      <c r="F237" t="s">
        <v>1251</v>
      </c>
      <c r="H237" t="s">
        <v>14</v>
      </c>
      <c r="I237" t="s">
        <v>58</v>
      </c>
      <c r="J237" t="s">
        <v>1176</v>
      </c>
      <c r="K237">
        <v>2000000</v>
      </c>
      <c r="L237">
        <v>20908467</v>
      </c>
      <c r="M237" t="s">
        <v>1177</v>
      </c>
      <c r="N237" t="s">
        <v>1178</v>
      </c>
      <c r="O237" t="s">
        <v>1179</v>
      </c>
      <c r="T237">
        <f t="shared" si="3"/>
        <v>154</v>
      </c>
    </row>
    <row r="238" spans="1:20" x14ac:dyDescent="0.35">
      <c r="A238">
        <v>237</v>
      </c>
      <c r="B238" t="s">
        <v>1180</v>
      </c>
      <c r="C238">
        <v>1940</v>
      </c>
      <c r="D238">
        <v>8.1</v>
      </c>
      <c r="E238" t="s">
        <v>13</v>
      </c>
      <c r="F238" t="s">
        <v>1278</v>
      </c>
      <c r="G238" t="s">
        <v>1273</v>
      </c>
      <c r="H238" t="s">
        <v>39</v>
      </c>
      <c r="I238" t="s">
        <v>129</v>
      </c>
      <c r="J238" t="s">
        <v>1181</v>
      </c>
      <c r="K238">
        <v>1288000</v>
      </c>
      <c r="L238">
        <v>72275</v>
      </c>
      <c r="M238" t="s">
        <v>1182</v>
      </c>
      <c r="N238" t="s">
        <v>193</v>
      </c>
      <c r="O238" t="s">
        <v>1183</v>
      </c>
      <c r="T238">
        <f t="shared" si="3"/>
        <v>130</v>
      </c>
    </row>
    <row r="239" spans="1:20" x14ac:dyDescent="0.35">
      <c r="A239">
        <v>238</v>
      </c>
      <c r="B239" t="s">
        <v>1184</v>
      </c>
      <c r="C239">
        <v>1967</v>
      </c>
      <c r="D239">
        <v>8.1</v>
      </c>
      <c r="E239" t="s">
        <v>1267</v>
      </c>
      <c r="F239" t="s">
        <v>13</v>
      </c>
      <c r="H239" t="s">
        <v>1185</v>
      </c>
      <c r="I239" t="s">
        <v>117</v>
      </c>
      <c r="J239" t="s">
        <v>1186</v>
      </c>
      <c r="K239">
        <v>3200000</v>
      </c>
      <c r="L239">
        <v>67</v>
      </c>
      <c r="M239" t="s">
        <v>1187</v>
      </c>
      <c r="N239" t="s">
        <v>1188</v>
      </c>
      <c r="O239" t="s">
        <v>1189</v>
      </c>
      <c r="T239">
        <f t="shared" si="3"/>
        <v>127</v>
      </c>
    </row>
    <row r="240" spans="1:20" x14ac:dyDescent="0.35">
      <c r="A240">
        <v>239</v>
      </c>
      <c r="B240" t="s">
        <v>1190</v>
      </c>
      <c r="C240">
        <v>2016</v>
      </c>
      <c r="D240">
        <v>8.1</v>
      </c>
      <c r="E240" t="s">
        <v>13</v>
      </c>
      <c r="F240" t="s">
        <v>1268</v>
      </c>
      <c r="G240" t="s">
        <v>1251</v>
      </c>
      <c r="H240" t="s">
        <v>122</v>
      </c>
      <c r="I240" t="s">
        <v>104</v>
      </c>
      <c r="J240" t="s">
        <v>1191</v>
      </c>
      <c r="K240" t="s">
        <v>258</v>
      </c>
      <c r="L240" t="s">
        <v>258</v>
      </c>
      <c r="M240" t="s">
        <v>1192</v>
      </c>
      <c r="N240" t="s">
        <v>381</v>
      </c>
      <c r="O240" t="s">
        <v>1193</v>
      </c>
      <c r="T240">
        <f t="shared" si="3"/>
        <v>145</v>
      </c>
    </row>
    <row r="241" spans="1:20" x14ac:dyDescent="0.35">
      <c r="A241">
        <v>240</v>
      </c>
      <c r="B241" t="s">
        <v>1194</v>
      </c>
      <c r="C241">
        <v>1959</v>
      </c>
      <c r="D241">
        <v>8.1</v>
      </c>
      <c r="E241" t="s">
        <v>1267</v>
      </c>
      <c r="F241" t="s">
        <v>13</v>
      </c>
      <c r="G241" t="s">
        <v>13</v>
      </c>
      <c r="H241" t="s">
        <v>122</v>
      </c>
      <c r="I241" t="s">
        <v>496</v>
      </c>
      <c r="J241" t="s">
        <v>1195</v>
      </c>
      <c r="K241" t="s">
        <v>258</v>
      </c>
      <c r="L241">
        <v>127244</v>
      </c>
      <c r="M241" t="s">
        <v>1196</v>
      </c>
      <c r="N241" t="s">
        <v>1197</v>
      </c>
      <c r="O241" t="s">
        <v>1198</v>
      </c>
      <c r="T241">
        <f t="shared" si="3"/>
        <v>99</v>
      </c>
    </row>
    <row r="242" spans="1:20" x14ac:dyDescent="0.35">
      <c r="A242">
        <v>241</v>
      </c>
      <c r="B242" t="s">
        <v>1199</v>
      </c>
      <c r="C242">
        <v>1965</v>
      </c>
      <c r="D242">
        <v>8.1</v>
      </c>
      <c r="E242" t="s">
        <v>1282</v>
      </c>
      <c r="F242" t="s">
        <v>13</v>
      </c>
      <c r="G242" t="s">
        <v>1275</v>
      </c>
      <c r="H242" t="s">
        <v>208</v>
      </c>
      <c r="I242" t="s">
        <v>762</v>
      </c>
      <c r="J242" t="s">
        <v>1200</v>
      </c>
      <c r="K242">
        <v>8200000</v>
      </c>
      <c r="L242">
        <v>159428329</v>
      </c>
      <c r="M242" t="s">
        <v>1201</v>
      </c>
      <c r="N242" t="s">
        <v>1202</v>
      </c>
      <c r="O242" t="s">
        <v>1203</v>
      </c>
      <c r="T242">
        <f t="shared" si="3"/>
        <v>172</v>
      </c>
    </row>
    <row r="243" spans="1:20" x14ac:dyDescent="0.35">
      <c r="A243">
        <v>242</v>
      </c>
      <c r="B243" t="s">
        <v>1204</v>
      </c>
      <c r="C243">
        <v>1934</v>
      </c>
      <c r="D243">
        <v>8.1</v>
      </c>
      <c r="E243" t="s">
        <v>1213</v>
      </c>
      <c r="F243" t="s">
        <v>1268</v>
      </c>
      <c r="H243" t="s">
        <v>325</v>
      </c>
      <c r="I243" t="s">
        <v>393</v>
      </c>
      <c r="J243" t="s">
        <v>1205</v>
      </c>
      <c r="K243">
        <v>325000</v>
      </c>
      <c r="L243">
        <v>11477</v>
      </c>
      <c r="M243" t="s">
        <v>1206</v>
      </c>
      <c r="N243" t="s">
        <v>132</v>
      </c>
      <c r="O243" t="s">
        <v>1207</v>
      </c>
      <c r="T243">
        <f t="shared" si="3"/>
        <v>105</v>
      </c>
    </row>
    <row r="244" spans="1:20" x14ac:dyDescent="0.35">
      <c r="A244">
        <v>243</v>
      </c>
      <c r="B244" t="s">
        <v>1208</v>
      </c>
      <c r="C244">
        <v>1966</v>
      </c>
      <c r="D244">
        <v>8.1</v>
      </c>
      <c r="E244" t="s">
        <v>13</v>
      </c>
      <c r="F244" t="s">
        <v>1251</v>
      </c>
      <c r="H244" t="s">
        <v>122</v>
      </c>
      <c r="I244" t="s">
        <v>1209</v>
      </c>
      <c r="J244" t="s">
        <v>1210</v>
      </c>
      <c r="K244" t="s">
        <v>258</v>
      </c>
      <c r="L244" t="s">
        <v>258</v>
      </c>
      <c r="M244" t="s">
        <v>1211</v>
      </c>
      <c r="N244" t="s">
        <v>939</v>
      </c>
      <c r="O244" t="s">
        <v>939</v>
      </c>
      <c r="T244">
        <f t="shared" si="3"/>
        <v>83</v>
      </c>
    </row>
    <row r="245" spans="1:20" x14ac:dyDescent="0.35">
      <c r="A245">
        <v>244</v>
      </c>
      <c r="B245" t="s">
        <v>1212</v>
      </c>
      <c r="C245">
        <v>1979</v>
      </c>
      <c r="D245">
        <v>8</v>
      </c>
      <c r="E245" t="s">
        <v>1213</v>
      </c>
      <c r="H245" t="s">
        <v>14</v>
      </c>
      <c r="I245" t="s">
        <v>1214</v>
      </c>
      <c r="J245" t="s">
        <v>1215</v>
      </c>
      <c r="K245">
        <v>4000000</v>
      </c>
      <c r="L245">
        <v>20745728</v>
      </c>
      <c r="M245" t="s">
        <v>1216</v>
      </c>
      <c r="N245" t="s">
        <v>1217</v>
      </c>
      <c r="O245" t="s">
        <v>1218</v>
      </c>
      <c r="T245">
        <f t="shared" si="3"/>
        <v>94</v>
      </c>
    </row>
    <row r="246" spans="1:20" x14ac:dyDescent="0.35">
      <c r="A246">
        <v>245</v>
      </c>
      <c r="B246" t="s">
        <v>1219</v>
      </c>
      <c r="C246">
        <v>1999</v>
      </c>
      <c r="D246">
        <v>8.1</v>
      </c>
      <c r="E246" t="s">
        <v>1283</v>
      </c>
      <c r="F246" t="s">
        <v>1279</v>
      </c>
      <c r="G246" t="s">
        <v>1274</v>
      </c>
      <c r="H246" t="s">
        <v>92</v>
      </c>
      <c r="I246" t="s">
        <v>871</v>
      </c>
      <c r="J246" t="s">
        <v>1220</v>
      </c>
      <c r="K246">
        <v>70000000</v>
      </c>
      <c r="L246">
        <v>23335817</v>
      </c>
      <c r="M246" t="s">
        <v>1221</v>
      </c>
      <c r="N246" t="s">
        <v>1134</v>
      </c>
      <c r="O246" t="s">
        <v>1222</v>
      </c>
      <c r="T246">
        <f t="shared" si="3"/>
        <v>86</v>
      </c>
    </row>
    <row r="247" spans="1:20" x14ac:dyDescent="0.35">
      <c r="A247">
        <v>246</v>
      </c>
      <c r="B247" t="s">
        <v>1223</v>
      </c>
      <c r="C247">
        <v>2011</v>
      </c>
      <c r="D247">
        <v>8.1</v>
      </c>
      <c r="E247" t="s">
        <v>13</v>
      </c>
      <c r="H247" t="s">
        <v>27</v>
      </c>
      <c r="I247" t="s">
        <v>336</v>
      </c>
      <c r="J247" t="s">
        <v>1224</v>
      </c>
      <c r="K247">
        <v>25000000</v>
      </c>
      <c r="L247">
        <v>216639112</v>
      </c>
      <c r="M247" t="s">
        <v>1225</v>
      </c>
      <c r="N247" t="s">
        <v>1226</v>
      </c>
      <c r="O247" t="s">
        <v>1227</v>
      </c>
      <c r="T247">
        <f t="shared" si="3"/>
        <v>146</v>
      </c>
    </row>
    <row r="248" spans="1:20" x14ac:dyDescent="0.35">
      <c r="A248">
        <v>247</v>
      </c>
      <c r="B248" t="s">
        <v>1228</v>
      </c>
      <c r="C248">
        <v>1975</v>
      </c>
      <c r="D248">
        <v>8.1999999999999993</v>
      </c>
      <c r="E248" t="s">
        <v>1274</v>
      </c>
      <c r="F248" t="s">
        <v>1282</v>
      </c>
      <c r="G248" t="s">
        <v>13</v>
      </c>
      <c r="H248" t="s">
        <v>208</v>
      </c>
      <c r="I248" t="s">
        <v>15</v>
      </c>
      <c r="J248" t="s">
        <v>1229</v>
      </c>
      <c r="K248">
        <v>4000000</v>
      </c>
      <c r="L248">
        <v>14480</v>
      </c>
      <c r="M248" t="s">
        <v>1230</v>
      </c>
      <c r="N248" t="s">
        <v>126</v>
      </c>
      <c r="O248" t="s">
        <v>1231</v>
      </c>
      <c r="T248">
        <f t="shared" si="3"/>
        <v>142</v>
      </c>
    </row>
    <row r="249" spans="1:20" x14ac:dyDescent="0.35">
      <c r="A249">
        <v>248</v>
      </c>
      <c r="B249" t="s">
        <v>1232</v>
      </c>
      <c r="C249">
        <v>1992</v>
      </c>
      <c r="D249">
        <v>8</v>
      </c>
      <c r="E249" t="s">
        <v>1283</v>
      </c>
      <c r="F249" t="s">
        <v>1274</v>
      </c>
      <c r="G249" t="s">
        <v>1213</v>
      </c>
      <c r="H249" t="s">
        <v>208</v>
      </c>
      <c r="I249" t="s">
        <v>1233</v>
      </c>
      <c r="J249" t="s">
        <v>1234</v>
      </c>
      <c r="K249" t="s">
        <v>258</v>
      </c>
      <c r="L249" t="s">
        <v>258</v>
      </c>
      <c r="M249" t="s">
        <v>1235</v>
      </c>
      <c r="N249" t="s">
        <v>1236</v>
      </c>
      <c r="O249" t="s">
        <v>1237</v>
      </c>
      <c r="T249">
        <f t="shared" si="3"/>
        <v>90</v>
      </c>
    </row>
    <row r="250" spans="1:20" x14ac:dyDescent="0.35">
      <c r="A250">
        <v>249</v>
      </c>
      <c r="B250" t="s">
        <v>1238</v>
      </c>
      <c r="C250">
        <v>1982</v>
      </c>
      <c r="D250">
        <v>8</v>
      </c>
      <c r="E250" t="s">
        <v>1282</v>
      </c>
      <c r="F250" t="s">
        <v>13</v>
      </c>
      <c r="G250" t="s">
        <v>1270</v>
      </c>
      <c r="H250" t="s">
        <v>92</v>
      </c>
      <c r="I250" t="s">
        <v>1239</v>
      </c>
      <c r="J250" t="s">
        <v>1240</v>
      </c>
      <c r="K250">
        <v>22000000</v>
      </c>
      <c r="L250">
        <v>52767889</v>
      </c>
      <c r="M250" t="s">
        <v>1241</v>
      </c>
      <c r="N250" t="s">
        <v>1242</v>
      </c>
      <c r="O250" t="s">
        <v>1243</v>
      </c>
      <c r="T250">
        <f t="shared" si="3"/>
        <v>191</v>
      </c>
    </row>
    <row r="251" spans="1:20" x14ac:dyDescent="0.35">
      <c r="A251">
        <v>250</v>
      </c>
      <c r="B251" t="s">
        <v>1244</v>
      </c>
      <c r="C251">
        <v>1990</v>
      </c>
      <c r="D251">
        <v>8</v>
      </c>
      <c r="E251" t="s">
        <v>1274</v>
      </c>
      <c r="F251" t="s">
        <v>13</v>
      </c>
      <c r="G251" t="s">
        <v>273</v>
      </c>
      <c r="H251" t="s">
        <v>27</v>
      </c>
      <c r="I251" t="s">
        <v>421</v>
      </c>
      <c r="J251" t="s">
        <v>1245</v>
      </c>
      <c r="K251">
        <v>22000000</v>
      </c>
      <c r="L251">
        <v>424208848</v>
      </c>
      <c r="M251" t="s">
        <v>1246</v>
      </c>
      <c r="N251" t="s">
        <v>1247</v>
      </c>
      <c r="O251" t="s">
        <v>1248</v>
      </c>
      <c r="T251">
        <f t="shared" si="3"/>
        <v>181</v>
      </c>
    </row>
    <row r="252" spans="1:20" x14ac:dyDescent="0.35">
      <c r="D252">
        <f>AVERAGE(D2:D251)</f>
        <v>8.307199999999975</v>
      </c>
      <c r="I252" t="e">
        <f>AVERAGE(I2:I251)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IMDB Top 250 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Miguel Reyes</cp:lastModifiedBy>
  <dcterms:created xsi:type="dcterms:W3CDTF">2025-05-05T20:59:52Z</dcterms:created>
  <dcterms:modified xsi:type="dcterms:W3CDTF">2025-05-06T03:59:00Z</dcterms:modified>
</cp:coreProperties>
</file>