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235" windowHeight="876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U2" i="1" l="1"/>
  <c r="Q2" i="1"/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0" i="1"/>
  <c r="Q20" i="1"/>
  <c r="P20" i="1"/>
  <c r="O20" i="1"/>
  <c r="I22" i="1" l="1"/>
  <c r="M20" i="1"/>
  <c r="L20" i="1"/>
  <c r="K20" i="1"/>
  <c r="J20" i="1"/>
  <c r="I20" i="1"/>
  <c r="G20" i="1"/>
  <c r="C41" i="1"/>
  <c r="B4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1" i="1"/>
  <c r="H20" i="1"/>
  <c r="M16" i="1"/>
  <c r="L16" i="1"/>
  <c r="K16" i="1"/>
  <c r="J16" i="1"/>
  <c r="I16" i="1"/>
  <c r="H16" i="1"/>
  <c r="G16" i="1"/>
  <c r="H22" i="1"/>
  <c r="G18" i="1"/>
  <c r="J5" i="1"/>
</calcChain>
</file>

<file path=xl/sharedStrings.xml><?xml version="1.0" encoding="utf-8"?>
<sst xmlns="http://schemas.openxmlformats.org/spreadsheetml/2006/main" count="9" uniqueCount="9">
  <si>
    <t>k</t>
  </si>
  <si>
    <r>
      <t>h</t>
    </r>
    <r>
      <rPr>
        <vertAlign val="subscript"/>
        <sz val="12"/>
        <color rgb="FF000000"/>
        <rFont val="Times New Roman"/>
        <family val="1"/>
        <charset val="204"/>
      </rPr>
      <t>i</t>
    </r>
  </si>
  <si>
    <t>50.5;50,787</t>
  </si>
  <si>
    <t>50,787;51.074</t>
  </si>
  <si>
    <t>51.074;51.361</t>
  </si>
  <si>
    <t>51.361;51.648</t>
  </si>
  <si>
    <t>51.648;51.935</t>
  </si>
  <si>
    <t>51.935;52.222</t>
  </si>
  <si>
    <r>
      <t>m</t>
    </r>
    <r>
      <rPr>
        <vertAlign val="subscript"/>
        <sz val="12"/>
        <color rgb="FF000000"/>
        <rFont val="Times New Roman"/>
        <family val="1"/>
        <charset val="204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</si>
</sst>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0" fillId="0" borderId="2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Мат. ожидание и дисперсия выборочной совокупности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Мат. ожидание и дисперсия выборочной совокупности</c:v>
          </c:tx>
          <c:invertIfNegative val="0"/>
          <c:dPt>
            <c:idx val="5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6"/>
            <c:invertIfNegative val="0"/>
            <c:bubble3D val="0"/>
            <c:spPr>
              <a:solidFill>
                <a:schemeClr val="accent3"/>
              </a:solidFill>
            </c:spPr>
          </c:dPt>
          <c:cat>
            <c:numRef>
              <c:f>Лист1!$G$25:$AC$25</c:f>
              <c:numCache>
                <c:formatCode>General</c:formatCode>
                <c:ptCount val="23"/>
                <c:pt idx="0">
                  <c:v>50.5</c:v>
                </c:pt>
                <c:pt idx="1">
                  <c:v>50.6</c:v>
                </c:pt>
                <c:pt idx="2">
                  <c:v>50.7</c:v>
                </c:pt>
                <c:pt idx="3">
                  <c:v>50.9</c:v>
                </c:pt>
                <c:pt idx="4">
                  <c:v>51</c:v>
                </c:pt>
                <c:pt idx="5" formatCode="0.00">
                  <c:v>51.05</c:v>
                </c:pt>
                <c:pt idx="6">
                  <c:v>51.06</c:v>
                </c:pt>
                <c:pt idx="7">
                  <c:v>51.07</c:v>
                </c:pt>
                <c:pt idx="8">
                  <c:v>51.08</c:v>
                </c:pt>
                <c:pt idx="9">
                  <c:v>51.1</c:v>
                </c:pt>
                <c:pt idx="10">
                  <c:v>51.2</c:v>
                </c:pt>
                <c:pt idx="11">
                  <c:v>51.22</c:v>
                </c:pt>
                <c:pt idx="12">
                  <c:v>51.3</c:v>
                </c:pt>
                <c:pt idx="13">
                  <c:v>51.36</c:v>
                </c:pt>
                <c:pt idx="14">
                  <c:v>51.37</c:v>
                </c:pt>
                <c:pt idx="15">
                  <c:v>51.38</c:v>
                </c:pt>
                <c:pt idx="16">
                  <c:v>51.39</c:v>
                </c:pt>
                <c:pt idx="17">
                  <c:v>51.4</c:v>
                </c:pt>
                <c:pt idx="18">
                  <c:v>51.5</c:v>
                </c:pt>
                <c:pt idx="19">
                  <c:v>51.6</c:v>
                </c:pt>
                <c:pt idx="20">
                  <c:v>51.7</c:v>
                </c:pt>
                <c:pt idx="21">
                  <c:v>51.8</c:v>
                </c:pt>
                <c:pt idx="22">
                  <c:v>52.2</c:v>
                </c:pt>
              </c:numCache>
            </c:numRef>
          </c:cat>
          <c:val>
            <c:numRef>
              <c:f>Лист1!$G$26:$AC$26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39168"/>
        <c:axId val="132129536"/>
      </c:barChart>
      <c:catAx>
        <c:axId val="1208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129536"/>
        <c:crosses val="autoZero"/>
        <c:auto val="1"/>
        <c:lblAlgn val="ctr"/>
        <c:lblOffset val="100"/>
        <c:noMultiLvlLbl val="0"/>
      </c:catAx>
      <c:valAx>
        <c:axId val="132129536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0839168"/>
        <c:crosses val="autoZero"/>
        <c:crossBetween val="between"/>
        <c:minorUnit val="1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(Лист1!$G$25,Лист1!$H$25,Лист1!$I$25,Лист1!$J$25,Лист1!$K$25,Лист1!$P$25,Лист1!$Q$25,Лист1!$S$25,Лист1!$X$25,Лист1!$Y$25,Лист1!$Z$25,Лист1!$AA$25,Лист1!$AB$25,Лист1!$AC$25)</c:f>
              <c:numCache>
                <c:formatCode>General</c:formatCode>
                <c:ptCount val="14"/>
                <c:pt idx="0">
                  <c:v>50.5</c:v>
                </c:pt>
                <c:pt idx="1">
                  <c:v>50.6</c:v>
                </c:pt>
                <c:pt idx="2">
                  <c:v>50.7</c:v>
                </c:pt>
                <c:pt idx="3">
                  <c:v>50.9</c:v>
                </c:pt>
                <c:pt idx="4">
                  <c:v>51</c:v>
                </c:pt>
                <c:pt idx="5">
                  <c:v>51.1</c:v>
                </c:pt>
                <c:pt idx="6">
                  <c:v>51.2</c:v>
                </c:pt>
                <c:pt idx="7">
                  <c:v>51.3</c:v>
                </c:pt>
                <c:pt idx="8">
                  <c:v>51.4</c:v>
                </c:pt>
                <c:pt idx="9">
                  <c:v>51.5</c:v>
                </c:pt>
                <c:pt idx="10">
                  <c:v>51.6</c:v>
                </c:pt>
                <c:pt idx="11">
                  <c:v>51.7</c:v>
                </c:pt>
                <c:pt idx="12">
                  <c:v>51.8</c:v>
                </c:pt>
                <c:pt idx="13">
                  <c:v>52.2</c:v>
                </c:pt>
              </c:numCache>
            </c:numRef>
          </c:cat>
          <c:val>
            <c:numRef>
              <c:f>(Лист1!$G$26:$K$26,Лист1!$P$26:$Q$26,Лист1!$S$26,Лист1!$X$26:$AC$26)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59744"/>
        <c:axId val="132177920"/>
      </c:barChart>
      <c:catAx>
        <c:axId val="13215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177920"/>
        <c:crosses val="autoZero"/>
        <c:auto val="1"/>
        <c:lblAlgn val="ctr"/>
        <c:lblOffset val="100"/>
        <c:noMultiLvlLbl val="0"/>
      </c:catAx>
      <c:valAx>
        <c:axId val="13217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5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11</xdr:row>
      <xdr:rowOff>228600</xdr:rowOff>
    </xdr:from>
    <xdr:to>
      <xdr:col>5</xdr:col>
      <xdr:colOff>276225</xdr:colOff>
      <xdr:row>12</xdr:row>
      <xdr:rowOff>180975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241935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95249</xdr:colOff>
      <xdr:row>28</xdr:row>
      <xdr:rowOff>180975</xdr:rowOff>
    </xdr:from>
    <xdr:to>
      <xdr:col>19</xdr:col>
      <xdr:colOff>438149</xdr:colOff>
      <xdr:row>45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504825</xdr:colOff>
      <xdr:row>29</xdr:row>
      <xdr:rowOff>109537</xdr:rowOff>
    </xdr:from>
    <xdr:to>
      <xdr:col>28</xdr:col>
      <xdr:colOff>200025</xdr:colOff>
      <xdr:row>43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abSelected="1" workbookViewId="0">
      <selection activeCell="X4" sqref="X4"/>
    </sheetView>
  </sheetViews>
  <sheetFormatPr defaultRowHeight="15" x14ac:dyDescent="0.25"/>
  <cols>
    <col min="6" max="6" width="5.5703125" bestFit="1" customWidth="1"/>
    <col min="7" max="7" width="12.85546875" bestFit="1" customWidth="1"/>
    <col min="8" max="12" width="14.5703125" bestFit="1" customWidth="1"/>
    <col min="13" max="13" width="11.5703125" bestFit="1" customWidth="1"/>
    <col min="15" max="15" width="12.7109375" bestFit="1" customWidth="1"/>
    <col min="17" max="17" width="12" bestFit="1" customWidth="1"/>
    <col min="19" max="19" width="10" bestFit="1" customWidth="1"/>
  </cols>
  <sheetData>
    <row r="1" spans="1:21" ht="15.75" x14ac:dyDescent="0.25">
      <c r="A1" s="1">
        <v>50.5</v>
      </c>
      <c r="B1" s="1">
        <v>50.6</v>
      </c>
      <c r="C1" s="1">
        <v>50.7</v>
      </c>
      <c r="D1" s="1">
        <v>50.7</v>
      </c>
      <c r="E1" s="1">
        <v>50.7</v>
      </c>
      <c r="F1" s="1">
        <v>50.9</v>
      </c>
      <c r="G1" s="1">
        <v>50.9</v>
      </c>
      <c r="H1" s="1">
        <v>50.9</v>
      </c>
      <c r="I1" s="1">
        <v>50.9</v>
      </c>
      <c r="J1" s="1">
        <v>51</v>
      </c>
    </row>
    <row r="2" spans="1:21" ht="15.75" x14ac:dyDescent="0.25">
      <c r="A2" s="1">
        <v>51</v>
      </c>
      <c r="B2" s="2">
        <v>51.1</v>
      </c>
      <c r="C2" s="1">
        <v>51.1</v>
      </c>
      <c r="D2" s="1">
        <v>51.2</v>
      </c>
      <c r="E2" s="1">
        <v>51.2</v>
      </c>
      <c r="F2" s="1">
        <v>51.2</v>
      </c>
      <c r="G2" s="1">
        <v>51.3</v>
      </c>
      <c r="H2" s="1">
        <v>51.3</v>
      </c>
      <c r="I2" s="1">
        <v>51.3</v>
      </c>
      <c r="J2" s="1">
        <v>51.4</v>
      </c>
      <c r="O2">
        <f>((G25-R25)^3)</f>
        <v>-0.37324799999999825</v>
      </c>
      <c r="Q2">
        <f>ROUND(SQRT(0.17),2)</f>
        <v>0.41</v>
      </c>
      <c r="S2">
        <f>((G25-R25)^4)</f>
        <v>0.26873855999999835</v>
      </c>
      <c r="U2">
        <f>ROUND(SQRT(30),2)</f>
        <v>5.48</v>
      </c>
    </row>
    <row r="3" spans="1:21" ht="15.75" x14ac:dyDescent="0.25">
      <c r="A3" s="1">
        <v>51.4</v>
      </c>
      <c r="B3" s="1">
        <v>51.4</v>
      </c>
      <c r="C3" s="1">
        <v>51.5</v>
      </c>
      <c r="D3" s="1">
        <v>51.6</v>
      </c>
      <c r="E3" s="1">
        <v>51.6</v>
      </c>
      <c r="F3" s="1">
        <v>51.7</v>
      </c>
      <c r="G3" s="1">
        <v>51.7</v>
      </c>
      <c r="H3" s="1">
        <v>51.8</v>
      </c>
      <c r="I3" s="1">
        <v>51.8</v>
      </c>
      <c r="J3" s="1">
        <v>52.2</v>
      </c>
      <c r="O3">
        <f>((H25-R25)^3)</f>
        <v>-0.23832799999999707</v>
      </c>
      <c r="S3">
        <f>((H25-R25)^4)</f>
        <v>0.1477633599999976</v>
      </c>
    </row>
    <row r="4" spans="1:21" x14ac:dyDescent="0.25">
      <c r="O4">
        <f>((I25-R25)^3)</f>
        <v>-0.14060799999999676</v>
      </c>
      <c r="S4">
        <f>((I25-R25)^4)</f>
        <v>7.3116159999997765E-2</v>
      </c>
    </row>
    <row r="5" spans="1:21" ht="15.75" x14ac:dyDescent="0.25">
      <c r="B5">
        <v>1</v>
      </c>
      <c r="C5" s="11">
        <v>3</v>
      </c>
      <c r="D5" s="11">
        <v>4</v>
      </c>
      <c r="E5" s="11">
        <v>2</v>
      </c>
      <c r="J5" s="3">
        <f>SUM(A1:J3)/30</f>
        <v>51.22</v>
      </c>
      <c r="O5">
        <f>((J25-R25)^3)</f>
        <v>-3.2768000000000089E-2</v>
      </c>
      <c r="S5">
        <f>((J25-R25)^4)</f>
        <v>1.0485760000000038E-2</v>
      </c>
    </row>
    <row r="6" spans="1:21" ht="15.75" x14ac:dyDescent="0.25">
      <c r="J6" s="11">
        <v>1</v>
      </c>
      <c r="O6">
        <f>((K25-R25)^3)</f>
        <v>-1.0647999999999835E-2</v>
      </c>
      <c r="S6">
        <f>((K25-R25)^4)</f>
        <v>2.3425599999999515E-3</v>
      </c>
    </row>
    <row r="7" spans="1:21" x14ac:dyDescent="0.25">
      <c r="A7" s="5"/>
      <c r="B7" s="5"/>
      <c r="C7" s="5"/>
      <c r="D7" s="5"/>
      <c r="E7" s="5"/>
      <c r="F7" s="5"/>
      <c r="G7" s="5"/>
      <c r="H7" s="5"/>
      <c r="I7" s="5"/>
      <c r="J7" s="5"/>
      <c r="O7">
        <f>((P25-R25)^3)</f>
        <v>-1.7279999999998893E-3</v>
      </c>
      <c r="S7">
        <f>((P25-R25)^4)</f>
        <v>2.0735999999998229E-4</v>
      </c>
    </row>
    <row r="8" spans="1:21" ht="15.75" x14ac:dyDescent="0.25">
      <c r="A8" s="4"/>
      <c r="B8" s="4"/>
      <c r="C8" s="4"/>
      <c r="D8" s="4"/>
      <c r="E8" s="4"/>
      <c r="F8" s="4"/>
      <c r="G8" s="4"/>
      <c r="H8" s="4"/>
      <c r="I8" s="4"/>
      <c r="J8" s="4"/>
      <c r="O8">
        <f>((Q25-R25)^3)</f>
        <v>-7.9999999999952258E-6</v>
      </c>
      <c r="S8">
        <f>((Q25-R25)^4)</f>
        <v>1.5999999999987268E-7</v>
      </c>
    </row>
    <row r="9" spans="1:21" x14ac:dyDescent="0.25">
      <c r="O9">
        <f>((S25-R25)^3)</f>
        <v>5.1199999999996723E-4</v>
      </c>
      <c r="S9">
        <f>((S25-R25)^4)</f>
        <v>4.0959999999996504E-5</v>
      </c>
    </row>
    <row r="10" spans="1:21" ht="15.75" x14ac:dyDescent="0.25">
      <c r="F10" s="1" t="s">
        <v>0</v>
      </c>
      <c r="G10" s="1">
        <v>1</v>
      </c>
      <c r="H10" s="1">
        <v>2</v>
      </c>
      <c r="I10" s="1">
        <v>3</v>
      </c>
      <c r="J10" s="1">
        <v>4</v>
      </c>
      <c r="K10" s="1">
        <v>5</v>
      </c>
      <c r="L10" s="1">
        <v>6</v>
      </c>
      <c r="O10">
        <f>((X25-R25)^3)</f>
        <v>5.8319999999999726E-3</v>
      </c>
      <c r="S10">
        <f>((X25-R25)^4)</f>
        <v>1.0497599999999936E-3</v>
      </c>
    </row>
    <row r="11" spans="1:21" ht="18.75" x14ac:dyDescent="0.25">
      <c r="A11" s="1">
        <v>50.5</v>
      </c>
      <c r="B11" s="6">
        <f>(A11-51.22)^2</f>
        <v>0.51839999999999842</v>
      </c>
      <c r="C11">
        <v>1</v>
      </c>
      <c r="F11" s="1" t="s">
        <v>1</v>
      </c>
      <c r="G11" s="7" t="s">
        <v>2</v>
      </c>
      <c r="H11" s="7" t="s">
        <v>3</v>
      </c>
      <c r="I11" s="7" t="s">
        <v>4</v>
      </c>
      <c r="J11" s="7" t="s">
        <v>5</v>
      </c>
      <c r="K11" s="7" t="s">
        <v>6</v>
      </c>
      <c r="L11" s="7" t="s">
        <v>7</v>
      </c>
      <c r="O11">
        <f>((Y25-R25)^3)</f>
        <v>2.1952000000000266E-2</v>
      </c>
      <c r="S11">
        <f>((Y25-R25)^4)</f>
        <v>6.1465600000000994E-3</v>
      </c>
    </row>
    <row r="12" spans="1:21" ht="18.75" x14ac:dyDescent="0.25">
      <c r="A12" s="1">
        <v>50.6</v>
      </c>
      <c r="B12" s="6">
        <f t="shared" ref="B12:B40" si="0">(A12-51.22)^2</f>
        <v>0.38439999999999686</v>
      </c>
      <c r="C12">
        <v>1</v>
      </c>
      <c r="F12" s="1" t="s">
        <v>8</v>
      </c>
      <c r="G12" s="1">
        <v>5</v>
      </c>
      <c r="H12" s="1">
        <v>6</v>
      </c>
      <c r="I12" s="1">
        <v>8</v>
      </c>
      <c r="J12" s="1">
        <v>6</v>
      </c>
      <c r="K12" s="1">
        <v>4</v>
      </c>
      <c r="L12" s="1">
        <v>1</v>
      </c>
      <c r="O12">
        <f>((Z25-R25)^3)</f>
        <v>5.4872000000001107E-2</v>
      </c>
      <c r="S12">
        <f>((Z25-R25)^4)</f>
        <v>2.0851360000000561E-2</v>
      </c>
    </row>
    <row r="13" spans="1:21" ht="15.75" x14ac:dyDescent="0.25">
      <c r="A13" s="1">
        <v>50.7</v>
      </c>
      <c r="B13" s="6">
        <f t="shared" si="0"/>
        <v>0.27039999999999587</v>
      </c>
      <c r="C13">
        <v>3</v>
      </c>
      <c r="F13" s="8"/>
      <c r="G13" s="1">
        <v>0.17</v>
      </c>
      <c r="H13" s="1">
        <v>0.2</v>
      </c>
      <c r="I13" s="1">
        <v>0.27</v>
      </c>
      <c r="J13" s="1">
        <v>0.2</v>
      </c>
      <c r="K13" s="1">
        <v>0.13</v>
      </c>
      <c r="L13" s="1">
        <v>0.03</v>
      </c>
      <c r="O13">
        <f>((AA25-R25)^3)</f>
        <v>0.11059200000000276</v>
      </c>
      <c r="S13">
        <f>((AA25-R25)^4)</f>
        <v>5.3084160000001761E-2</v>
      </c>
    </row>
    <row r="14" spans="1:21" ht="15.75" x14ac:dyDescent="0.25">
      <c r="A14" s="1">
        <v>50.7</v>
      </c>
      <c r="B14" s="6">
        <f t="shared" si="0"/>
        <v>0.27039999999999587</v>
      </c>
      <c r="C14">
        <v>3</v>
      </c>
      <c r="O14">
        <f>((AB25-R25)^3)</f>
        <v>0.19511199999999829</v>
      </c>
      <c r="S14">
        <f>((AB25-R25)^4)</f>
        <v>0.11316495999999868</v>
      </c>
    </row>
    <row r="15" spans="1:21" ht="15.75" x14ac:dyDescent="0.25">
      <c r="A15" s="1">
        <v>50.7</v>
      </c>
      <c r="B15" s="6">
        <f t="shared" si="0"/>
        <v>0.27039999999999587</v>
      </c>
      <c r="C15">
        <v>3</v>
      </c>
      <c r="O15">
        <f>((AC25-R25)^3)</f>
        <v>0.94119200000001146</v>
      </c>
      <c r="S15">
        <f>((AC25-R25)^4)</f>
        <v>0.92236816000001498</v>
      </c>
    </row>
    <row r="16" spans="1:21" ht="15.75" x14ac:dyDescent="0.25">
      <c r="A16" s="1">
        <v>50.9</v>
      </c>
      <c r="B16" s="6">
        <f t="shared" si="0"/>
        <v>0.10240000000000019</v>
      </c>
      <c r="C16">
        <v>4</v>
      </c>
      <c r="G16">
        <f>((50.787+50.5)/2)*G13</f>
        <v>8.609395000000001</v>
      </c>
      <c r="H16">
        <f>((51.074+50.787)/2)*H13</f>
        <v>10.1861</v>
      </c>
      <c r="I16">
        <f>((51.361+51.074)/2)*I13</f>
        <v>13.828725</v>
      </c>
      <c r="J16">
        <f>((51.648+51.361)/2)*J13</f>
        <v>10.3009</v>
      </c>
      <c r="K16">
        <f>((51.935+51.648)/2)*K13</f>
        <v>6.7328950000000001</v>
      </c>
      <c r="L16">
        <f>((52.222+51.935)/2)*L13</f>
        <v>1.5623550000000002</v>
      </c>
      <c r="M16">
        <f>ROUND(SUM(G16:L16),2)</f>
        <v>51.22</v>
      </c>
      <c r="O16">
        <f>ROUND((SUM(O2:O15))/(30*(Q2^3)),2)</f>
        <v>0.26</v>
      </c>
      <c r="S16">
        <f>ROUND((SUM(S2:S15)/(30*(Q2^4)))-3,2)</f>
        <v>-1.0900000000000001</v>
      </c>
    </row>
    <row r="17" spans="1:29" ht="15.75" x14ac:dyDescent="0.25">
      <c r="A17" s="1">
        <v>50.9</v>
      </c>
      <c r="B17" s="6">
        <f t="shared" si="0"/>
        <v>0.10240000000000019</v>
      </c>
      <c r="C17">
        <v>4</v>
      </c>
    </row>
    <row r="18" spans="1:29" ht="15.75" x14ac:dyDescent="0.25">
      <c r="A18" s="1">
        <v>50.9</v>
      </c>
      <c r="B18" s="6">
        <f t="shared" si="0"/>
        <v>0.10240000000000019</v>
      </c>
      <c r="C18">
        <v>4</v>
      </c>
      <c r="G18">
        <f>(50.787-50.5)/2</f>
        <v>0.14349999999999952</v>
      </c>
    </row>
    <row r="19" spans="1:29" ht="15.75" x14ac:dyDescent="0.25">
      <c r="A19" s="1">
        <v>50.9</v>
      </c>
      <c r="B19" s="6">
        <f t="shared" si="0"/>
        <v>0.10240000000000019</v>
      </c>
      <c r="C19">
        <v>4</v>
      </c>
    </row>
    <row r="20" spans="1:29" ht="15.75" x14ac:dyDescent="0.25">
      <c r="A20" s="1">
        <v>51</v>
      </c>
      <c r="B20" s="6">
        <f t="shared" si="0"/>
        <v>4.8399999999999499E-2</v>
      </c>
      <c r="C20">
        <v>2</v>
      </c>
      <c r="G20" s="3">
        <f>((((50.787+50.5)/2)-51.22)^2)*G13</f>
        <v>5.6499882499999175E-2</v>
      </c>
      <c r="H20" s="3">
        <f>((((50.787+51.074)/2)-51.22)^2)*H13</f>
        <v>1.6762050000000448E-2</v>
      </c>
      <c r="I20" s="3">
        <f>((((51.074+51.361)/2)-51.22)^2)*I13</f>
        <v>1.6874999999969305E-6</v>
      </c>
      <c r="J20" s="3">
        <f>((((51.361+51.648)/2)-51.22)^2)*J13</f>
        <v>1.6188050000000148E-2</v>
      </c>
      <c r="K20" s="3">
        <f>((((51.648+51.935)/2)-51.22)^2)*K13</f>
        <v>4.2459592500000053E-2</v>
      </c>
      <c r="L20" s="3">
        <f>((((51.935+52.222)/2)-51.22)^2)*L13</f>
        <v>2.2110667500000333E-2</v>
      </c>
      <c r="M20" s="3">
        <f>ROUND(SUM(G20:L20),2)</f>
        <v>0.15</v>
      </c>
      <c r="O20">
        <f>51.22-0.17</f>
        <v>51.05</v>
      </c>
      <c r="P20">
        <f>51.22-0.16</f>
        <v>51.06</v>
      </c>
      <c r="Q20">
        <f>51.22-0.15</f>
        <v>51.07</v>
      </c>
      <c r="R20">
        <f>51.22+0.14</f>
        <v>51.36</v>
      </c>
    </row>
    <row r="21" spans="1:29" ht="15.75" x14ac:dyDescent="0.25">
      <c r="A21" s="1">
        <v>51</v>
      </c>
      <c r="B21" s="6">
        <f t="shared" si="0"/>
        <v>4.8399999999999499E-2</v>
      </c>
      <c r="C21">
        <v>2</v>
      </c>
      <c r="G21" s="9"/>
      <c r="H21" s="9"/>
      <c r="I21" s="9"/>
      <c r="J21" s="9"/>
      <c r="K21" s="9"/>
      <c r="L21" s="9"/>
      <c r="M21" s="9"/>
    </row>
    <row r="22" spans="1:29" ht="15.75" x14ac:dyDescent="0.25">
      <c r="A22" s="2">
        <v>51.1</v>
      </c>
      <c r="B22" s="6">
        <f t="shared" si="0"/>
        <v>1.4399999999999386E-2</v>
      </c>
      <c r="H22">
        <f>ROUND(0.287^2,2)</f>
        <v>0.08</v>
      </c>
      <c r="I22">
        <f>ROUND(0.15-ROUND(0.287^2,2)/12,2)</f>
        <v>0.14000000000000001</v>
      </c>
    </row>
    <row r="23" spans="1:29" ht="15.75" x14ac:dyDescent="0.25">
      <c r="A23" s="1">
        <v>51.1</v>
      </c>
      <c r="B23" s="6">
        <f t="shared" si="0"/>
        <v>1.4399999999999386E-2</v>
      </c>
    </row>
    <row r="24" spans="1:29" ht="15.75" x14ac:dyDescent="0.25">
      <c r="A24" s="1">
        <v>51.2</v>
      </c>
      <c r="B24" s="6">
        <f t="shared" si="0"/>
        <v>3.9999999999984086E-4</v>
      </c>
    </row>
    <row r="25" spans="1:29" ht="15.75" x14ac:dyDescent="0.25">
      <c r="A25" s="1">
        <v>51.2</v>
      </c>
      <c r="B25" s="6">
        <f t="shared" si="0"/>
        <v>3.9999999999984086E-4</v>
      </c>
      <c r="G25" s="1">
        <v>50.5</v>
      </c>
      <c r="H25" s="1">
        <v>50.6</v>
      </c>
      <c r="I25" s="1">
        <v>50.7</v>
      </c>
      <c r="J25" s="1">
        <v>50.9</v>
      </c>
      <c r="K25" s="1">
        <v>51</v>
      </c>
      <c r="L25" s="2">
        <v>51.05</v>
      </c>
      <c r="M25" s="1">
        <v>51.06</v>
      </c>
      <c r="N25" s="1">
        <v>51.07</v>
      </c>
      <c r="O25" s="1">
        <v>51.08</v>
      </c>
      <c r="P25" s="1">
        <v>51.1</v>
      </c>
      <c r="Q25" s="1">
        <v>51.2</v>
      </c>
      <c r="R25" s="1">
        <v>51.22</v>
      </c>
      <c r="S25" s="1">
        <v>51.3</v>
      </c>
      <c r="T25" s="1">
        <v>51.36</v>
      </c>
      <c r="U25" s="1">
        <v>51.37</v>
      </c>
      <c r="V25" s="1">
        <v>51.38</v>
      </c>
      <c r="W25" s="1">
        <v>51.39</v>
      </c>
      <c r="X25" s="1">
        <v>51.4</v>
      </c>
      <c r="Y25" s="1">
        <v>51.5</v>
      </c>
      <c r="Z25" s="1">
        <v>51.6</v>
      </c>
      <c r="AA25" s="1">
        <v>51.7</v>
      </c>
      <c r="AB25" s="1">
        <v>51.8</v>
      </c>
      <c r="AC25" s="1">
        <v>52.2</v>
      </c>
    </row>
    <row r="26" spans="1:29" ht="15.75" x14ac:dyDescent="0.25">
      <c r="A26" s="1">
        <v>51.2</v>
      </c>
      <c r="B26" s="6">
        <f t="shared" si="0"/>
        <v>3.9999999999984086E-4</v>
      </c>
      <c r="G26" s="12">
        <v>1</v>
      </c>
      <c r="H26" s="12">
        <v>1</v>
      </c>
      <c r="I26" s="12">
        <v>3</v>
      </c>
      <c r="J26" s="12">
        <v>4</v>
      </c>
      <c r="K26" s="12">
        <v>2</v>
      </c>
      <c r="L26" s="12">
        <v>1</v>
      </c>
      <c r="M26" s="12">
        <v>1</v>
      </c>
      <c r="N26" s="12">
        <v>1</v>
      </c>
      <c r="O26" s="12">
        <v>1</v>
      </c>
      <c r="P26" s="12">
        <v>2</v>
      </c>
      <c r="Q26" s="12">
        <v>3</v>
      </c>
      <c r="R26" s="12">
        <v>1</v>
      </c>
      <c r="S26" s="12">
        <v>3</v>
      </c>
      <c r="T26" s="12">
        <v>1</v>
      </c>
      <c r="U26" s="12">
        <v>1</v>
      </c>
      <c r="V26" s="14">
        <v>1</v>
      </c>
      <c r="W26" s="12">
        <v>1</v>
      </c>
      <c r="X26" s="12">
        <v>3</v>
      </c>
      <c r="Y26" s="12">
        <v>1</v>
      </c>
      <c r="Z26" s="12">
        <v>2</v>
      </c>
      <c r="AA26" s="12">
        <v>2</v>
      </c>
      <c r="AB26" s="12">
        <v>2</v>
      </c>
      <c r="AC26" s="12">
        <v>1</v>
      </c>
    </row>
    <row r="27" spans="1:29" ht="15.75" x14ac:dyDescent="0.25">
      <c r="A27" s="1">
        <v>51.3</v>
      </c>
      <c r="B27" s="6">
        <f t="shared" si="0"/>
        <v>6.3999999999997271E-3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9" ht="15.75" x14ac:dyDescent="0.25">
      <c r="A28" s="1">
        <v>51.3</v>
      </c>
      <c r="B28" s="6">
        <f t="shared" si="0"/>
        <v>6.3999999999997271E-3</v>
      </c>
    </row>
    <row r="29" spans="1:29" ht="15.75" x14ac:dyDescent="0.25">
      <c r="A29" s="1">
        <v>51.3</v>
      </c>
      <c r="B29" s="6">
        <f t="shared" si="0"/>
        <v>6.3999999999997271E-3</v>
      </c>
    </row>
    <row r="30" spans="1:29" ht="15.75" x14ac:dyDescent="0.25">
      <c r="A30" s="1">
        <v>51.4</v>
      </c>
      <c r="B30" s="6">
        <f t="shared" si="0"/>
        <v>3.2399999999999901E-2</v>
      </c>
    </row>
    <row r="31" spans="1:29" ht="15.75" x14ac:dyDescent="0.25">
      <c r="A31" s="1">
        <v>51.4</v>
      </c>
      <c r="B31" s="6">
        <f t="shared" si="0"/>
        <v>3.2399999999999901E-2</v>
      </c>
    </row>
    <row r="32" spans="1:29" ht="15.75" x14ac:dyDescent="0.25">
      <c r="A32" s="1">
        <v>51.4</v>
      </c>
      <c r="B32" s="6">
        <f t="shared" si="0"/>
        <v>3.2399999999999901E-2</v>
      </c>
    </row>
    <row r="33" spans="1:3" ht="15.75" x14ac:dyDescent="0.25">
      <c r="A33" s="1">
        <v>51.5</v>
      </c>
      <c r="B33" s="6">
        <f t="shared" si="0"/>
        <v>7.8400000000000636E-2</v>
      </c>
    </row>
    <row r="34" spans="1:3" ht="15.75" x14ac:dyDescent="0.25">
      <c r="A34" s="1">
        <v>51.6</v>
      </c>
      <c r="B34" s="6">
        <f t="shared" si="0"/>
        <v>0.14440000000000194</v>
      </c>
    </row>
    <row r="35" spans="1:3" ht="15.75" x14ac:dyDescent="0.25">
      <c r="A35" s="1">
        <v>51.6</v>
      </c>
      <c r="B35" s="6">
        <f t="shared" si="0"/>
        <v>0.14440000000000194</v>
      </c>
    </row>
    <row r="36" spans="1:3" ht="15.75" x14ac:dyDescent="0.25">
      <c r="A36" s="1">
        <v>51.7</v>
      </c>
      <c r="B36" s="6">
        <f t="shared" si="0"/>
        <v>0.23040000000000382</v>
      </c>
    </row>
    <row r="37" spans="1:3" ht="15.75" x14ac:dyDescent="0.25">
      <c r="A37" s="1">
        <v>51.7</v>
      </c>
      <c r="B37" s="6">
        <f t="shared" si="0"/>
        <v>0.23040000000000382</v>
      </c>
    </row>
    <row r="38" spans="1:3" ht="15.75" x14ac:dyDescent="0.25">
      <c r="A38" s="1">
        <v>51.8</v>
      </c>
      <c r="B38" s="6">
        <f t="shared" si="0"/>
        <v>0.33639999999999803</v>
      </c>
    </row>
    <row r="39" spans="1:3" ht="15.75" x14ac:dyDescent="0.25">
      <c r="A39" s="1">
        <v>51.8</v>
      </c>
      <c r="B39" s="6">
        <f t="shared" si="0"/>
        <v>0.33639999999999803</v>
      </c>
    </row>
    <row r="40" spans="1:3" ht="15.75" x14ac:dyDescent="0.25">
      <c r="A40" s="1">
        <v>52.2</v>
      </c>
      <c r="B40" s="6">
        <f t="shared" si="0"/>
        <v>0.9604000000000078</v>
      </c>
    </row>
    <row r="41" spans="1:3" x14ac:dyDescent="0.25">
      <c r="B41" s="10">
        <f>ROUND(SUM(B11:B40)/30,2)</f>
        <v>0.16</v>
      </c>
      <c r="C41">
        <f>ROUND((0.16*30)/29,2)</f>
        <v>0.17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Spike</dc:creator>
  <cp:lastModifiedBy>Spike</cp:lastModifiedBy>
  <dcterms:created xsi:type="dcterms:W3CDTF">2017-10-29T13:07:18Z</dcterms:created>
  <dcterms:modified xsi:type="dcterms:W3CDTF">2017-11-03T06:27:53Z</dcterms:modified>
</cp:coreProperties>
</file>