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4355" windowHeight="8775"/>
  </bookViews>
  <sheets>
    <sheet name="P&amp;L" sheetId="1" r:id="rId1"/>
    <sheet name="Timeline" sheetId="2" r:id="rId2"/>
  </sheets>
  <calcPr calcId="125725"/>
</workbook>
</file>

<file path=xl/calcChain.xml><?xml version="1.0" encoding="utf-8"?>
<calcChain xmlns="http://schemas.openxmlformats.org/spreadsheetml/2006/main">
  <c r="U10" i="1"/>
  <c r="U24"/>
  <c r="U28"/>
  <c r="U33"/>
  <c r="U8"/>
  <c r="T9"/>
  <c r="U9" s="1"/>
  <c r="T10"/>
  <c r="T11"/>
  <c r="U11" s="1"/>
  <c r="T12"/>
  <c r="U12" s="1"/>
  <c r="T14"/>
  <c r="U14" s="1"/>
  <c r="T15"/>
  <c r="U15" s="1"/>
  <c r="T16"/>
  <c r="U16" s="1"/>
  <c r="T23"/>
  <c r="U23" s="1"/>
  <c r="T24"/>
  <c r="T25"/>
  <c r="U25" s="1"/>
  <c r="T26"/>
  <c r="U26" s="1"/>
  <c r="T27"/>
  <c r="U27" s="1"/>
  <c r="T28"/>
  <c r="T30"/>
  <c r="U30" s="1"/>
  <c r="T31"/>
  <c r="U31" s="1"/>
  <c r="T32"/>
  <c r="U32" s="1"/>
  <c r="T33"/>
  <c r="T34"/>
  <c r="U34" s="1"/>
  <c r="T35"/>
  <c r="U35" s="1"/>
  <c r="T8"/>
  <c r="S15"/>
  <c r="S9"/>
  <c r="S10"/>
  <c r="S11"/>
  <c r="S12"/>
  <c r="S14"/>
  <c r="S16"/>
  <c r="S23"/>
  <c r="S24"/>
  <c r="S25"/>
  <c r="S26"/>
  <c r="S27"/>
  <c r="S28"/>
  <c r="S30"/>
  <c r="S31"/>
  <c r="S32"/>
  <c r="S33"/>
  <c r="S34"/>
  <c r="S35"/>
  <c r="S8"/>
  <c r="R9"/>
  <c r="R10"/>
  <c r="R11"/>
  <c r="R12"/>
  <c r="R14"/>
  <c r="R15"/>
  <c r="R16"/>
  <c r="R17"/>
  <c r="R19"/>
  <c r="R23"/>
  <c r="R24"/>
  <c r="R25"/>
  <c r="R26"/>
  <c r="R27"/>
  <c r="R28"/>
  <c r="R30"/>
  <c r="R31"/>
  <c r="R32"/>
  <c r="R33"/>
  <c r="R34"/>
  <c r="R35"/>
  <c r="R8"/>
  <c r="Q9"/>
  <c r="Q10"/>
  <c r="Q11"/>
  <c r="Q12"/>
  <c r="Q14"/>
  <c r="Q15"/>
  <c r="Q16"/>
  <c r="Q17"/>
  <c r="Q19"/>
  <c r="Q23"/>
  <c r="Q24"/>
  <c r="Q25"/>
  <c r="Q26"/>
  <c r="Q27"/>
  <c r="Q28"/>
  <c r="Q30"/>
  <c r="Q31"/>
  <c r="Q32"/>
  <c r="Q33"/>
  <c r="Q34"/>
  <c r="Q35"/>
  <c r="Q8"/>
  <c r="D37"/>
  <c r="D38" s="1"/>
  <c r="D35"/>
  <c r="D36" s="1"/>
  <c r="D33"/>
  <c r="D34" s="1"/>
  <c r="M28"/>
  <c r="M30"/>
  <c r="M12"/>
  <c r="M17"/>
  <c r="M19" s="1"/>
  <c r="O17"/>
  <c r="T17" s="1"/>
  <c r="U17" s="1"/>
  <c r="M31"/>
  <c r="O28"/>
  <c r="O30"/>
  <c r="K30"/>
  <c r="K37" s="1"/>
  <c r="K39" s="1"/>
  <c r="O33"/>
  <c r="M33"/>
  <c r="K33"/>
  <c r="K28"/>
  <c r="K31"/>
  <c r="K17"/>
  <c r="K12"/>
  <c r="S17" l="1"/>
  <c r="O8"/>
  <c r="O12" s="1"/>
  <c r="O31" s="1"/>
  <c r="O37" s="1"/>
  <c r="T37" s="1"/>
  <c r="U37" s="1"/>
  <c r="M37"/>
  <c r="Q37" s="1"/>
  <c r="K41"/>
  <c r="K19"/>
  <c r="K42" l="1"/>
  <c r="M39"/>
  <c r="R37"/>
  <c r="S37"/>
  <c r="O19"/>
  <c r="R39" l="1"/>
  <c r="M41"/>
  <c r="Q39"/>
  <c r="K44"/>
  <c r="O39"/>
  <c r="S19"/>
  <c r="T19"/>
  <c r="U19" s="1"/>
  <c r="M44" l="1"/>
  <c r="R44" s="1"/>
  <c r="R41"/>
  <c r="M42"/>
  <c r="Q41"/>
  <c r="Q44"/>
  <c r="T39"/>
  <c r="U39" s="1"/>
  <c r="S39"/>
  <c r="O41"/>
  <c r="R42" l="1"/>
  <c r="Q42"/>
  <c r="T41"/>
  <c r="U41" s="1"/>
  <c r="O42"/>
  <c r="S41"/>
  <c r="O44"/>
  <c r="T44" l="1"/>
  <c r="U44" s="1"/>
  <c r="S44"/>
  <c r="S42"/>
  <c r="T42"/>
  <c r="U42" s="1"/>
</calcChain>
</file>

<file path=xl/sharedStrings.xml><?xml version="1.0" encoding="utf-8"?>
<sst xmlns="http://schemas.openxmlformats.org/spreadsheetml/2006/main" count="117" uniqueCount="110">
  <si>
    <t>The Information Party</t>
  </si>
  <si>
    <t>Income Statement</t>
  </si>
  <si>
    <t>Revenue</t>
  </si>
  <si>
    <t>Advertising</t>
  </si>
  <si>
    <t>White-Shell technology sales</t>
  </si>
  <si>
    <t>Merchandise</t>
  </si>
  <si>
    <t>Fundraising</t>
  </si>
  <si>
    <t>Solicited donations</t>
  </si>
  <si>
    <t>Haul from fundraising events</t>
  </si>
  <si>
    <t>Unsolicited donations</t>
  </si>
  <si>
    <t>Revenue and Fundraising Total</t>
  </si>
  <si>
    <t>Total</t>
  </si>
  <si>
    <t>Expenses</t>
  </si>
  <si>
    <t>Tech</t>
  </si>
  <si>
    <t>Business Development</t>
  </si>
  <si>
    <t>Donor relations</t>
  </si>
  <si>
    <t>Operations</t>
  </si>
  <si>
    <t>Marketing</t>
  </si>
  <si>
    <t>Credit Card Fees</t>
  </si>
  <si>
    <t>Hosting</t>
  </si>
  <si>
    <t>Office and Utilities</t>
  </si>
  <si>
    <t>Amortized legal expenses</t>
  </si>
  <si>
    <t>Bookkeeping and Accounting</t>
  </si>
  <si>
    <t>Salaried Labor</t>
  </si>
  <si>
    <t>Other Labor</t>
  </si>
  <si>
    <t>Other General and Administrative</t>
  </si>
  <si>
    <t>Expenses Total</t>
  </si>
  <si>
    <t>Phase 3 (month)</t>
  </si>
  <si>
    <t>Phase 1 (month)</t>
  </si>
  <si>
    <t>Phase 2 (month)</t>
  </si>
  <si>
    <t>Year over year</t>
  </si>
  <si>
    <t>Tax exemption</t>
  </si>
  <si>
    <t>Income tax</t>
  </si>
  <si>
    <t>Profit (Loss)</t>
  </si>
  <si>
    <t>Milestones</t>
  </si>
  <si>
    <t>When</t>
  </si>
  <si>
    <t>Business Plan and apply for legal help</t>
  </si>
  <si>
    <t>Incorporation</t>
  </si>
  <si>
    <t>Backend dev at MVP</t>
  </si>
  <si>
    <t>Entire website MVP</t>
  </si>
  <si>
    <t>Late August 2013</t>
  </si>
  <si>
    <t>Private Alpha Build</t>
  </si>
  <si>
    <t>Alpha Testing</t>
  </si>
  <si>
    <t>Private Beta Build</t>
  </si>
  <si>
    <t>September - October 2013</t>
  </si>
  <si>
    <t>Private Beta Testing</t>
  </si>
  <si>
    <t>September - December 2013</t>
  </si>
  <si>
    <t>Public Beta Build</t>
  </si>
  <si>
    <t>Public Beta Testing</t>
  </si>
  <si>
    <t>December - August</t>
  </si>
  <si>
    <t>Getting 2k Beta Testers</t>
  </si>
  <si>
    <t>Endorsing a candidate</t>
  </si>
  <si>
    <t>1.0 Release</t>
  </si>
  <si>
    <t>First Officially Endorsed Stance</t>
  </si>
  <si>
    <t>First Party Platform</t>
  </si>
  <si>
    <t>Cohesive party platform (flexible/nonvolatile)</t>
  </si>
  <si>
    <t>Phone Apps</t>
  </si>
  <si>
    <t>Validating Users</t>
  </si>
  <si>
    <t>Incorporating ads (TBD)</t>
  </si>
  <si>
    <t>Packaging political data for candidates</t>
  </si>
  <si>
    <t>Sustainability</t>
  </si>
  <si>
    <t>Running a local candidate</t>
  </si>
  <si>
    <t>Impacting an election</t>
  </si>
  <si>
    <t>Selling the tool to businesses</t>
  </si>
  <si>
    <t>Running a presidential candidate</t>
  </si>
  <si>
    <t>User Milestones</t>
  </si>
  <si>
    <t>100 users</t>
  </si>
  <si>
    <t>1,000 users</t>
  </si>
  <si>
    <t>10,000 users</t>
  </si>
  <si>
    <t>100,000 users</t>
  </si>
  <si>
    <t>1,000,000 users</t>
  </si>
  <si>
    <t>1,000 comments</t>
  </si>
  <si>
    <t>1,000,000 comments</t>
  </si>
  <si>
    <t>1,000,000,000 comments</t>
  </si>
  <si>
    <t>Assumptions</t>
  </si>
  <si>
    <t>Tax Exemption</t>
  </si>
  <si>
    <t>Credit Card processing rate</t>
  </si>
  <si>
    <t>Legal expense per year</t>
  </si>
  <si>
    <t>Income Tax</t>
  </si>
  <si>
    <t>Late stage marketing budget/year</t>
  </si>
  <si>
    <t>Early stage marketing budget/year</t>
  </si>
  <si>
    <t>Late stage hosting costs/year</t>
  </si>
  <si>
    <t>Early stage hosting costs/year</t>
  </si>
  <si>
    <t>% of merch sales in Credit Card</t>
  </si>
  <si>
    <t>% of other rev in Credit Card</t>
  </si>
  <si>
    <t>Net Income Equivalent</t>
  </si>
  <si>
    <t>Mid stage marketing budget/year</t>
  </si>
  <si>
    <t>Mid stage hosting costs/year</t>
  </si>
  <si>
    <t>Number of politicians in class A campaigns</t>
  </si>
  <si>
    <t>Number of politicians in class B campaigns</t>
  </si>
  <si>
    <t>Number of politicians in class C campaigns</t>
  </si>
  <si>
    <t>Class A campaign budget size</t>
  </si>
  <si>
    <t>% of candidates we'll get</t>
  </si>
  <si>
    <t>For selling data</t>
  </si>
  <si>
    <t>For selling tech</t>
  </si>
  <si>
    <t>Companies in need of internal polling tech</t>
  </si>
  <si>
    <t>% of companies we can grab</t>
  </si>
  <si>
    <t>Price per package</t>
  </si>
  <si>
    <t>Class B campaign budget size</t>
  </si>
  <si>
    <t>% of budget allocated to data collection</t>
  </si>
  <si>
    <t>% of data collection budget we can grab</t>
  </si>
  <si>
    <t>% we expand the market by creating a better product</t>
  </si>
  <si>
    <t>$$ from class A campaigns</t>
  </si>
  <si>
    <t>Price per candidate/month</t>
  </si>
  <si>
    <t>$$ from class B campaigns</t>
  </si>
  <si>
    <t>$$ from class C campaigns</t>
  </si>
  <si>
    <t>in dollars</t>
  </si>
  <si>
    <t>Annual company growth rate</t>
  </si>
  <si>
    <t>Tech Licesning</t>
  </si>
  <si>
    <t>Packaging public data</t>
  </si>
</sst>
</file>

<file path=xl/styles.xml><?xml version="1.0" encoding="utf-8"?>
<styleSheet xmlns="http://schemas.openxmlformats.org/spreadsheetml/2006/main">
  <numFmts count="4">
    <numFmt numFmtId="6" formatCode="&quot;$&quot;#,##0_);[Red]\(&quot;$&quot;#,##0\)"/>
    <numFmt numFmtId="43" formatCode="_(* #,##0.00_);_(* \(#,##0.00\);_(* &quot;-&quot;??_);_(@_)"/>
    <numFmt numFmtId="164" formatCode="&quot;$&quot;#,##0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17" fontId="0" fillId="0" borderId="0" xfId="0" applyNumberFormat="1"/>
    <xf numFmtId="0" fontId="0" fillId="3" borderId="0" xfId="0" applyFill="1"/>
    <xf numFmtId="164" fontId="2" fillId="2" borderId="1" xfId="1" applyNumberFormat="1" applyFont="1" applyFill="1" applyBorder="1"/>
    <xf numFmtId="164" fontId="2" fillId="2" borderId="1" xfId="0" applyNumberFormat="1" applyFont="1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164" fontId="0" fillId="2" borderId="6" xfId="1" applyNumberFormat="1" applyFont="1" applyFill="1" applyBorder="1"/>
    <xf numFmtId="164" fontId="0" fillId="2" borderId="0" xfId="0" applyNumberFormat="1" applyFill="1" applyBorder="1"/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2" fillId="2" borderId="6" xfId="0" applyFont="1" applyFill="1" applyBorder="1"/>
    <xf numFmtId="164" fontId="0" fillId="2" borderId="0" xfId="1" applyNumberFormat="1" applyFont="1" applyFill="1" applyBorder="1"/>
    <xf numFmtId="164" fontId="0" fillId="2" borderId="7" xfId="1" applyNumberFormat="1" applyFont="1" applyFill="1" applyBorder="1"/>
    <xf numFmtId="0" fontId="2" fillId="2" borderId="0" xfId="0" applyFont="1" applyFill="1" applyBorder="1"/>
    <xf numFmtId="165" fontId="0" fillId="4" borderId="7" xfId="1" applyNumberFormat="1" applyFont="1" applyFill="1" applyBorder="1"/>
    <xf numFmtId="10" fontId="0" fillId="4" borderId="7" xfId="0" applyNumberFormat="1" applyFill="1" applyBorder="1"/>
    <xf numFmtId="9" fontId="0" fillId="4" borderId="7" xfId="0" applyNumberFormat="1" applyFill="1" applyBorder="1"/>
    <xf numFmtId="0" fontId="0" fillId="4" borderId="7" xfId="0" applyFill="1" applyBorder="1"/>
    <xf numFmtId="165" fontId="0" fillId="4" borderId="7" xfId="0" applyNumberFormat="1" applyFill="1" applyBorder="1"/>
    <xf numFmtId="43" fontId="0" fillId="4" borderId="7" xfId="0" applyNumberFormat="1" applyFill="1" applyBorder="1"/>
    <xf numFmtId="9" fontId="0" fillId="2" borderId="7" xfId="0" applyNumberFormat="1" applyFill="1" applyBorder="1"/>
    <xf numFmtId="10" fontId="0" fillId="2" borderId="7" xfId="0" applyNumberFormat="1" applyFill="1" applyBorder="1"/>
    <xf numFmtId="6" fontId="0" fillId="2" borderId="7" xfId="0" applyNumberFormat="1" applyFill="1" applyBorder="1"/>
    <xf numFmtId="164" fontId="0" fillId="2" borderId="7" xfId="0" applyNumberFormat="1" applyFill="1" applyBorder="1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2" borderId="0" xfId="1" applyNumberFormat="1" applyFont="1" applyFill="1" applyBorder="1"/>
    <xf numFmtId="3" fontId="0" fillId="2" borderId="7" xfId="1" applyNumberFormat="1" applyFont="1" applyFill="1" applyBorder="1"/>
    <xf numFmtId="3" fontId="0" fillId="2" borderId="2" xfId="1" applyNumberFormat="1" applyFont="1" applyFill="1" applyBorder="1"/>
    <xf numFmtId="3" fontId="0" fillId="2" borderId="5" xfId="1" applyNumberFormat="1" applyFont="1" applyFill="1" applyBorder="1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5" borderId="2" xfId="0" applyFill="1" applyBorder="1"/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/>
    <xf numFmtId="0" fontId="0" fillId="5" borderId="10" xfId="0" applyFill="1" applyBorder="1"/>
    <xf numFmtId="3" fontId="0" fillId="2" borderId="6" xfId="1" applyNumberFormat="1" applyFont="1" applyFill="1" applyBorder="1"/>
    <xf numFmtId="3" fontId="0" fillId="2" borderId="8" xfId="1" applyNumberFormat="1" applyFont="1" applyFill="1" applyBorder="1"/>
    <xf numFmtId="3" fontId="0" fillId="2" borderId="3" xfId="1" applyNumberFormat="1" applyFont="1" applyFill="1" applyBorder="1"/>
    <xf numFmtId="3" fontId="0" fillId="2" borderId="6" xfId="0" applyNumberFormat="1" applyFill="1" applyBorder="1"/>
    <xf numFmtId="3" fontId="0" fillId="2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6"/>
  <sheetViews>
    <sheetView tabSelected="1" topLeftCell="A13" zoomScaleNormal="100" workbookViewId="0">
      <selection activeCell="U46" sqref="U46"/>
    </sheetView>
  </sheetViews>
  <sheetFormatPr defaultRowHeight="15"/>
  <cols>
    <col min="1" max="1" width="2.5703125" customWidth="1"/>
    <col min="2" max="2" width="14.5703125" customWidth="1"/>
    <col min="3" max="3" width="48.42578125" customWidth="1"/>
    <col min="4" max="4" width="14.28515625" bestFit="1" customWidth="1"/>
    <col min="5" max="5" width="3.28515625" style="39" customWidth="1"/>
    <col min="6" max="6" width="3.85546875" customWidth="1"/>
    <col min="7" max="7" width="3.5703125" customWidth="1"/>
    <col min="9" max="9" width="24.42578125" customWidth="1"/>
    <col min="10" max="10" width="6.85546875" customWidth="1"/>
    <col min="11" max="11" width="15.85546875" customWidth="1"/>
    <col min="12" max="12" width="3.7109375" customWidth="1"/>
    <col min="13" max="13" width="15.140625" customWidth="1"/>
    <col min="14" max="14" width="2.5703125" customWidth="1"/>
    <col min="15" max="15" width="15.5703125" customWidth="1"/>
    <col min="16" max="16" width="3" style="39" customWidth="1"/>
    <col min="17" max="18" width="9.5703125" customWidth="1"/>
    <col min="19" max="19" width="11.140625" customWidth="1"/>
    <col min="20" max="20" width="10.5703125" bestFit="1" customWidth="1"/>
    <col min="21" max="21" width="13.28515625" bestFit="1" customWidth="1"/>
  </cols>
  <sheetData>
    <row r="1" spans="1:22">
      <c r="A1" s="6"/>
      <c r="B1" s="7"/>
      <c r="C1" s="7"/>
      <c r="D1" s="8"/>
      <c r="F1" s="6"/>
      <c r="G1" s="7"/>
      <c r="H1" s="7"/>
      <c r="I1" s="7"/>
      <c r="J1" s="7"/>
      <c r="K1" s="7"/>
      <c r="L1" s="7"/>
      <c r="M1" s="7"/>
      <c r="N1" s="7"/>
      <c r="O1" s="8"/>
      <c r="Q1" s="6"/>
      <c r="R1" s="7"/>
      <c r="S1" s="7"/>
      <c r="T1" s="7"/>
      <c r="U1" s="7"/>
      <c r="V1" s="8"/>
    </row>
    <row r="2" spans="1:22" ht="26.25" customHeight="1">
      <c r="A2" s="9"/>
      <c r="B2" s="10"/>
      <c r="C2" s="10"/>
      <c r="D2" s="11"/>
      <c r="F2" s="42" t="s">
        <v>0</v>
      </c>
      <c r="G2" s="43"/>
      <c r="H2" s="43"/>
      <c r="I2" s="43"/>
      <c r="J2" s="43"/>
      <c r="K2" s="43"/>
      <c r="L2" s="43"/>
      <c r="M2" s="43"/>
      <c r="N2" s="43"/>
      <c r="O2" s="44"/>
      <c r="Q2" s="9"/>
      <c r="R2" s="10"/>
      <c r="S2" s="10"/>
      <c r="T2" s="10"/>
      <c r="U2" s="10"/>
      <c r="V2" s="11"/>
    </row>
    <row r="3" spans="1:22" ht="15" customHeight="1">
      <c r="A3" s="9"/>
      <c r="B3" s="10"/>
      <c r="C3" s="10"/>
      <c r="D3" s="11"/>
      <c r="F3" s="45" t="s">
        <v>1</v>
      </c>
      <c r="G3" s="46"/>
      <c r="H3" s="46"/>
      <c r="I3" s="46"/>
      <c r="J3" s="46"/>
      <c r="K3" s="46"/>
      <c r="L3" s="46"/>
      <c r="M3" s="46"/>
      <c r="N3" s="46"/>
      <c r="O3" s="47"/>
      <c r="Q3" s="9"/>
      <c r="R3" s="10"/>
      <c r="S3" s="10"/>
      <c r="T3" s="10"/>
      <c r="U3" s="10"/>
      <c r="V3" s="11"/>
    </row>
    <row r="4" spans="1:22" ht="15" customHeight="1">
      <c r="A4" s="9"/>
      <c r="B4" s="10"/>
      <c r="C4" s="10"/>
      <c r="D4" s="11"/>
      <c r="F4" s="48" t="s">
        <v>106</v>
      </c>
      <c r="G4" s="49"/>
      <c r="H4" s="49"/>
      <c r="I4" s="49"/>
      <c r="J4" s="49"/>
      <c r="K4" s="49"/>
      <c r="L4" s="49"/>
      <c r="M4" s="49"/>
      <c r="N4" s="49"/>
      <c r="O4" s="50"/>
      <c r="Q4" s="9"/>
      <c r="R4" s="10"/>
      <c r="S4" s="10"/>
      <c r="T4" s="10"/>
      <c r="U4" s="10"/>
      <c r="V4" s="11"/>
    </row>
    <row r="5" spans="1:22">
      <c r="A5" s="9"/>
      <c r="B5" s="10"/>
      <c r="C5" s="10"/>
      <c r="D5" s="11"/>
      <c r="F5" s="9"/>
      <c r="G5" s="10"/>
      <c r="H5" s="10"/>
      <c r="I5" s="10"/>
      <c r="J5" s="10"/>
      <c r="K5" s="10"/>
      <c r="L5" s="10"/>
      <c r="M5" s="10"/>
      <c r="N5" s="10"/>
      <c r="O5" s="11"/>
      <c r="Q5" s="9" t="s">
        <v>30</v>
      </c>
      <c r="R5" s="10"/>
      <c r="S5" s="10"/>
      <c r="T5" s="10"/>
      <c r="U5" s="10"/>
      <c r="V5" s="11"/>
    </row>
    <row r="6" spans="1:22">
      <c r="A6" s="9"/>
      <c r="B6" s="10"/>
      <c r="C6" s="10"/>
      <c r="D6" s="11"/>
      <c r="F6" s="9"/>
      <c r="G6" s="10"/>
      <c r="H6" s="10"/>
      <c r="I6" s="10"/>
      <c r="J6" s="10"/>
      <c r="K6" s="15" t="s">
        <v>28</v>
      </c>
      <c r="L6" s="15"/>
      <c r="M6" s="15" t="s">
        <v>29</v>
      </c>
      <c r="N6" s="15"/>
      <c r="O6" s="16" t="s">
        <v>27</v>
      </c>
      <c r="Q6" s="37">
        <v>1</v>
      </c>
      <c r="R6" s="38">
        <v>2</v>
      </c>
      <c r="S6" s="38">
        <v>3</v>
      </c>
      <c r="T6" s="38">
        <v>4</v>
      </c>
      <c r="U6" s="38">
        <v>5</v>
      </c>
      <c r="V6" s="11"/>
    </row>
    <row r="7" spans="1:22">
      <c r="A7" s="9"/>
      <c r="B7" s="20" t="s">
        <v>74</v>
      </c>
      <c r="C7" s="10"/>
      <c r="D7" s="11"/>
      <c r="F7" s="17" t="s">
        <v>2</v>
      </c>
      <c r="G7" s="10"/>
      <c r="H7" s="10"/>
      <c r="I7" s="10"/>
      <c r="J7" s="10"/>
      <c r="K7" s="10"/>
      <c r="L7" s="10"/>
      <c r="M7" s="10"/>
      <c r="N7" s="10"/>
      <c r="O7" s="11"/>
      <c r="Q7" s="9"/>
      <c r="R7" s="10"/>
      <c r="S7" s="10"/>
      <c r="T7" s="10"/>
      <c r="U7" s="10"/>
      <c r="V7" s="11"/>
    </row>
    <row r="8" spans="1:22">
      <c r="A8" s="9"/>
      <c r="B8" s="10"/>
      <c r="C8" s="10" t="s">
        <v>78</v>
      </c>
      <c r="D8" s="27">
        <v>0.15</v>
      </c>
      <c r="F8" s="9"/>
      <c r="G8" s="10" t="s">
        <v>109</v>
      </c>
      <c r="H8" s="10"/>
      <c r="I8" s="10"/>
      <c r="J8" s="10"/>
      <c r="K8" s="18">
        <v>0</v>
      </c>
      <c r="L8" s="18"/>
      <c r="M8" s="18">
        <v>0</v>
      </c>
      <c r="N8" s="18"/>
      <c r="O8" s="19">
        <f>(D33/24)+(D35/24)+(D37/24)</f>
        <v>412500.00000000012</v>
      </c>
      <c r="Q8" s="12">
        <f>K8*8+M8*4</f>
        <v>0</v>
      </c>
      <c r="R8" s="13">
        <f>M8*12</f>
        <v>0</v>
      </c>
      <c r="S8" s="13">
        <f>M8*2+O8*10</f>
        <v>4125000.0000000009</v>
      </c>
      <c r="T8" s="13">
        <f>O8*12</f>
        <v>4950000.0000000019</v>
      </c>
      <c r="U8" s="13">
        <f>T8*(1+$D$20)</f>
        <v>5148000.0000000019</v>
      </c>
      <c r="V8" s="11"/>
    </row>
    <row r="9" spans="1:22">
      <c r="A9" s="9"/>
      <c r="B9" s="10"/>
      <c r="C9" s="10" t="s">
        <v>75</v>
      </c>
      <c r="D9" s="27">
        <v>1</v>
      </c>
      <c r="F9" s="9"/>
      <c r="G9" s="10" t="s">
        <v>3</v>
      </c>
      <c r="H9" s="10"/>
      <c r="I9" s="10"/>
      <c r="J9" s="10"/>
      <c r="K9" s="33">
        <v>0</v>
      </c>
      <c r="L9" s="33"/>
      <c r="M9" s="33">
        <v>0</v>
      </c>
      <c r="N9" s="33"/>
      <c r="O9" s="34">
        <v>0</v>
      </c>
      <c r="Q9" s="53">
        <f t="shared" ref="Q9:Q43" si="0">K9*8+M9*4</f>
        <v>0</v>
      </c>
      <c r="R9" s="33">
        <f t="shared" ref="R9:R43" si="1">M9*12</f>
        <v>0</v>
      </c>
      <c r="S9" s="33">
        <f t="shared" ref="S9:S43" si="2">M9*2+O9*10</f>
        <v>0</v>
      </c>
      <c r="T9" s="33">
        <f t="shared" ref="T9:T43" si="3">O9*12</f>
        <v>0</v>
      </c>
      <c r="U9" s="33">
        <f t="shared" ref="U9:U43" si="4">T9*(1+$D$20)</f>
        <v>0</v>
      </c>
      <c r="V9" s="11"/>
    </row>
    <row r="10" spans="1:22">
      <c r="A10" s="9"/>
      <c r="B10" s="10"/>
      <c r="C10" s="10" t="s">
        <v>83</v>
      </c>
      <c r="D10" s="27">
        <v>1</v>
      </c>
      <c r="F10" s="9"/>
      <c r="G10" s="10" t="s">
        <v>4</v>
      </c>
      <c r="H10" s="10"/>
      <c r="I10" s="10"/>
      <c r="J10" s="10"/>
      <c r="K10" s="33">
        <v>0</v>
      </c>
      <c r="L10" s="33"/>
      <c r="M10" s="33">
        <v>0</v>
      </c>
      <c r="N10" s="33"/>
      <c r="O10" s="34"/>
      <c r="P10" s="40"/>
      <c r="Q10" s="53">
        <f t="shared" si="0"/>
        <v>0</v>
      </c>
      <c r="R10" s="33">
        <f t="shared" si="1"/>
        <v>0</v>
      </c>
      <c r="S10" s="33">
        <f t="shared" si="2"/>
        <v>0</v>
      </c>
      <c r="T10" s="33">
        <f t="shared" si="3"/>
        <v>0</v>
      </c>
      <c r="U10" s="33">
        <f t="shared" si="4"/>
        <v>0</v>
      </c>
      <c r="V10" s="11"/>
    </row>
    <row r="11" spans="1:22">
      <c r="A11" s="9"/>
      <c r="B11" s="10"/>
      <c r="C11" s="10" t="s">
        <v>84</v>
      </c>
      <c r="D11" s="27">
        <v>0.4</v>
      </c>
      <c r="F11" s="9"/>
      <c r="G11" s="10" t="s">
        <v>5</v>
      </c>
      <c r="H11" s="10"/>
      <c r="I11" s="10"/>
      <c r="J11" s="10"/>
      <c r="K11" s="33">
        <v>0</v>
      </c>
      <c r="L11" s="33"/>
      <c r="M11" s="33">
        <v>200</v>
      </c>
      <c r="N11" s="33"/>
      <c r="O11" s="34">
        <v>800</v>
      </c>
      <c r="P11" s="40"/>
      <c r="Q11" s="54">
        <f t="shared" si="0"/>
        <v>800</v>
      </c>
      <c r="R11" s="55">
        <f t="shared" si="1"/>
        <v>2400</v>
      </c>
      <c r="S11" s="55">
        <f t="shared" si="2"/>
        <v>8400</v>
      </c>
      <c r="T11" s="55">
        <f t="shared" si="3"/>
        <v>9600</v>
      </c>
      <c r="U11" s="55">
        <f t="shared" si="4"/>
        <v>9984</v>
      </c>
      <c r="V11" s="11"/>
    </row>
    <row r="12" spans="1:22">
      <c r="A12" s="9"/>
      <c r="B12" s="10"/>
      <c r="C12" s="10" t="s">
        <v>76</v>
      </c>
      <c r="D12" s="28">
        <v>2.75E-2</v>
      </c>
      <c r="F12" s="9"/>
      <c r="G12" s="10"/>
      <c r="H12" s="10" t="s">
        <v>11</v>
      </c>
      <c r="I12" s="10"/>
      <c r="J12" s="10"/>
      <c r="K12" s="35">
        <f>SUM(K8:K11)</f>
        <v>0</v>
      </c>
      <c r="L12" s="35"/>
      <c r="M12" s="35">
        <f t="shared" ref="M12:O12" si="5">SUM(M8:M11)</f>
        <v>200</v>
      </c>
      <c r="N12" s="35"/>
      <c r="O12" s="36">
        <f t="shared" si="5"/>
        <v>413300.00000000012</v>
      </c>
      <c r="P12" s="41"/>
      <c r="Q12" s="53">
        <f t="shared" si="0"/>
        <v>800</v>
      </c>
      <c r="R12" s="33">
        <f t="shared" si="1"/>
        <v>2400</v>
      </c>
      <c r="S12" s="33">
        <f t="shared" si="2"/>
        <v>4133400.0000000009</v>
      </c>
      <c r="T12" s="33">
        <f t="shared" si="3"/>
        <v>4959600.0000000019</v>
      </c>
      <c r="U12" s="33">
        <f t="shared" si="4"/>
        <v>5157984.0000000019</v>
      </c>
      <c r="V12" s="11"/>
    </row>
    <row r="13" spans="1:22">
      <c r="A13" s="9"/>
      <c r="B13" s="10"/>
      <c r="C13" s="10" t="s">
        <v>77</v>
      </c>
      <c r="D13" s="29">
        <v>5000</v>
      </c>
      <c r="F13" s="17" t="s">
        <v>6</v>
      </c>
      <c r="G13" s="10"/>
      <c r="H13" s="10"/>
      <c r="I13" s="10"/>
      <c r="J13" s="10"/>
      <c r="K13" s="33"/>
      <c r="L13" s="33"/>
      <c r="M13" s="33"/>
      <c r="N13" s="33"/>
      <c r="O13" s="34"/>
      <c r="Q13" s="53"/>
      <c r="R13" s="33"/>
      <c r="S13" s="33"/>
      <c r="T13" s="33"/>
      <c r="U13" s="33"/>
      <c r="V13" s="11"/>
    </row>
    <row r="14" spans="1:22">
      <c r="A14" s="9"/>
      <c r="B14" s="10"/>
      <c r="C14" s="10" t="s">
        <v>82</v>
      </c>
      <c r="D14" s="29">
        <v>80</v>
      </c>
      <c r="F14" s="9"/>
      <c r="G14" s="10" t="s">
        <v>7</v>
      </c>
      <c r="H14" s="10"/>
      <c r="I14" s="10"/>
      <c r="J14" s="10"/>
      <c r="K14" s="33">
        <v>800</v>
      </c>
      <c r="L14" s="33"/>
      <c r="M14" s="33">
        <v>1500</v>
      </c>
      <c r="N14" s="33"/>
      <c r="O14" s="34">
        <v>200000</v>
      </c>
      <c r="Q14" s="53">
        <f t="shared" si="0"/>
        <v>12400</v>
      </c>
      <c r="R14" s="33">
        <f t="shared" si="1"/>
        <v>18000</v>
      </c>
      <c r="S14" s="33">
        <f t="shared" si="2"/>
        <v>2003000</v>
      </c>
      <c r="T14" s="33">
        <f t="shared" si="3"/>
        <v>2400000</v>
      </c>
      <c r="U14" s="33">
        <f t="shared" si="4"/>
        <v>2496000</v>
      </c>
      <c r="V14" s="11"/>
    </row>
    <row r="15" spans="1:22">
      <c r="A15" s="9"/>
      <c r="B15" s="10"/>
      <c r="C15" s="10" t="s">
        <v>87</v>
      </c>
      <c r="D15" s="29">
        <v>120</v>
      </c>
      <c r="F15" s="9"/>
      <c r="G15" s="10" t="s">
        <v>8</v>
      </c>
      <c r="H15" s="10"/>
      <c r="I15" s="10"/>
      <c r="J15" s="10"/>
      <c r="K15" s="33">
        <v>0</v>
      </c>
      <c r="L15" s="33"/>
      <c r="M15" s="33">
        <v>0</v>
      </c>
      <c r="N15" s="33"/>
      <c r="O15" s="34">
        <v>100000</v>
      </c>
      <c r="Q15" s="53">
        <f t="shared" si="0"/>
        <v>0</v>
      </c>
      <c r="R15" s="33">
        <f t="shared" si="1"/>
        <v>0</v>
      </c>
      <c r="S15" s="33">
        <f t="shared" si="2"/>
        <v>1000000</v>
      </c>
      <c r="T15" s="33">
        <f t="shared" si="3"/>
        <v>1200000</v>
      </c>
      <c r="U15" s="33">
        <f t="shared" si="4"/>
        <v>1248000</v>
      </c>
      <c r="V15" s="11"/>
    </row>
    <row r="16" spans="1:22">
      <c r="A16" s="9"/>
      <c r="B16" s="10"/>
      <c r="C16" s="10" t="s">
        <v>81</v>
      </c>
      <c r="D16" s="29">
        <v>300</v>
      </c>
      <c r="F16" s="9"/>
      <c r="G16" s="10" t="s">
        <v>9</v>
      </c>
      <c r="H16" s="10"/>
      <c r="I16" s="10"/>
      <c r="J16" s="10"/>
      <c r="K16" s="33">
        <v>0</v>
      </c>
      <c r="L16" s="33"/>
      <c r="M16" s="33">
        <v>300</v>
      </c>
      <c r="N16" s="33"/>
      <c r="O16" s="34">
        <v>50000</v>
      </c>
      <c r="Q16" s="54">
        <f t="shared" si="0"/>
        <v>1200</v>
      </c>
      <c r="R16" s="55">
        <f t="shared" si="1"/>
        <v>3600</v>
      </c>
      <c r="S16" s="55">
        <f t="shared" si="2"/>
        <v>500600</v>
      </c>
      <c r="T16" s="55">
        <f t="shared" si="3"/>
        <v>600000</v>
      </c>
      <c r="U16" s="55">
        <f t="shared" si="4"/>
        <v>624000</v>
      </c>
      <c r="V16" s="11"/>
    </row>
    <row r="17" spans="1:22">
      <c r="A17" s="9"/>
      <c r="B17" s="10"/>
      <c r="C17" s="10" t="s">
        <v>80</v>
      </c>
      <c r="D17" s="29">
        <v>2000</v>
      </c>
      <c r="F17" s="9"/>
      <c r="G17" s="10"/>
      <c r="H17" s="10" t="s">
        <v>11</v>
      </c>
      <c r="I17" s="10"/>
      <c r="J17" s="10"/>
      <c r="K17" s="35">
        <f>SUM(K14:K16)</f>
        <v>800</v>
      </c>
      <c r="L17" s="35"/>
      <c r="M17" s="35">
        <f t="shared" ref="M17:O17" si="6">SUM(M14:M16)</f>
        <v>1800</v>
      </c>
      <c r="N17" s="35"/>
      <c r="O17" s="36">
        <f t="shared" si="6"/>
        <v>350000</v>
      </c>
      <c r="P17" s="41"/>
      <c r="Q17" s="53">
        <f t="shared" si="0"/>
        <v>13600</v>
      </c>
      <c r="R17" s="33">
        <f t="shared" si="1"/>
        <v>21600</v>
      </c>
      <c r="S17" s="33">
        <f t="shared" si="2"/>
        <v>3503600</v>
      </c>
      <c r="T17" s="33">
        <f t="shared" si="3"/>
        <v>4200000</v>
      </c>
      <c r="U17" s="33">
        <f t="shared" si="4"/>
        <v>4368000</v>
      </c>
      <c r="V17" s="11"/>
    </row>
    <row r="18" spans="1:22">
      <c r="A18" s="9"/>
      <c r="B18" s="10"/>
      <c r="C18" s="10" t="s">
        <v>86</v>
      </c>
      <c r="D18" s="30">
        <v>6000</v>
      </c>
      <c r="F18" s="9"/>
      <c r="G18" s="10"/>
      <c r="H18" s="10"/>
      <c r="I18" s="10"/>
      <c r="J18" s="10"/>
      <c r="K18" s="33"/>
      <c r="L18" s="33"/>
      <c r="M18" s="33"/>
      <c r="N18" s="33"/>
      <c r="O18" s="34"/>
      <c r="Q18" s="54"/>
      <c r="R18" s="55"/>
      <c r="S18" s="55"/>
      <c r="T18" s="55"/>
      <c r="U18" s="55"/>
      <c r="V18" s="11"/>
    </row>
    <row r="19" spans="1:22">
      <c r="A19" s="9"/>
      <c r="B19" s="10"/>
      <c r="C19" s="10" t="s">
        <v>79</v>
      </c>
      <c r="D19" s="29">
        <v>25000</v>
      </c>
      <c r="F19" s="9"/>
      <c r="G19" s="20" t="s">
        <v>10</v>
      </c>
      <c r="H19" s="10"/>
      <c r="I19" s="10"/>
      <c r="J19" s="10"/>
      <c r="K19" s="35">
        <f>K12+K17</f>
        <v>800</v>
      </c>
      <c r="L19" s="35"/>
      <c r="M19" s="35">
        <f t="shared" ref="M19:O19" si="7">M12+M17</f>
        <v>2000</v>
      </c>
      <c r="N19" s="35"/>
      <c r="O19" s="36">
        <f t="shared" si="7"/>
        <v>763300.00000000012</v>
      </c>
      <c r="P19" s="41"/>
      <c r="Q19" s="53">
        <f t="shared" si="0"/>
        <v>14400</v>
      </c>
      <c r="R19" s="33">
        <f t="shared" si="1"/>
        <v>24000</v>
      </c>
      <c r="S19" s="33">
        <f t="shared" si="2"/>
        <v>7637000.0000000009</v>
      </c>
      <c r="T19" s="33">
        <f t="shared" si="3"/>
        <v>9159600.0000000019</v>
      </c>
      <c r="U19" s="33">
        <f t="shared" si="4"/>
        <v>9525984.0000000019</v>
      </c>
      <c r="V19" s="11"/>
    </row>
    <row r="20" spans="1:22">
      <c r="A20" s="9"/>
      <c r="B20" s="10"/>
      <c r="C20" s="10" t="s">
        <v>107</v>
      </c>
      <c r="D20" s="27">
        <v>0.04</v>
      </c>
      <c r="F20" s="9"/>
      <c r="G20" s="10"/>
      <c r="H20" s="10"/>
      <c r="I20" s="10"/>
      <c r="J20" s="10"/>
      <c r="K20" s="33"/>
      <c r="L20" s="33"/>
      <c r="M20" s="33"/>
      <c r="N20" s="33"/>
      <c r="O20" s="34"/>
      <c r="Q20" s="53"/>
      <c r="R20" s="33"/>
      <c r="S20" s="33"/>
      <c r="T20" s="33"/>
      <c r="U20" s="33"/>
      <c r="V20" s="11"/>
    </row>
    <row r="21" spans="1:22">
      <c r="A21" s="9"/>
      <c r="B21" s="10"/>
      <c r="C21" s="10"/>
      <c r="D21" s="11"/>
      <c r="F21" s="17" t="s">
        <v>12</v>
      </c>
      <c r="G21" s="10"/>
      <c r="H21" s="10"/>
      <c r="I21" s="10"/>
      <c r="J21" s="10"/>
      <c r="K21" s="33"/>
      <c r="L21" s="33"/>
      <c r="M21" s="33"/>
      <c r="N21" s="33"/>
      <c r="O21" s="34"/>
      <c r="Q21" s="53"/>
      <c r="R21" s="33"/>
      <c r="S21" s="33"/>
      <c r="T21" s="33"/>
      <c r="U21" s="33"/>
      <c r="V21" s="11"/>
    </row>
    <row r="22" spans="1:22">
      <c r="A22" s="9"/>
      <c r="B22" s="20" t="s">
        <v>93</v>
      </c>
      <c r="C22" s="10"/>
      <c r="D22" s="11"/>
      <c r="F22" s="9"/>
      <c r="G22" s="10" t="s">
        <v>23</v>
      </c>
      <c r="H22" s="10"/>
      <c r="I22" s="10"/>
      <c r="J22" s="10"/>
      <c r="K22" s="33"/>
      <c r="L22" s="33"/>
      <c r="M22" s="33"/>
      <c r="N22" s="33"/>
      <c r="O22" s="34"/>
      <c r="Q22" s="53"/>
      <c r="R22" s="33"/>
      <c r="S22" s="33"/>
      <c r="T22" s="33"/>
      <c r="U22" s="33"/>
      <c r="V22" s="11"/>
    </row>
    <row r="23" spans="1:22">
      <c r="A23" s="9"/>
      <c r="B23" s="10"/>
      <c r="C23" s="10" t="s">
        <v>88</v>
      </c>
      <c r="D23" s="21">
        <v>20</v>
      </c>
      <c r="F23" s="9"/>
      <c r="G23" s="10"/>
      <c r="H23" s="10" t="s">
        <v>13</v>
      </c>
      <c r="I23" s="10"/>
      <c r="J23" s="10"/>
      <c r="K23" s="33">
        <v>0</v>
      </c>
      <c r="L23" s="33"/>
      <c r="M23" s="33">
        <v>0</v>
      </c>
      <c r="N23" s="33"/>
      <c r="O23" s="34">
        <v>15000</v>
      </c>
      <c r="Q23" s="53">
        <f t="shared" si="0"/>
        <v>0</v>
      </c>
      <c r="R23" s="33">
        <f t="shared" si="1"/>
        <v>0</v>
      </c>
      <c r="S23" s="33">
        <f t="shared" si="2"/>
        <v>150000</v>
      </c>
      <c r="T23" s="33">
        <f t="shared" si="3"/>
        <v>180000</v>
      </c>
      <c r="U23" s="33">
        <f t="shared" si="4"/>
        <v>187200</v>
      </c>
      <c r="V23" s="11"/>
    </row>
    <row r="24" spans="1:22">
      <c r="A24" s="9"/>
      <c r="B24" s="10"/>
      <c r="C24" s="10" t="s">
        <v>89</v>
      </c>
      <c r="D24" s="21">
        <v>400</v>
      </c>
      <c r="F24" s="9"/>
      <c r="G24" s="10"/>
      <c r="H24" s="10" t="s">
        <v>14</v>
      </c>
      <c r="I24" s="10"/>
      <c r="J24" s="10"/>
      <c r="K24" s="33">
        <v>0</v>
      </c>
      <c r="L24" s="33"/>
      <c r="M24" s="33">
        <v>0</v>
      </c>
      <c r="N24" s="33"/>
      <c r="O24" s="34">
        <v>8000</v>
      </c>
      <c r="Q24" s="53">
        <f t="shared" si="0"/>
        <v>0</v>
      </c>
      <c r="R24" s="33">
        <f t="shared" si="1"/>
        <v>0</v>
      </c>
      <c r="S24" s="33">
        <f t="shared" si="2"/>
        <v>80000</v>
      </c>
      <c r="T24" s="33">
        <f t="shared" si="3"/>
        <v>96000</v>
      </c>
      <c r="U24" s="33">
        <f t="shared" si="4"/>
        <v>99840</v>
      </c>
      <c r="V24" s="11"/>
    </row>
    <row r="25" spans="1:22">
      <c r="A25" s="9"/>
      <c r="B25" s="10"/>
      <c r="C25" s="10" t="s">
        <v>90</v>
      </c>
      <c r="D25" s="21">
        <v>6000</v>
      </c>
      <c r="F25" s="9"/>
      <c r="G25" s="10"/>
      <c r="H25" s="10" t="s">
        <v>16</v>
      </c>
      <c r="I25" s="10"/>
      <c r="J25" s="10"/>
      <c r="K25" s="33">
        <v>0</v>
      </c>
      <c r="L25" s="33"/>
      <c r="M25" s="33">
        <v>0</v>
      </c>
      <c r="N25" s="33"/>
      <c r="O25" s="34">
        <v>8000</v>
      </c>
      <c r="Q25" s="53">
        <f t="shared" si="0"/>
        <v>0</v>
      </c>
      <c r="R25" s="33">
        <f t="shared" si="1"/>
        <v>0</v>
      </c>
      <c r="S25" s="33">
        <f t="shared" si="2"/>
        <v>80000</v>
      </c>
      <c r="T25" s="33">
        <f t="shared" si="3"/>
        <v>96000</v>
      </c>
      <c r="U25" s="33">
        <f t="shared" si="4"/>
        <v>99840</v>
      </c>
      <c r="V25" s="11"/>
    </row>
    <row r="26" spans="1:22">
      <c r="A26" s="9"/>
      <c r="B26" s="10"/>
      <c r="C26" s="10" t="s">
        <v>91</v>
      </c>
      <c r="D26" s="21">
        <v>1000000000</v>
      </c>
      <c r="F26" s="9"/>
      <c r="G26" s="10"/>
      <c r="H26" s="10" t="s">
        <v>15</v>
      </c>
      <c r="I26" s="10"/>
      <c r="J26" s="10"/>
      <c r="K26" s="33">
        <v>0</v>
      </c>
      <c r="L26" s="33"/>
      <c r="M26" s="33">
        <v>0</v>
      </c>
      <c r="N26" s="33"/>
      <c r="O26" s="34">
        <v>8000</v>
      </c>
      <c r="Q26" s="53">
        <f t="shared" si="0"/>
        <v>0</v>
      </c>
      <c r="R26" s="33">
        <f t="shared" si="1"/>
        <v>0</v>
      </c>
      <c r="S26" s="33">
        <f t="shared" si="2"/>
        <v>80000</v>
      </c>
      <c r="T26" s="33">
        <f t="shared" si="3"/>
        <v>96000</v>
      </c>
      <c r="U26" s="33">
        <f t="shared" si="4"/>
        <v>99840</v>
      </c>
      <c r="V26" s="11"/>
    </row>
    <row r="27" spans="1:22">
      <c r="A27" s="9"/>
      <c r="B27" s="10"/>
      <c r="C27" s="10" t="s">
        <v>98</v>
      </c>
      <c r="D27" s="21">
        <v>100000000</v>
      </c>
      <c r="F27" s="9"/>
      <c r="G27" s="10" t="s">
        <v>24</v>
      </c>
      <c r="H27" s="10"/>
      <c r="I27" s="10"/>
      <c r="J27" s="10"/>
      <c r="K27" s="33">
        <v>0</v>
      </c>
      <c r="L27" s="33"/>
      <c r="M27" s="33">
        <v>300</v>
      </c>
      <c r="N27" s="33"/>
      <c r="O27" s="34">
        <v>15000</v>
      </c>
      <c r="Q27" s="53">
        <f t="shared" si="0"/>
        <v>1200</v>
      </c>
      <c r="R27" s="33">
        <f t="shared" si="1"/>
        <v>3600</v>
      </c>
      <c r="S27" s="33">
        <f t="shared" si="2"/>
        <v>150600</v>
      </c>
      <c r="T27" s="33">
        <f t="shared" si="3"/>
        <v>180000</v>
      </c>
      <c r="U27" s="33">
        <f t="shared" si="4"/>
        <v>187200</v>
      </c>
      <c r="V27" s="11"/>
    </row>
    <row r="28" spans="1:22">
      <c r="A28" s="9"/>
      <c r="B28" s="10"/>
      <c r="C28" s="10" t="s">
        <v>91</v>
      </c>
      <c r="D28" s="21">
        <v>10000000</v>
      </c>
      <c r="F28" s="9"/>
      <c r="G28" s="10" t="s">
        <v>19</v>
      </c>
      <c r="H28" s="10"/>
      <c r="I28" s="10"/>
      <c r="J28" s="10"/>
      <c r="K28" s="33">
        <f>$D$14/12</f>
        <v>6.666666666666667</v>
      </c>
      <c r="L28" s="33"/>
      <c r="M28" s="33">
        <f>D15/12</f>
        <v>10</v>
      </c>
      <c r="N28" s="33"/>
      <c r="O28" s="34">
        <f>$D$16/12</f>
        <v>25</v>
      </c>
      <c r="Q28" s="53">
        <f t="shared" si="0"/>
        <v>93.333333333333343</v>
      </c>
      <c r="R28" s="33">
        <f t="shared" si="1"/>
        <v>120</v>
      </c>
      <c r="S28" s="33">
        <f t="shared" si="2"/>
        <v>270</v>
      </c>
      <c r="T28" s="33">
        <f t="shared" si="3"/>
        <v>300</v>
      </c>
      <c r="U28" s="33">
        <f t="shared" si="4"/>
        <v>312</v>
      </c>
      <c r="V28" s="11"/>
    </row>
    <row r="29" spans="1:22">
      <c r="A29" s="9"/>
      <c r="B29" s="10"/>
      <c r="C29" s="10" t="s">
        <v>99</v>
      </c>
      <c r="D29" s="22">
        <v>2.5000000000000001E-3</v>
      </c>
      <c r="F29" s="9"/>
      <c r="G29" s="51" t="s">
        <v>108</v>
      </c>
      <c r="H29" s="51"/>
      <c r="I29" s="51"/>
      <c r="J29" s="51"/>
      <c r="K29" s="51"/>
      <c r="L29" s="51"/>
      <c r="M29" s="51"/>
      <c r="N29" s="51"/>
      <c r="O29" s="11"/>
      <c r="Q29" s="56"/>
      <c r="R29" s="57"/>
      <c r="S29" s="57"/>
      <c r="T29" s="57"/>
      <c r="U29" s="57"/>
      <c r="V29" s="11"/>
    </row>
    <row r="30" spans="1:22">
      <c r="A30" s="9"/>
      <c r="B30" s="10"/>
      <c r="C30" s="10" t="s">
        <v>100</v>
      </c>
      <c r="D30" s="23">
        <v>0.3</v>
      </c>
      <c r="F30" s="9"/>
      <c r="G30" s="10" t="s">
        <v>17</v>
      </c>
      <c r="H30" s="10"/>
      <c r="I30" s="10"/>
      <c r="J30" s="10"/>
      <c r="K30" s="33">
        <f>($D$17/12)</f>
        <v>166.66666666666666</v>
      </c>
      <c r="L30" s="33"/>
      <c r="M30" s="33">
        <f>($D$17/12)</f>
        <v>166.66666666666666</v>
      </c>
      <c r="N30" s="33"/>
      <c r="O30" s="34">
        <f>($D$19/12)</f>
        <v>2083.3333333333335</v>
      </c>
      <c r="Q30" s="53">
        <f>K30*8+M30*4</f>
        <v>2000</v>
      </c>
      <c r="R30" s="33">
        <f>M30*12</f>
        <v>2000</v>
      </c>
      <c r="S30" s="33">
        <f>M30*2+O30*10</f>
        <v>21166.666666666668</v>
      </c>
      <c r="T30" s="33">
        <f>O30*12</f>
        <v>25000</v>
      </c>
      <c r="U30" s="33">
        <f>T30*(1+$D$20)</f>
        <v>26000</v>
      </c>
      <c r="V30" s="11"/>
    </row>
    <row r="31" spans="1:22">
      <c r="A31" s="9"/>
      <c r="B31" s="10"/>
      <c r="C31" s="10" t="s">
        <v>101</v>
      </c>
      <c r="D31" s="23">
        <v>0.1</v>
      </c>
      <c r="F31" s="9"/>
      <c r="G31" s="10" t="s">
        <v>18</v>
      </c>
      <c r="H31" s="10"/>
      <c r="I31" s="10"/>
      <c r="J31" s="10"/>
      <c r="K31" s="33">
        <f>(K11*$D$10)+((K12-K11)*$D$11)</f>
        <v>0</v>
      </c>
      <c r="L31" s="33"/>
      <c r="M31" s="33">
        <f>(M11*$D$10)+((M12-M11)*$D$11)</f>
        <v>200</v>
      </c>
      <c r="N31" s="33"/>
      <c r="O31" s="34">
        <f>(O11*$D$10)+((O12-O11)*$D$11)</f>
        <v>165800.00000000006</v>
      </c>
      <c r="Q31" s="53">
        <f>K31*8+M31*4</f>
        <v>800</v>
      </c>
      <c r="R31" s="33">
        <f>M31*12</f>
        <v>2400</v>
      </c>
      <c r="S31" s="33">
        <f>M31*2+O31*10</f>
        <v>1658400.0000000005</v>
      </c>
      <c r="T31" s="33">
        <f>O31*12</f>
        <v>1989600.0000000007</v>
      </c>
      <c r="U31" s="33">
        <f>T31*(1+$D$20)</f>
        <v>2069184.0000000007</v>
      </c>
      <c r="V31" s="11"/>
    </row>
    <row r="32" spans="1:22">
      <c r="A32" s="9"/>
      <c r="B32" s="10"/>
      <c r="C32" s="10" t="s">
        <v>92</v>
      </c>
      <c r="D32" s="23">
        <v>0.2</v>
      </c>
      <c r="F32" s="9"/>
      <c r="G32" s="10" t="s">
        <v>20</v>
      </c>
      <c r="H32" s="10"/>
      <c r="I32" s="10"/>
      <c r="J32" s="10"/>
      <c r="K32" s="33">
        <v>0</v>
      </c>
      <c r="L32" s="33"/>
      <c r="M32" s="33">
        <v>0</v>
      </c>
      <c r="N32" s="33"/>
      <c r="O32" s="34">
        <v>1500</v>
      </c>
      <c r="Q32" s="53">
        <f>K32*8+M32*4</f>
        <v>0</v>
      </c>
      <c r="R32" s="33">
        <f>M32*12</f>
        <v>0</v>
      </c>
      <c r="S32" s="33">
        <f>M32*2+O32*10</f>
        <v>15000</v>
      </c>
      <c r="T32" s="33">
        <f>O32*12</f>
        <v>18000</v>
      </c>
      <c r="U32" s="33">
        <f>T32*(1+$D$20)</f>
        <v>18720</v>
      </c>
      <c r="V32" s="11"/>
    </row>
    <row r="33" spans="1:22">
      <c r="A33" s="9"/>
      <c r="B33" s="10"/>
      <c r="C33" s="10" t="s">
        <v>102</v>
      </c>
      <c r="D33" s="24">
        <f>D23*D26*D29*D30*(1+D31)*D32/2</f>
        <v>1650000.0000000002</v>
      </c>
      <c r="F33" s="9"/>
      <c r="G33" s="10" t="s">
        <v>21</v>
      </c>
      <c r="H33" s="10"/>
      <c r="I33" s="10"/>
      <c r="J33" s="10"/>
      <c r="K33" s="33">
        <f>$D$13/12</f>
        <v>416.66666666666669</v>
      </c>
      <c r="L33" s="33"/>
      <c r="M33" s="33">
        <f>$D$13/12</f>
        <v>416.66666666666669</v>
      </c>
      <c r="N33" s="33"/>
      <c r="O33" s="34">
        <f>$D$13/12</f>
        <v>416.66666666666669</v>
      </c>
      <c r="Q33" s="53">
        <f>K33*8+M33*4</f>
        <v>5000</v>
      </c>
      <c r="R33" s="33">
        <f>M33*12</f>
        <v>5000</v>
      </c>
      <c r="S33" s="33">
        <f>M33*2+O33*10</f>
        <v>5000</v>
      </c>
      <c r="T33" s="33">
        <f>O33*12</f>
        <v>5000</v>
      </c>
      <c r="U33" s="33">
        <f>T33*(1+$D$20)</f>
        <v>5200</v>
      </c>
      <c r="V33" s="11"/>
    </row>
    <row r="34" spans="1:22">
      <c r="A34" s="9"/>
      <c r="B34" s="10"/>
      <c r="C34" s="10" t="s">
        <v>103</v>
      </c>
      <c r="D34" s="21">
        <f>D33/(D23*D32)/12</f>
        <v>34375.000000000007</v>
      </c>
      <c r="F34" s="9"/>
      <c r="G34" s="10" t="s">
        <v>22</v>
      </c>
      <c r="H34" s="10"/>
      <c r="I34" s="10"/>
      <c r="J34" s="10"/>
      <c r="K34" s="33">
        <v>0</v>
      </c>
      <c r="L34" s="33"/>
      <c r="M34" s="33">
        <v>500</v>
      </c>
      <c r="N34" s="33"/>
      <c r="O34" s="34">
        <v>1000</v>
      </c>
      <c r="Q34" s="53">
        <f>K34*8+M34*4</f>
        <v>2000</v>
      </c>
      <c r="R34" s="33">
        <f>M34*12</f>
        <v>6000</v>
      </c>
      <c r="S34" s="33">
        <f>M34*2+O34*10</f>
        <v>11000</v>
      </c>
      <c r="T34" s="33">
        <f>O34*12</f>
        <v>12000</v>
      </c>
      <c r="U34" s="33">
        <f>T34*(1+$D$20)</f>
        <v>12480</v>
      </c>
      <c r="V34" s="11"/>
    </row>
    <row r="35" spans="1:22">
      <c r="A35" s="9"/>
      <c r="B35" s="10"/>
      <c r="C35" s="10" t="s">
        <v>104</v>
      </c>
      <c r="D35" s="24">
        <f>D24*D27*D29*D30*(1+D31)*D32/2</f>
        <v>3300000.0000000005</v>
      </c>
      <c r="F35" s="9"/>
      <c r="G35" s="10" t="s">
        <v>25</v>
      </c>
      <c r="H35" s="10"/>
      <c r="I35" s="10"/>
      <c r="J35" s="10"/>
      <c r="K35" s="33">
        <v>0</v>
      </c>
      <c r="L35" s="33"/>
      <c r="M35" s="33">
        <v>200</v>
      </c>
      <c r="N35" s="33"/>
      <c r="O35" s="33">
        <v>1000</v>
      </c>
      <c r="P35" s="52"/>
      <c r="Q35" s="33">
        <f>K35*8+M35*4</f>
        <v>800</v>
      </c>
      <c r="R35" s="33">
        <f>M35*12</f>
        <v>2400</v>
      </c>
      <c r="S35" s="33">
        <f>M35*2+O35*10</f>
        <v>10400</v>
      </c>
      <c r="T35" s="33">
        <f>O35*12</f>
        <v>12000</v>
      </c>
      <c r="U35" s="33">
        <f>T35*(1+$D$20)</f>
        <v>12480</v>
      </c>
      <c r="V35" s="11"/>
    </row>
    <row r="36" spans="1:22">
      <c r="A36" s="9"/>
      <c r="B36" s="10"/>
      <c r="C36" s="10" t="s">
        <v>103</v>
      </c>
      <c r="D36" s="25">
        <f>D35/(D24*D32)/12</f>
        <v>3437.5000000000005</v>
      </c>
      <c r="F36" s="9"/>
      <c r="G36" s="10"/>
      <c r="H36" s="10"/>
      <c r="I36" s="10"/>
      <c r="J36" s="10"/>
      <c r="K36" s="33"/>
      <c r="L36" s="33"/>
      <c r="M36" s="33"/>
      <c r="N36" s="33"/>
      <c r="O36" s="33"/>
      <c r="P36" s="52"/>
      <c r="Q36" s="55"/>
      <c r="R36" s="55"/>
      <c r="S36" s="55"/>
      <c r="T36" s="55"/>
      <c r="U36" s="55"/>
      <c r="V36" s="11"/>
    </row>
    <row r="37" spans="1:22">
      <c r="A37" s="9"/>
      <c r="B37" s="10"/>
      <c r="C37" s="10" t="s">
        <v>105</v>
      </c>
      <c r="D37" s="24">
        <f>D25*D28*D29*D30*(1+D31)*D32/2</f>
        <v>4950000.0000000009</v>
      </c>
      <c r="F37" s="9"/>
      <c r="G37" s="20" t="s">
        <v>26</v>
      </c>
      <c r="H37" s="10"/>
      <c r="I37" s="10"/>
      <c r="J37" s="10"/>
      <c r="K37" s="35">
        <f>SUM(K23:K36)</f>
        <v>590</v>
      </c>
      <c r="L37" s="35"/>
      <c r="M37" s="35">
        <f>SUM(M23:M36)</f>
        <v>1793.3333333333333</v>
      </c>
      <c r="N37" s="35"/>
      <c r="O37" s="35">
        <f>SUM(O23:O36)</f>
        <v>225825.00000000006</v>
      </c>
      <c r="P37" s="52"/>
      <c r="Q37" s="33">
        <f>K37*8+M37*4</f>
        <v>11893.333333333332</v>
      </c>
      <c r="R37" s="33">
        <f>M37*12</f>
        <v>21520</v>
      </c>
      <c r="S37" s="33">
        <f>M37*2+O37*10</f>
        <v>2261836.666666667</v>
      </c>
      <c r="T37" s="33">
        <f>O37*12</f>
        <v>2709900.0000000009</v>
      </c>
      <c r="U37" s="33">
        <f>T37*(1+$D$20)</f>
        <v>2818296.0000000009</v>
      </c>
      <c r="V37" s="11"/>
    </row>
    <row r="38" spans="1:22">
      <c r="A38" s="9"/>
      <c r="B38" s="10"/>
      <c r="C38" s="10" t="s">
        <v>103</v>
      </c>
      <c r="D38" s="26">
        <f>D37/(D25*D32)/12</f>
        <v>343.75000000000006</v>
      </c>
      <c r="F38" s="9"/>
      <c r="G38" s="10"/>
      <c r="H38" s="10"/>
      <c r="I38" s="10"/>
      <c r="J38" s="10"/>
      <c r="K38" s="33"/>
      <c r="L38" s="33"/>
      <c r="M38" s="33"/>
      <c r="N38" s="33"/>
      <c r="O38" s="33"/>
      <c r="P38" s="52"/>
      <c r="Q38" s="55"/>
      <c r="R38" s="55"/>
      <c r="S38" s="55"/>
      <c r="T38" s="55"/>
      <c r="U38" s="55"/>
      <c r="V38" s="11"/>
    </row>
    <row r="39" spans="1:22">
      <c r="A39" s="9"/>
      <c r="B39" s="10"/>
      <c r="C39" s="10"/>
      <c r="D39" s="11"/>
      <c r="F39" s="17" t="s">
        <v>85</v>
      </c>
      <c r="G39" s="10"/>
      <c r="H39" s="10"/>
      <c r="I39" s="10"/>
      <c r="J39" s="10"/>
      <c r="K39" s="35">
        <f>K19-K37</f>
        <v>210</v>
      </c>
      <c r="L39" s="35"/>
      <c r="M39" s="35">
        <f>M19-M37</f>
        <v>206.66666666666674</v>
      </c>
      <c r="N39" s="35"/>
      <c r="O39" s="35">
        <f>O19-O37</f>
        <v>537475</v>
      </c>
      <c r="P39" s="52"/>
      <c r="Q39" s="33">
        <f>K39*8+M39*4</f>
        <v>2506.666666666667</v>
      </c>
      <c r="R39" s="33">
        <f>M39*12</f>
        <v>2480.0000000000009</v>
      </c>
      <c r="S39" s="33">
        <f>M39*2+O39*10</f>
        <v>5375163.333333333</v>
      </c>
      <c r="T39" s="33">
        <f>O39*12</f>
        <v>6449700</v>
      </c>
      <c r="U39" s="33">
        <f>T39*(1+$D$20)</f>
        <v>6707688</v>
      </c>
      <c r="V39" s="11"/>
    </row>
    <row r="40" spans="1:22">
      <c r="A40" s="9"/>
      <c r="B40" s="20" t="s">
        <v>94</v>
      </c>
      <c r="C40" s="10"/>
      <c r="D40" s="11"/>
      <c r="F40" s="9"/>
      <c r="G40" s="10"/>
      <c r="H40" s="10"/>
      <c r="I40" s="10"/>
      <c r="J40" s="10"/>
      <c r="K40" s="33"/>
      <c r="L40" s="33"/>
      <c r="M40" s="33"/>
      <c r="N40" s="33"/>
      <c r="O40" s="33"/>
      <c r="P40" s="52"/>
      <c r="Q40" s="33"/>
      <c r="R40" s="33"/>
      <c r="S40" s="33"/>
      <c r="T40" s="33"/>
      <c r="U40" s="33"/>
      <c r="V40" s="11"/>
    </row>
    <row r="41" spans="1:22">
      <c r="A41" s="9"/>
      <c r="B41" s="10"/>
      <c r="C41" s="10" t="s">
        <v>95</v>
      </c>
      <c r="D41" s="24"/>
      <c r="F41" s="9" t="s">
        <v>32</v>
      </c>
      <c r="G41" s="10"/>
      <c r="H41" s="10"/>
      <c r="I41" s="10"/>
      <c r="J41" s="10"/>
      <c r="K41" s="33">
        <f>K39*$D$8</f>
        <v>31.5</v>
      </c>
      <c r="L41" s="33"/>
      <c r="M41" s="33">
        <f t="shared" ref="M41:O41" si="8">M39*$D$8</f>
        <v>31.000000000000011</v>
      </c>
      <c r="N41" s="33"/>
      <c r="O41" s="33">
        <f t="shared" si="8"/>
        <v>80621.25</v>
      </c>
      <c r="P41" s="52"/>
      <c r="Q41" s="33">
        <f>K41*8+M41*4</f>
        <v>376.00000000000006</v>
      </c>
      <c r="R41" s="33">
        <f>M41*12</f>
        <v>372.00000000000011</v>
      </c>
      <c r="S41" s="33">
        <f>M41*2+O41*10</f>
        <v>806274.5</v>
      </c>
      <c r="T41" s="33">
        <f>O41*12</f>
        <v>967455</v>
      </c>
      <c r="U41" s="33">
        <f>T41*(1+$D$20)</f>
        <v>1006153.2000000001</v>
      </c>
      <c r="V41" s="11"/>
    </row>
    <row r="42" spans="1:22">
      <c r="A42" s="9"/>
      <c r="B42" s="10"/>
      <c r="C42" s="10" t="s">
        <v>96</v>
      </c>
      <c r="D42" s="24"/>
      <c r="F42" s="9" t="s">
        <v>31</v>
      </c>
      <c r="G42" s="10"/>
      <c r="H42" s="10"/>
      <c r="I42" s="10"/>
      <c r="J42" s="10"/>
      <c r="K42" s="33">
        <f>K41*$D$9</f>
        <v>31.5</v>
      </c>
      <c r="L42" s="33"/>
      <c r="M42" s="33">
        <f t="shared" ref="M42:O42" si="9">M41*$D$9</f>
        <v>31.000000000000011</v>
      </c>
      <c r="N42" s="33"/>
      <c r="O42" s="33">
        <f t="shared" si="9"/>
        <v>80621.25</v>
      </c>
      <c r="P42" s="52"/>
      <c r="Q42" s="33">
        <f>K42*8+M42*4</f>
        <v>376.00000000000006</v>
      </c>
      <c r="R42" s="33">
        <f>M42*12</f>
        <v>372.00000000000011</v>
      </c>
      <c r="S42" s="33">
        <f>M42*2+O42*10</f>
        <v>806274.5</v>
      </c>
      <c r="T42" s="33">
        <f>O42*12</f>
        <v>967455</v>
      </c>
      <c r="U42" s="33">
        <f>T42*(1+$D$20)</f>
        <v>1006153.2000000001</v>
      </c>
      <c r="V42" s="11"/>
    </row>
    <row r="43" spans="1:22">
      <c r="A43" s="9"/>
      <c r="B43" s="10"/>
      <c r="C43" s="10" t="s">
        <v>97</v>
      </c>
      <c r="D43" s="24"/>
      <c r="F43" s="9"/>
      <c r="G43" s="10"/>
      <c r="H43" s="10"/>
      <c r="I43" s="10"/>
      <c r="J43" s="10"/>
      <c r="K43" s="33"/>
      <c r="L43" s="33"/>
      <c r="M43" s="33"/>
      <c r="N43" s="33"/>
      <c r="O43" s="33"/>
      <c r="P43" s="52"/>
      <c r="Q43" s="57"/>
      <c r="R43" s="33"/>
      <c r="S43" s="57"/>
      <c r="T43" s="33"/>
      <c r="U43" s="57"/>
      <c r="V43" s="11"/>
    </row>
    <row r="44" spans="1:22" ht="15.75" thickBot="1">
      <c r="A44" s="10"/>
      <c r="B44" s="10"/>
      <c r="C44" s="10"/>
      <c r="D44" s="11"/>
      <c r="F44" s="17" t="s">
        <v>33</v>
      </c>
      <c r="G44" s="10"/>
      <c r="H44" s="10"/>
      <c r="I44" s="10"/>
      <c r="J44" s="10"/>
      <c r="K44" s="4">
        <f>K39-K41+K42</f>
        <v>210</v>
      </c>
      <c r="L44" s="4"/>
      <c r="M44" s="4">
        <f t="shared" ref="M44:O44" si="10">M39-M41+M42</f>
        <v>206.66666666666674</v>
      </c>
      <c r="N44" s="4"/>
      <c r="O44" s="4">
        <f t="shared" si="10"/>
        <v>537475</v>
      </c>
      <c r="P44" s="52"/>
      <c r="Q44" s="5">
        <f>K44*8+M44*4</f>
        <v>2506.666666666667</v>
      </c>
      <c r="R44" s="5">
        <f>M44*12</f>
        <v>2480.0000000000009</v>
      </c>
      <c r="S44" s="5">
        <f>M44*2+O44*10</f>
        <v>5375163.333333333</v>
      </c>
      <c r="T44" s="5">
        <f>O44*12</f>
        <v>6449700</v>
      </c>
      <c r="U44" s="5">
        <f>T44*(1+$D$20)</f>
        <v>6707688</v>
      </c>
      <c r="V44" s="11"/>
    </row>
    <row r="45" spans="1:22" ht="15.75" thickTop="1">
      <c r="A45" s="15"/>
      <c r="B45" s="15"/>
      <c r="C45" s="15"/>
      <c r="D45" s="16"/>
      <c r="F45" s="14"/>
      <c r="G45" s="15"/>
      <c r="H45" s="15"/>
      <c r="I45" s="15"/>
      <c r="J45" s="15"/>
      <c r="K45" s="15"/>
      <c r="L45" s="15"/>
      <c r="M45" s="15"/>
      <c r="N45" s="15"/>
      <c r="O45" s="16"/>
      <c r="Q45" s="14"/>
      <c r="R45" s="15"/>
      <c r="S45" s="15"/>
      <c r="T45" s="15"/>
      <c r="U45" s="15"/>
      <c r="V45" s="16"/>
    </row>
    <row r="76" spans="7:7">
      <c r="G76" s="1"/>
    </row>
  </sheetData>
  <mergeCells count="3">
    <mergeCell ref="F2:O2"/>
    <mergeCell ref="F3:O3"/>
    <mergeCell ref="F4:O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activeCell="A10" sqref="A10"/>
    </sheetView>
  </sheetViews>
  <sheetFormatPr defaultRowHeight="15"/>
  <cols>
    <col min="1" max="1" width="43.140625" bestFit="1" customWidth="1"/>
    <col min="2" max="2" width="26.5703125" bestFit="1" customWidth="1"/>
    <col min="7" max="7" width="9.140625" customWidth="1"/>
  </cols>
  <sheetData>
    <row r="1" spans="1:2">
      <c r="A1" s="3" t="s">
        <v>34</v>
      </c>
      <c r="B1" s="3" t="s">
        <v>35</v>
      </c>
    </row>
    <row r="2" spans="1:2">
      <c r="A2" t="s">
        <v>36</v>
      </c>
      <c r="B2" s="31">
        <v>41456</v>
      </c>
    </row>
    <row r="3" spans="1:2">
      <c r="A3" t="s">
        <v>37</v>
      </c>
      <c r="B3" s="31">
        <v>41456</v>
      </c>
    </row>
    <row r="4" spans="1:2">
      <c r="A4" t="s">
        <v>38</v>
      </c>
      <c r="B4" s="31">
        <v>41487</v>
      </c>
    </row>
    <row r="5" spans="1:2">
      <c r="A5" t="s">
        <v>39</v>
      </c>
      <c r="B5" s="32" t="s">
        <v>40</v>
      </c>
    </row>
    <row r="6" spans="1:2">
      <c r="A6" t="s">
        <v>41</v>
      </c>
      <c r="B6" s="32" t="s">
        <v>40</v>
      </c>
    </row>
    <row r="7" spans="1:2">
      <c r="A7" t="s">
        <v>42</v>
      </c>
      <c r="B7" s="32" t="s">
        <v>40</v>
      </c>
    </row>
    <row r="8" spans="1:2">
      <c r="A8" t="s">
        <v>43</v>
      </c>
      <c r="B8" s="32" t="s">
        <v>44</v>
      </c>
    </row>
    <row r="9" spans="1:2">
      <c r="A9" t="s">
        <v>45</v>
      </c>
      <c r="B9" s="32" t="s">
        <v>46</v>
      </c>
    </row>
    <row r="10" spans="1:2">
      <c r="A10" t="s">
        <v>47</v>
      </c>
      <c r="B10" s="31">
        <v>41609</v>
      </c>
    </row>
    <row r="11" spans="1:2">
      <c r="A11" t="s">
        <v>48</v>
      </c>
      <c r="B11" s="32" t="s">
        <v>49</v>
      </c>
    </row>
    <row r="12" spans="1:2">
      <c r="A12" t="s">
        <v>50</v>
      </c>
      <c r="B12" s="31">
        <v>41640</v>
      </c>
    </row>
    <row r="13" spans="1:2">
      <c r="A13" t="s">
        <v>51</v>
      </c>
      <c r="B13" s="31">
        <v>41760</v>
      </c>
    </row>
    <row r="14" spans="1:2">
      <c r="A14" t="s">
        <v>52</v>
      </c>
      <c r="B14" s="31">
        <v>41852</v>
      </c>
    </row>
    <row r="15" spans="1:2">
      <c r="A15" t="s">
        <v>53</v>
      </c>
      <c r="B15" s="31">
        <v>41852</v>
      </c>
    </row>
    <row r="16" spans="1:2">
      <c r="A16" t="s">
        <v>54</v>
      </c>
      <c r="B16" s="31">
        <v>41944</v>
      </c>
    </row>
    <row r="17" spans="1:2">
      <c r="A17" t="s">
        <v>55</v>
      </c>
      <c r="B17" s="31">
        <v>42064</v>
      </c>
    </row>
    <row r="18" spans="1:2">
      <c r="A18" t="s">
        <v>56</v>
      </c>
      <c r="B18" s="31">
        <v>42064</v>
      </c>
    </row>
    <row r="19" spans="1:2">
      <c r="A19" t="s">
        <v>57</v>
      </c>
      <c r="B19" s="31">
        <v>42125</v>
      </c>
    </row>
    <row r="20" spans="1:2">
      <c r="A20" t="s">
        <v>58</v>
      </c>
      <c r="B20" s="32">
        <v>2015</v>
      </c>
    </row>
    <row r="21" spans="1:2">
      <c r="A21" t="s">
        <v>59</v>
      </c>
      <c r="B21" s="31">
        <v>42217</v>
      </c>
    </row>
    <row r="22" spans="1:2">
      <c r="A22" t="s">
        <v>60</v>
      </c>
      <c r="B22" s="31">
        <v>42491</v>
      </c>
    </row>
    <row r="23" spans="1:2">
      <c r="A23" t="s">
        <v>61</v>
      </c>
      <c r="B23" s="32">
        <v>2016</v>
      </c>
    </row>
    <row r="24" spans="1:2">
      <c r="A24" t="s">
        <v>62</v>
      </c>
      <c r="B24" s="32">
        <v>2016</v>
      </c>
    </row>
    <row r="25" spans="1:2">
      <c r="A25" t="s">
        <v>63</v>
      </c>
      <c r="B25" s="32">
        <v>2018</v>
      </c>
    </row>
    <row r="26" spans="1:2">
      <c r="A26" t="s">
        <v>64</v>
      </c>
      <c r="B26" s="32">
        <v>2020</v>
      </c>
    </row>
    <row r="28" spans="1:2">
      <c r="A28" s="3" t="s">
        <v>65</v>
      </c>
      <c r="B28" s="3" t="s">
        <v>35</v>
      </c>
    </row>
    <row r="29" spans="1:2">
      <c r="A29" t="s">
        <v>66</v>
      </c>
      <c r="B29" s="2">
        <v>41518</v>
      </c>
    </row>
    <row r="30" spans="1:2">
      <c r="A30" t="s">
        <v>67</v>
      </c>
      <c r="B30" s="2">
        <v>41579</v>
      </c>
    </row>
    <row r="31" spans="1:2">
      <c r="A31" t="s">
        <v>68</v>
      </c>
      <c r="B31" s="2">
        <v>41699</v>
      </c>
    </row>
    <row r="32" spans="1:2">
      <c r="A32" t="s">
        <v>69</v>
      </c>
      <c r="B32" s="2">
        <v>41760</v>
      </c>
    </row>
    <row r="33" spans="1:2">
      <c r="A33" t="s">
        <v>70</v>
      </c>
      <c r="B33" s="2">
        <v>41821</v>
      </c>
    </row>
    <row r="34" spans="1:2">
      <c r="A34" t="s">
        <v>71</v>
      </c>
      <c r="B34" s="2">
        <v>41518</v>
      </c>
    </row>
    <row r="35" spans="1:2">
      <c r="A35" t="s">
        <v>72</v>
      </c>
      <c r="B35" s="2">
        <v>41699</v>
      </c>
    </row>
    <row r="36" spans="1:2">
      <c r="A36" t="s">
        <v>73</v>
      </c>
      <c r="B36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Timeline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Solomon</dc:creator>
  <cp:lastModifiedBy>Rob Solomon</cp:lastModifiedBy>
  <dcterms:created xsi:type="dcterms:W3CDTF">2013-06-15T17:28:40Z</dcterms:created>
  <dcterms:modified xsi:type="dcterms:W3CDTF">2013-06-16T21:15:29Z</dcterms:modified>
</cp:coreProperties>
</file>