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<sst xmlns="http://schemas.openxmlformats.org/spreadsheetml/2006/main" count="25" uniqueCount="16">
  <si>
    <t>theta</t>
  </si>
  <si>
    <t>MSD</t>
  </si>
  <si>
    <t>LC</t>
  </si>
  <si>
    <t>VD</t>
  </si>
  <si>
    <t>LC*VD</t>
  </si>
  <si>
    <t>total reading</t>
  </si>
  <si>
    <t>Corrected reading</t>
  </si>
  <si>
    <t>theta_diff</t>
  </si>
  <si>
    <t>order</t>
  </si>
  <si>
    <t>slit width(in microns)</t>
  </si>
  <si>
    <t>wavelength(red)</t>
  </si>
  <si>
    <t>zero error</t>
  </si>
  <si>
    <t>avg_slit width</t>
  </si>
  <si>
    <t>Wavelength</t>
  </si>
  <si>
    <t>slit width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</si>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</sst>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63"/>
    <col customWidth="1" min="7" max="7" width="14.6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1">
        <v>350.0</v>
      </c>
      <c r="B3" s="1">
        <f t="shared" ref="B3:B10" si="1">0.01667</f>
        <v>0.01667</v>
      </c>
      <c r="C3" s="1">
        <v>20.0</v>
      </c>
      <c r="D3" s="2">
        <f t="shared" ref="D3:D10" si="2">B3*C3</f>
        <v>0.3334</v>
      </c>
      <c r="E3" s="2">
        <f t="shared" ref="E3:E10" si="3">D3+A3</f>
        <v>350.3334</v>
      </c>
      <c r="H3" s="1">
        <v>0.0</v>
      </c>
      <c r="K3" s="1" t="s">
        <v>10</v>
      </c>
      <c r="L3" s="1">
        <f>655*POW(10,-9)</f>
        <v>0.000000655</v>
      </c>
    </row>
    <row r="4">
      <c r="A4" s="1">
        <v>346.0</v>
      </c>
      <c r="B4" s="1">
        <f t="shared" si="1"/>
        <v>0.01667</v>
      </c>
      <c r="C4" s="1">
        <v>22.0</v>
      </c>
      <c r="D4" s="2">
        <f t="shared" si="2"/>
        <v>0.36674</v>
      </c>
      <c r="E4" s="2">
        <f t="shared" si="3"/>
        <v>346.36674</v>
      </c>
      <c r="G4" s="2">
        <f>ABS(E4-E3)</f>
        <v>3.96666</v>
      </c>
      <c r="H4" s="1">
        <v>1.0</v>
      </c>
      <c r="I4" s="2">
        <f>H4*L3/SIN(RADIANS(G4))/10^(-6)</f>
        <v>9.468603654</v>
      </c>
    </row>
    <row r="5">
      <c r="A5" s="1">
        <v>342.0</v>
      </c>
      <c r="B5" s="1">
        <f t="shared" si="1"/>
        <v>0.01667</v>
      </c>
      <c r="C5" s="1">
        <v>20.0</v>
      </c>
      <c r="D5" s="2">
        <f t="shared" si="2"/>
        <v>0.3334</v>
      </c>
      <c r="E5" s="2">
        <f t="shared" si="3"/>
        <v>342.3334</v>
      </c>
      <c r="G5" s="2">
        <f>ABS(E5-E3)</f>
        <v>8</v>
      </c>
      <c r="H5" s="1">
        <v>2.0</v>
      </c>
      <c r="I5" s="2">
        <f>H5*L3/SIN(RADIANS(G5))/10^(-6)</f>
        <v>9.41273846</v>
      </c>
    </row>
    <row r="6">
      <c r="A6" s="1">
        <v>338.0</v>
      </c>
      <c r="B6" s="1">
        <f t="shared" si="1"/>
        <v>0.01667</v>
      </c>
      <c r="C6" s="1">
        <v>22.0</v>
      </c>
      <c r="D6" s="2">
        <f t="shared" si="2"/>
        <v>0.36674</v>
      </c>
      <c r="E6" s="2">
        <f t="shared" si="3"/>
        <v>338.36674</v>
      </c>
      <c r="G6" s="2">
        <f>ABS(E6-E3)</f>
        <v>11.96666</v>
      </c>
      <c r="H6" s="1">
        <v>3.0</v>
      </c>
      <c r="I6" s="2">
        <f>H6*L3/SIN(RADIANS(G6))/10^(-6)</f>
        <v>9.477073936</v>
      </c>
    </row>
    <row r="7">
      <c r="A7" s="1">
        <v>170.0</v>
      </c>
      <c r="B7" s="1">
        <f t="shared" si="1"/>
        <v>0.01667</v>
      </c>
      <c r="C7" s="1">
        <v>17.0</v>
      </c>
      <c r="D7" s="2">
        <f t="shared" si="2"/>
        <v>0.28339</v>
      </c>
      <c r="E7" s="2">
        <f t="shared" si="3"/>
        <v>170.28339</v>
      </c>
      <c r="H7" s="1">
        <v>0.0</v>
      </c>
      <c r="K7" s="1" t="s">
        <v>11</v>
      </c>
    </row>
    <row r="8">
      <c r="A8" s="1">
        <v>174.0</v>
      </c>
      <c r="B8" s="1">
        <f t="shared" si="1"/>
        <v>0.01667</v>
      </c>
      <c r="C8" s="1">
        <v>17.0</v>
      </c>
      <c r="D8" s="2">
        <f t="shared" si="2"/>
        <v>0.28339</v>
      </c>
      <c r="E8" s="2">
        <f t="shared" si="3"/>
        <v>174.28339</v>
      </c>
      <c r="G8" s="2">
        <f>ABS(E8-E7)</f>
        <v>4</v>
      </c>
      <c r="H8" s="1">
        <v>1.0</v>
      </c>
      <c r="I8" s="2">
        <f>H8*L3/SIN(RADIANS(G8))/10^(-6)</f>
        <v>9.389809502</v>
      </c>
    </row>
    <row r="9">
      <c r="A9" s="1">
        <v>178.0</v>
      </c>
      <c r="B9" s="1">
        <f t="shared" si="1"/>
        <v>0.01667</v>
      </c>
      <c r="C9" s="1">
        <v>12.0</v>
      </c>
      <c r="D9" s="2">
        <f t="shared" si="2"/>
        <v>0.20004</v>
      </c>
      <c r="E9" s="2">
        <f t="shared" si="3"/>
        <v>178.20004</v>
      </c>
      <c r="G9" s="2">
        <f>ABS(E9-E7)</f>
        <v>7.91665</v>
      </c>
      <c r="H9" s="1">
        <v>2.0</v>
      </c>
      <c r="I9" s="2">
        <f>H9*L3/SIN(RADIANS(G9))/10^(-6)</f>
        <v>9.511198482</v>
      </c>
    </row>
    <row r="10">
      <c r="A10" s="1">
        <v>182.0</v>
      </c>
      <c r="B10" s="1">
        <f t="shared" si="1"/>
        <v>0.01667</v>
      </c>
      <c r="C10" s="1">
        <v>18.0</v>
      </c>
      <c r="D10" s="2">
        <f t="shared" si="2"/>
        <v>0.30006</v>
      </c>
      <c r="E10" s="2">
        <f t="shared" si="3"/>
        <v>182.30006</v>
      </c>
      <c r="G10" s="2">
        <f>ABS(E10-E7)</f>
        <v>12.01667</v>
      </c>
      <c r="H10" s="1">
        <v>3.0</v>
      </c>
      <c r="I10" s="2">
        <f>H10*L3/SIN(RADIANS(G10))/10^(-6)</f>
        <v>9.438209412</v>
      </c>
    </row>
    <row r="11">
      <c r="H11" s="1" t="s">
        <v>12</v>
      </c>
      <c r="I11" s="2">
        <f>SUM(I2:I10)/6</f>
        <v>9.449605574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63"/>
    <col customWidth="1" min="7" max="7" width="14.6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</row>
    <row r="3">
      <c r="A3" s="1">
        <v>176.5</v>
      </c>
      <c r="B3" s="1">
        <f t="shared" ref="B3:B13" si="1">0.01667</f>
        <v>0.01667</v>
      </c>
      <c r="C3" s="1">
        <v>28.0</v>
      </c>
      <c r="D3" s="2">
        <f t="shared" ref="D3:D6" si="2">B3*C3</f>
        <v>0.46676</v>
      </c>
      <c r="E3" s="2">
        <f t="shared" ref="E3:E6" si="3">D3+A3</f>
        <v>176.96676</v>
      </c>
      <c r="H3" s="1">
        <v>0.0</v>
      </c>
      <c r="K3" s="1" t="s">
        <v>14</v>
      </c>
      <c r="L3" s="2">
        <f t="shared" ref="L3:L13" si="4">9.45*10^(-6)</f>
        <v>0.00000945</v>
      </c>
    </row>
    <row r="4">
      <c r="A4" s="1">
        <v>173.5</v>
      </c>
      <c r="B4" s="1">
        <f t="shared" si="1"/>
        <v>0.01667</v>
      </c>
      <c r="C4" s="1">
        <v>9.0</v>
      </c>
      <c r="D4" s="2">
        <f t="shared" si="2"/>
        <v>0.15003</v>
      </c>
      <c r="E4" s="2">
        <f t="shared" si="3"/>
        <v>173.65003</v>
      </c>
      <c r="G4" s="2">
        <f>ABS(E4-E3)</f>
        <v>3.31673</v>
      </c>
      <c r="H4" s="1">
        <v>1.0</v>
      </c>
      <c r="I4" s="2">
        <f t="shared" ref="I4:I6" si="5">1/H4*L3*SIN(RADIANS(G4))/10^(-9)</f>
        <v>546.7347954</v>
      </c>
      <c r="L4" s="2">
        <f t="shared" si="4"/>
        <v>0.00000945</v>
      </c>
    </row>
    <row r="5">
      <c r="A5" s="1">
        <v>170.5</v>
      </c>
      <c r="B5" s="1">
        <f t="shared" si="1"/>
        <v>0.01667</v>
      </c>
      <c r="C5" s="1">
        <v>7.0</v>
      </c>
      <c r="D5" s="2">
        <f t="shared" si="2"/>
        <v>0.11669</v>
      </c>
      <c r="E5" s="2">
        <f t="shared" si="3"/>
        <v>170.61669</v>
      </c>
      <c r="G5" s="2">
        <f>ABS(E5-E3)</f>
        <v>6.35007</v>
      </c>
      <c r="H5" s="1">
        <v>2.0</v>
      </c>
      <c r="I5" s="2">
        <f t="shared" si="5"/>
        <v>522.5985985</v>
      </c>
      <c r="L5" s="2">
        <f t="shared" si="4"/>
        <v>0.00000945</v>
      </c>
    </row>
    <row r="6">
      <c r="A6" s="1">
        <v>167.0</v>
      </c>
      <c r="B6" s="1">
        <f t="shared" si="1"/>
        <v>0.01667</v>
      </c>
      <c r="C6" s="1">
        <v>24.0</v>
      </c>
      <c r="D6" s="2">
        <f t="shared" si="2"/>
        <v>0.40008</v>
      </c>
      <c r="E6" s="2">
        <f t="shared" si="3"/>
        <v>167.40008</v>
      </c>
      <c r="G6" s="2">
        <f>ABS(E6-E3)</f>
        <v>9.56668</v>
      </c>
      <c r="H6" s="1">
        <v>3.0</v>
      </c>
      <c r="I6" s="2">
        <f t="shared" si="5"/>
        <v>523.5152541</v>
      </c>
      <c r="L6" s="2">
        <f t="shared" si="4"/>
        <v>0.00000945</v>
      </c>
    </row>
    <row r="7">
      <c r="B7" s="1">
        <f t="shared" si="1"/>
        <v>0.01667</v>
      </c>
      <c r="L7" s="2">
        <f t="shared" si="4"/>
        <v>0.00000945</v>
      </c>
    </row>
    <row r="8">
      <c r="B8" s="1">
        <f t="shared" si="1"/>
        <v>0.01667</v>
      </c>
      <c r="L8" s="2">
        <f t="shared" si="4"/>
        <v>0.00000945</v>
      </c>
    </row>
    <row r="9">
      <c r="B9" s="1">
        <f t="shared" si="1"/>
        <v>0.01667</v>
      </c>
      <c r="I9" s="1" t="s">
        <v>15</v>
      </c>
      <c r="J9" s="2">
        <f>SUM(I4:I6)/3</f>
        <v>530.9495493</v>
      </c>
      <c r="L9" s="2">
        <f t="shared" si="4"/>
        <v>0.00000945</v>
      </c>
    </row>
    <row r="10">
      <c r="A10" s="1">
        <v>179.0</v>
      </c>
      <c r="B10" s="1">
        <f t="shared" si="1"/>
        <v>0.01667</v>
      </c>
      <c r="C10" s="1">
        <v>12.0</v>
      </c>
      <c r="D10" s="2">
        <f t="shared" ref="D10:D13" si="6">B10*C10</f>
        <v>0.20004</v>
      </c>
      <c r="E10" s="2">
        <f t="shared" ref="E10:E13" si="7">D10+A10</f>
        <v>179.20004</v>
      </c>
      <c r="H10" s="1">
        <v>0.0</v>
      </c>
      <c r="I10" s="2" t="str">
        <f>1/H10*L9*SIN(RADIANS(G10))/10^(-6)</f>
        <v>#DIV/0!</v>
      </c>
      <c r="L10" s="2">
        <f t="shared" si="4"/>
        <v>0.00000945</v>
      </c>
    </row>
    <row r="11">
      <c r="A11" s="1">
        <v>182.0</v>
      </c>
      <c r="B11" s="1">
        <f t="shared" si="1"/>
        <v>0.01667</v>
      </c>
      <c r="C11" s="1">
        <v>23.0</v>
      </c>
      <c r="D11" s="2">
        <f t="shared" si="6"/>
        <v>0.38341</v>
      </c>
      <c r="E11" s="2">
        <f t="shared" si="7"/>
        <v>182.38341</v>
      </c>
      <c r="G11" s="2">
        <f>ABS(E11-E10)</f>
        <v>3.18337</v>
      </c>
      <c r="H11" s="1">
        <v>1.0</v>
      </c>
      <c r="I11" s="2">
        <f t="shared" ref="I11:I13" si="8">1/H11*L10*SIN(RADIANS(G11))/10^(-9)</f>
        <v>524.7746307</v>
      </c>
      <c r="L11" s="2">
        <f t="shared" si="4"/>
        <v>0.00000945</v>
      </c>
    </row>
    <row r="12">
      <c r="A12" s="1">
        <v>185.5</v>
      </c>
      <c r="B12" s="1">
        <f t="shared" si="1"/>
        <v>0.01667</v>
      </c>
      <c r="C12" s="1">
        <v>10.0</v>
      </c>
      <c r="D12" s="2">
        <f t="shared" si="6"/>
        <v>0.1667</v>
      </c>
      <c r="E12" s="2">
        <f t="shared" si="7"/>
        <v>185.6667</v>
      </c>
      <c r="G12" s="2">
        <f>ABS(E12-E10)</f>
        <v>6.46666</v>
      </c>
      <c r="H12" s="1">
        <v>2.0</v>
      </c>
      <c r="I12" s="2">
        <f t="shared" si="8"/>
        <v>532.1533251</v>
      </c>
      <c r="J12" s="2">
        <f>SUM(I11:I13)/3</f>
        <v>526.5131508</v>
      </c>
      <c r="L12" s="2">
        <f t="shared" si="4"/>
        <v>0.00000945</v>
      </c>
    </row>
    <row r="13">
      <c r="A13" s="1">
        <v>188.5</v>
      </c>
      <c r="B13" s="1">
        <f t="shared" si="1"/>
        <v>0.01667</v>
      </c>
      <c r="C13" s="1">
        <v>15.0</v>
      </c>
      <c r="D13" s="2">
        <f t="shared" si="6"/>
        <v>0.25005</v>
      </c>
      <c r="E13" s="2">
        <f t="shared" si="7"/>
        <v>188.75005</v>
      </c>
      <c r="G13" s="2">
        <f>ABS(E13-E10)</f>
        <v>9.55001</v>
      </c>
      <c r="H13" s="1">
        <v>3.0</v>
      </c>
      <c r="I13" s="2">
        <f t="shared" si="8"/>
        <v>522.6114965</v>
      </c>
      <c r="L13" s="2">
        <f t="shared" si="4"/>
        <v>0.00000945</v>
      </c>
    </row>
  </sheetData>
  <drawing r:id="rId1"/>
</worksheet>
</file>