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geun/Desktop_real/Work/Classes/BootCamp/Crowdfunding Analysis/"/>
    </mc:Choice>
  </mc:AlternateContent>
  <xr:revisionPtr revIDLastSave="0" documentId="13_ncr:1_{59D807A8-BAD1-5644-9AF7-417A57D595DF}" xr6:coauthVersionLast="46" xr6:coauthVersionMax="46" xr10:uidLastSave="{00000000-0000-0000-0000-000000000000}"/>
  <bookViews>
    <workbookView xWindow="3240" yWindow="4040" windowWidth="27300" windowHeight="14120" xr2:uid="{00000000-000D-0000-FFFF-FFFF00000000}"/>
  </bookViews>
  <sheets>
    <sheet name="Kickstarter" sheetId="1" r:id="rId1"/>
    <sheet name="Theater Outcomes by Launch Date" sheetId="4" r:id="rId2"/>
    <sheet name="Outcomes Based on Goals" sheetId="13" r:id="rId3"/>
    <sheet name="Category Statistics" sheetId="2" r:id="rId4"/>
    <sheet name="Subcategory Statistics" sheetId="3" r:id="rId5"/>
    <sheet name="Edinburgh Research" sheetId="5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4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3" l="1"/>
  <c r="D11" i="13"/>
  <c r="D10" i="13"/>
  <c r="D9" i="13"/>
  <c r="D8" i="13"/>
  <c r="D7" i="13"/>
  <c r="D6" i="13"/>
  <c r="D5" i="13"/>
  <c r="D4" i="13"/>
  <c r="D3" i="13"/>
  <c r="C13" i="13"/>
  <c r="E13" i="13" s="1"/>
  <c r="F13" i="13" s="1"/>
  <c r="C12" i="13"/>
  <c r="C11" i="13"/>
  <c r="C10" i="13"/>
  <c r="C9" i="13"/>
  <c r="C8" i="13"/>
  <c r="C7" i="13"/>
  <c r="C6" i="13"/>
  <c r="C5" i="13"/>
  <c r="C4" i="13"/>
  <c r="B12" i="13"/>
  <c r="B11" i="13"/>
  <c r="B10" i="13"/>
  <c r="B9" i="13"/>
  <c r="B8" i="13"/>
  <c r="B7" i="13"/>
  <c r="B6" i="13"/>
  <c r="B5" i="13"/>
  <c r="B4" i="13"/>
  <c r="B3" i="13"/>
  <c r="C3" i="13"/>
  <c r="B13" i="13"/>
  <c r="B2" i="13"/>
  <c r="D13" i="13"/>
  <c r="D2" i="13"/>
  <c r="C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12" i="13" l="1"/>
  <c r="F12" i="13" s="1"/>
  <c r="E11" i="13"/>
  <c r="E10" i="13"/>
  <c r="F10" i="13" s="1"/>
  <c r="E8" i="13"/>
  <c r="G8" i="13" s="1"/>
  <c r="E7" i="13"/>
  <c r="G7" i="13" s="1"/>
  <c r="E5" i="13"/>
  <c r="G5" i="13" s="1"/>
  <c r="E4" i="13"/>
  <c r="G4" i="13" s="1"/>
  <c r="E3" i="13"/>
  <c r="F3" i="13" s="1"/>
  <c r="H11" i="13"/>
  <c r="G11" i="13"/>
  <c r="F11" i="13"/>
  <c r="H4" i="13"/>
  <c r="E9" i="13"/>
  <c r="G9" i="13" s="1"/>
  <c r="E6" i="13"/>
  <c r="G6" i="13" s="1"/>
  <c r="F8" i="13"/>
  <c r="F5" i="13"/>
  <c r="H3" i="13"/>
  <c r="G3" i="13"/>
  <c r="H13" i="13"/>
  <c r="G13" i="13"/>
  <c r="H12" i="13"/>
  <c r="G12" i="13"/>
  <c r="H10" i="13"/>
  <c r="G10" i="13"/>
  <c r="E2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3" l="1"/>
  <c r="F7" i="13"/>
  <c r="H5" i="13"/>
  <c r="F4" i="13"/>
  <c r="H7" i="13"/>
  <c r="H6" i="13"/>
  <c r="F6" i="13"/>
  <c r="H9" i="13"/>
  <c r="F9" i="13"/>
  <c r="G2" i="13"/>
  <c r="H2" i="13"/>
  <c r="F2" i="13"/>
</calcChain>
</file>

<file path=xl/sharedStrings.xml><?xml version="1.0" encoding="utf-8"?>
<sst xmlns="http://schemas.openxmlformats.org/spreadsheetml/2006/main" count="33058" uniqueCount="8402">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</sst>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7-CF44-AC59-48B717B6047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BA-7A41-B6E5-F454D2E142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BA-7A41-B6E5-F454D2E14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18752"/>
        <c:axId val="131882096"/>
      </c:lineChart>
      <c:catAx>
        <c:axId val="11241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2096"/>
        <c:crosses val="autoZero"/>
        <c:auto val="1"/>
        <c:lblAlgn val="ctr"/>
        <c:lblOffset val="100"/>
        <c:noMultiLvlLbl val="0"/>
      </c:catAx>
      <c:valAx>
        <c:axId val="13188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1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3-0B4B-9287-FBC89DCCBF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3-0B4B-9287-FBC89DCCBF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3-0B4B-9287-FBC89DCCB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534639"/>
        <c:axId val="1953339007"/>
      </c:lineChart>
      <c:catAx>
        <c:axId val="195253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339007"/>
        <c:crosses val="autoZero"/>
        <c:auto val="1"/>
        <c:lblAlgn val="ctr"/>
        <c:lblOffset val="100"/>
        <c:noMultiLvlLbl val="0"/>
      </c:catAx>
      <c:valAx>
        <c:axId val="195333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3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1-284C-94F9-7B598E3031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51-284C-94F9-7B598E3031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51-284C-94F9-7B598E3031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51-284C-94F9-7B598E30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437264"/>
        <c:axId val="151797520"/>
      </c:barChart>
      <c:catAx>
        <c:axId val="15143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7520"/>
        <c:crosses val="autoZero"/>
        <c:auto val="1"/>
        <c:lblAlgn val="ctr"/>
        <c:lblOffset val="100"/>
        <c:noMultiLvlLbl val="0"/>
      </c:catAx>
      <c:valAx>
        <c:axId val="1517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3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8-D241-9AEA-791759D734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C-044C-8303-A03D63DB98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2C-044C-8303-A03D63DB984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2C-044C-8303-A03D63DB9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433664"/>
        <c:axId val="85068528"/>
      </c:barChart>
      <c:catAx>
        <c:axId val="8543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8528"/>
        <c:crosses val="autoZero"/>
        <c:auto val="1"/>
        <c:lblAlgn val="ctr"/>
        <c:lblOffset val="100"/>
        <c:noMultiLvlLbl val="0"/>
      </c:catAx>
      <c:valAx>
        <c:axId val="850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171450</xdr:rowOff>
    </xdr:from>
    <xdr:to>
      <xdr:col>15</xdr:col>
      <xdr:colOff>279400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7DF86-7EFF-374C-96B2-525F00475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487680</xdr:colOff>
      <xdr:row>15</xdr:row>
      <xdr:rowOff>142240</xdr:rowOff>
    </xdr:from>
    <xdr:to>
      <xdr:col>9</xdr:col>
      <xdr:colOff>20320</xdr:colOff>
      <xdr:row>38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2EF728-2963-2041-950E-DAF64DB1F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107950</xdr:rowOff>
    </xdr:from>
    <xdr:to>
      <xdr:col>15</xdr:col>
      <xdr:colOff>431800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38D10-6598-B14F-A284-2EE9B6F51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</xdr:row>
      <xdr:rowOff>139700</xdr:rowOff>
    </xdr:from>
    <xdr:to>
      <xdr:col>15</xdr:col>
      <xdr:colOff>660400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A9694-58EB-F148-B970-29BC1717D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un Song" refreshedDate="44267.602551620374" createdVersion="6" refreshedVersion="6" minRefreshableVersion="3" recordCount="4114" xr:uid="{F910D6EF-90AB-CE49-A7E5-CF9ECD7258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un Song" refreshedDate="44267.615327893516" createdVersion="6" refreshedVersion="6" minRefreshableVersion="3" recordCount="4114" xr:uid="{51A61FFC-F08F-2E42-AFEA-3C2C03ECBFB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C47BD-52C9-1C41-B425-834AB60043B1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9384F-6AC4-4E44-83B6-6CA5D57969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B5FDA-3175-EA48-87F1-3FFB7E15E2B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2" zoomScaleNormal="122" workbookViewId="0">
      <selection activeCell="C6" sqref="C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8.6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6" t="s">
        <v>8366</v>
      </c>
      <c r="U1" s="18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7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7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7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7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7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7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7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7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7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7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7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7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7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7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7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7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7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7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7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7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7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7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7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7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7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7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7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7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7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7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7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7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7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7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7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7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7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7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7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7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7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7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7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7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7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7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7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7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7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7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7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7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7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7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7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7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7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7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7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7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7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7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7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7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7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7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7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7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7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7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7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7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7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7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7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7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7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7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7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7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7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7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7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7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 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 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 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 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 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7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 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 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7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 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7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 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 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 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 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 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7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 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7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 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 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 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7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7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 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 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 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 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41622-ED8D-8644-8F6D-4829D851A7BD}">
  <dimension ref="A1:E18"/>
  <sheetViews>
    <sheetView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8364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2BB5F-4790-A843-A5E6-D9D85B9D3ADE}">
  <dimension ref="A1:H13"/>
  <sheetViews>
    <sheetView zoomScale="125" workbookViewId="0">
      <selection activeCell="A15" sqref="A15"/>
    </sheetView>
  </sheetViews>
  <sheetFormatPr baseColWidth="10" defaultRowHeight="15" x14ac:dyDescent="0.2"/>
  <cols>
    <col min="1" max="2" width="16" bestFit="1" customWidth="1"/>
    <col min="3" max="3" width="12.5" bestFit="1" customWidth="1"/>
    <col min="4" max="4" width="15" bestFit="1" customWidth="1"/>
    <col min="5" max="5" width="11.83203125" bestFit="1" customWidth="1"/>
    <col min="6" max="6" width="18.5" bestFit="1" customWidth="1"/>
    <col min="7" max="7" width="15" bestFit="1" customWidth="1"/>
    <col min="8" max="8" width="18.1640625" bestFit="1" customWidth="1"/>
  </cols>
  <sheetData>
    <row r="1" spans="1:8" x14ac:dyDescent="0.2">
      <c r="A1" s="18" t="s">
        <v>8381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2">
      <c r="A2" t="s">
        <v>8390</v>
      </c>
      <c r="B2">
        <f>COUNTIFS(Kickstarter!$F:$F,"=successful",Kickstarter!$D:$D,"&lt;1000",Kickstarter!$R:$R,"=plays")</f>
        <v>141</v>
      </c>
      <c r="C2">
        <f>COUNTIFS(Kickstarter!F:F,"=failed",Kickstarter!D:D,"&lt;1000",Kickstarter!R:R,"=plays")</f>
        <v>45</v>
      </c>
      <c r="D2">
        <f>COUNTIFS(Kickstarter!F:F,"=canceled",Kickstarter!D:D,"&lt;1000",Kickstarter!R:R,"=plays")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">
      <c r="A3" t="s">
        <v>8391</v>
      </c>
      <c r="B3">
        <f>COUNTIFS(Kickstarter!F:F,"=successful",Kickstarter!D:D,"&gt;=1000",Kickstarter!D:D,"&lt;5000",Kickstarter!R:R,"=plays")</f>
        <v>388</v>
      </c>
      <c r="C3">
        <f>COUNTIFS(Kickstarter!F:F,"=failed",Kickstarter!D:D,"&gt;=1000",Kickstarter!D:D,"&lt;5000",Kickstarter!R:R,"=plays")</f>
        <v>146</v>
      </c>
      <c r="D3">
        <f>COUNTIFS(Kickstarter!F:F,"=canceled",Kickstarter!D:D,"&gt;=1000",Kickstarter!D:D,"&lt;5000",Kickstarter!R:R,"=plays")</f>
        <v>0</v>
      </c>
      <c r="E3">
        <f t="shared" ref="E3:E13" si="0">SUM(B3:D3)</f>
        <v>534</v>
      </c>
      <c r="F3" s="19">
        <f t="shared" ref="F3:F13" si="1">IFERROR(B3/E3,0)</f>
        <v>0.72659176029962547</v>
      </c>
      <c r="G3" s="19">
        <f t="shared" ref="G3:G13" si="2">IFERROR(C3/E3,0)</f>
        <v>0.27340823970037453</v>
      </c>
      <c r="H3" s="19">
        <f t="shared" ref="H3:H13" si="3">IFERROR(D3/E3,0)</f>
        <v>0</v>
      </c>
    </row>
    <row r="4" spans="1:8" x14ac:dyDescent="0.2">
      <c r="A4" t="s">
        <v>8392</v>
      </c>
      <c r="B4">
        <f>COUNTIFS(Kickstarter!F:F,"=successful",Kickstarter!D:D,"&gt;=5000",Kickstarter!D:D,"&lt;10000",Kickstarter!R:R,"=plays")</f>
        <v>93</v>
      </c>
      <c r="C4">
        <f>COUNTIFS(Kickstarter!F:F,"=failed",Kickstarter!D:D,"&gt;=5000",Kickstarter!D:D,"&lt;10000",Kickstarter!R:R,"=plays")</f>
        <v>76</v>
      </c>
      <c r="D4">
        <f>COUNTIFS(Kickstarter!F:F,"=canceled",Kickstarter!D:D,"&gt;=5000",Kickstarter!D:D,"&lt;10000",Kickstarter!R:R,"=plays")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8393</v>
      </c>
      <c r="B5">
        <f>COUNTIFS(Kickstarter!F:F,"=successful",Kickstarter!D:D,"&gt;=10000",Kickstarter!D:D,"&lt;15000",Kickstarter!R:R,"=plays")</f>
        <v>39</v>
      </c>
      <c r="C5">
        <f>COUNTIFS(Kickstarter!F:F,"=failed",Kickstarter!D:D,"&gt;=10000",Kickstarter!D:D,"&lt;15000",Kickstarter!R:R,"=plays")</f>
        <v>33</v>
      </c>
      <c r="D5">
        <f>COUNTIFS(Kickstarter!F:F,"=canceled",Kickstarter!D:D,"&gt;=10000",Kickstarter!D:D,"&lt;15000",Kickstarter!R:R,"=plays")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8394</v>
      </c>
      <c r="B6">
        <f>COUNTIFS(Kickstarter!F:F,"=successful",Kickstarter!D:D,"&gt;=15000",Kickstarter!D:D,"&lt;20000",Kickstarter!R:R,"=plays")</f>
        <v>12</v>
      </c>
      <c r="C6">
        <f>COUNTIFS(Kickstarter!F:F,"=failed",Kickstarter!D:D,"&gt;=15000",Kickstarter!D:D,"&lt;20000",Kickstarter!R:R,"=plays")</f>
        <v>12</v>
      </c>
      <c r="D6">
        <f>COUNTIFS(Kickstarter!F:F,"=canceled",Kickstarter!D:D,"&gt;=15000",Kickstarter!D:D,"&lt;20000",Kickstarter!R:R,"=plays")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8395</v>
      </c>
      <c r="B7">
        <f>COUNTIFS(Kickstarter!F:F,"=successful",Kickstarter!D:D,"&gt;=20000",Kickstarter!D:D,"&lt;25000",Kickstarter!R:R,"=plays")</f>
        <v>9</v>
      </c>
      <c r="C7">
        <f>COUNTIFS(Kickstarter!F:F,"=failed",Kickstarter!D:D,"&gt;=20000",Kickstarter!D:D,"&lt;25000",Kickstarter!R:R,"=plays")</f>
        <v>11</v>
      </c>
      <c r="D7">
        <f>COUNTIFS(Kickstarter!F:F,"=canceled",Kickstarter!D:D,"&gt;=20000",Kickstarter!D:D,"&lt;25000",Kickstarter!R:R,"=plays")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8396</v>
      </c>
      <c r="B8">
        <f>COUNTIFS(Kickstarter!F:F,"=successful",Kickstarter!D:D,"&gt;=25000",Kickstarter!D:D,"&lt;30000",Kickstarter!R:R,"=plays")</f>
        <v>1</v>
      </c>
      <c r="C8">
        <f>COUNTIFS(Kickstarter!F:F,"=failed",Kickstarter!D:D,"&gt;=25000",Kickstarter!D:D,"&lt;30000",Kickstarter!R:R,"=plays")</f>
        <v>4</v>
      </c>
      <c r="D8">
        <f>COUNTIFS(Kickstarter!F:F,"=canceled",Kickstarter!D:D,"&gt;=25000",Kickstarter!D:D,"&lt;30000",Kickstarter!R:R,"=plays")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8397</v>
      </c>
      <c r="B9">
        <f>COUNTIFS(Kickstarter!F:F,"=successful",Kickstarter!D:D,"&gt;=30000",Kickstarter!D:D,"&lt;35000",Kickstarter!R:R,"=plays")</f>
        <v>3</v>
      </c>
      <c r="C9">
        <f>COUNTIFS(Kickstarter!F:F,"=failed",Kickstarter!D:D,"&gt;=30000",Kickstarter!D:D,"&lt;35000",Kickstarter!R:R,"=plays")</f>
        <v>8</v>
      </c>
      <c r="D9">
        <f>COUNTIFS(Kickstarter!F:F,"=canceled",Kickstarter!D:D,"&gt;=30000",Kickstarter!D:D,"&lt;35000",Kickstarter!R:R,"=plays")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8398</v>
      </c>
      <c r="B10">
        <f>COUNTIFS(Kickstarter!F:F,"=successful",Kickstarter!D:D,"&gt;=35000",Kickstarter!D:D,"&lt;40000",Kickstarter!R:R,"=plays")</f>
        <v>4</v>
      </c>
      <c r="C10">
        <f>COUNTIFS(Kickstarter!F:F,"=failed",Kickstarter!D:D,"&gt;=35000",Kickstarter!D:D,"&lt;40000",Kickstarter!R:R,"=plays")</f>
        <v>2</v>
      </c>
      <c r="D10">
        <f>COUNTIFS(Kickstarter!F:F,"=canceled",Kickstarter!D:D,"&gt;=35000",Kickstarter!D:D,"&lt;40000",Kickstarter!R:R,"=plays")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8399</v>
      </c>
      <c r="B11">
        <f>COUNTIFS(Kickstarter!F:F,"=successful",Kickstarter!D:D,"&gt;=40000",Kickstarter!D:D,"&lt;45000",Kickstarter!R:R,"=plays")</f>
        <v>2</v>
      </c>
      <c r="C11">
        <f>COUNTIFS(Kickstarter!F:F,"=failed",Kickstarter!D:D,"&gt;=40000",Kickstarter!D:D,"&lt;45000",Kickstarter!R:R,"=plays")</f>
        <v>1</v>
      </c>
      <c r="D11">
        <f>COUNTIFS(Kickstarter!F:F,"=canceled",Kickstarter!D:D,"&gt;=40000",Kickstarter!D:D,"&lt;45000",Kickstarter!R:R,"=plays")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8400</v>
      </c>
      <c r="B12">
        <f>COUNTIFS(Kickstarter!F:F,"=successful",Kickstarter!D:D,"&gt;=45000",Kickstarter!D:D,"&lt;50000",Kickstarter!R:R,"=plays")</f>
        <v>0</v>
      </c>
      <c r="C12">
        <f>COUNTIFS(Kickstarter!F:F,"=failed",Kickstarter!D:D,"&gt;=45000",Kickstarter!D:D,"&lt;50000",Kickstarter!R:R,"=plays")</f>
        <v>1</v>
      </c>
      <c r="D12">
        <f>COUNTIFS(Kickstarter!F:F,"=canceled",Kickstarter!D:D,"&gt;=45000",Kickstarter!D:D,"&lt;50000",Kickstarter!R:R,"=plays")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8401</v>
      </c>
      <c r="B13">
        <f>COUNTIFS(Kickstarter!F:F,"=successful",Kickstarter!D:D,"&gt;50000",Kickstarter!R:R,"=plays")</f>
        <v>2</v>
      </c>
      <c r="C13">
        <f>COUNTIFS(Kickstarter!F:F,"=failed",Kickstarter!D:D,"&gt;50000",Kickstarter!R:R,"=plays")</f>
        <v>10</v>
      </c>
      <c r="D13">
        <f>COUNTIFS(Kickstarter!F:F,"=canceled",Kickstarter!D:D,"&gt;50000",Kickstarter!R:R,"=plays")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29F57-1D83-B244-AB6C-9061DFE196B2}">
  <dimension ref="A1:F14"/>
  <sheetViews>
    <sheetView topLeftCell="A2" workbookViewId="0">
      <selection activeCell="F32" sqref="F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8364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E584-6A01-8F42-BF74-1E6DC6EE7E21}">
  <dimension ref="A1:F47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2" spans="1:6" x14ac:dyDescent="0.2">
      <c r="A2" s="9" t="s">
        <v>8358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8314</v>
      </c>
      <c r="B6" s="11"/>
      <c r="C6" s="11">
        <v>78</v>
      </c>
      <c r="D6" s="11"/>
      <c r="E6" s="11"/>
      <c r="F6" s="11">
        <v>78</v>
      </c>
    </row>
    <row r="7" spans="1:6" x14ac:dyDescent="0.2">
      <c r="A7" s="10" t="s">
        <v>8342</v>
      </c>
      <c r="B7" s="11">
        <v>16</v>
      </c>
      <c r="C7" s="11"/>
      <c r="D7" s="11"/>
      <c r="E7" s="11"/>
      <c r="F7" s="11">
        <v>16</v>
      </c>
    </row>
    <row r="8" spans="1:6" x14ac:dyDescent="0.2">
      <c r="A8" s="10" t="s">
        <v>8330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0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0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0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0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0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0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0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0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0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0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0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0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0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0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0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0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0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0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0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0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0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0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0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0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0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0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0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0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0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0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0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0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0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0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0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0" t="s">
        <v>8361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12F8-231C-B24C-BD0B-B61D5D837FE3}">
  <dimension ref="A1:D6"/>
  <sheetViews>
    <sheetView zoomScale="127" zoomScaleNormal="127" workbookViewId="0"/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ht="1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2">
        <f>VLOOKUP(A2, Kickstarter!B:E, 4, FALSE)</f>
        <v>2020</v>
      </c>
    </row>
    <row r="3" spans="1:4" ht="1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2">
        <f>VLOOKUP(A3, Kickstarter!B:E, 4, FALSE)</f>
        <v>2020</v>
      </c>
    </row>
    <row r="4" spans="1:4" ht="1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2">
        <f>VLOOKUP(A4, Kickstarter!B:E, 4, FALSE)</f>
        <v>2576</v>
      </c>
    </row>
    <row r="5" spans="1:4" ht="1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2">
        <f>VLOOKUP(A5, Kickstarter!B:E, 4, FALSE)</f>
        <v>1168</v>
      </c>
    </row>
    <row r="6" spans="1:4" ht="1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2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Jieun Song</cp:lastModifiedBy>
  <dcterms:created xsi:type="dcterms:W3CDTF">2017-04-20T15:17:24Z</dcterms:created>
  <dcterms:modified xsi:type="dcterms:W3CDTF">2021-03-15T21:40:54Z</dcterms:modified>
</cp:coreProperties>
</file>