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rados\Desktop\financna\buying_info\"/>
    </mc:Choice>
  </mc:AlternateContent>
  <xr:revisionPtr revIDLastSave="0" documentId="8_{0AB529C8-EDEE-4037-88B8-08BC42107D79}" xr6:coauthVersionLast="47" xr6:coauthVersionMax="47" xr10:uidLastSave="{00000000-0000-0000-0000-000000000000}"/>
  <bookViews>
    <workbookView xWindow="-110" yWindow="-110" windowWidth="19420" windowHeight="11020" xr2:uid="{7730A6B8-4958-445F-A23A-A395ABB50691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S4" i="1" s="1"/>
  <c r="H2" i="1"/>
  <c r="K2" i="1"/>
  <c r="S11" i="1"/>
  <c r="S10" i="1"/>
  <c r="S9" i="1"/>
  <c r="S8" i="1"/>
  <c r="S7" i="1"/>
  <c r="S6" i="1"/>
  <c r="S5" i="1"/>
  <c r="P11" i="1"/>
  <c r="P10" i="1"/>
  <c r="P9" i="1"/>
  <c r="P8" i="1"/>
  <c r="P7" i="1"/>
  <c r="P6" i="1"/>
  <c r="P5" i="1"/>
  <c r="P4" i="1"/>
  <c r="P3" i="1"/>
  <c r="P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D44" i="1"/>
  <c r="N10" i="1"/>
  <c r="N4" i="1"/>
  <c r="N2" i="1"/>
  <c r="N11" i="1"/>
  <c r="N9" i="1"/>
  <c r="N8" i="1"/>
  <c r="N7" i="1"/>
  <c r="N6" i="1"/>
  <c r="N5" i="1"/>
  <c r="N3" i="1"/>
  <c r="C44" i="1"/>
  <c r="I7" i="1" l="1"/>
  <c r="H7" i="1" s="1"/>
  <c r="G7" i="1" s="1"/>
  <c r="K7" i="1" s="1"/>
  <c r="I6" i="1"/>
  <c r="H6" i="1" s="1"/>
  <c r="I3" i="1"/>
  <c r="H3" i="1" s="1"/>
  <c r="G3" i="1" s="1"/>
  <c r="K3" i="1" s="1"/>
  <c r="I5" i="1"/>
  <c r="H5" i="1" s="1"/>
  <c r="G5" i="1" s="1"/>
  <c r="K5" i="1" s="1"/>
  <c r="S2" i="1"/>
  <c r="P12" i="1"/>
  <c r="Q5" i="1" s="1"/>
  <c r="N12" i="1"/>
  <c r="O2" i="1" s="1"/>
  <c r="S3" i="1" l="1"/>
  <c r="K44" i="1"/>
  <c r="O4" i="1"/>
  <c r="O11" i="1"/>
  <c r="Q2" i="1"/>
  <c r="Q8" i="1"/>
  <c r="Q10" i="1"/>
  <c r="Q7" i="1"/>
  <c r="O7" i="1"/>
  <c r="Q3" i="1"/>
  <c r="O10" i="1"/>
  <c r="O8" i="1"/>
  <c r="O3" i="1"/>
  <c r="O9" i="1"/>
  <c r="Q4" i="1"/>
  <c r="O5" i="1"/>
  <c r="O6" i="1"/>
  <c r="Q11" i="1"/>
  <c r="Q9" i="1"/>
  <c r="Q6" i="1"/>
  <c r="S12" i="1"/>
  <c r="R6" i="1" l="1"/>
  <c r="R11" i="1"/>
  <c r="Q12" i="1"/>
  <c r="R4" i="1"/>
  <c r="R5" i="1"/>
  <c r="R3" i="1"/>
  <c r="T9" i="1"/>
  <c r="U9" i="1" s="1"/>
  <c r="T10" i="1"/>
  <c r="U10" i="1" s="1"/>
  <c r="T3" i="1"/>
  <c r="U3" i="1" s="1"/>
  <c r="T11" i="1"/>
  <c r="U11" i="1" s="1"/>
  <c r="T4" i="1"/>
  <c r="U4" i="1" s="1"/>
  <c r="T5" i="1"/>
  <c r="U5" i="1" s="1"/>
  <c r="T6" i="1"/>
  <c r="U6" i="1" s="1"/>
  <c r="T7" i="1"/>
  <c r="U7" i="1" s="1"/>
  <c r="T8" i="1"/>
  <c r="U8" i="1" s="1"/>
  <c r="T2" i="1"/>
  <c r="R8" i="1"/>
  <c r="R10" i="1"/>
  <c r="R7" i="1"/>
  <c r="R9" i="1"/>
  <c r="O12" i="1"/>
  <c r="T12" i="1" l="1"/>
  <c r="U2" i="1"/>
  <c r="R2" i="1"/>
</calcChain>
</file>

<file path=xl/sharedStrings.xml><?xml version="1.0" encoding="utf-8"?>
<sst xmlns="http://schemas.openxmlformats.org/spreadsheetml/2006/main" count="118" uniqueCount="78">
  <si>
    <t>Symbol</t>
  </si>
  <si>
    <t>ORCL</t>
  </si>
  <si>
    <t>LLY</t>
  </si>
  <si>
    <t>MSFT</t>
  </si>
  <si>
    <t>PFE</t>
  </si>
  <si>
    <t>SPG</t>
  </si>
  <si>
    <t>DHR</t>
  </si>
  <si>
    <t>F</t>
  </si>
  <si>
    <t>GD</t>
  </si>
  <si>
    <t>COST</t>
  </si>
  <si>
    <t>COP</t>
  </si>
  <si>
    <t>CRM</t>
  </si>
  <si>
    <t>ACN</t>
  </si>
  <si>
    <t>TSLA</t>
  </si>
  <si>
    <t>UNH</t>
  </si>
  <si>
    <t>TMO</t>
  </si>
  <si>
    <t>LOW</t>
  </si>
  <si>
    <t>GS</t>
  </si>
  <si>
    <t>CVX</t>
  </si>
  <si>
    <t>EXC</t>
  </si>
  <si>
    <t>JPM</t>
  </si>
  <si>
    <t>AMT</t>
  </si>
  <si>
    <t>PM</t>
  </si>
  <si>
    <t>AIG</t>
  </si>
  <si>
    <t>GOOG</t>
  </si>
  <si>
    <t>NVDA</t>
  </si>
  <si>
    <t>WFC</t>
  </si>
  <si>
    <t>XOM</t>
  </si>
  <si>
    <t>ADBE</t>
  </si>
  <si>
    <t>AXP</t>
  </si>
  <si>
    <t>CSCO</t>
  </si>
  <si>
    <t>BLK</t>
  </si>
  <si>
    <t>BK</t>
  </si>
  <si>
    <t>BAC</t>
  </si>
  <si>
    <t>EMR</t>
  </si>
  <si>
    <t>USB</t>
  </si>
  <si>
    <t>COF</t>
  </si>
  <si>
    <t>MCD</t>
  </si>
  <si>
    <t>MET</t>
  </si>
  <si>
    <t>UPS</t>
  </si>
  <si>
    <t>MS</t>
  </si>
  <si>
    <t>TGT</t>
  </si>
  <si>
    <t>CVS</t>
  </si>
  <si>
    <t>Sektor</t>
  </si>
  <si>
    <t>Technology</t>
  </si>
  <si>
    <t>Healthcare</t>
  </si>
  <si>
    <t>Industrials</t>
  </si>
  <si>
    <t>Real Estate</t>
  </si>
  <si>
    <t>Energy</t>
  </si>
  <si>
    <t>Communication</t>
  </si>
  <si>
    <t>Consumer Defensive</t>
  </si>
  <si>
    <t>Consumer Cyclical</t>
  </si>
  <si>
    <t>Financial</t>
  </si>
  <si>
    <t>Utilities</t>
  </si>
  <si>
    <t>Consumer cyclical</t>
  </si>
  <si>
    <t>Consumer defensive</t>
  </si>
  <si>
    <t>Invest. 1.12.</t>
  </si>
  <si>
    <t>12.12.</t>
  </si>
  <si>
    <t>rozdiel 12.12. - 1.12.</t>
  </si>
  <si>
    <t>Sektor celkovo</t>
  </si>
  <si>
    <t>inv. 1.12. $</t>
  </si>
  <si>
    <t>inv. 1.12. %</t>
  </si>
  <si>
    <t>inv. 12.12. $</t>
  </si>
  <si>
    <t>inv. 12.12. %</t>
  </si>
  <si>
    <t>rozdiel 12.12. - 1.12. %</t>
  </si>
  <si>
    <t>inv. reb. 12.12. $</t>
  </si>
  <si>
    <t>inv. reb. 12.12. %</t>
  </si>
  <si>
    <t>rozdiel 12.12. reb. - 1.12.</t>
  </si>
  <si>
    <t>predať</t>
  </si>
  <si>
    <t>kúpiť</t>
  </si>
  <si>
    <t>rozdiel nad 0.5 %</t>
  </si>
  <si>
    <t>rozdiel pod -0.5 %</t>
  </si>
  <si>
    <t>cena akcie 12.12.</t>
  </si>
  <si>
    <t>ks akcií predať/kúpiť</t>
  </si>
  <si>
    <t>očak. zisk/strata</t>
  </si>
  <si>
    <t>%</t>
  </si>
  <si>
    <t>skut. zisk/strata</t>
  </si>
  <si>
    <t>inv. reb. 12.12.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</si>
</sst>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 vertical="center" wrapText="1"/>
    </xf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0" borderId="0" xfId="0" applyFont="1" applyAlignment="1">
      <alignment horizontal="left"/>
    </xf>
    <xf numFmtId="2" fontId="0" fillId="0" borderId="0" xfId="0" applyNumberFormat="1"/>
    <xf numFmtId="2" fontId="0" fillId="0" borderId="0" xfId="0" applyNumberFormat="1" applyFill="1"/>
    <xf numFmtId="168" fontId="1" fillId="0" borderId="0" xfId="0" applyNumberFormat="1" applyFont="1" applyFill="1"/>
    <xf numFmtId="168" fontId="0" fillId="0" borderId="0" xfId="0" applyNumberFormat="1"/>
    <xf numFmtId="168" fontId="0" fillId="0" borderId="0" xfId="0" applyNumberFormat="1" applyFill="1"/>
    <xf numFmtId="168" fontId="1" fillId="0" borderId="0" xfId="0" applyNumberFormat="1" applyFont="1"/>
    <xf numFmtId="0" fontId="0" fillId="12" borderId="0" xfId="0" applyFill="1"/>
    <xf numFmtId="2" fontId="0" fillId="12" borderId="0" xfId="0" applyNumberFormat="1" applyFill="1"/>
    <xf numFmtId="168" fontId="1" fillId="12" borderId="0" xfId="0" applyNumberFormat="1" applyFont="1" applyFill="1"/>
    <xf numFmtId="168" fontId="0" fillId="12" borderId="0" xfId="0" applyNumberFormat="1" applyFill="1"/>
    <xf numFmtId="0" fontId="0" fillId="13" borderId="0" xfId="0" applyFill="1"/>
    <xf numFmtId="2" fontId="0" fillId="13" borderId="0" xfId="0" applyNumberFormat="1" applyFill="1"/>
    <xf numFmtId="168" fontId="1" fillId="13" borderId="0" xfId="0" applyNumberFormat="1" applyFont="1" applyFill="1"/>
    <xf numFmtId="168" fontId="0" fillId="13" borderId="0" xfId="0" applyNumberFormat="1" applyFill="1"/>
    <xf numFmtId="0" fontId="2" fillId="12" borderId="0" xfId="0" applyFont="1" applyFill="1" applyAlignment="1">
      <alignment horizontal="right" vertical="center" wrapText="1"/>
    </xf>
    <xf numFmtId="0" fontId="2" fillId="12" borderId="0" xfId="0" applyFont="1" applyFill="1"/>
    <xf numFmtId="0" fontId="2" fillId="13" borderId="0" xfId="0" applyFont="1" applyFill="1" applyAlignment="1">
      <alignment horizontal="right" vertical="center" wrapText="1"/>
    </xf>
    <xf numFmtId="0" fontId="2" fillId="13" borderId="0" xfId="0" applyFont="1" applyFill="1"/>
  </cellXfs>
  <cellStyles count="1">
    <cellStyle name="Normálna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Aerodynamika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6B7A6-18C0-4EEF-BAC0-8E9C65C53C40}">
  <dimension ref="A1:U44"/>
  <sheetViews>
    <sheetView tabSelected="1" zoomScaleNormal="100" workbookViewId="0">
      <selection activeCell="G16" sqref="G16"/>
    </sheetView>
  </sheetViews>
  <sheetFormatPr defaultRowHeight="14.5" x14ac:dyDescent="0.35"/>
  <cols>
    <col min="1" max="1" width="18.1796875" customWidth="1"/>
    <col min="2" max="2" width="8.7265625" style="1"/>
    <col min="3" max="3" width="10.7265625" style="1" customWidth="1"/>
    <col min="5" max="5" width="17.81640625" bestFit="1" customWidth="1"/>
    <col min="6" max="6" width="15.08984375" bestFit="1" customWidth="1"/>
    <col min="7" max="7" width="18.26953125" bestFit="1" customWidth="1"/>
    <col min="8" max="8" width="18.26953125" customWidth="1"/>
    <col min="9" max="9" width="8.36328125" bestFit="1" customWidth="1"/>
    <col min="10" max="10" width="14.453125" bestFit="1" customWidth="1"/>
    <col min="11" max="11" width="13.26953125" bestFit="1" customWidth="1"/>
    <col min="13" max="13" width="18" customWidth="1"/>
    <col min="14" max="14" width="9.81640625" bestFit="1" customWidth="1"/>
    <col min="15" max="15" width="10.26953125" bestFit="1" customWidth="1"/>
    <col min="16" max="16" width="10.81640625" bestFit="1" customWidth="1"/>
    <col min="17" max="17" width="12.36328125" bestFit="1" customWidth="1"/>
    <col min="18" max="18" width="19.7265625" bestFit="1" customWidth="1"/>
    <col min="19" max="19" width="15.08984375" bestFit="1" customWidth="1"/>
    <col min="20" max="20" width="15.1796875" bestFit="1" customWidth="1"/>
    <col min="21" max="21" width="21.7265625" bestFit="1" customWidth="1"/>
  </cols>
  <sheetData>
    <row r="1" spans="1:21" x14ac:dyDescent="0.35">
      <c r="A1" s="4" t="s">
        <v>43</v>
      </c>
      <c r="B1" s="2" t="s">
        <v>0</v>
      </c>
      <c r="C1" s="2" t="s">
        <v>56</v>
      </c>
      <c r="D1" s="16" t="s">
        <v>57</v>
      </c>
      <c r="E1" s="4" t="s">
        <v>58</v>
      </c>
      <c r="F1" s="4" t="s">
        <v>72</v>
      </c>
      <c r="G1" s="4" t="s">
        <v>73</v>
      </c>
      <c r="H1" s="4" t="s">
        <v>74</v>
      </c>
      <c r="I1" s="22" t="s">
        <v>75</v>
      </c>
      <c r="J1" s="22" t="s">
        <v>76</v>
      </c>
      <c r="K1" s="4" t="s">
        <v>77</v>
      </c>
      <c r="M1" s="4" t="s">
        <v>59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  <c r="T1" s="4" t="s">
        <v>66</v>
      </c>
      <c r="U1" s="4" t="s">
        <v>67</v>
      </c>
    </row>
    <row r="2" spans="1:21" x14ac:dyDescent="0.35">
      <c r="A2" s="7" t="s">
        <v>44</v>
      </c>
      <c r="B2" s="31" t="s">
        <v>1</v>
      </c>
      <c r="C2" s="32">
        <v>12885.08</v>
      </c>
      <c r="D2" s="23">
        <v>14573.46</v>
      </c>
      <c r="E2" s="23">
        <f>D2-C2</f>
        <v>1688.3799999999992</v>
      </c>
      <c r="F2">
        <v>102.63</v>
      </c>
      <c r="G2">
        <v>8</v>
      </c>
      <c r="H2">
        <f>G2*F2</f>
        <v>821.04</v>
      </c>
      <c r="I2" s="20"/>
      <c r="J2" s="17">
        <v>821.04</v>
      </c>
      <c r="K2">
        <f>D2-(F2*G2)</f>
        <v>13752.419999999998</v>
      </c>
      <c r="M2" s="23" t="s">
        <v>44</v>
      </c>
      <c r="N2" s="24">
        <f>C2+C4+C12+C13+C26+C29+C31</f>
        <v>30396.25</v>
      </c>
      <c r="O2" s="25">
        <f>N2/$N$12*100</f>
        <v>30.610650054043532</v>
      </c>
      <c r="P2" s="24">
        <f>D2+D4+D12+D13+D26+D29+D31</f>
        <v>32309.61</v>
      </c>
      <c r="Q2" s="25">
        <f>P2/$P$12*100</f>
        <v>31.367566690135192</v>
      </c>
      <c r="R2" s="26">
        <f>Q2-O2</f>
        <v>0.75691663609165971</v>
      </c>
      <c r="S2" s="23">
        <f>K2+K4+K12+K13+K26+K29+K31</f>
        <v>31488.57</v>
      </c>
      <c r="T2" s="25">
        <f>S2/$S$12*100</f>
        <v>30.561321178647145</v>
      </c>
      <c r="U2" s="26">
        <f>T2-O2</f>
        <v>-4.9328875396387417E-2</v>
      </c>
    </row>
    <row r="3" spans="1:21" x14ac:dyDescent="0.35">
      <c r="A3" s="6" t="s">
        <v>45</v>
      </c>
      <c r="B3" s="33" t="s">
        <v>2</v>
      </c>
      <c r="C3" s="34">
        <v>10417.68</v>
      </c>
      <c r="D3" s="27">
        <v>10253.879999999999</v>
      </c>
      <c r="E3" s="27">
        <f>D3-C3</f>
        <v>-163.80000000000109</v>
      </c>
      <c r="F3">
        <v>244.14</v>
      </c>
      <c r="G3">
        <f>-ROUND(H3/F3, 1)</f>
        <v>2</v>
      </c>
      <c r="H3">
        <f>-$H$2*I3</f>
        <v>-480.96113296617091</v>
      </c>
      <c r="I3" s="20">
        <f>E3/($E$3+$E$5+$E$6+$E$7)</f>
        <v>0.58579500751019553</v>
      </c>
      <c r="J3" s="17">
        <v>-488.28</v>
      </c>
      <c r="K3">
        <f>D3+(F3*G3)</f>
        <v>10742.16</v>
      </c>
      <c r="M3" s="27" t="s">
        <v>45</v>
      </c>
      <c r="N3" s="28">
        <f>C3+C5+C7+C15+C43</f>
        <v>19794.099999999999</v>
      </c>
      <c r="O3" s="29">
        <f t="shared" ref="O3:O11" si="0">N3/$N$12*100</f>
        <v>19.933717752510361</v>
      </c>
      <c r="P3" s="28">
        <f>D3+D5+D7+D15+D43</f>
        <v>19712.970000000005</v>
      </c>
      <c r="Q3" s="29">
        <f>P3/$P$12*100</f>
        <v>19.138203807957897</v>
      </c>
      <c r="R3" s="30">
        <f>Q3-O3</f>
        <v>-0.79551394455246438</v>
      </c>
      <c r="S3" s="27">
        <f>K3+K5+K7+K15+K43</f>
        <v>20412.410000000003</v>
      </c>
      <c r="T3" s="29">
        <f t="shared" ref="T3:T11" si="1">S3/$S$12*100</f>
        <v>19.811322585948769</v>
      </c>
      <c r="U3" s="30">
        <f>T3-O3</f>
        <v>-0.12239516656159211</v>
      </c>
    </row>
    <row r="4" spans="1:21" x14ac:dyDescent="0.35">
      <c r="A4" s="7" t="s">
        <v>44</v>
      </c>
      <c r="B4" s="3" t="s">
        <v>3</v>
      </c>
      <c r="C4" s="1">
        <v>8264.75</v>
      </c>
      <c r="D4">
        <v>8563.5</v>
      </c>
      <c r="E4">
        <f>D4-C4</f>
        <v>298.75</v>
      </c>
      <c r="I4" s="20"/>
      <c r="J4" s="17"/>
      <c r="K4">
        <v>8563.5</v>
      </c>
      <c r="M4" s="27" t="s">
        <v>47</v>
      </c>
      <c r="N4" s="28">
        <f>C22+C6</f>
        <v>5047</v>
      </c>
      <c r="O4" s="29">
        <f t="shared" si="0"/>
        <v>5.0825990318791865</v>
      </c>
      <c r="P4" s="28">
        <f>D22+D6</f>
        <v>5108.8100000000004</v>
      </c>
      <c r="Q4" s="29">
        <f>P4/$P$12*100</f>
        <v>4.9598536900392665</v>
      </c>
      <c r="R4" s="30">
        <f>Q4-O4</f>
        <v>-0.12274534183992003</v>
      </c>
      <c r="S4" s="27">
        <f>K22+K6</f>
        <v>5261.2300000000005</v>
      </c>
      <c r="T4" s="29">
        <f t="shared" si="1"/>
        <v>5.1063017413853258</v>
      </c>
      <c r="U4" s="30">
        <f>T4-O4</f>
        <v>2.3702709506139286E-2</v>
      </c>
    </row>
    <row r="5" spans="1:21" x14ac:dyDescent="0.35">
      <c r="A5" s="6" t="s">
        <v>45</v>
      </c>
      <c r="B5" s="33" t="s">
        <v>4</v>
      </c>
      <c r="C5" s="34">
        <v>3761.1</v>
      </c>
      <c r="D5" s="27">
        <v>3695.3</v>
      </c>
      <c r="E5" s="27">
        <f>D5-C5</f>
        <v>-65.799999999999727</v>
      </c>
      <c r="F5">
        <v>52.79</v>
      </c>
      <c r="G5">
        <f>-ROUND(H5/F5, 0)</f>
        <v>4</v>
      </c>
      <c r="H5">
        <f>-$H$2*I5</f>
        <v>-193.20660896931443</v>
      </c>
      <c r="I5" s="20">
        <f>E5/($E$3+$E$5+$E$6+$E$7)</f>
        <v>0.2353193619912726</v>
      </c>
      <c r="J5" s="17">
        <v>-211.16</v>
      </c>
      <c r="K5">
        <f>D5+(F5*G5)</f>
        <v>3906.46</v>
      </c>
      <c r="M5" t="s">
        <v>54</v>
      </c>
      <c r="N5" s="17">
        <f>C8+C14+C16+C17+C38</f>
        <v>10640.14</v>
      </c>
      <c r="O5" s="19">
        <f t="shared" si="0"/>
        <v>10.715190264128987</v>
      </c>
      <c r="P5" s="17">
        <f>D8+D14+D16+D17+D38</f>
        <v>10986.4</v>
      </c>
      <c r="Q5" s="19">
        <f>P5/$P$12*100</f>
        <v>10.666072251707813</v>
      </c>
      <c r="R5" s="20">
        <f>Q5-O5</f>
        <v>-4.9118012421173418E-2</v>
      </c>
      <c r="S5">
        <f>K8+K14+K16+K17+K38</f>
        <v>10986.4</v>
      </c>
      <c r="T5" s="22">
        <f t="shared" si="1"/>
        <v>10.662881769387717</v>
      </c>
      <c r="U5" s="20">
        <f>T5-O5</f>
        <v>-5.2308494741270195E-2</v>
      </c>
    </row>
    <row r="6" spans="1:21" x14ac:dyDescent="0.35">
      <c r="A6" s="13" t="s">
        <v>47</v>
      </c>
      <c r="B6" s="33" t="s">
        <v>5</v>
      </c>
      <c r="C6" s="34">
        <v>3209.64</v>
      </c>
      <c r="D6" s="27">
        <v>3200.82</v>
      </c>
      <c r="E6" s="27">
        <f>D6-C6</f>
        <v>-8.819999999999709</v>
      </c>
      <c r="F6">
        <v>152.41999999999999</v>
      </c>
      <c r="G6">
        <v>1</v>
      </c>
      <c r="H6">
        <f>-$H$2*I6</f>
        <v>-25.897907159715871</v>
      </c>
      <c r="I6" s="20">
        <f>E6/($E$3+$E$5+$E$6+$E$7)</f>
        <v>3.154280809670159E-2</v>
      </c>
      <c r="J6" s="17">
        <v>-152.41999999999999</v>
      </c>
      <c r="K6">
        <f>D6+(F6*G6)</f>
        <v>3353.2400000000002</v>
      </c>
      <c r="M6" t="s">
        <v>55</v>
      </c>
      <c r="N6" s="17">
        <f>C10+C23+C42</f>
        <v>4746.22</v>
      </c>
      <c r="O6" s="19">
        <f t="shared" si="0"/>
        <v>4.7796974791134597</v>
      </c>
      <c r="P6" s="17">
        <f>D10+D23+D42</f>
        <v>4923.12</v>
      </c>
      <c r="Q6" s="19">
        <f>P6/$P$12*100</f>
        <v>4.7795778074553787</v>
      </c>
      <c r="R6" s="20">
        <f>Q6-O6</f>
        <v>-1.1967165808091096E-4</v>
      </c>
      <c r="S6">
        <f>K10+K23+K42</f>
        <v>4923.12</v>
      </c>
      <c r="T6" s="22">
        <f t="shared" si="1"/>
        <v>4.7781481191753485</v>
      </c>
      <c r="U6" s="20">
        <f>T6-O6</f>
        <v>-1.5493599381111167E-3</v>
      </c>
    </row>
    <row r="7" spans="1:21" x14ac:dyDescent="0.35">
      <c r="A7" s="6" t="s">
        <v>45</v>
      </c>
      <c r="B7" s="33" t="s">
        <v>6</v>
      </c>
      <c r="C7" s="34">
        <v>3216.1</v>
      </c>
      <c r="D7" s="27">
        <v>3174.9</v>
      </c>
      <c r="E7" s="27">
        <f>D7-C7</f>
        <v>-41.199999999999818</v>
      </c>
      <c r="F7">
        <v>317.49</v>
      </c>
      <c r="G7">
        <f>-ROUND(H7/F7, 0)</f>
        <v>0</v>
      </c>
      <c r="H7">
        <f>-$H$2*I7</f>
        <v>-120.97435090479868</v>
      </c>
      <c r="I7" s="20">
        <f>E7/($E$3+$E$5+$E$6+$E$7)</f>
        <v>0.14734282240183022</v>
      </c>
      <c r="J7" s="17">
        <v>0</v>
      </c>
      <c r="K7">
        <f>D7+(F7*G7)</f>
        <v>3174.9</v>
      </c>
      <c r="M7" t="s">
        <v>49</v>
      </c>
      <c r="N7" s="17">
        <f>C25</f>
        <v>2849.04</v>
      </c>
      <c r="O7" s="19">
        <f t="shared" si="0"/>
        <v>2.8691357134505795</v>
      </c>
      <c r="P7" s="17">
        <f>D25</f>
        <v>2973.5</v>
      </c>
      <c r="Q7" s="19">
        <f>P7/$P$12*100</f>
        <v>2.8868023957304652</v>
      </c>
      <c r="R7" s="20">
        <f>Q7-O7</f>
        <v>1.7666682279885659E-2</v>
      </c>
      <c r="S7">
        <f>K25</f>
        <v>2973.5</v>
      </c>
      <c r="T7" s="22">
        <f t="shared" si="1"/>
        <v>2.8859388827345058</v>
      </c>
      <c r="U7" s="20">
        <f>T7-O7</f>
        <v>1.6803169283926334E-2</v>
      </c>
    </row>
    <row r="8" spans="1:21" x14ac:dyDescent="0.35">
      <c r="A8" s="8" t="s">
        <v>51</v>
      </c>
      <c r="B8" s="3" t="s">
        <v>7</v>
      </c>
      <c r="C8" s="1">
        <v>3127.97</v>
      </c>
      <c r="D8">
        <v>3496.35</v>
      </c>
      <c r="E8">
        <f>D8-C8</f>
        <v>368.38000000000011</v>
      </c>
      <c r="J8" s="17"/>
      <c r="K8">
        <v>3496.35</v>
      </c>
      <c r="M8" s="5" t="s">
        <v>46</v>
      </c>
      <c r="N8" s="18">
        <f>C9+C35+C40</f>
        <v>4497.03</v>
      </c>
      <c r="O8" s="19">
        <f t="shared" si="0"/>
        <v>4.5287498165903814</v>
      </c>
      <c r="P8" s="18">
        <f>D9+D35+D40</f>
        <v>4832.1099999999997</v>
      </c>
      <c r="Q8" s="19">
        <f>P8/$P$12*100</f>
        <v>4.6912213635221578</v>
      </c>
      <c r="R8" s="21">
        <f>Q8-O8</f>
        <v>0.16247154693177634</v>
      </c>
      <c r="S8" s="5">
        <f>K9+K35+K40</f>
        <v>4832.1099999999997</v>
      </c>
      <c r="T8" s="22">
        <f t="shared" si="1"/>
        <v>4.689818104809226</v>
      </c>
      <c r="U8" s="20">
        <f>T8-O8</f>
        <v>0.16106828821884456</v>
      </c>
    </row>
    <row r="9" spans="1:21" x14ac:dyDescent="0.35">
      <c r="A9" s="10" t="s">
        <v>46</v>
      </c>
      <c r="B9" s="3" t="s">
        <v>8</v>
      </c>
      <c r="C9" s="1">
        <v>3023.52</v>
      </c>
      <c r="D9">
        <v>3278.88</v>
      </c>
      <c r="E9">
        <f>D9-C9</f>
        <v>255.36000000000013</v>
      </c>
      <c r="K9">
        <v>3278.88</v>
      </c>
      <c r="M9" t="s">
        <v>48</v>
      </c>
      <c r="N9" s="17">
        <f>C11+C19+C28</f>
        <v>6110.6</v>
      </c>
      <c r="O9" s="19">
        <f t="shared" si="0"/>
        <v>6.1537011381416598</v>
      </c>
      <c r="P9" s="17">
        <f>D11+D19+D28</f>
        <v>6410.43</v>
      </c>
      <c r="Q9" s="19">
        <f>P9/$P$12*100</f>
        <v>6.2235226775390773</v>
      </c>
      <c r="R9" s="20">
        <f>Q9-O9</f>
        <v>6.9821539397417531E-2</v>
      </c>
      <c r="S9">
        <f>K11+K19+K28</f>
        <v>6410.43</v>
      </c>
      <c r="T9" s="22">
        <f t="shared" si="1"/>
        <v>6.2216610701354496</v>
      </c>
      <c r="U9" s="20">
        <f>T9-O9</f>
        <v>6.7959931993789802E-2</v>
      </c>
    </row>
    <row r="10" spans="1:21" x14ac:dyDescent="0.35">
      <c r="A10" s="9" t="s">
        <v>50</v>
      </c>
      <c r="B10" s="3" t="s">
        <v>9</v>
      </c>
      <c r="C10" s="1">
        <v>2696.9</v>
      </c>
      <c r="D10">
        <v>2794.1</v>
      </c>
      <c r="E10">
        <f>D10-C10</f>
        <v>97.199999999999818</v>
      </c>
      <c r="K10">
        <v>2794.1</v>
      </c>
      <c r="M10" t="s">
        <v>52</v>
      </c>
      <c r="N10" s="17">
        <f>C18+C24+C27+C30+C32+C33+C34+C36+C37+C39+C41+C21</f>
        <v>13320.929999999998</v>
      </c>
      <c r="O10" s="19">
        <f t="shared" si="0"/>
        <v>13.414889225625201</v>
      </c>
      <c r="P10" s="17">
        <f>D18+D24+D27+D30+D32+D33+D34+D36+D37+D39+D41+D21</f>
        <v>13805.529999999997</v>
      </c>
      <c r="Q10" s="19">
        <f>P10/$P$12*100</f>
        <v>13.4030055753586</v>
      </c>
      <c r="R10" s="20">
        <f>Q10-O10</f>
        <v>-1.1883650266600654E-2</v>
      </c>
      <c r="S10">
        <f>K18+K24+K27+K30+K32+K33+K34+K36+K37+K39+K41+K21</f>
        <v>13805.529999999997</v>
      </c>
      <c r="T10" s="22">
        <f t="shared" si="1"/>
        <v>13.398996409536807</v>
      </c>
      <c r="U10" s="20">
        <f>T10-O10</f>
        <v>-1.5892816088394213E-2</v>
      </c>
    </row>
    <row r="11" spans="1:21" x14ac:dyDescent="0.35">
      <c r="A11" s="12" t="s">
        <v>48</v>
      </c>
      <c r="B11" s="3" t="s">
        <v>10</v>
      </c>
      <c r="C11" s="1">
        <v>2875.33</v>
      </c>
      <c r="D11">
        <v>3013.09</v>
      </c>
      <c r="E11">
        <f>D11-C11</f>
        <v>137.76000000000022</v>
      </c>
      <c r="K11">
        <v>3013.09</v>
      </c>
      <c r="M11" s="5" t="s">
        <v>53</v>
      </c>
      <c r="N11" s="18">
        <f>C20</f>
        <v>1898.28</v>
      </c>
      <c r="O11" s="19">
        <f t="shared" si="0"/>
        <v>1.9116695245166675</v>
      </c>
      <c r="P11" s="18">
        <f>D20</f>
        <v>1940.76</v>
      </c>
      <c r="Q11" s="19">
        <f>P11/$P$12*100</f>
        <v>1.884173740554181</v>
      </c>
      <c r="R11" s="21">
        <f>Q11-O11</f>
        <v>-2.7495783962486531E-2</v>
      </c>
      <c r="S11" s="5">
        <f>K20</f>
        <v>1940.76</v>
      </c>
      <c r="T11" s="22">
        <f t="shared" si="1"/>
        <v>1.8836101382397239</v>
      </c>
      <c r="U11" s="20">
        <f>T11-O11</f>
        <v>-2.8059386276943599E-2</v>
      </c>
    </row>
    <row r="12" spans="1:21" x14ac:dyDescent="0.35">
      <c r="A12" s="7" t="s">
        <v>44</v>
      </c>
      <c r="B12" s="3" t="s">
        <v>11</v>
      </c>
      <c r="C12" s="1">
        <v>2564.64</v>
      </c>
      <c r="D12">
        <v>2394.27</v>
      </c>
      <c r="E12">
        <f>D12-C12</f>
        <v>-170.36999999999989</v>
      </c>
      <c r="K12">
        <v>2394.27</v>
      </c>
      <c r="N12">
        <f>SUM(N2:N11)</f>
        <v>99299.589999999982</v>
      </c>
      <c r="O12">
        <f t="shared" ref="O12:Q12" si="2">SUM(O2:O11)</f>
        <v>100.00000000000001</v>
      </c>
      <c r="P12">
        <f t="shared" si="2"/>
        <v>103003.23999999998</v>
      </c>
      <c r="Q12">
        <f t="shared" si="2"/>
        <v>100.00000000000004</v>
      </c>
      <c r="S12">
        <f>SUM(S2:S11)</f>
        <v>103034.05999999998</v>
      </c>
      <c r="T12">
        <f t="shared" ref="T12" si="3">SUM(T2:T11)</f>
        <v>100.00000000000001</v>
      </c>
    </row>
    <row r="13" spans="1:21" x14ac:dyDescent="0.35">
      <c r="A13" s="7" t="s">
        <v>44</v>
      </c>
      <c r="B13" s="3" t="s">
        <v>12</v>
      </c>
      <c r="C13" s="1">
        <v>2501.8000000000002</v>
      </c>
      <c r="D13">
        <v>2656.08</v>
      </c>
      <c r="E13">
        <f>D13-C13</f>
        <v>154.27999999999975</v>
      </c>
      <c r="K13">
        <v>2656.08</v>
      </c>
    </row>
    <row r="14" spans="1:21" x14ac:dyDescent="0.35">
      <c r="A14" s="8" t="s">
        <v>51</v>
      </c>
      <c r="B14" s="3" t="s">
        <v>13</v>
      </c>
      <c r="C14" s="1">
        <v>2289.52</v>
      </c>
      <c r="D14">
        <v>2034.06</v>
      </c>
      <c r="E14">
        <f>D14-C14</f>
        <v>-255.46000000000004</v>
      </c>
      <c r="K14">
        <v>2034.06</v>
      </c>
      <c r="M14" s="23" t="s">
        <v>68</v>
      </c>
      <c r="N14" t="s">
        <v>70</v>
      </c>
    </row>
    <row r="15" spans="1:21" x14ac:dyDescent="0.35">
      <c r="A15" s="6" t="s">
        <v>45</v>
      </c>
      <c r="B15" s="3" t="s">
        <v>14</v>
      </c>
      <c r="C15" s="1">
        <v>2221.1</v>
      </c>
      <c r="D15">
        <v>2391.15</v>
      </c>
      <c r="E15">
        <f>D15-C15</f>
        <v>170.05000000000018</v>
      </c>
      <c r="K15">
        <v>2391.15</v>
      </c>
      <c r="M15" s="27" t="s">
        <v>69</v>
      </c>
      <c r="N15" t="s">
        <v>71</v>
      </c>
    </row>
    <row r="16" spans="1:21" x14ac:dyDescent="0.35">
      <c r="A16" s="8" t="s">
        <v>51</v>
      </c>
      <c r="B16" s="3" t="s">
        <v>15</v>
      </c>
      <c r="C16" s="1">
        <v>2531.3200000000002</v>
      </c>
      <c r="D16">
        <v>2570.04</v>
      </c>
      <c r="E16">
        <f>D16-C16</f>
        <v>38.7199999999998</v>
      </c>
      <c r="K16">
        <v>2570.04</v>
      </c>
    </row>
    <row r="17" spans="1:11" x14ac:dyDescent="0.35">
      <c r="A17" s="8" t="s">
        <v>51</v>
      </c>
      <c r="B17" s="3" t="s">
        <v>16</v>
      </c>
      <c r="C17" s="1">
        <v>1956.72</v>
      </c>
      <c r="D17">
        <v>2091.04</v>
      </c>
      <c r="E17">
        <f>D17-C17</f>
        <v>134.31999999999994</v>
      </c>
      <c r="K17">
        <v>2091.04</v>
      </c>
    </row>
    <row r="18" spans="1:11" x14ac:dyDescent="0.35">
      <c r="A18" s="11" t="s">
        <v>52</v>
      </c>
      <c r="B18" s="3" t="s">
        <v>17</v>
      </c>
      <c r="C18" s="1">
        <v>1904.95</v>
      </c>
      <c r="D18">
        <v>1955.3</v>
      </c>
      <c r="E18">
        <f>D18-C18</f>
        <v>50.349999999999909</v>
      </c>
      <c r="K18">
        <v>1955.3</v>
      </c>
    </row>
    <row r="19" spans="1:11" x14ac:dyDescent="0.35">
      <c r="A19" s="12" t="s">
        <v>48</v>
      </c>
      <c r="B19" s="3" t="s">
        <v>18</v>
      </c>
      <c r="C19" s="1">
        <v>1918.79</v>
      </c>
      <c r="D19">
        <v>2011.78</v>
      </c>
      <c r="E19">
        <f>D19-C19</f>
        <v>92.990000000000009</v>
      </c>
      <c r="K19">
        <v>2011.78</v>
      </c>
    </row>
    <row r="20" spans="1:11" x14ac:dyDescent="0.35">
      <c r="A20" s="14" t="s">
        <v>53</v>
      </c>
      <c r="B20" s="3" t="s">
        <v>19</v>
      </c>
      <c r="C20" s="1">
        <v>1898.28</v>
      </c>
      <c r="D20">
        <v>1940.76</v>
      </c>
      <c r="E20">
        <f>D20-C20</f>
        <v>42.480000000000018</v>
      </c>
      <c r="K20">
        <v>1940.76</v>
      </c>
    </row>
    <row r="21" spans="1:11" x14ac:dyDescent="0.35">
      <c r="A21" s="11" t="s">
        <v>52</v>
      </c>
      <c r="B21" s="3" t="s">
        <v>20</v>
      </c>
      <c r="C21" s="1">
        <v>1906.8</v>
      </c>
      <c r="D21">
        <v>1917.84</v>
      </c>
      <c r="E21">
        <f>D21-C21</f>
        <v>11.039999999999964</v>
      </c>
      <c r="K21">
        <v>1917.84</v>
      </c>
    </row>
    <row r="22" spans="1:11" x14ac:dyDescent="0.35">
      <c r="A22" s="13" t="s">
        <v>47</v>
      </c>
      <c r="B22" s="3" t="s">
        <v>21</v>
      </c>
      <c r="C22" s="1">
        <v>1837.36</v>
      </c>
      <c r="D22">
        <v>1907.99</v>
      </c>
      <c r="E22">
        <f>D22-C22</f>
        <v>70.630000000000109</v>
      </c>
      <c r="K22">
        <v>1907.99</v>
      </c>
    </row>
    <row r="23" spans="1:11" x14ac:dyDescent="0.35">
      <c r="A23" s="9" t="s">
        <v>50</v>
      </c>
      <c r="B23" s="3" t="s">
        <v>22</v>
      </c>
      <c r="C23" s="1">
        <v>1805.48</v>
      </c>
      <c r="D23">
        <v>1890.84</v>
      </c>
      <c r="E23">
        <f>D23-C23</f>
        <v>85.3599999999999</v>
      </c>
      <c r="K23">
        <v>1890.84</v>
      </c>
    </row>
    <row r="24" spans="1:11" x14ac:dyDescent="0.35">
      <c r="A24" s="11" t="s">
        <v>52</v>
      </c>
      <c r="B24" s="3" t="s">
        <v>23</v>
      </c>
      <c r="C24" s="1">
        <v>1735.8</v>
      </c>
      <c r="D24">
        <v>1794.87</v>
      </c>
      <c r="E24">
        <f>D24-C24</f>
        <v>59.069999999999936</v>
      </c>
      <c r="K24">
        <v>1794.87</v>
      </c>
    </row>
    <row r="25" spans="1:11" x14ac:dyDescent="0.35">
      <c r="A25" s="15" t="s">
        <v>49</v>
      </c>
      <c r="B25" s="3" t="s">
        <v>24</v>
      </c>
      <c r="C25" s="1">
        <v>2849.04</v>
      </c>
      <c r="D25">
        <v>2973.5</v>
      </c>
      <c r="E25">
        <f>D25-C25</f>
        <v>124.46000000000004</v>
      </c>
      <c r="K25">
        <v>2973.5</v>
      </c>
    </row>
    <row r="26" spans="1:11" x14ac:dyDescent="0.35">
      <c r="A26" s="7" t="s">
        <v>44</v>
      </c>
      <c r="B26" s="3" t="s">
        <v>25</v>
      </c>
      <c r="C26" s="1">
        <v>1633.8</v>
      </c>
      <c r="D26">
        <v>1509.9</v>
      </c>
      <c r="E26">
        <f>D26-C26</f>
        <v>-123.89999999999986</v>
      </c>
      <c r="K26">
        <v>1509.9</v>
      </c>
    </row>
    <row r="27" spans="1:11" x14ac:dyDescent="0.35">
      <c r="A27" s="11" t="s">
        <v>52</v>
      </c>
      <c r="B27" s="3" t="s">
        <v>26</v>
      </c>
      <c r="C27" s="1">
        <v>1433.4</v>
      </c>
      <c r="D27">
        <v>1506</v>
      </c>
      <c r="E27">
        <f>D27-C27</f>
        <v>72.599999999999909</v>
      </c>
      <c r="K27">
        <v>1506</v>
      </c>
    </row>
    <row r="28" spans="1:11" x14ac:dyDescent="0.35">
      <c r="A28" s="12" t="s">
        <v>48</v>
      </c>
      <c r="B28" s="3" t="s">
        <v>27</v>
      </c>
      <c r="C28" s="1">
        <v>1316.48</v>
      </c>
      <c r="D28">
        <v>1385.56</v>
      </c>
      <c r="E28">
        <f>D28-C28</f>
        <v>69.079999999999927</v>
      </c>
      <c r="K28">
        <v>1385.56</v>
      </c>
    </row>
    <row r="29" spans="1:11" x14ac:dyDescent="0.35">
      <c r="A29" s="7" t="s">
        <v>44</v>
      </c>
      <c r="B29" s="3" t="s">
        <v>28</v>
      </c>
      <c r="C29" s="1">
        <v>1339.7</v>
      </c>
      <c r="D29">
        <v>1308.9000000000001</v>
      </c>
      <c r="E29">
        <f>D29-C29</f>
        <v>-30.799999999999955</v>
      </c>
      <c r="K29">
        <v>1308.9000000000001</v>
      </c>
    </row>
    <row r="30" spans="1:11" x14ac:dyDescent="0.35">
      <c r="A30" s="11" t="s">
        <v>52</v>
      </c>
      <c r="B30" s="3" t="s">
        <v>29</v>
      </c>
      <c r="C30" s="1">
        <v>1218.4000000000001</v>
      </c>
      <c r="D30">
        <v>1336.24</v>
      </c>
      <c r="E30">
        <f>D30-C30</f>
        <v>117.83999999999992</v>
      </c>
      <c r="K30">
        <v>1336.24</v>
      </c>
    </row>
    <row r="31" spans="1:11" x14ac:dyDescent="0.35">
      <c r="A31" s="7" t="s">
        <v>44</v>
      </c>
      <c r="B31" s="3" t="s">
        <v>30</v>
      </c>
      <c r="C31" s="1">
        <v>1206.48</v>
      </c>
      <c r="D31">
        <v>1303.5</v>
      </c>
      <c r="E31">
        <f>D31-C31</f>
        <v>97.019999999999982</v>
      </c>
      <c r="K31">
        <v>1303.5</v>
      </c>
    </row>
    <row r="32" spans="1:11" x14ac:dyDescent="0.35">
      <c r="A32" s="11" t="s">
        <v>52</v>
      </c>
      <c r="B32" s="3" t="s">
        <v>31</v>
      </c>
      <c r="C32" s="1">
        <v>904.61</v>
      </c>
      <c r="D32">
        <v>925.13</v>
      </c>
      <c r="E32">
        <f>D32-C32</f>
        <v>20.519999999999982</v>
      </c>
      <c r="K32">
        <v>925.13</v>
      </c>
    </row>
    <row r="33" spans="1:11" x14ac:dyDescent="0.35">
      <c r="A33" s="11" t="s">
        <v>52</v>
      </c>
      <c r="B33" s="3" t="s">
        <v>32</v>
      </c>
      <c r="C33" s="1">
        <v>878.24</v>
      </c>
      <c r="D33">
        <v>907.68</v>
      </c>
      <c r="E33">
        <f>D33-C33</f>
        <v>29.439999999999941</v>
      </c>
      <c r="K33">
        <v>907.68</v>
      </c>
    </row>
    <row r="34" spans="1:11" x14ac:dyDescent="0.35">
      <c r="A34" s="11" t="s">
        <v>52</v>
      </c>
      <c r="B34" s="3" t="s">
        <v>33</v>
      </c>
      <c r="C34" s="1">
        <v>889.4</v>
      </c>
      <c r="D34">
        <v>890.4</v>
      </c>
      <c r="E34">
        <f>D34-C34</f>
        <v>1</v>
      </c>
      <c r="K34">
        <v>890.4</v>
      </c>
    </row>
    <row r="35" spans="1:11" x14ac:dyDescent="0.35">
      <c r="A35" s="10" t="s">
        <v>46</v>
      </c>
      <c r="B35" s="3" t="s">
        <v>34</v>
      </c>
      <c r="C35" s="1">
        <v>878.4</v>
      </c>
      <c r="D35">
        <v>925.9</v>
      </c>
      <c r="E35">
        <f>D35-C35</f>
        <v>47.5</v>
      </c>
      <c r="K35">
        <v>925.9</v>
      </c>
    </row>
    <row r="36" spans="1:11" x14ac:dyDescent="0.35">
      <c r="A36" s="11" t="s">
        <v>52</v>
      </c>
      <c r="B36" s="3" t="s">
        <v>35</v>
      </c>
      <c r="C36" s="1">
        <v>830.1</v>
      </c>
      <c r="D36">
        <v>866.55</v>
      </c>
      <c r="E36">
        <f>D36-C36</f>
        <v>36.449999999999932</v>
      </c>
      <c r="K36">
        <v>866.55</v>
      </c>
    </row>
    <row r="37" spans="1:11" x14ac:dyDescent="0.35">
      <c r="A37" s="11" t="s">
        <v>52</v>
      </c>
      <c r="B37" s="3" t="s">
        <v>36</v>
      </c>
      <c r="C37" s="1">
        <v>842.58</v>
      </c>
      <c r="D37">
        <v>902.46</v>
      </c>
      <c r="E37">
        <f>D37-C37</f>
        <v>59.879999999999995</v>
      </c>
      <c r="K37">
        <v>902.46</v>
      </c>
    </row>
    <row r="38" spans="1:11" x14ac:dyDescent="0.35">
      <c r="A38" s="8" t="s">
        <v>51</v>
      </c>
      <c r="B38" s="3" t="s">
        <v>37</v>
      </c>
      <c r="C38" s="1">
        <v>734.61</v>
      </c>
      <c r="D38">
        <v>794.91</v>
      </c>
      <c r="E38">
        <f>D38-C38</f>
        <v>60.299999999999955</v>
      </c>
      <c r="K38">
        <v>794.91</v>
      </c>
    </row>
    <row r="39" spans="1:11" x14ac:dyDescent="0.35">
      <c r="A39" s="11" t="s">
        <v>52</v>
      </c>
      <c r="B39" s="3" t="s">
        <v>38</v>
      </c>
      <c r="C39" s="1">
        <v>586.6</v>
      </c>
      <c r="D39">
        <v>606.29999999999995</v>
      </c>
      <c r="E39">
        <f>D39-C39</f>
        <v>19.699999999999932</v>
      </c>
      <c r="K39">
        <v>606.29999999999995</v>
      </c>
    </row>
    <row r="40" spans="1:11" x14ac:dyDescent="0.35">
      <c r="A40" s="10" t="s">
        <v>46</v>
      </c>
      <c r="B40" s="3" t="s">
        <v>39</v>
      </c>
      <c r="C40" s="1">
        <v>595.11</v>
      </c>
      <c r="D40">
        <v>627.33000000000004</v>
      </c>
      <c r="E40">
        <f>D40-C40</f>
        <v>32.220000000000027</v>
      </c>
      <c r="K40">
        <v>627.33000000000004</v>
      </c>
    </row>
    <row r="41" spans="1:11" x14ac:dyDescent="0.35">
      <c r="A41" s="11" t="s">
        <v>52</v>
      </c>
      <c r="B41" s="3" t="s">
        <v>40</v>
      </c>
      <c r="C41" s="1">
        <v>190.05</v>
      </c>
      <c r="D41">
        <v>196.76</v>
      </c>
      <c r="E41">
        <f>D41-C41</f>
        <v>6.7099999999999795</v>
      </c>
      <c r="K41">
        <v>196.76</v>
      </c>
    </row>
    <row r="42" spans="1:11" x14ac:dyDescent="0.35">
      <c r="A42" s="9" t="s">
        <v>50</v>
      </c>
      <c r="B42" s="3" t="s">
        <v>41</v>
      </c>
      <c r="C42" s="1">
        <v>243.84</v>
      </c>
      <c r="D42">
        <v>238.18</v>
      </c>
      <c r="E42">
        <f>D42-C42</f>
        <v>-5.6599999999999966</v>
      </c>
      <c r="K42">
        <v>238.18</v>
      </c>
    </row>
    <row r="43" spans="1:11" x14ac:dyDescent="0.35">
      <c r="A43" s="6" t="s">
        <v>45</v>
      </c>
      <c r="B43" s="3" t="s">
        <v>42</v>
      </c>
      <c r="C43" s="1">
        <v>178.12</v>
      </c>
      <c r="D43">
        <v>197.74</v>
      </c>
      <c r="E43">
        <f>D43-C43</f>
        <v>19.620000000000005</v>
      </c>
      <c r="K43">
        <v>197.74</v>
      </c>
    </row>
    <row r="44" spans="1:11" x14ac:dyDescent="0.35">
      <c r="C44" s="1">
        <f>SUM(C2:C43)</f>
        <v>99299.589999999967</v>
      </c>
      <c r="D44" s="1">
        <f>SUM(D2:D43)</f>
        <v>103003.23999999996</v>
      </c>
      <c r="E44" s="1"/>
      <c r="F44" s="1"/>
      <c r="G44" s="1"/>
      <c r="H44" s="1"/>
      <c r="I44" s="1"/>
      <c r="J44" s="1"/>
      <c r="K44" s="1">
        <f>SUM(K2:K43)</f>
        <v>103034.05999999995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Radka Hatalka</dc:creator>
  <cp:lastModifiedBy>Radka Hatalka</cp:lastModifiedBy>
  <dcterms:created xsi:type="dcterms:W3CDTF">2021-12-12T17:56:34Z</dcterms:created>
  <dcterms:modified xsi:type="dcterms:W3CDTF">2021-12-13T09:18:57Z</dcterms:modified>
</cp:coreProperties>
</file>