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C:\Users\lx5\Documents\GitHub\APDKC2-BasePatch\"/>
    </mc:Choice>
  </mc:AlternateContent>
  <xr:revisionPtr revIDLastSave="0" documentId="13_ncr:1_{B8CFF26F-C787-4828-8B74-B03B5FD01073}" xr6:coauthVersionLast="47" xr6:coauthVersionMax="47" xr10:uidLastSave="{00000000-0000-0000-0000-000000000000}"/>
  <bookViews>
    <workbookView xWindow="7290" yWindow="3750" windowWidth="28800" windowHeight="11385" xr2:uid="{00000000-000D-0000-FFFF-FFFF00000000}"/>
  </bookViews>
  <sheets>
    <sheet name="Respuestas" sheetId="1" r:id="rId1"/>
    <sheet name="Conteos" sheetId="2" r:id="rId2"/>
  </sheets>
  <definedNames>
    <definedName name="_xlnm._FilterDatabase" localSheetId="0" hidden="1">Respuestas!$A$1:$H$541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99" i="2" l="1"/>
  <c r="B199" i="2"/>
  <c r="H198" i="2"/>
  <c r="B198" i="2"/>
  <c r="H197" i="2"/>
  <c r="B197" i="2"/>
  <c r="H196" i="2"/>
  <c r="B196" i="2"/>
  <c r="H195" i="2"/>
  <c r="B195" i="2"/>
  <c r="H194" i="2"/>
  <c r="B194" i="2"/>
  <c r="H193" i="2"/>
  <c r="B193" i="2"/>
  <c r="H192" i="2"/>
  <c r="B192" i="2"/>
  <c r="H191" i="2"/>
  <c r="B191" i="2"/>
  <c r="H190" i="2"/>
  <c r="B190" i="2"/>
  <c r="H189" i="2"/>
  <c r="B189" i="2"/>
  <c r="H188" i="2"/>
  <c r="B188" i="2"/>
  <c r="H187" i="2"/>
  <c r="B187" i="2"/>
  <c r="H186" i="2"/>
  <c r="B186" i="2"/>
  <c r="H185" i="2"/>
  <c r="B185" i="2"/>
  <c r="H184" i="2"/>
  <c r="B184" i="2"/>
  <c r="H183" i="2"/>
  <c r="B183" i="2"/>
  <c r="H182" i="2"/>
  <c r="B182" i="2"/>
  <c r="H181" i="2"/>
  <c r="B181" i="2"/>
  <c r="H180" i="2"/>
  <c r="B180" i="2"/>
  <c r="H179" i="2"/>
  <c r="B179" i="2"/>
  <c r="H178" i="2"/>
  <c r="B178" i="2"/>
  <c r="H177" i="2"/>
  <c r="B177" i="2"/>
  <c r="H176" i="2"/>
  <c r="B176" i="2"/>
  <c r="H175" i="2"/>
  <c r="B175" i="2"/>
  <c r="H174" i="2"/>
  <c r="B174" i="2"/>
  <c r="H173" i="2"/>
  <c r="B173" i="2"/>
  <c r="H172" i="2"/>
  <c r="B172" i="2"/>
  <c r="H171" i="2"/>
  <c r="B171" i="2"/>
  <c r="H170" i="2"/>
  <c r="B170" i="2"/>
  <c r="H169" i="2"/>
  <c r="B169" i="2"/>
  <c r="H168" i="2"/>
  <c r="B168" i="2"/>
  <c r="H167" i="2"/>
  <c r="B167" i="2"/>
  <c r="H166" i="2"/>
  <c r="B166" i="2"/>
  <c r="H165" i="2"/>
  <c r="B165" i="2"/>
  <c r="H164" i="2"/>
  <c r="B164" i="2"/>
  <c r="H163" i="2"/>
  <c r="B163" i="2"/>
  <c r="H162" i="2"/>
  <c r="B162" i="2"/>
  <c r="H161" i="2"/>
  <c r="B161" i="2"/>
  <c r="H160" i="2"/>
  <c r="B160" i="2"/>
  <c r="H159" i="2"/>
  <c r="B159" i="2"/>
  <c r="H158" i="2"/>
  <c r="B158" i="2"/>
  <c r="H157" i="2"/>
  <c r="B157" i="2"/>
  <c r="H156" i="2"/>
  <c r="B156" i="2"/>
  <c r="H155" i="2"/>
  <c r="B155" i="2"/>
  <c r="H154" i="2"/>
  <c r="B154" i="2"/>
  <c r="H153" i="2"/>
  <c r="B153" i="2"/>
  <c r="H152" i="2"/>
  <c r="B152" i="2"/>
  <c r="H151" i="2"/>
  <c r="B151" i="2"/>
  <c r="H150" i="2"/>
  <c r="B150" i="2"/>
  <c r="H149" i="2"/>
  <c r="B149" i="2"/>
  <c r="H148" i="2"/>
  <c r="B148" i="2"/>
  <c r="H147" i="2"/>
  <c r="B147" i="2"/>
  <c r="H146" i="2"/>
  <c r="B146" i="2"/>
  <c r="H145" i="2"/>
  <c r="B145" i="2"/>
  <c r="H144" i="2"/>
  <c r="B144" i="2"/>
  <c r="H143" i="2"/>
  <c r="B143" i="2"/>
  <c r="H142" i="2"/>
  <c r="B142" i="2"/>
  <c r="H141" i="2"/>
  <c r="B141" i="2"/>
  <c r="H140" i="2"/>
  <c r="B140" i="2"/>
  <c r="H139" i="2"/>
  <c r="B139" i="2"/>
  <c r="H138" i="2"/>
  <c r="B138" i="2"/>
  <c r="H137" i="2"/>
  <c r="B137" i="2"/>
  <c r="H136" i="2"/>
  <c r="B136" i="2"/>
  <c r="H135" i="2"/>
  <c r="B135" i="2"/>
  <c r="H134" i="2"/>
  <c r="B134" i="2"/>
  <c r="H133" i="2"/>
  <c r="B133" i="2"/>
  <c r="H132" i="2"/>
  <c r="B132" i="2"/>
  <c r="H131" i="2"/>
  <c r="B131" i="2"/>
  <c r="H130" i="2"/>
  <c r="B130" i="2"/>
  <c r="H129" i="2"/>
  <c r="B129" i="2"/>
  <c r="H128" i="2"/>
  <c r="B128" i="2"/>
  <c r="H127" i="2"/>
  <c r="B127" i="2"/>
  <c r="H126" i="2"/>
  <c r="B126" i="2"/>
  <c r="H125" i="2"/>
  <c r="B125" i="2"/>
  <c r="H124" i="2"/>
  <c r="B124" i="2"/>
  <c r="H123" i="2"/>
  <c r="B123" i="2"/>
  <c r="H122" i="2"/>
  <c r="B122" i="2"/>
  <c r="H121" i="2"/>
  <c r="B121" i="2"/>
  <c r="H120" i="2"/>
  <c r="B120" i="2"/>
  <c r="H119" i="2"/>
  <c r="B119" i="2"/>
  <c r="H118" i="2"/>
  <c r="B118" i="2"/>
  <c r="H117" i="2"/>
  <c r="B117" i="2"/>
  <c r="H116" i="2"/>
  <c r="B116" i="2"/>
  <c r="H115" i="2"/>
  <c r="B115" i="2"/>
  <c r="H114" i="2"/>
  <c r="B114" i="2"/>
  <c r="H113" i="2"/>
  <c r="B113" i="2"/>
  <c r="H112" i="2"/>
  <c r="B112" i="2"/>
  <c r="H111" i="2"/>
  <c r="B111" i="2"/>
  <c r="H110" i="2"/>
  <c r="B110" i="2"/>
  <c r="H109" i="2"/>
  <c r="B109" i="2"/>
  <c r="H108" i="2"/>
  <c r="B108" i="2"/>
  <c r="H107" i="2"/>
  <c r="B107" i="2"/>
  <c r="H106" i="2"/>
  <c r="B106" i="2"/>
  <c r="H105" i="2"/>
  <c r="B105" i="2"/>
  <c r="H104" i="2"/>
  <c r="B104" i="2"/>
  <c r="H103" i="2"/>
  <c r="B103" i="2"/>
  <c r="H102" i="2"/>
  <c r="B102" i="2"/>
  <c r="H101" i="2"/>
  <c r="B101" i="2"/>
  <c r="H100" i="2"/>
  <c r="B100" i="2"/>
  <c r="H99" i="2"/>
  <c r="B99" i="2"/>
  <c r="H98" i="2"/>
  <c r="B98" i="2"/>
  <c r="H97" i="2"/>
  <c r="B97" i="2"/>
  <c r="H96" i="2"/>
  <c r="B96" i="2"/>
  <c r="H95" i="2"/>
  <c r="B95" i="2"/>
  <c r="H94" i="2"/>
  <c r="B94" i="2"/>
  <c r="H93" i="2"/>
  <c r="B93" i="2"/>
  <c r="H92" i="2"/>
  <c r="B92" i="2"/>
  <c r="H91" i="2"/>
  <c r="B91" i="2"/>
  <c r="H90" i="2"/>
  <c r="B90" i="2"/>
  <c r="H89" i="2"/>
  <c r="B89" i="2"/>
  <c r="H88" i="2"/>
  <c r="B88" i="2"/>
  <c r="H87" i="2"/>
  <c r="B87" i="2"/>
  <c r="H86" i="2"/>
  <c r="B86" i="2"/>
  <c r="H85" i="2"/>
  <c r="B85" i="2"/>
  <c r="H84" i="2"/>
  <c r="B84" i="2"/>
  <c r="H83" i="2"/>
  <c r="B83" i="2"/>
  <c r="H82" i="2"/>
  <c r="B82" i="2"/>
  <c r="H81" i="2"/>
  <c r="B81" i="2"/>
  <c r="H80" i="2"/>
  <c r="B80" i="2"/>
  <c r="H79" i="2"/>
  <c r="B79" i="2"/>
  <c r="H78" i="2"/>
  <c r="B78" i="2"/>
  <c r="H77" i="2"/>
  <c r="B77" i="2"/>
  <c r="H76" i="2"/>
  <c r="B76" i="2"/>
  <c r="H75" i="2"/>
  <c r="B75" i="2"/>
  <c r="H74" i="2"/>
  <c r="B74" i="2"/>
  <c r="H73" i="2"/>
  <c r="B73" i="2"/>
  <c r="H72" i="2"/>
  <c r="B72" i="2"/>
  <c r="H71" i="2"/>
  <c r="B71" i="2"/>
  <c r="H70" i="2"/>
  <c r="B70" i="2"/>
  <c r="H69" i="2"/>
  <c r="B69" i="2"/>
  <c r="H68" i="2"/>
  <c r="B68" i="2"/>
  <c r="H67" i="2"/>
  <c r="B67" i="2"/>
  <c r="H66" i="2"/>
  <c r="B66" i="2"/>
  <c r="H65" i="2"/>
  <c r="B65" i="2"/>
  <c r="H64" i="2"/>
  <c r="B64" i="2"/>
  <c r="H63" i="2"/>
  <c r="B63" i="2"/>
  <c r="H62" i="2"/>
  <c r="B62" i="2"/>
  <c r="H61" i="2"/>
  <c r="B61" i="2"/>
  <c r="H60" i="2"/>
  <c r="B60" i="2"/>
  <c r="H59" i="2"/>
  <c r="B59" i="2"/>
  <c r="H58" i="2"/>
  <c r="B58" i="2"/>
  <c r="H57" i="2"/>
  <c r="B57" i="2"/>
  <c r="H56" i="2"/>
  <c r="B56" i="2"/>
  <c r="H55" i="2"/>
  <c r="B55" i="2"/>
  <c r="H54" i="2"/>
  <c r="B54" i="2"/>
  <c r="H53" i="2"/>
  <c r="B53" i="2"/>
  <c r="H52" i="2"/>
  <c r="B52" i="2"/>
  <c r="H51" i="2"/>
  <c r="B51" i="2"/>
  <c r="H50" i="2"/>
  <c r="A50" i="2"/>
  <c r="H49" i="2"/>
  <c r="A49" i="2"/>
  <c r="B49" i="2" s="1"/>
  <c r="H48" i="2"/>
  <c r="A48" i="2"/>
  <c r="H47" i="2"/>
  <c r="A47" i="2"/>
  <c r="H46" i="2"/>
  <c r="A46" i="2"/>
  <c r="H45" i="2"/>
  <c r="A45" i="2"/>
  <c r="H44" i="2"/>
  <c r="A44" i="2"/>
  <c r="H43" i="2"/>
  <c r="A43" i="2"/>
  <c r="B43" i="2" s="1"/>
  <c r="H42" i="2"/>
  <c r="A42" i="2"/>
  <c r="H41" i="2"/>
  <c r="A41" i="2"/>
  <c r="B41" i="2" s="1"/>
  <c r="H40" i="2"/>
  <c r="A40" i="2"/>
  <c r="B40" i="2" s="1"/>
  <c r="H39" i="2"/>
  <c r="A39" i="2"/>
  <c r="H38" i="2"/>
  <c r="A38" i="2"/>
  <c r="H37" i="2"/>
  <c r="A37" i="2"/>
  <c r="H36" i="2"/>
  <c r="A36" i="2"/>
  <c r="H35" i="2"/>
  <c r="A35" i="2"/>
  <c r="B35" i="2" s="1"/>
  <c r="H34" i="2"/>
  <c r="A34" i="2"/>
  <c r="H33" i="2"/>
  <c r="A33" i="2"/>
  <c r="B33" i="2" s="1"/>
  <c r="H32" i="2"/>
  <c r="A32" i="2"/>
  <c r="B32" i="2" s="1"/>
  <c r="H31" i="2"/>
  <c r="A31" i="2"/>
  <c r="H30" i="2"/>
  <c r="B30" i="2"/>
  <c r="A30" i="2"/>
  <c r="H29" i="2"/>
  <c r="A29" i="2"/>
  <c r="H28" i="2"/>
  <c r="A28" i="2"/>
  <c r="B28" i="2" s="1"/>
  <c r="H27" i="2"/>
  <c r="A27" i="2"/>
  <c r="H26" i="2"/>
  <c r="A26" i="2"/>
  <c r="H25" i="2"/>
  <c r="A25" i="2"/>
  <c r="B25" i="2" s="1"/>
  <c r="H24" i="2"/>
  <c r="A24" i="2"/>
  <c r="B24" i="2" s="1"/>
  <c r="H23" i="2"/>
  <c r="A23" i="2"/>
  <c r="G22" i="2"/>
  <c r="H22" i="2" s="1"/>
  <c r="A22" i="2"/>
  <c r="G21" i="2"/>
  <c r="H21" i="2" s="1"/>
  <c r="A21" i="2"/>
  <c r="G20" i="2"/>
  <c r="H20" i="2" s="1"/>
  <c r="A20" i="2"/>
  <c r="G19" i="2"/>
  <c r="H19" i="2" s="1"/>
  <c r="A19" i="2"/>
  <c r="G18" i="2"/>
  <c r="H18" i="2" s="1"/>
  <c r="A18" i="2"/>
  <c r="B18" i="2" s="1"/>
  <c r="G17" i="2"/>
  <c r="H17" i="2" s="1"/>
  <c r="A17" i="2"/>
  <c r="G16" i="2"/>
  <c r="H16" i="2" s="1"/>
  <c r="A16" i="2"/>
  <c r="G15" i="2"/>
  <c r="H15" i="2" s="1"/>
  <c r="A15" i="2"/>
  <c r="G14" i="2"/>
  <c r="H14" i="2" s="1"/>
  <c r="A14" i="2"/>
  <c r="G13" i="2"/>
  <c r="H13" i="2" s="1"/>
  <c r="A13" i="2"/>
  <c r="G12" i="2"/>
  <c r="H12" i="2" s="1"/>
  <c r="A12" i="2"/>
  <c r="G11" i="2"/>
  <c r="H11" i="2" s="1"/>
  <c r="A11" i="2"/>
  <c r="B11" i="2" s="1"/>
  <c r="G10" i="2"/>
  <c r="H10" i="2" s="1"/>
  <c r="A10" i="2"/>
  <c r="B10" i="2" s="1"/>
  <c r="G9" i="2"/>
  <c r="H9" i="2" s="1"/>
  <c r="A9" i="2"/>
  <c r="B9" i="2" s="1"/>
  <c r="G8" i="2"/>
  <c r="H8" i="2" s="1"/>
  <c r="A8" i="2"/>
  <c r="A7" i="2"/>
  <c r="A6" i="2"/>
  <c r="D6" i="2" s="1"/>
  <c r="A5" i="2"/>
  <c r="G4" i="2"/>
  <c r="D193" i="2" s="1"/>
  <c r="A4" i="2"/>
  <c r="G3" i="2"/>
  <c r="E196" i="2" s="1"/>
  <c r="A3" i="2"/>
  <c r="G2" i="2"/>
  <c r="C190" i="2" s="1"/>
  <c r="A2" i="2"/>
  <c r="E2" i="2" s="1"/>
  <c r="E19" i="2" l="1"/>
  <c r="E8" i="2"/>
  <c r="D48" i="2"/>
  <c r="E7" i="2"/>
  <c r="E14" i="2"/>
  <c r="D27" i="2"/>
  <c r="D41" i="2"/>
  <c r="B6" i="2"/>
  <c r="D13" i="2"/>
  <c r="E42" i="2"/>
  <c r="D35" i="2"/>
  <c r="D15" i="2"/>
  <c r="B15" i="2"/>
  <c r="E22" i="2"/>
  <c r="D43" i="2"/>
  <c r="E16" i="2"/>
  <c r="D30" i="2"/>
  <c r="C3" i="2"/>
  <c r="D17" i="2"/>
  <c r="D24" i="2"/>
  <c r="E31" i="2"/>
  <c r="D38" i="2"/>
  <c r="E4" i="2"/>
  <c r="D11" i="2"/>
  <c r="D46" i="2"/>
  <c r="E5" i="2"/>
  <c r="D12" i="2"/>
  <c r="D18" i="2"/>
  <c r="D25" i="2"/>
  <c r="D32" i="2"/>
  <c r="E47" i="2"/>
  <c r="E12" i="2"/>
  <c r="E45" i="2"/>
  <c r="D85" i="2"/>
  <c r="D103" i="2"/>
  <c r="D192" i="2"/>
  <c r="B17" i="2"/>
  <c r="E23" i="2"/>
  <c r="E34" i="2"/>
  <c r="D45" i="2"/>
  <c r="D62" i="2"/>
  <c r="D92" i="2"/>
  <c r="D117" i="2"/>
  <c r="E29" i="2"/>
  <c r="D51" i="2"/>
  <c r="D68" i="2"/>
  <c r="D80" i="2"/>
  <c r="E51" i="2"/>
  <c r="D86" i="2"/>
  <c r="D132" i="2"/>
  <c r="D29" i="2"/>
  <c r="D40" i="2"/>
  <c r="B13" i="2"/>
  <c r="B46" i="2"/>
  <c r="D75" i="2"/>
  <c r="D93" i="2"/>
  <c r="D99" i="2"/>
  <c r="D112" i="2"/>
  <c r="D69" i="2"/>
  <c r="D81" i="2"/>
  <c r="D148" i="2"/>
  <c r="D52" i="2"/>
  <c r="D64" i="2"/>
  <c r="D87" i="2"/>
  <c r="D119" i="2"/>
  <c r="D10" i="2"/>
  <c r="C36" i="2"/>
  <c r="D76" i="2"/>
  <c r="D94" i="2"/>
  <c r="D100" i="2"/>
  <c r="D113" i="2"/>
  <c r="D59" i="2"/>
  <c r="D70" i="2"/>
  <c r="D19" i="2"/>
  <c r="E37" i="2"/>
  <c r="B48" i="2"/>
  <c r="D53" i="2"/>
  <c r="D65" i="2"/>
  <c r="D128" i="2"/>
  <c r="E26" i="2"/>
  <c r="D37" i="2"/>
  <c r="D77" i="2"/>
  <c r="D83" i="2"/>
  <c r="D101" i="2"/>
  <c r="E20" i="2"/>
  <c r="D60" i="2"/>
  <c r="D71" i="2"/>
  <c r="D54" i="2"/>
  <c r="D96" i="2"/>
  <c r="D129" i="2"/>
  <c r="D144" i="2"/>
  <c r="E21" i="2"/>
  <c r="B27" i="2"/>
  <c r="B38" i="2"/>
  <c r="D49" i="2"/>
  <c r="D78" i="2"/>
  <c r="D84" i="2"/>
  <c r="D102" i="2"/>
  <c r="E10" i="2"/>
  <c r="D44" i="2"/>
  <c r="D61" i="2"/>
  <c r="D67" i="2"/>
  <c r="D116" i="2"/>
  <c r="D160" i="2"/>
  <c r="B12" i="2"/>
  <c r="D33" i="2"/>
  <c r="E39" i="2"/>
  <c r="E50" i="2"/>
  <c r="D55" i="2"/>
  <c r="E67" i="2"/>
  <c r="D97" i="2"/>
  <c r="D110" i="2"/>
  <c r="D176" i="2"/>
  <c r="C81" i="2"/>
  <c r="C78" i="2"/>
  <c r="E84" i="2"/>
  <c r="D36" i="2"/>
  <c r="B39" i="2"/>
  <c r="E65" i="2"/>
  <c r="E113" i="2"/>
  <c r="C123" i="2"/>
  <c r="D126" i="2"/>
  <c r="E129" i="2"/>
  <c r="C139" i="2"/>
  <c r="D142" i="2"/>
  <c r="E145" i="2"/>
  <c r="C155" i="2"/>
  <c r="D158" i="2"/>
  <c r="E161" i="2"/>
  <c r="C171" i="2"/>
  <c r="D174" i="2"/>
  <c r="E177" i="2"/>
  <c r="C187" i="2"/>
  <c r="D190" i="2"/>
  <c r="E193" i="2"/>
  <c r="C65" i="2"/>
  <c r="E71" i="2"/>
  <c r="C97" i="2"/>
  <c r="C94" i="2"/>
  <c r="B4" i="2"/>
  <c r="E6" i="2"/>
  <c r="D9" i="2"/>
  <c r="C16" i="2"/>
  <c r="E18" i="2"/>
  <c r="B23" i="2"/>
  <c r="D28" i="2"/>
  <c r="B31" i="2"/>
  <c r="E97" i="2"/>
  <c r="C107" i="2"/>
  <c r="C4" i="2"/>
  <c r="E9" i="2"/>
  <c r="B14" i="2"/>
  <c r="D16" i="2"/>
  <c r="C23" i="2"/>
  <c r="E28" i="2"/>
  <c r="C31" i="2"/>
  <c r="E36" i="2"/>
  <c r="C39" i="2"/>
  <c r="E44" i="2"/>
  <c r="C47" i="2"/>
  <c r="E78" i="2"/>
  <c r="C88" i="2"/>
  <c r="D91" i="2"/>
  <c r="E94" i="2"/>
  <c r="C104" i="2"/>
  <c r="D107" i="2"/>
  <c r="E110" i="2"/>
  <c r="C120" i="2"/>
  <c r="D123" i="2"/>
  <c r="E126" i="2"/>
  <c r="C136" i="2"/>
  <c r="D139" i="2"/>
  <c r="E142" i="2"/>
  <c r="C152" i="2"/>
  <c r="D155" i="2"/>
  <c r="E158" i="2"/>
  <c r="C168" i="2"/>
  <c r="D171" i="2"/>
  <c r="E174" i="2"/>
  <c r="C184" i="2"/>
  <c r="D187" i="2"/>
  <c r="E190" i="2"/>
  <c r="C10" i="2"/>
  <c r="C22" i="2"/>
  <c r="C25" i="2"/>
  <c r="E30" i="2"/>
  <c r="C33" i="2"/>
  <c r="E38" i="2"/>
  <c r="B36" i="2"/>
  <c r="C9" i="2"/>
  <c r="E11" i="2"/>
  <c r="B16" i="2"/>
  <c r="E25" i="2"/>
  <c r="C28" i="2"/>
  <c r="E33" i="2"/>
  <c r="E41" i="2"/>
  <c r="C44" i="2"/>
  <c r="E49" i="2"/>
  <c r="E52" i="2"/>
  <c r="C91" i="2"/>
  <c r="C56" i="2"/>
  <c r="E62" i="2"/>
  <c r="C72" i="2"/>
  <c r="B2" i="2"/>
  <c r="D4" i="2"/>
  <c r="B7" i="2"/>
  <c r="C14" i="2"/>
  <c r="B21" i="2"/>
  <c r="D23" i="2"/>
  <c r="B26" i="2"/>
  <c r="D31" i="2"/>
  <c r="B34" i="2"/>
  <c r="D39" i="2"/>
  <c r="B42" i="2"/>
  <c r="D47" i="2"/>
  <c r="B50" i="2"/>
  <c r="C53" i="2"/>
  <c r="D56" i="2"/>
  <c r="E59" i="2"/>
  <c r="C69" i="2"/>
  <c r="D72" i="2"/>
  <c r="E75" i="2"/>
  <c r="C85" i="2"/>
  <c r="D88" i="2"/>
  <c r="E91" i="2"/>
  <c r="C101" i="2"/>
  <c r="D104" i="2"/>
  <c r="E107" i="2"/>
  <c r="C117" i="2"/>
  <c r="D120" i="2"/>
  <c r="E123" i="2"/>
  <c r="C133" i="2"/>
  <c r="D136" i="2"/>
  <c r="E139" i="2"/>
  <c r="C149" i="2"/>
  <c r="D152" i="2"/>
  <c r="E155" i="2"/>
  <c r="C165" i="2"/>
  <c r="D168" i="2"/>
  <c r="E171" i="2"/>
  <c r="C181" i="2"/>
  <c r="D184" i="2"/>
  <c r="E187" i="2"/>
  <c r="C197" i="2"/>
  <c r="B44" i="2"/>
  <c r="E103" i="2"/>
  <c r="E68" i="2"/>
  <c r="D14" i="2"/>
  <c r="C34" i="2"/>
  <c r="C42" i="2"/>
  <c r="C50" i="2"/>
  <c r="E72" i="2"/>
  <c r="E104" i="2"/>
  <c r="C130" i="2"/>
  <c r="D133" i="2"/>
  <c r="E136" i="2"/>
  <c r="C146" i="2"/>
  <c r="D149" i="2"/>
  <c r="E152" i="2"/>
  <c r="C162" i="2"/>
  <c r="D165" i="2"/>
  <c r="E168" i="2"/>
  <c r="C178" i="2"/>
  <c r="D181" i="2"/>
  <c r="E184" i="2"/>
  <c r="C194" i="2"/>
  <c r="D197" i="2"/>
  <c r="E87" i="2"/>
  <c r="C62" i="2"/>
  <c r="B47" i="2"/>
  <c r="C59" i="2"/>
  <c r="C75" i="2"/>
  <c r="E81" i="2"/>
  <c r="C2" i="2"/>
  <c r="C7" i="2"/>
  <c r="E56" i="2"/>
  <c r="C82" i="2"/>
  <c r="E120" i="2"/>
  <c r="D2" i="2"/>
  <c r="D7" i="2"/>
  <c r="C12" i="2"/>
  <c r="B19" i="2"/>
  <c r="D21" i="2"/>
  <c r="D34" i="2"/>
  <c r="B37" i="2"/>
  <c r="D42" i="2"/>
  <c r="B45" i="2"/>
  <c r="D50" i="2"/>
  <c r="E53" i="2"/>
  <c r="C63" i="2"/>
  <c r="D66" i="2"/>
  <c r="E69" i="2"/>
  <c r="C79" i="2"/>
  <c r="D82" i="2"/>
  <c r="E85" i="2"/>
  <c r="C95" i="2"/>
  <c r="D98" i="2"/>
  <c r="E101" i="2"/>
  <c r="C111" i="2"/>
  <c r="D114" i="2"/>
  <c r="E117" i="2"/>
  <c r="C127" i="2"/>
  <c r="D130" i="2"/>
  <c r="E133" i="2"/>
  <c r="C143" i="2"/>
  <c r="D146" i="2"/>
  <c r="E149" i="2"/>
  <c r="C159" i="2"/>
  <c r="D162" i="2"/>
  <c r="E165" i="2"/>
  <c r="C175" i="2"/>
  <c r="D178" i="2"/>
  <c r="E181" i="2"/>
  <c r="C191" i="2"/>
  <c r="D194" i="2"/>
  <c r="E197" i="2"/>
  <c r="C21" i="2"/>
  <c r="C26" i="2"/>
  <c r="C66" i="2"/>
  <c r="E88" i="2"/>
  <c r="C98" i="2"/>
  <c r="C114" i="2"/>
  <c r="D26" i="2"/>
  <c r="B29" i="2"/>
  <c r="H4" i="2"/>
  <c r="C19" i="2"/>
  <c r="C29" i="2"/>
  <c r="C37" i="2"/>
  <c r="C45" i="2"/>
  <c r="C60" i="2"/>
  <c r="D63" i="2"/>
  <c r="E66" i="2"/>
  <c r="C76" i="2"/>
  <c r="D79" i="2"/>
  <c r="E82" i="2"/>
  <c r="C92" i="2"/>
  <c r="D95" i="2"/>
  <c r="E98" i="2"/>
  <c r="C108" i="2"/>
  <c r="D111" i="2"/>
  <c r="E114" i="2"/>
  <c r="C124" i="2"/>
  <c r="D127" i="2"/>
  <c r="E130" i="2"/>
  <c r="C140" i="2"/>
  <c r="D143" i="2"/>
  <c r="E146" i="2"/>
  <c r="C156" i="2"/>
  <c r="D159" i="2"/>
  <c r="E162" i="2"/>
  <c r="C172" i="2"/>
  <c r="D175" i="2"/>
  <c r="E178" i="2"/>
  <c r="C188" i="2"/>
  <c r="D191" i="2"/>
  <c r="E194" i="2"/>
  <c r="E63" i="2"/>
  <c r="E79" i="2"/>
  <c r="C89" i="2"/>
  <c r="E95" i="2"/>
  <c r="C105" i="2"/>
  <c r="D108" i="2"/>
  <c r="E111" i="2"/>
  <c r="C121" i="2"/>
  <c r="D124" i="2"/>
  <c r="E127" i="2"/>
  <c r="C137" i="2"/>
  <c r="D140" i="2"/>
  <c r="E143" i="2"/>
  <c r="C153" i="2"/>
  <c r="D156" i="2"/>
  <c r="E159" i="2"/>
  <c r="C169" i="2"/>
  <c r="D172" i="2"/>
  <c r="E175" i="2"/>
  <c r="C185" i="2"/>
  <c r="D188" i="2"/>
  <c r="E191" i="2"/>
  <c r="C57" i="2"/>
  <c r="C73" i="2"/>
  <c r="H2" i="2"/>
  <c r="B5" i="2"/>
  <c r="B8" i="2"/>
  <c r="C17" i="2"/>
  <c r="C24" i="2"/>
  <c r="C32" i="2"/>
  <c r="C40" i="2"/>
  <c r="C48" i="2"/>
  <c r="C54" i="2"/>
  <c r="D57" i="2"/>
  <c r="E60" i="2"/>
  <c r="C70" i="2"/>
  <c r="D73" i="2"/>
  <c r="E76" i="2"/>
  <c r="C86" i="2"/>
  <c r="D89" i="2"/>
  <c r="E92" i="2"/>
  <c r="C102" i="2"/>
  <c r="D105" i="2"/>
  <c r="E108" i="2"/>
  <c r="C118" i="2"/>
  <c r="D121" i="2"/>
  <c r="E124" i="2"/>
  <c r="C134" i="2"/>
  <c r="D137" i="2"/>
  <c r="E140" i="2"/>
  <c r="C150" i="2"/>
  <c r="D153" i="2"/>
  <c r="E156" i="2"/>
  <c r="C166" i="2"/>
  <c r="D169" i="2"/>
  <c r="E172" i="2"/>
  <c r="C182" i="2"/>
  <c r="D185" i="2"/>
  <c r="E188" i="2"/>
  <c r="C198" i="2"/>
  <c r="C51" i="2"/>
  <c r="E57" i="2"/>
  <c r="C67" i="2"/>
  <c r="E73" i="2"/>
  <c r="C83" i="2"/>
  <c r="E89" i="2"/>
  <c r="C99" i="2"/>
  <c r="E105" i="2"/>
  <c r="C115" i="2"/>
  <c r="D118" i="2"/>
  <c r="E121" i="2"/>
  <c r="C131" i="2"/>
  <c r="D134" i="2"/>
  <c r="E137" i="2"/>
  <c r="C147" i="2"/>
  <c r="D150" i="2"/>
  <c r="E153" i="2"/>
  <c r="C163" i="2"/>
  <c r="D166" i="2"/>
  <c r="E169" i="2"/>
  <c r="C179" i="2"/>
  <c r="D182" i="2"/>
  <c r="E185" i="2"/>
  <c r="C195" i="2"/>
  <c r="D198" i="2"/>
  <c r="B3" i="2"/>
  <c r="D5" i="2"/>
  <c r="D8" i="2"/>
  <c r="C15" i="2"/>
  <c r="E17" i="2"/>
  <c r="B22" i="2"/>
  <c r="E24" i="2"/>
  <c r="C27" i="2"/>
  <c r="E32" i="2"/>
  <c r="C35" i="2"/>
  <c r="E40" i="2"/>
  <c r="C43" i="2"/>
  <c r="E48" i="2"/>
  <c r="E54" i="2"/>
  <c r="C64" i="2"/>
  <c r="E70" i="2"/>
  <c r="C80" i="2"/>
  <c r="E86" i="2"/>
  <c r="C96" i="2"/>
  <c r="E102" i="2"/>
  <c r="C112" i="2"/>
  <c r="D115" i="2"/>
  <c r="E118" i="2"/>
  <c r="C128" i="2"/>
  <c r="D131" i="2"/>
  <c r="E134" i="2"/>
  <c r="C144" i="2"/>
  <c r="D147" i="2"/>
  <c r="E150" i="2"/>
  <c r="C160" i="2"/>
  <c r="D163" i="2"/>
  <c r="E166" i="2"/>
  <c r="C176" i="2"/>
  <c r="D179" i="2"/>
  <c r="E182" i="2"/>
  <c r="C192" i="2"/>
  <c r="D195" i="2"/>
  <c r="E198" i="2"/>
  <c r="C5" i="2"/>
  <c r="C8" i="2"/>
  <c r="C77" i="2"/>
  <c r="E83" i="2"/>
  <c r="C93" i="2"/>
  <c r="E115" i="2"/>
  <c r="C125" i="2"/>
  <c r="E147" i="2"/>
  <c r="C157" i="2"/>
  <c r="E179" i="2"/>
  <c r="D3" i="2"/>
  <c r="C13" i="2"/>
  <c r="E15" i="2"/>
  <c r="B20" i="2"/>
  <c r="D22" i="2"/>
  <c r="E27" i="2"/>
  <c r="C30" i="2"/>
  <c r="E35" i="2"/>
  <c r="C38" i="2"/>
  <c r="E43" i="2"/>
  <c r="C46" i="2"/>
  <c r="C58" i="2"/>
  <c r="E96" i="2"/>
  <c r="C106" i="2"/>
  <c r="D109" i="2"/>
  <c r="E112" i="2"/>
  <c r="C122" i="2"/>
  <c r="D125" i="2"/>
  <c r="E128" i="2"/>
  <c r="C138" i="2"/>
  <c r="D141" i="2"/>
  <c r="E144" i="2"/>
  <c r="C154" i="2"/>
  <c r="D157" i="2"/>
  <c r="E160" i="2"/>
  <c r="C170" i="2"/>
  <c r="D173" i="2"/>
  <c r="E176" i="2"/>
  <c r="C186" i="2"/>
  <c r="D189" i="2"/>
  <c r="E192" i="2"/>
  <c r="C61" i="2"/>
  <c r="E99" i="2"/>
  <c r="C109" i="2"/>
  <c r="E131" i="2"/>
  <c r="C141" i="2"/>
  <c r="E163" i="2"/>
  <c r="C173" i="2"/>
  <c r="C189" i="2"/>
  <c r="E195" i="2"/>
  <c r="E64" i="2"/>
  <c r="C74" i="2"/>
  <c r="E80" i="2"/>
  <c r="C90" i="2"/>
  <c r="E3" i="2"/>
  <c r="C20" i="2"/>
  <c r="C55" i="2"/>
  <c r="D58" i="2"/>
  <c r="E61" i="2"/>
  <c r="C71" i="2"/>
  <c r="D74" i="2"/>
  <c r="E77" i="2"/>
  <c r="C87" i="2"/>
  <c r="D90" i="2"/>
  <c r="E93" i="2"/>
  <c r="C103" i="2"/>
  <c r="D106" i="2"/>
  <c r="E109" i="2"/>
  <c r="C119" i="2"/>
  <c r="D122" i="2"/>
  <c r="E125" i="2"/>
  <c r="C135" i="2"/>
  <c r="D138" i="2"/>
  <c r="E141" i="2"/>
  <c r="C151" i="2"/>
  <c r="D154" i="2"/>
  <c r="E157" i="2"/>
  <c r="C167" i="2"/>
  <c r="D170" i="2"/>
  <c r="E173" i="2"/>
  <c r="C183" i="2"/>
  <c r="D186" i="2"/>
  <c r="E189" i="2"/>
  <c r="C199" i="2"/>
  <c r="D20" i="2"/>
  <c r="C41" i="2"/>
  <c r="E46" i="2"/>
  <c r="C49" i="2"/>
  <c r="C52" i="2"/>
  <c r="C68" i="2"/>
  <c r="E74" i="2"/>
  <c r="C84" i="2"/>
  <c r="E90" i="2"/>
  <c r="C100" i="2"/>
  <c r="E106" i="2"/>
  <c r="C116" i="2"/>
  <c r="E122" i="2"/>
  <c r="C132" i="2"/>
  <c r="D135" i="2"/>
  <c r="E138" i="2"/>
  <c r="C148" i="2"/>
  <c r="D151" i="2"/>
  <c r="E154" i="2"/>
  <c r="C164" i="2"/>
  <c r="D167" i="2"/>
  <c r="E170" i="2"/>
  <c r="C180" i="2"/>
  <c r="D183" i="2"/>
  <c r="E186" i="2"/>
  <c r="C196" i="2"/>
  <c r="D199" i="2"/>
  <c r="E55" i="2"/>
  <c r="C113" i="2"/>
  <c r="E119" i="2"/>
  <c r="C129" i="2"/>
  <c r="E135" i="2"/>
  <c r="C145" i="2"/>
  <c r="E151" i="2"/>
  <c r="C161" i="2"/>
  <c r="D164" i="2"/>
  <c r="E167" i="2"/>
  <c r="C177" i="2"/>
  <c r="D180" i="2"/>
  <c r="E183" i="2"/>
  <c r="C193" i="2"/>
  <c r="D196" i="2"/>
  <c r="E199" i="2"/>
  <c r="C11" i="2"/>
  <c r="E13" i="2"/>
  <c r="E58" i="2"/>
  <c r="H3" i="2"/>
  <c r="C6" i="2"/>
  <c r="C18" i="2"/>
  <c r="E100" i="2"/>
  <c r="C110" i="2"/>
  <c r="E116" i="2"/>
  <c r="C126" i="2"/>
  <c r="E132" i="2"/>
  <c r="C142" i="2"/>
  <c r="D145" i="2"/>
  <c r="E148" i="2"/>
  <c r="C158" i="2"/>
  <c r="D161" i="2"/>
  <c r="E164" i="2"/>
  <c r="C174" i="2"/>
  <c r="D177" i="2"/>
  <c r="E180" i="2"/>
  <c r="H5" i="2" l="1"/>
</calcChain>
</file>

<file path=xl/sharedStrings.xml><?xml version="1.0" encoding="utf-8"?>
<sst xmlns="http://schemas.openxmlformats.org/spreadsheetml/2006/main" count="3798" uniqueCount="1770">
  <si>
    <t>Marca temporal</t>
  </si>
  <si>
    <t>Category</t>
  </si>
  <si>
    <t>Difficulty</t>
  </si>
  <si>
    <t>Question</t>
  </si>
  <si>
    <t xml:space="preserve">Correct Answer </t>
  </si>
  <si>
    <t>Incorrect Answer #1</t>
  </si>
  <si>
    <t>Incorrect Answer #2</t>
  </si>
  <si>
    <t>Author</t>
  </si>
  <si>
    <t>Actraiser</t>
  </si>
  <si>
    <t>MEDIUM</t>
  </si>
  <si>
    <t>In ActRaiser, what's the 
 name of the boss in 
 Northwall Act 1?</t>
  </si>
  <si>
    <t>Merman Fly</t>
  </si>
  <si>
    <t>Flying Mermaid</t>
  </si>
  <si>
    <t>Mermen Flew</t>
  </si>
  <si>
    <t>Anonimato</t>
  </si>
  <si>
    <t>Super Mario 64</t>
  </si>
  <si>
    <t>HARD</t>
  </si>
  <si>
    <t xml:space="preserve"> In Super Mario 64, how many
 balusters (pegs) are there in
 the lobby of Peach's Castle?</t>
  </si>
  <si>
    <t>120</t>
  </si>
  <si>
    <t>100</t>
  </si>
  <si>
    <t>128</t>
  </si>
  <si>
    <t>Mentholeus</t>
  </si>
  <si>
    <t>EASY</t>
  </si>
  <si>
    <t>In Super Mario 64, how 
many stars are required for
the first MIPS to spawn?</t>
  </si>
  <si>
    <t>15</t>
  </si>
  <si>
    <t>16</t>
  </si>
  <si>
    <t>20</t>
  </si>
  <si>
    <t>In Super Mario 64, when
you dive near a penguin,
the penguin...</t>
  </si>
  <si>
    <t>Dives</t>
  </si>
  <si>
    <t>Does nothing</t>
  </si>
  <si>
    <t>Walks away</t>
  </si>
  <si>
    <t>In Super Mario 64, if Mario
gets squished by an object
for a long time, he...</t>
  </si>
  <si>
    <t>Gets killed</t>
  </si>
  <si>
    <t>Gets softlocked</t>
  </si>
  <si>
    <t>Gets pushed through</t>
  </si>
  <si>
    <t>Math</t>
  </si>
  <si>
    <t>What is the result of 6/2(1+2)?</t>
  </si>
  <si>
    <t>9</t>
  </si>
  <si>
    <t>1</t>
  </si>
  <si>
    <t>5</t>
  </si>
  <si>
    <t>M.</t>
  </si>
  <si>
    <t>Pokemon Emerald</t>
  </si>
  <si>
    <t>In Pokemon Emerald, how many 
fishing spots can Feebas 
be caught on?</t>
  </si>
  <si>
    <t>Six</t>
  </si>
  <si>
    <t>Four</t>
  </si>
  <si>
    <t>Eight</t>
  </si>
  <si>
    <t>Pokemon Crystal</t>
  </si>
  <si>
    <t>In Pokemon Crystal, what 
item is needed to enter 
Tin Tower?</t>
  </si>
  <si>
    <t>Clear Bell</t>
  </si>
  <si>
    <t>Clear Wing</t>
  </si>
  <si>
    <t>Lost Bell</t>
  </si>
  <si>
    <t>Manul</t>
  </si>
  <si>
    <t>Super Metroid</t>
  </si>
  <si>
    <t>In Super Metroid, which 
of these beam combinations 
is not possible?</t>
  </si>
  <si>
    <t>Spazer + Plasma</t>
  </si>
  <si>
    <t>Ice + Plasma</t>
  </si>
  <si>
    <t>Wave + Plasma</t>
  </si>
  <si>
    <t>VVVVVV</t>
  </si>
  <si>
    <t>Which of these songs
from VVVVVV has a
voice sample?</t>
  </si>
  <si>
    <t>Pressure Cooker</t>
  </si>
  <si>
    <t>Passion for Exploring</t>
  </si>
  <si>
    <t>Potential for Anything</t>
  </si>
  <si>
    <t>Super Mario World</t>
  </si>
  <si>
    <t>How many exits are there in
Super Mario World?</t>
  </si>
  <si>
    <t>96</t>
  </si>
  <si>
    <t>92</t>
  </si>
  <si>
    <t>lx5</t>
  </si>
  <si>
    <t>How many pairs of pipes exist
in Super Mario World?</t>
  </si>
  <si>
    <t>6</t>
  </si>
  <si>
    <t>12</t>
  </si>
  <si>
    <t>8</t>
  </si>
  <si>
    <t>What is the serial code
of the US SMW cartridge?</t>
  </si>
  <si>
    <t>SNS-MW-USA</t>
  </si>
  <si>
    <t>SNSN-MW-USA</t>
  </si>
  <si>
    <t>SHVC-MW-USA</t>
  </si>
  <si>
    <t xml:space="preserve"> Which of the following levels
 in Super Mario World has a 
 Powerup Roulette inside?</t>
  </si>
  <si>
    <t>Forest of Illusion 1</t>
  </si>
  <si>
    <t>Vanilla Dome 3</t>
  </si>
  <si>
    <t>Forest of Illusion 3</t>
  </si>
  <si>
    <t xml:space="preserve"> Which of the following levels
   in Super Mario World has 
 enemies trapped in bubbles?</t>
  </si>
  <si>
    <t>Donut Plains 2</t>
  </si>
  <si>
    <t>Chocolate Island 5</t>
  </si>
  <si>
    <t xml:space="preserve"> How many 3-Up Moons exist in
 Super Mario World?</t>
  </si>
  <si>
    <t>7</t>
  </si>
  <si>
    <t xml:space="preserve"> Which of the following Super
 Mario World levels doesn't
 have enough Dragon Coins for
 a 1-Up/sending a check?</t>
  </si>
  <si>
    <t>Chocolate Secret</t>
  </si>
  <si>
    <t>Valley of Bowser 2</t>
  </si>
  <si>
    <t>Way Cool</t>
  </si>
  <si>
    <t xml:space="preserve"> Which of the following Super
 Mario World levels has two
 sets of Hidden 1-Up?</t>
  </si>
  <si>
    <t>Yoshi's Island 4</t>
  </si>
  <si>
    <t>Donut Plains 4</t>
  </si>
  <si>
    <t xml:space="preserve"> In Super Mario World, which 
 of the following levels
 doesn't have a Magikoopa?</t>
  </si>
  <si>
    <t>Iggy's Castle</t>
  </si>
  <si>
    <t>Larry's Castle</t>
  </si>
  <si>
    <t>Lemmy's Castle</t>
  </si>
  <si>
    <t xml:space="preserve"> In Super Mario World, what's
 the message built with coins
 at the end of Funky?</t>
  </si>
  <si>
    <t>YOU ARE A SUPER PLAYER!!</t>
  </si>
  <si>
    <t>YOU ARE SUPER PLAYER!!</t>
  </si>
  <si>
    <t>YOU IS A SUPER PLAYER!!</t>
  </si>
  <si>
    <t>In Pokemon Crystal, what are
the 2 regions you can visit?</t>
  </si>
  <si>
    <t>Johto and Kanto</t>
  </si>
  <si>
    <t>Johto and Hoenn</t>
  </si>
  <si>
    <t>Kanto and Hoenn</t>
  </si>
  <si>
    <t>How do you originally
obtain a Jirachi in 
Pokemon Emerald?</t>
  </si>
  <si>
    <t xml:space="preserve">Trade from R/S </t>
  </si>
  <si>
    <t>Reward from Birch</t>
  </si>
  <si>
    <t>Trade from Colosseum</t>
  </si>
  <si>
    <t>In SM64, the 1-Up at
the top of the flagpole in
Whomp's Fortress will...</t>
  </si>
  <si>
    <t>Follow you</t>
  </si>
  <si>
    <t>Drop down</t>
  </si>
  <si>
    <t>Float</t>
  </si>
  <si>
    <t>Overcooked! 2</t>
  </si>
  <si>
    <t>How many Kevin levels
are there in the base
Overcooked! 2 game?</t>
  </si>
  <si>
    <t>4</t>
  </si>
  <si>
    <t>In SM64, how many times
do you have to throw King
Bob-Omb to defeat him?</t>
  </si>
  <si>
    <t>3</t>
  </si>
  <si>
    <t>In SM64, how many coins
are there in Jolly Roger Bay?</t>
  </si>
  <si>
    <t>104</t>
  </si>
  <si>
    <t>101</t>
  </si>
  <si>
    <t>103</t>
  </si>
  <si>
    <t>In which version of
SM64 was the BLJ
glitch patched?</t>
  </si>
  <si>
    <t>Shindou Edition</t>
  </si>
  <si>
    <t>European</t>
  </si>
  <si>
    <t>Wii Virtual Console</t>
  </si>
  <si>
    <t>Donkey Kong Country 2</t>
  </si>
  <si>
    <t xml:space="preserve"> What's the name of your fish
 companion in DKC2?</t>
  </si>
  <si>
    <t>Glimmer</t>
  </si>
  <si>
    <t>Glitter</t>
  </si>
  <si>
    <t>Grizzly</t>
  </si>
  <si>
    <t xml:space="preserve"> What's the name of your blue 
 swordfish companion in DKC2?</t>
  </si>
  <si>
    <t>Enguarde</t>
  </si>
  <si>
    <t>Pointy</t>
  </si>
  <si>
    <t>Eduardo</t>
  </si>
  <si>
    <t>Mega Man X3</t>
  </si>
  <si>
    <t xml:space="preserve"> Who's the main antagonist of
 Mega Man X3?</t>
  </si>
  <si>
    <t>Dr. Doppler</t>
  </si>
  <si>
    <t>Dr. Serges</t>
  </si>
  <si>
    <t>Dr. Wily</t>
  </si>
  <si>
    <t>Mega Man X2</t>
  </si>
  <si>
    <t xml:space="preserve"> Who are the main antagonists
 of Mega Man X2?</t>
  </si>
  <si>
    <t>X-Hunters</t>
  </si>
  <si>
    <t>Mechaniloids</t>
  </si>
  <si>
    <t>Flame Chasers</t>
  </si>
  <si>
    <t xml:space="preserve"> In whose level is the Chimera
 Armor located in Mega Man X3?</t>
  </si>
  <si>
    <t>Blast Hornet</t>
  </si>
  <si>
    <t>Sting Chameleon</t>
  </si>
  <si>
    <t>Gravity Beetle</t>
  </si>
  <si>
    <t xml:space="preserve"> Who's the boss that can be
 fought at the bottom door
 of Dr. Doppler's Lab 1 in
 Mega Man X3?</t>
  </si>
  <si>
    <t>Godkarmachine O Inary</t>
  </si>
  <si>
    <t>Press Disposer</t>
  </si>
  <si>
    <t>Volt Kurageil</t>
  </si>
  <si>
    <t xml:space="preserve"> What's the name of the area
 where the final battle
 happens in Mega Man X2?</t>
  </si>
  <si>
    <t>Central Computer</t>
  </si>
  <si>
    <t>Weather Control</t>
  </si>
  <si>
    <t>X-Hunter Stage</t>
  </si>
  <si>
    <t xml:space="preserve"> Which of the following colors
 is the strongest form of
 Raider Killer in MMX2?</t>
  </si>
  <si>
    <t>Purple</t>
  </si>
  <si>
    <t>Red</t>
  </si>
  <si>
    <t>Blue</t>
  </si>
  <si>
    <t xml:space="preserve"> Which of the following stages
 in Mega Man X2 doesn't 
 feature a Ride Armor?</t>
  </si>
  <si>
    <t>Desert Base</t>
  </si>
  <si>
    <t>Dinosaur Tank</t>
  </si>
  <si>
    <t>Energen Crystal</t>
  </si>
  <si>
    <t>Symphony of the Night</t>
  </si>
  <si>
    <t>In Symphony of the Night, 
what does the item 
"Secret Boots" do?</t>
  </si>
  <si>
    <t>Makes Alucard taller</t>
  </si>
  <si>
    <t>Nothing</t>
  </si>
  <si>
    <t>Reveals breakable walls</t>
  </si>
  <si>
    <t>In Symphony of the Night,
what items do you need 
to unlock the hidden area
in Castle Entrance?</t>
  </si>
  <si>
    <t>Soul of Wolf &amp; Bat</t>
  </si>
  <si>
    <t>Holy Glasses</t>
  </si>
  <si>
    <t>Spike Breaker</t>
  </si>
  <si>
    <t>In Symphony of the Night,
what is the name of the enemy
that can only be encountered
once in the entire game,
excluding bosses?</t>
  </si>
  <si>
    <t>Mudman</t>
  </si>
  <si>
    <t>Yorick</t>
  </si>
  <si>
    <t>Dodo Bird</t>
  </si>
  <si>
    <t>In Symphony of the Night,
what is an alternative way to
chain Gravity Jumps without
Leap Stone?</t>
  </si>
  <si>
    <t>De-transforming mid-air</t>
  </si>
  <si>
    <t>Spamming X mid-air</t>
  </si>
  <si>
    <t>Casting Sword Brothers</t>
  </si>
  <si>
    <t>What is the name of the dog
in Overcooked! 2?</t>
  </si>
  <si>
    <t>Kevin</t>
  </si>
  <si>
    <t>Poochy</t>
  </si>
  <si>
    <t>Richard</t>
  </si>
  <si>
    <t>Ocarina of Time</t>
  </si>
  <si>
    <t>What is the name of
Mamamu Yan's dog
in Ocarina of Time?</t>
  </si>
  <si>
    <t>Yoshi's Island</t>
  </si>
  <si>
    <t>What is the name of
the dog in Yoshi's Island?</t>
  </si>
  <si>
    <t>At minimum, what do you
need to reach the Heart Tank
in Crystal Snail's stage in
Mega Man X2?</t>
  </si>
  <si>
    <t>Strike Chain</t>
  </si>
  <si>
    <t>Arms + S. Burner</t>
  </si>
  <si>
    <t>What song is very similar
to Neon Tiger's Stage Theme
in Mega Man X3?</t>
  </si>
  <si>
    <t>My Michelle</t>
  </si>
  <si>
    <t>November Rain</t>
  </si>
  <si>
    <t>Who cares</t>
  </si>
  <si>
    <t>What is the name of the
combined form of Bit and Byte
in Mega Man X3?</t>
  </si>
  <si>
    <t>Godkarmachine O'Inary</t>
  </si>
  <si>
    <t>Bettabyte</t>
  </si>
  <si>
    <t>Mega Man 3</t>
  </si>
  <si>
    <t>In Mega Man 3, which Robot
Masters does Doc Robot
copy in Spark Man's Stage?</t>
  </si>
  <si>
    <t>Metal &amp; Quick</t>
  </si>
  <si>
    <t>Metal &amp; Air</t>
  </si>
  <si>
    <t>Metal &amp; Heat</t>
  </si>
  <si>
    <t>What is the name of the
collectibles in VVVVVV?</t>
  </si>
  <si>
    <t>Trinkets</t>
  </si>
  <si>
    <t>Artifacts</t>
  </si>
  <si>
    <t>Orbs</t>
  </si>
  <si>
    <t>Astalon</t>
  </si>
  <si>
    <t>Where does Astalon take place?</t>
  </si>
  <si>
    <t>In a Tower</t>
  </si>
  <si>
    <t>In a Castle</t>
  </si>
  <si>
    <t>In a Mansion</t>
  </si>
  <si>
    <t>Mega Man X</t>
  </si>
  <si>
    <t>Who's the main antagonist in
Mega Man X?</t>
  </si>
  <si>
    <t>Sigma</t>
  </si>
  <si>
    <t>Ligma</t>
  </si>
  <si>
    <t>Sugoma</t>
  </si>
  <si>
    <t>Which inputs should be entered
in order to summon a Hadouken
in Mega Man X?</t>
  </si>
  <si>
    <t>236</t>
  </si>
  <si>
    <t>214</t>
  </si>
  <si>
    <t>632</t>
  </si>
  <si>
    <t>Which inputs should be entered
in order to perform 
a Shoryuken in Mega Man X2?</t>
  </si>
  <si>
    <t>Kirby 64 - The Crystal Shards</t>
  </si>
  <si>
    <t>How many different statues can
be seen with Cutter+Rock
in Kirby 64?</t>
  </si>
  <si>
    <t>How many battle phases does
Acro have in Kirby 64?</t>
  </si>
  <si>
    <t>2</t>
  </si>
  <si>
    <t>What's the minimal item 
requirement in Vanilla
Dome 1's Normal Exit in
Super Mario World? 
Account for out of logic
situations as well.</t>
  </si>
  <si>
    <t>Run + Super Star</t>
  </si>
  <si>
    <t>1 Progressive Powerup</t>
  </si>
  <si>
    <t>Which of the following items
aren't needed for Forest
of Illusion 4's Dragon Coins
checks in Super Mario World?</t>
  </si>
  <si>
    <t>Run</t>
  </si>
  <si>
    <t>Fire Flower</t>
  </si>
  <si>
    <t>P-Switch</t>
  </si>
  <si>
    <t>How many Mega Moles are
there in Valley of Bowser 1
in Super Mario World?</t>
  </si>
  <si>
    <t>24</t>
  </si>
  <si>
    <t>In Super Mario World,
which of the following
levels doesn't have
Munchers in it?</t>
  </si>
  <si>
    <t>Valley of Bowser 3</t>
  </si>
  <si>
    <t>Valley of Bowser 1</t>
  </si>
  <si>
    <t>In Super Mario World, how 
many Dragon Coins can be 
found in Donut Secret 1?</t>
  </si>
  <si>
    <t>In Super Mario World, how
many coin arrows are there in
Vanilla Secret 3?</t>
  </si>
  <si>
    <t>In Super Mario World, which
of the following levels 
doesn't have a bonus room?</t>
  </si>
  <si>
    <t>Butter Bridge 2</t>
  </si>
  <si>
    <t>Morton's Castle</t>
  </si>
  <si>
    <t>In Super Mario World, what
causes Pokeys to have
5 segments instead of 3?</t>
  </si>
  <si>
    <t>Riding a Yoshi</t>
  </si>
  <si>
    <t>Having a Fire Flower</t>
  </si>
  <si>
    <t>A P-Switch is active</t>
  </si>
  <si>
    <t>What causes Hammer Bros. to
launch hammers more often 
in Super Mario World?</t>
  </si>
  <si>
    <t>Not being in the°main map</t>
  </si>
  <si>
    <t>Having a powerup</t>
  </si>
  <si>
    <t>Which of the following weapons
can be used to deal damage to
Wolf Sigma in Mega Man X?</t>
  </si>
  <si>
    <t>Level 3 Charge Buster</t>
  </si>
  <si>
    <t>Shotgun Ice</t>
  </si>
  <si>
    <t>Hadouken</t>
  </si>
  <si>
    <t>In which Mega Man X stage
can you find the Legs Capsule?</t>
  </si>
  <si>
    <t>Chill Penguin</t>
  </si>
  <si>
    <t>Storm Eagle</t>
  </si>
  <si>
    <t>Which of Rangda Bangda's eye
colors follows the player
in Mega Man X?</t>
  </si>
  <si>
    <t>Green</t>
  </si>
  <si>
    <t>Which Maverick has to be
beaten in order to turn off
the lights in Spark Mandrill's
stage in Mega Man X?</t>
  </si>
  <si>
    <t>Launch Octopus</t>
  </si>
  <si>
    <t>Which Maverick has to be
beaten in order to freeze
Flame Mammoth's stage
in Mega Man X?</t>
  </si>
  <si>
    <t>What's the name of the sorting
method used for Bospider's
movement in Mega Man X?</t>
  </si>
  <si>
    <t>Ghost Leg</t>
  </si>
  <si>
    <t>Drawing Straws</t>
  </si>
  <si>
    <t>Rock-Paper-Scissors</t>
  </si>
  <si>
    <t>What's NOT a valid method
for destroying igloos in
Mega Man X?</t>
  </si>
  <si>
    <t>Boomerang Cutter</t>
  </si>
  <si>
    <t>Fire Wave</t>
  </si>
  <si>
    <t>In which Mega Man X stage
can the Hadouken Capsule
be found?</t>
  </si>
  <si>
    <t>Armored Armadillo</t>
  </si>
  <si>
    <t>Boomer Kuwanger</t>
  </si>
  <si>
    <t>Rabi-Ribi</t>
  </si>
  <si>
    <t>In which Rabi-Ribi area
can Ribbon be found
for the first time?</t>
  </si>
  <si>
    <t>Spectral Cave</t>
  </si>
  <si>
    <t>Starting Forest</t>
  </si>
  <si>
    <t>Forgotten Cave</t>
  </si>
  <si>
    <t>Which character can you find
at Rabi-Ribi's Aurora Palace?</t>
  </si>
  <si>
    <t>Nieve</t>
  </si>
  <si>
    <t>Kotri</t>
  </si>
  <si>
    <t>Cicini</t>
  </si>
  <si>
    <t>Which Rabi-Ribi item lets you
jump higher?</t>
  </si>
  <si>
    <t>Rabi Slippers</t>
  </si>
  <si>
    <t>Bunny Whirl</t>
  </si>
  <si>
    <t>Bunny Amulet</t>
  </si>
  <si>
    <t>Which of Ribbon's weapons
allows her to use 
Red type attacks?</t>
  </si>
  <si>
    <t>Explode Shot</t>
  </si>
  <si>
    <t>Healing Staff</t>
  </si>
  <si>
    <t>Sunny Beam</t>
  </si>
  <si>
    <t>What's the name of the
character found at the
end of Rabi-Ribi's
System Interior?</t>
  </si>
  <si>
    <t>Syaro</t>
  </si>
  <si>
    <t>Nixie</t>
  </si>
  <si>
    <t>Which item lets Erina use
her ultimate attack 
in Rabi-Ribi?</t>
  </si>
  <si>
    <t>Hammer Wave</t>
  </si>
  <si>
    <t>Soul Heart</t>
  </si>
  <si>
    <t>Which of the following colors
is NOT present in Rabi-Ribi's
Rainbow Crystal boss?</t>
  </si>
  <si>
    <t>Gray</t>
  </si>
  <si>
    <t>Violet</t>
  </si>
  <si>
    <t>Yellow</t>
  </si>
  <si>
    <t>Which buff can't be bought
from Rabi Rabi Town members?</t>
  </si>
  <si>
    <t>Speed Up</t>
  </si>
  <si>
    <t>HP Regen</t>
  </si>
  <si>
    <t>Give ATK Down</t>
  </si>
  <si>
    <t>Which buff can be bought
from Rabi Rabi Town members?</t>
  </si>
  <si>
    <t>Arrest</t>
  </si>
  <si>
    <t>Defense Boost</t>
  </si>
  <si>
    <t>Lucky Seven</t>
  </si>
  <si>
    <t>Which of the following methods
is not valid to reach
the Heart Tank found
at Dinosaur Tank
in Mega Man X2?</t>
  </si>
  <si>
    <t>Block from Crystal H.</t>
  </si>
  <si>
    <t>Charged S. Burner</t>
  </si>
  <si>
    <t>Shoryuken</t>
  </si>
  <si>
    <t>Risk of Rain 2</t>
  </si>
  <si>
    <t>In Risk of Rain 2, which item
allows you to execute bosses
in one hit and guarantee a
yellow item drop?</t>
  </si>
  <si>
    <t>Trophy Hunter's Tricorn</t>
  </si>
  <si>
    <t>The Crowdfunder</t>
  </si>
  <si>
    <t>Recycler</t>
  </si>
  <si>
    <t>Which of Risk of Rain 2's
void items corrupts 
Tri-Tip Daggers?</t>
  </si>
  <si>
    <t>Needletick</t>
  </si>
  <si>
    <t xml:space="preserve">Plasma Shrimp </t>
  </si>
  <si>
    <t>Polylute</t>
  </si>
  <si>
    <t>Which item can be obtained
from Cleansing Pools in
Risk of Rain 2?</t>
  </si>
  <si>
    <t>Irradiant Pearl</t>
  </si>
  <si>
    <t>Interstellar Desk Plant</t>
  </si>
  <si>
    <t>Topaz Brooch</t>
  </si>
  <si>
    <t>What happens when you face
Bowser at his castle and
don't have enough Boss Tokens
in Super Mario World AP?</t>
  </si>
  <si>
    <t>Keeps dropping balls</t>
  </si>
  <si>
    <t>Stomps Mario</t>
  </si>
  <si>
    <t>Goes away</t>
  </si>
  <si>
    <t>Which Yoshi color can be found
at Star World 1 in
Super Mario World?</t>
  </si>
  <si>
    <t>In Super Mario World, which 
doors at Valley Ghost House
allows you to reach 
the Normal Exit?</t>
  </si>
  <si>
    <t>Third and Fourth</t>
  </si>
  <si>
    <t>Fourth and Fifth</t>
  </si>
  <si>
    <t>First and Third</t>
  </si>
  <si>
    <t>What can be found at the very
end of Sunken Ghost Ship
in Super Mario World?</t>
  </si>
  <si>
    <t>Three 1-Up mushrooms</t>
  </si>
  <si>
    <t>Several spike balls</t>
  </si>
  <si>
    <t>A goal sphere</t>
  </si>
  <si>
    <t>Hollow Knight</t>
  </si>
  <si>
    <t xml:space="preserve"> In Hollow Knight, how much Geo 
 do you need to be able to buy 
 all unbreakable charms? </t>
  </si>
  <si>
    <t>37,286 geo</t>
  </si>
  <si>
    <t>36,886 geo</t>
  </si>
  <si>
    <t>36,000 geo</t>
  </si>
  <si>
    <t>Vasho</t>
  </si>
  <si>
    <t xml:space="preserve"> In Hollow Knight, who do you 
 fight in Teacher's Archive?  </t>
  </si>
  <si>
    <t>Uumuu</t>
  </si>
  <si>
    <t>Uuwuu</t>
  </si>
  <si>
    <t>Jelly Kingsh</t>
  </si>
  <si>
    <t xml:space="preserve"> In Hollow Knight, how many 
Charm Notches does 
Carefree Melody cost?</t>
  </si>
  <si>
    <t xml:space="preserve"> In Hollow Knight, if you have 
 Flukenest, Glowing Womb,
 Shape of Unn, Spore Shroom,
 Weaversong and Hiveblood
 equipped, how many Charm
 Notches are you using? </t>
  </si>
  <si>
    <t>14</t>
  </si>
  <si>
    <t>13</t>
  </si>
  <si>
    <t>Can't equip that many!</t>
  </si>
  <si>
    <t>In Donkey Kong Country 2, 
how many times does Clapper 
the Seal appear in the game?</t>
  </si>
  <si>
    <t xml:space="preserve"> In Donkey Kong Country 2, 
 what are the colors of the 
 crocodile heads you can 
 jump on in Hot-Head Hop?</t>
  </si>
  <si>
    <t>Green and Brown</t>
  </si>
  <si>
    <t>Red and Blue</t>
  </si>
  <si>
    <t>Blue and Green</t>
  </si>
  <si>
    <t xml:space="preserve"> In Donkey Kong Country 2,
 how many times do you have to
 hit Krow to kill him?</t>
  </si>
  <si>
    <t>10</t>
  </si>
  <si>
    <t>In Pokemon Crystal, how do you
wake up the sleeping Snorlax?</t>
  </si>
  <si>
    <t>Using the Pokegear Radio</t>
  </si>
  <si>
    <t>Using the PokeFlute</t>
  </si>
  <si>
    <t>Using the SquirtBottle</t>
  </si>
  <si>
    <t>In Pokemon Crystal, how do you
wake up the Sudowoodo?</t>
  </si>
  <si>
    <t>Using the Squirtbottle</t>
  </si>
  <si>
    <t>Using the Wailmer Pail</t>
  </si>
  <si>
    <t>In Pokemon Crystal, who is
the Gym Leader who specializes
in Bug types?</t>
  </si>
  <si>
    <t>Bugsy</t>
  </si>
  <si>
    <t>Burgh</t>
  </si>
  <si>
    <t>Brock</t>
  </si>
  <si>
    <t>In Pokemon Crystal, where are
the Radio Towers located?</t>
  </si>
  <si>
    <t>Goldenrod and Lavender</t>
  </si>
  <si>
    <t>Goldenrod and Saffron</t>
  </si>
  <si>
    <t>Ecruteak and Olivine</t>
  </si>
  <si>
    <t>In Pokemon Crystal, who is
the Gym Leader who specializes
in Flying types?</t>
  </si>
  <si>
    <t>Falkner</t>
  </si>
  <si>
    <t>Flannery</t>
  </si>
  <si>
    <t>Fantina</t>
  </si>
  <si>
    <t>In Pokemon Crystal, which
shiny pokemon can be found in
the Lake of Rage?</t>
  </si>
  <si>
    <t>Gyarados</t>
  </si>
  <si>
    <t>Dragonair</t>
  </si>
  <si>
    <t>Lapras</t>
  </si>
  <si>
    <t>In Pokemon Crystal, in which
of these locations can you NOT
find a Week Sibling?</t>
  </si>
  <si>
    <t>Route 34</t>
  </si>
  <si>
    <t>Route 29</t>
  </si>
  <si>
    <t>Route 32</t>
  </si>
  <si>
    <t>In Pokemon Crystal, who is
the Gym Leader who specializes
in Normal types?</t>
  </si>
  <si>
    <t>Whitney</t>
  </si>
  <si>
    <t>Will</t>
  </si>
  <si>
    <t>Wallace</t>
  </si>
  <si>
    <t>In Pokemon Crystal, what
is your starting town?</t>
  </si>
  <si>
    <t>New Bark Town</t>
  </si>
  <si>
    <t>Azalea Town</t>
  </si>
  <si>
    <t>Pallet Town</t>
  </si>
  <si>
    <t>In Pokemon Crystal, which of
these is NOT a Johto Badge?</t>
  </si>
  <si>
    <t>Mine Badge</t>
  </si>
  <si>
    <t>Glacier Badge</t>
  </si>
  <si>
    <t>Hive Badge</t>
  </si>
  <si>
    <t>In Pokemon Crystal, who
of these people is NOT
a Radio Host DJ?</t>
  </si>
  <si>
    <t>Tom</t>
  </si>
  <si>
    <t>Reed</t>
  </si>
  <si>
    <t>Ben</t>
  </si>
  <si>
    <t>In Pokemon Crystal, who is
the Gym Leader who specializes
in Ghost types?</t>
  </si>
  <si>
    <t>Morty</t>
  </si>
  <si>
    <t>Misty</t>
  </si>
  <si>
    <t>Melony</t>
  </si>
  <si>
    <t>In Pokemon Crystal, who is
the Gym Leader who specializes
in Fighting types?</t>
  </si>
  <si>
    <t>Chuck</t>
  </si>
  <si>
    <t>Cheren</t>
  </si>
  <si>
    <t>Chili</t>
  </si>
  <si>
    <t>In Pokemon Crystal, who is
the Gym Leader who specializes
in Steel types?</t>
  </si>
  <si>
    <t>Jasmine</t>
  </si>
  <si>
    <t>Janine</t>
  </si>
  <si>
    <t>Jessie</t>
  </si>
  <si>
    <t>In Pokemon Crystal, who is
the Gym Leader who specializes
in Ice types?</t>
  </si>
  <si>
    <t>Pryce</t>
  </si>
  <si>
    <t>Proton</t>
  </si>
  <si>
    <t>Prince</t>
  </si>
  <si>
    <t>In Pokemon Crystal, who is
the Gym Leader who specializes
in Dragon types?</t>
  </si>
  <si>
    <t>Clair</t>
  </si>
  <si>
    <t>Claire</t>
  </si>
  <si>
    <t>Clay</t>
  </si>
  <si>
    <t>In Pokemon Crystal, which Gym
Leaders do you meet outside of
their Gyms the first time?</t>
  </si>
  <si>
    <t>Morty and Jasmine</t>
  </si>
  <si>
    <t>Morty and Clair</t>
  </si>
  <si>
    <t>Jasmine and Clair</t>
  </si>
  <si>
    <t>In Pokemon Crystal, which 
of these Trainer Classes 
can you NOT find in the 
National Park?</t>
  </si>
  <si>
    <t>PokeManiac</t>
  </si>
  <si>
    <t>Pokefan</t>
  </si>
  <si>
    <t>Lass</t>
  </si>
  <si>
    <t>In Pokemon Crystal, which of these
items is NOT a prize in the
Bug-Catching Contest?</t>
  </si>
  <si>
    <t>Moon Stone</t>
  </si>
  <si>
    <t>Sun Stone</t>
  </si>
  <si>
    <t>Everstone</t>
  </si>
  <si>
    <t>In Pokemon Crystal, which of
these places is NOT located in
Goldenrod City?</t>
  </si>
  <si>
    <t>Dance Theater</t>
  </si>
  <si>
    <t>Name Rater's House</t>
  </si>
  <si>
    <t>Game Corner</t>
  </si>
  <si>
    <t>In Pokemon Crystal, how many
aides are there in Oak's Lab?</t>
  </si>
  <si>
    <t>In Pokemon Crystal, which
legendary Pokemon can be found
in the deep of Whirl Islands?</t>
  </si>
  <si>
    <t>Lugia</t>
  </si>
  <si>
    <t>Suicune</t>
  </si>
  <si>
    <t>Mewtwo</t>
  </si>
  <si>
    <t>In Pokemon Crystal, where do
you see the Legendary Beasts 
the first time?</t>
  </si>
  <si>
    <t>Burned Tower</t>
  </si>
  <si>
    <t>Tin Tower</t>
  </si>
  <si>
    <t>Radio Tower</t>
  </si>
  <si>
    <t>Which power is required
to collect Pop Star 1's 
third crystal shard 
in Kirby 64?</t>
  </si>
  <si>
    <t>Bomb</t>
  </si>
  <si>
    <t>Stone</t>
  </si>
  <si>
    <t>Spark</t>
  </si>
  <si>
    <t>What's the name of the boss
at the end of Shiver Star's
second stage in Kirby 64?</t>
  </si>
  <si>
    <t>Big Mopoo</t>
  </si>
  <si>
    <t>HR-H</t>
  </si>
  <si>
    <t>Big Chilly</t>
  </si>
  <si>
    <t>What's the name of the first
enemy boss you encounter at
Pop Star in Kirby 64?</t>
  </si>
  <si>
    <t>Big N-Z</t>
  </si>
  <si>
    <t>Waddle Doo</t>
  </si>
  <si>
    <t>Whispy Woods</t>
  </si>
  <si>
    <t>Which of the following
Aqua Star stages in Kirby 64
doesn't require any powers
to collect its crystal shards?</t>
  </si>
  <si>
    <t>Stage 4</t>
  </si>
  <si>
    <t>Stage 2</t>
  </si>
  <si>
    <t>Stage 3</t>
  </si>
  <si>
    <t>How many enemy ambushes are
at Ripple Star's third stage
in Kirby 64?</t>
  </si>
  <si>
    <t>Which of the following items
Adeleine draws for you when 
you are at full health 
in Kirby 64?</t>
  </si>
  <si>
    <t>A 1-Up</t>
  </si>
  <si>
    <t>A Maxim Tomato</t>
  </si>
  <si>
    <t>An invincibility candy</t>
  </si>
  <si>
    <t>How many different food items 
can be produced via Ice-Spark 
in Kirby 64?</t>
  </si>
  <si>
    <t>Which of the following food 
items can't be found outdoors 
in Kirby 64?</t>
  </si>
  <si>
    <t>Flan</t>
  </si>
  <si>
    <t>Cake</t>
  </si>
  <si>
    <t>Ice cream bar</t>
  </si>
  <si>
    <t>Diddy Kong Racing</t>
  </si>
  <si>
    <t>How many missiles are given by 
the third red balloon upgrade
in Diddy Kong Racing?</t>
  </si>
  <si>
    <t>10 missiles</t>
  </si>
  <si>
    <t>8 missiles</t>
  </si>
  <si>
    <t>12 missiles</t>
  </si>
  <si>
    <t>Which cheat code makes every
balloon be yellow
in Diddy Kong Racing?</t>
  </si>
  <si>
    <t>BODYARMOR</t>
  </si>
  <si>
    <t>NOYELLOWSTUFF</t>
  </si>
  <si>
    <t>ROCKETFUEL</t>
  </si>
  <si>
    <t>What's the name of the
boss at Sherbet Island
in Diddy Kong Racing?</t>
  </si>
  <si>
    <t>Bubbler</t>
  </si>
  <si>
    <t>Bluey</t>
  </si>
  <si>
    <t>Smokey</t>
  </si>
  <si>
    <t>At Diddy Kong Racing's final
race, what is Wizpig riding 
to challenge the racer?</t>
  </si>
  <si>
    <t>A rocket</t>
  </si>
  <si>
    <t>A banana</t>
  </si>
  <si>
    <t>Which of the following 
characters isn't part of
Diddy Kong Racing's
playable roster?</t>
  </si>
  <si>
    <t>Dixie</t>
  </si>
  <si>
    <t>Conker</t>
  </si>
  <si>
    <t>Banjo</t>
  </si>
  <si>
    <t xml:space="preserve"> In K. Rool Duel, how many oil 
 barrels can you see in the 
 background?</t>
  </si>
  <si>
    <t xml:space="preserve"> In K. Rool Duel, what numbers 
 can be seen on the dice in 
 the cockpit?</t>
  </si>
  <si>
    <t>A pair of 2</t>
  </si>
  <si>
    <t>6 and 4</t>
  </si>
  <si>
    <t>3 and 5</t>
  </si>
  <si>
    <t xml:space="preserve"> In K. Rool Duel, which of these 
 is NOT a background object?</t>
  </si>
  <si>
    <t>4 Giant Bananas</t>
  </si>
  <si>
    <t>A black tire</t>
  </si>
  <si>
    <t>A SNES controller</t>
  </si>
  <si>
    <t xml:space="preserve"> In Monkey Museum, how much 
 does a terrarium of winky the 
 frog cost?</t>
  </si>
  <si>
    <t>$5=</t>
  </si>
  <si>
    <t>$2=</t>
  </si>
  <si>
    <t>$3=</t>
  </si>
  <si>
    <t xml:space="preserve"> In Hollow Knight, which of 
 these is NOT a title for 
 Grey Prince Zote?</t>
  </si>
  <si>
    <t>Courageous</t>
  </si>
  <si>
    <t>Sensual</t>
  </si>
  <si>
    <t>Vigorous</t>
  </si>
  <si>
    <t>In Pokemon Crystal, how many
breakable rocks are there in
Cianwood City?</t>
  </si>
  <si>
    <t>In Pokemon Crystal, how many
breakable rocks are there in
Route 40?</t>
  </si>
  <si>
    <t>In Pokemon Crystal, how many
breakable rocks are there in
Dark Cave?</t>
  </si>
  <si>
    <t>In Pokemon Crystal, how many
boulders are there in the
Blackthorn Gym?</t>
  </si>
  <si>
    <t>In Pokemon Crystal, which of
the Johto Gym Guides is NOT
inside his respective Gym?</t>
  </si>
  <si>
    <t>Cianwood Gym Guide</t>
  </si>
  <si>
    <t>Azalea Gym Guide</t>
  </si>
  <si>
    <t>Olivine Gym Guide</t>
  </si>
  <si>
    <t>In Pokemon Crystal, how many
cuttable trees are there in
Lake of Rage?</t>
  </si>
  <si>
    <t>In Pokemon Crystal, how many
berry trees are there in
Route 42?</t>
  </si>
  <si>
    <t>Mega Man 2</t>
  </si>
  <si>
    <t>What is the most effective
weapon against Metal Man
in Mega Man 2?</t>
  </si>
  <si>
    <t>Metal Blade</t>
  </si>
  <si>
    <t>Time Stopper</t>
  </si>
  <si>
    <t>Quick Boomerang</t>
  </si>
  <si>
    <t>Carld923</t>
  </si>
  <si>
    <t>What is the total amount of 
E-Tanks you can carry
in Mega Man 2?</t>
  </si>
  <si>
    <t>What is the number of Yoku 
Blocks in Heat Man's stage
in Mega Man 2?</t>
  </si>
  <si>
    <t>36</t>
  </si>
  <si>
    <t>32</t>
  </si>
  <si>
    <t>28</t>
  </si>
  <si>
    <t>The Boss of the Third Wily 
Stage in Megaman 2 
is based on... ?</t>
  </si>
  <si>
    <t>Guts Man</t>
  </si>
  <si>
    <t>Concrete Man</t>
  </si>
  <si>
    <t>Crash Man</t>
  </si>
  <si>
    <t>What is the weakness of the
final boss in Mega Man 2?</t>
  </si>
  <si>
    <t>Bubble Lead</t>
  </si>
  <si>
    <t>Crash Bomb</t>
  </si>
  <si>
    <t>In total, How many bosses 
(rematches included) are 
in Mega Man 2?</t>
  </si>
  <si>
    <t>22</t>
  </si>
  <si>
    <t>Who is the main villan 
of Mega Man 2?</t>
  </si>
  <si>
    <t>Dr. Light</t>
  </si>
  <si>
    <t>Dr. Cossack</t>
  </si>
  <si>
    <t>In Mega Man 2, What is the 
Primary Weakness you need 
to beat Air Man?</t>
  </si>
  <si>
    <t>Leaf Shield</t>
  </si>
  <si>
    <t>Atomic Fire</t>
  </si>
  <si>
    <t>You Cannot Beat Him</t>
  </si>
  <si>
    <t>1-(-1)=?</t>
  </si>
  <si>
    <t>0</t>
  </si>
  <si>
    <t>-2</t>
  </si>
  <si>
    <t>Which is the last prime
number before 1000?</t>
  </si>
  <si>
    <t>997</t>
  </si>
  <si>
    <t>999</t>
  </si>
  <si>
    <t>987</t>
  </si>
  <si>
    <t>Donkey Kong Country 3</t>
  </si>
  <si>
    <t>How many brother bears 
are present in Donkey
Kong Country 3?</t>
  </si>
  <si>
    <t>Which item you need to give
Barter in order obtain his
No. 6 wrench in Donkey
Kong Country 3?</t>
  </si>
  <si>
    <t>A mirror</t>
  </si>
  <si>
    <t>A flower</t>
  </si>
  <si>
    <t>A bowling ball</t>
  </si>
  <si>
    <t>Which tool is Funky playing
with at Funky's Rentals
when you visit him in
Donkey Kong Country 3?</t>
  </si>
  <si>
    <t>A hammer</t>
  </si>
  <si>
    <t>A blowtorch strainer</t>
  </si>
  <si>
    <t>A brushed iron</t>
  </si>
  <si>
    <t>Which brother bear in Donkey
Kong Country 3 asks the Kongs
to deliver a present to Blue
in Cotton Top Cove?</t>
  </si>
  <si>
    <t>Blizzard</t>
  </si>
  <si>
    <t>Boomer</t>
  </si>
  <si>
    <t>Brash</t>
  </si>
  <si>
    <t>Which of the following
conditions are required for 
Flupperius Petallus Pongus 
to fully bloom in Donkey 
Kong Country 3's map?</t>
  </si>
  <si>
    <t>Clear Razor Ridge</t>
  </si>
  <si>
    <t>Give Bramble a flower</t>
  </si>
  <si>
    <t>Defeat KAOS at Mekanos</t>
  </si>
  <si>
    <t>What's the name of the 
main villian of Donkey 
Kong Country 3?</t>
  </si>
  <si>
    <t>Baron K. Roolenstein</t>
  </si>
  <si>
    <t>Kaptain K. Rool</t>
  </si>
  <si>
    <t>KAOS</t>
  </si>
  <si>
    <t>In ActRaiser, how many pedestals
can be found in the game?</t>
  </si>
  <si>
    <t>68</t>
  </si>
  <si>
    <t>75</t>
  </si>
  <si>
    <t>59</t>
  </si>
  <si>
    <t>In ActRaiser, what's the name of
the final area of the game?</t>
  </si>
  <si>
    <t>Death Heim</t>
  </si>
  <si>
    <t>Death Heimr</t>
  </si>
  <si>
    <t>Death Helm</t>
  </si>
  <si>
    <t>In Ocarina of Time, which
dungeon has a room that is not
shown when you get its map?</t>
  </si>
  <si>
    <t>Inside the Deku Tree</t>
  </si>
  <si>
    <t>Fire Temple</t>
  </si>
  <si>
    <t>Bottom of the Well</t>
  </si>
  <si>
    <t>In Pokemon Crystal, what is 
the color of the pokemon machine
in the Hall of Fame?</t>
  </si>
  <si>
    <t>In Astalon, how many cyclops do
you have to kill on Cyclops Den
to open the boss' door?</t>
  </si>
  <si>
    <t>35</t>
  </si>
  <si>
    <t>25</t>
  </si>
  <si>
    <t>45</t>
  </si>
  <si>
    <t>In Astalon, what are the colors
of the different keys/doors
in the game?</t>
  </si>
  <si>
    <t>Blue, Red and White</t>
  </si>
  <si>
    <t>Blue, Purple and Green</t>
  </si>
  <si>
    <t>Blue, Gray and Orange</t>
  </si>
  <si>
    <t>Cave Story</t>
  </si>
  <si>
    <t>What's the name of the
upgraded version of the Polar 
Star Weapon in Cave Story?</t>
  </si>
  <si>
    <t>Spur</t>
  </si>
  <si>
    <t>Polar Two</t>
  </si>
  <si>
    <t>Whimsical Star</t>
  </si>
  <si>
    <t>In Cave Story, what's the
item that allows quenching
fireplaces?</t>
  </si>
  <si>
    <t>Jellyfish Juice</t>
  </si>
  <si>
    <t>Sprinkler</t>
  </si>
  <si>
    <t>Charcoal</t>
  </si>
  <si>
    <t>How do you obtain the
Alien Medal in Cave Story?</t>
  </si>
  <si>
    <t>No hit run vs Ironhead</t>
  </si>
  <si>
    <t>Defeat Ma Pignon</t>
  </si>
  <si>
    <t>No hit run vs Red Ogre</t>
  </si>
  <si>
    <t>On which Cave Story area
is it possible to 
find Monster X?</t>
  </si>
  <si>
    <t>Labyrinth W</t>
  </si>
  <si>
    <t>Labyrinth I</t>
  </si>
  <si>
    <t>Labyrinth M</t>
  </si>
  <si>
    <t>Which Cave Story weapons are
needed to trade in for
the Snake weapon at 
the Labyrinth Shop?</t>
  </si>
  <si>
    <t>Polar Star &amp; Fireball</t>
  </si>
  <si>
    <t>Polar Star &amp; Spur</t>
  </si>
  <si>
    <t>Machine Gun &amp; Bubbler</t>
  </si>
  <si>
    <t>Where does Cave Story
takes place?</t>
  </si>
  <si>
    <t>In a floating island</t>
  </si>
  <si>
    <t>In an archipelago</t>
  </si>
  <si>
    <t>In an underground city</t>
  </si>
  <si>
    <t>How many mimigas can be found
at Sand Zone Residence
in Cave Story?</t>
  </si>
  <si>
    <t>Which event is required to
happen in order to pick up
Mr. Little at Cementery
in Cave Story?</t>
  </si>
  <si>
    <t>Speak to Mrs. Little</t>
  </si>
  <si>
    <t>Reach Plantation</t>
  </si>
  <si>
    <t>When does Chaba at the
Labyrinth Shop grants
the player the Whimsical Star
in Cave Story?</t>
  </si>
  <si>
    <t>Own the Spur weapon</t>
  </si>
  <si>
    <t>After draining Curly</t>
  </si>
  <si>
    <t>Saved King in Sand Zone</t>
  </si>
  <si>
    <t>What's the name of the mimiga
that spawns hearts when 
talking to them after
defeating the Doctor in
Balcony in Cave Story?</t>
  </si>
  <si>
    <t>Chaco</t>
  </si>
  <si>
    <t>Chie</t>
  </si>
  <si>
    <t>Santa</t>
  </si>
  <si>
    <t>1+1+1+1+1+1*0=?</t>
  </si>
  <si>
    <t>What's the name of the
following equation?
y=mx+c</t>
  </si>
  <si>
    <t>Slope-Intercept Form</t>
  </si>
  <si>
    <t>Circle</t>
  </si>
  <si>
    <t>Quadratic Equation</t>
  </si>
  <si>
    <t xml:space="preserve">In Mega Man 3, who is the 
main villain of the game? </t>
  </si>
  <si>
    <t>Dr. Wiley</t>
  </si>
  <si>
    <t>Dr. Willy</t>
  </si>
  <si>
    <t xml:space="preserve">In Mega Man 3, who is behind
the identity of Break Man? </t>
  </si>
  <si>
    <t>Proto Man</t>
  </si>
  <si>
    <t>Roll</t>
  </si>
  <si>
    <t>Shadow Man</t>
  </si>
  <si>
    <t>What is not a Rush form
in Mega Man 3?</t>
  </si>
  <si>
    <t>Rush Drill</t>
  </si>
  <si>
    <t>Rush Marine</t>
  </si>
  <si>
    <t>Rush Jet</t>
  </si>
  <si>
    <t xml:space="preserve">In Mega Man 3, What computer 
brand does Dr. Light 
have in his lab? </t>
  </si>
  <si>
    <t>IBM</t>
  </si>
  <si>
    <t>IGN</t>
  </si>
  <si>
    <t>MAC</t>
  </si>
  <si>
    <t>In Mega Man 3, What is the
name of your dog companion?</t>
  </si>
  <si>
    <t>Rush</t>
  </si>
  <si>
    <t>Tango</t>
  </si>
  <si>
    <t>Beat</t>
  </si>
  <si>
    <t>What's the name of the 
unique creature found at
Reservoir in Cave Story?</t>
  </si>
  <si>
    <t>Chinfish</t>
  </si>
  <si>
    <t>Midorin</t>
  </si>
  <si>
    <t>Porcupine Fish</t>
  </si>
  <si>
    <t>In Cave Story, which of the
following enemies can't be
found in Grasstown?</t>
  </si>
  <si>
    <t>Basu</t>
  </si>
  <si>
    <t>Mannan</t>
  </si>
  <si>
    <t>Puchi</t>
  </si>
  <si>
    <t>Which objects are shoot
from a level 3 Nemesis
in Cave Story?</t>
  </si>
  <si>
    <t>Rubber ducks</t>
  </si>
  <si>
    <t>Bubbles</t>
  </si>
  <si>
    <t>Missiles</t>
  </si>
  <si>
    <t>What is the serial number 
of Blues in Mega Man 3?</t>
  </si>
  <si>
    <t>DLN. 000</t>
  </si>
  <si>
    <t>DRN. 001</t>
  </si>
  <si>
    <t>DWN. 001</t>
  </si>
  <si>
    <t>What makes Mimigas turn into
monsters in Cave Story?</t>
  </si>
  <si>
    <t>Eating a red flower</t>
  </si>
  <si>
    <t>Getting stressed</t>
  </si>
  <si>
    <t>Drinking a lot of water</t>
  </si>
  <si>
    <t>Which was Curly and Quote's
true objective in Cave Story?</t>
  </si>
  <si>
    <t>Destroy the Demon Crown</t>
  </si>
  <si>
    <t>Help the Doctor</t>
  </si>
  <si>
    <t>Retrieve Jenka's dogs</t>
  </si>
  <si>
    <t>How do you gain access to
Sand Zone's Warehouse
in Cave Story?</t>
  </si>
  <si>
    <t>Retrieving Jenka's dogs</t>
  </si>
  <si>
    <t>Defeating Omega</t>
  </si>
  <si>
    <t>Talking with Curly</t>
  </si>
  <si>
    <t>Who caused Ballos to be driven
into insanity in Cave Story?</t>
  </si>
  <si>
    <t>The king</t>
  </si>
  <si>
    <t>The doctor</t>
  </si>
  <si>
    <t>His sister</t>
  </si>
  <si>
    <t>Which of the following 
castles doesn't have a 
freestanding red mushroom 
in Super Mario World?</t>
  </si>
  <si>
    <t>Roy's Castle</t>
  </si>
  <si>
    <t>Ludwig's Castle</t>
  </si>
  <si>
    <t>Which of the following ghost
houses has a Big Boo fight 
in Super Mario World?</t>
  </si>
  <si>
    <t>Donut Secret House</t>
  </si>
  <si>
    <t>Forest Ghost House</t>
  </si>
  <si>
    <t>Valley Ghost House</t>
  </si>
  <si>
    <t>What's the color of the 
Switch Palace located 
inside Forest of Illusion 
in Super Mario World?</t>
  </si>
  <si>
    <t>What's the color of the 
Switch Palace located 
inside Vanilla Dome
in Super Mario World?</t>
  </si>
  <si>
    <t>Which of the following items 
are the bare minimum to obtain
Chocolate Island 2 normal exit
in Super Mario World?</t>
  </si>
  <si>
    <t>Run + Red Switch Palace</t>
  </si>
  <si>
    <t>What's an item that Magikoopas
can spawn with their magic 
in Super Mario World?</t>
  </si>
  <si>
    <t>A 1-Up mushroom</t>
  </si>
  <si>
    <t>A fire flower</t>
  </si>
  <si>
    <t>A coin with a smile</t>
  </si>
  <si>
    <t>In Super Mario World, yellow
colored Yoshis have a special 
ability when carrying 
a shell on its mouth 
which allows them to...</t>
  </si>
  <si>
    <t>Create an earthquake</t>
  </si>
  <si>
    <t>Spit three fireballs</t>
  </si>
  <si>
    <t>Grow wings</t>
  </si>
  <si>
    <t>Which of the following items 
are the bare minimum to obtain
Iggy's Castle normal exit
in Super Mario World?</t>
  </si>
  <si>
    <t>Climb</t>
  </si>
  <si>
    <t>Climb + P-Switch</t>
  </si>
  <si>
    <t>Which of the following levels
doesn't feature Skewers
in Super Mario World?</t>
  </si>
  <si>
    <t>Forest Fortress</t>
  </si>
  <si>
    <t>Valley Fortress</t>
  </si>
  <si>
    <t>Wendy's Castle</t>
  </si>
  <si>
    <t>Which Forest of Illusion level
in Super Mario World has
a Midway Gate?</t>
  </si>
  <si>
    <t>Forest of Illusion 2</t>
  </si>
  <si>
    <t>Forest Secret Area</t>
  </si>
  <si>
    <t>How many 1-Ups from 1-Up
Mushrooms are possible to
collect in Gnarly in
Super Mario World?</t>
  </si>
  <si>
    <t>Which Super Mario World 
level has Blue Switch 
Palace blocks?</t>
  </si>
  <si>
    <t>Valley of Bowser 4</t>
  </si>
  <si>
    <t>Vanilla Secret 2</t>
  </si>
  <si>
    <t>Which Super Mario World 
level has the most Yellow
Switch Palace blocks?</t>
  </si>
  <si>
    <t>Yoshi's Island 3</t>
  </si>
  <si>
    <t>Donut Plains 1</t>
  </si>
  <si>
    <t>Chocolate Island 2</t>
  </si>
  <si>
    <t>Which Super Mario World 
level doesn't have Red
Switch Palace blocks?</t>
  </si>
  <si>
    <t>Chocolate Fortress</t>
  </si>
  <si>
    <t>Which Super Mario World castle
doesn't have automatic stairs?</t>
  </si>
  <si>
    <t>Kirby's Dream Land 3</t>
  </si>
  <si>
    <t>What's the name of 
your blue friend in 
Kirby's Dream Land 3?</t>
  </si>
  <si>
    <t>Gooey</t>
  </si>
  <si>
    <t>Guey</t>
  </si>
  <si>
    <t>Goofy</t>
  </si>
  <si>
    <t>What's the name of 
your cat friend in 
Kirby's Dream Land 3?</t>
  </si>
  <si>
    <t>Nago</t>
  </si>
  <si>
    <t>Rick</t>
  </si>
  <si>
    <t>Chuchu</t>
  </si>
  <si>
    <t>What's the name of 
your bird friend in 
Kirby's Dream Land 3?</t>
  </si>
  <si>
    <t>Pitch</t>
  </si>
  <si>
    <t>Coo</t>
  </si>
  <si>
    <t>Kine</t>
  </si>
  <si>
    <t>What animal species Pon is 
in Kirby's Dream Land 3?</t>
  </si>
  <si>
    <t>Tanuki</t>
  </si>
  <si>
    <t>Cat</t>
  </si>
  <si>
    <t>Kitsune</t>
  </si>
  <si>
    <t>Which enemy in Kirby's Dream
Land 3 can hold as many 
different weapons as there 
are powers for Kirby?</t>
  </si>
  <si>
    <t>Bukiset</t>
  </si>
  <si>
    <t>Galbo</t>
  </si>
  <si>
    <t>Tick</t>
  </si>
  <si>
    <t>What's the name of the
Kirby-like enemy in
Kirby's Dream Land 3?</t>
  </si>
  <si>
    <t>Batamon</t>
  </si>
  <si>
    <t>Gordo</t>
  </si>
  <si>
    <t>KeKe</t>
  </si>
  <si>
    <t>Which mid-boss grants you
the needle ability in
Kirby's Dreamn Land 3?</t>
  </si>
  <si>
    <t>Captain Stitch</t>
  </si>
  <si>
    <t>Haboki</t>
  </si>
  <si>
    <t>Blocky</t>
  </si>
  <si>
    <t>Which enemy grants
the cutter ability
in Kirby's Dream Land 3?</t>
  </si>
  <si>
    <t>Sir Kibble</t>
  </si>
  <si>
    <t>Rocky</t>
  </si>
  <si>
    <t>Bobo</t>
  </si>
  <si>
    <t>In some Kirby's Dream Land 3
levels you can find some
Waddlee Dees riding...</t>
  </si>
  <si>
    <t>A raft</t>
  </si>
  <si>
    <t>A minecart</t>
  </si>
  <si>
    <t>An inner tube</t>
  </si>
  <si>
    <t>A Nruff</t>
  </si>
  <si>
    <t>A parasol</t>
  </si>
  <si>
    <t>A Bobo</t>
  </si>
  <si>
    <t>Paper Mario</t>
  </si>
  <si>
    <t xml:space="preserve"> In Paper Mario 64, how many 
 party members can Mario get?</t>
  </si>
  <si>
    <t xml:space="preserve"> In Paper Mario 64, what is 
 the name of Lakilester's 
 girlfriend? </t>
  </si>
  <si>
    <t>Lakilulu</t>
  </si>
  <si>
    <t>Lakisophia</t>
  </si>
  <si>
    <t>Merluvlee</t>
  </si>
  <si>
    <t xml:space="preserve"> In Paper Mario 64, how many 
 times do you fight against 
 Jr. Troopa in all of Mario's 
 adventure? </t>
  </si>
  <si>
    <t xml:space="preserve"> In Paper Mario 64, in what 
 village you can get a 
 Koopa Leaf? </t>
  </si>
  <si>
    <t>Koopa Village</t>
  </si>
  <si>
    <t>Toad Town</t>
  </si>
  <si>
    <t>Goomba Village</t>
  </si>
  <si>
    <t xml:space="preserve"> In Paper Mario 64, where can 
 you find pebbles as a item? </t>
  </si>
  <si>
    <t>Shiver Mountain</t>
  </si>
  <si>
    <t>Lavalava Island</t>
  </si>
  <si>
    <t>Mt. Rugged</t>
  </si>
  <si>
    <t xml:space="preserve"> In Paper Mario 64, which 
 Berry restores more HP? </t>
  </si>
  <si>
    <t>Red Berry</t>
  </si>
  <si>
    <t>Blue Berry</t>
  </si>
  <si>
    <t>Yellow Berry</t>
  </si>
  <si>
    <t xml:space="preserve"> In Paper Mario 64, how many 
 letters does Parakarry lost 
 in the Mushroom Kingdom? </t>
  </si>
  <si>
    <t xml:space="preserve"> In Paper Mario 64 after 
 chapter 5, where can you 
 get Melons? </t>
  </si>
  <si>
    <t>Trading with Y. Yoshi</t>
  </si>
  <si>
    <t>A Specific palm tree</t>
  </si>
  <si>
    <t>In Yoshi's Cabana</t>
  </si>
  <si>
    <t xml:space="preserve"> In Paper Mario 64, how many 
 times can you hit Whacka 
 before they "disappear"? </t>
  </si>
  <si>
    <t xml:space="preserve"> In Paper Mario 64, what is 
 the name of the place where 
 the Star Rod was stolen? </t>
  </si>
  <si>
    <t>Star Haven</t>
  </si>
  <si>
    <t>Shooting Star Summit</t>
  </si>
  <si>
    <t>Star Hill</t>
  </si>
  <si>
    <t xml:space="preserve"> In Paper Mario 64, which 
 candy can you use to bribe 
 the Anti Guy in the Shy 
 Guy's Toy Box? </t>
  </si>
  <si>
    <t>Lemon Candy</t>
  </si>
  <si>
    <t>Lime Candy</t>
  </si>
  <si>
    <t>Honey Candy</t>
  </si>
  <si>
    <t xml:space="preserve"> In Paper Mario 64, who is the 
 star spirit you rescue in 
 Cloudy Climb? </t>
  </si>
  <si>
    <t>Klevar</t>
  </si>
  <si>
    <t>Kalmar</t>
  </si>
  <si>
    <t>Mamar</t>
  </si>
  <si>
    <t xml:space="preserve"> In Paper Mario 64, which of 
 the following badges you can 
 NOT buy in Rowf's badge shop?</t>
  </si>
  <si>
    <t>I Spy</t>
  </si>
  <si>
    <t>All or Nothing</t>
  </si>
  <si>
    <t>Mega Quake</t>
  </si>
  <si>
    <t xml:space="preserve"> In Paper Mario 64, what is 
 the name of Sushie's 
 daughter? </t>
  </si>
  <si>
    <t>Sashimie</t>
  </si>
  <si>
    <t>Namerie</t>
  </si>
  <si>
    <t>Tammy Tuna</t>
  </si>
  <si>
    <t xml:space="preserve"> In Paper Mario 64, how many 
 letters do you help 
 Parakarry deliver? </t>
  </si>
  <si>
    <t xml:space="preserve"> In Paper Mario 64, which of 
 the following is NOT a status 
 effect you can get after 
 eating a Strange Cake? </t>
  </si>
  <si>
    <t>Paralyzed</t>
  </si>
  <si>
    <t>Electrified</t>
  </si>
  <si>
    <t>Sleepy</t>
  </si>
  <si>
    <t xml:space="preserve"> In Paper Mario 64, in Merlow's 
 badge shop, which of the 
 following is more expensive 
 to buy? </t>
  </si>
  <si>
    <t>Money Money</t>
  </si>
  <si>
    <t>Peekaboo</t>
  </si>
  <si>
    <t>Zap Tap</t>
  </si>
  <si>
    <t xml:space="preserve"> In Paper Mario 64, which of 
 the following items restore 
 more HP?</t>
  </si>
  <si>
    <t>Yoshi Cookie</t>
  </si>
  <si>
    <t>Koopasta</t>
  </si>
  <si>
    <t>Jelly Super</t>
  </si>
  <si>
    <t xml:space="preserve"> In Paper Mario 64, which of 
 the following items restores 
 more HP?</t>
  </si>
  <si>
    <t>Frozen Fries</t>
  </si>
  <si>
    <t>Potato Salad</t>
  </si>
  <si>
    <t>Spicy Soup</t>
  </si>
  <si>
    <t xml:space="preserve"> In Paper Mario 64, which of 
 the following items restore 
 more FP? </t>
  </si>
  <si>
    <t>Coco Pop</t>
  </si>
  <si>
    <t>Bubble Berry</t>
  </si>
  <si>
    <t>Nutty Cake</t>
  </si>
  <si>
    <t>Healthy Juice</t>
  </si>
  <si>
    <t>Shroom Cake</t>
  </si>
  <si>
    <t>Terraria</t>
  </si>
  <si>
    <t>In Terraria, what is
Retinazer's iris color?</t>
  </si>
  <si>
    <t>In Terraria, what is
Spazmatism's iris color?</t>
  </si>
  <si>
    <t>In Terraria, which boss has
the following spawn message:
"The air is getting colder 
around you..."?</t>
  </si>
  <si>
    <t>Skeletron Prime</t>
  </si>
  <si>
    <t>The Destroyer</t>
  </si>
  <si>
    <t>The Twins</t>
  </si>
  <si>
    <t>In Terraria, which boss has
the following spawn message:
"This is going to be 
a terrible night"?</t>
  </si>
  <si>
    <t>Which kind of souls 
The Destroyer from 
Terraria drops 
when defeated?</t>
  </si>
  <si>
    <t>Soul of Might</t>
  </si>
  <si>
    <t>Soul of Fright</t>
  </si>
  <si>
    <t>Soul of Sight</t>
  </si>
  <si>
    <t>Which kind of souls Skeletron 
Prime from Terraria drops 
when defeated?</t>
  </si>
  <si>
    <t>Which kind of souls The Twins
from Terraria drops 
when defeated?</t>
  </si>
  <si>
    <t>In Terraria, which achievement
is granted when you defeat
Deerclops for the first time?</t>
  </si>
  <si>
    <t>An Eye For An Eye</t>
  </si>
  <si>
    <t>Eye on You</t>
  </si>
  <si>
    <t>Hero of Etheria</t>
  </si>
  <si>
    <t>In Terraria, which achievement
is granted after defeating the 
Queen Slime for the first time?</t>
  </si>
  <si>
    <t>Just Desserts</t>
  </si>
  <si>
    <t>Sticky Situation</t>
  </si>
  <si>
    <t>Gelatin World Tour</t>
  </si>
  <si>
    <t>Which Terraria boss doesn't
have a spawn message?</t>
  </si>
  <si>
    <t>Eater of Worlds</t>
  </si>
  <si>
    <t>Eye of Cthulhu</t>
  </si>
  <si>
    <t>Mechdusa</t>
  </si>
  <si>
    <t>In Terraria, how many wing 
accessories can you craft 
with Souls of Flight?</t>
  </si>
  <si>
    <t>In Terraria, which of the
following candles doesn't
provide a debuff?</t>
  </si>
  <si>
    <t>Peace Candle</t>
  </si>
  <si>
    <t>Shadow Candle</t>
  </si>
  <si>
    <t>Water Candle</t>
  </si>
  <si>
    <t>In Terraria, what's the drop
rate of the Rod of Discord?</t>
  </si>
  <si>
    <t>1/500</t>
  </si>
  <si>
    <t>1/600</t>
  </si>
  <si>
    <t>1/300</t>
  </si>
  <si>
    <t>In Terraria, what's the drop
rate of Biome Keys?</t>
  </si>
  <si>
    <t>1/2500</t>
  </si>
  <si>
    <t>1/3000</t>
  </si>
  <si>
    <t>1/2000</t>
  </si>
  <si>
    <t>In Terraria, which of the
following yo-yos has the
highest drop rate?</t>
  </si>
  <si>
    <t>Yelets</t>
  </si>
  <si>
    <t>Cascade</t>
  </si>
  <si>
    <t>Kraken</t>
  </si>
  <si>
    <t>Which of the following items
from Terraria doesn't have a
Lime rarity tier?</t>
  </si>
  <si>
    <t>Nail Gun</t>
  </si>
  <si>
    <t>Black Belt</t>
  </si>
  <si>
    <t>Rod of Discord</t>
  </si>
  <si>
    <t>Which of the following items
from Terraria doesn't have a
Cyan rarity tier?</t>
  </si>
  <si>
    <t>Heat Ray</t>
  </si>
  <si>
    <t>0x33's Aviators</t>
  </si>
  <si>
    <t>Arkhalis</t>
  </si>
  <si>
    <t>Which of the following items
from Terraria doesn't have a
Pink rarity tier?</t>
  </si>
  <si>
    <t>Destroyer Emblem</t>
  </si>
  <si>
    <t>Amphibian Boots</t>
  </si>
  <si>
    <t>Terraprisma</t>
  </si>
  <si>
    <t>Which of the following enemies
from Terraria causes the
Blackout debuff?</t>
  </si>
  <si>
    <t>Ragged Caster</t>
  </si>
  <si>
    <t>Necromancer</t>
  </si>
  <si>
    <t>That is not a debuff!</t>
  </si>
  <si>
    <t>Which of the following debuffs
isn't a valid one in Terraria?</t>
  </si>
  <si>
    <t>Asphyxiated</t>
  </si>
  <si>
    <t>Withered Weapon</t>
  </si>
  <si>
    <t>Stoned</t>
  </si>
  <si>
    <t>Which of the following debuffs
isn't a valid one in Terraria?</t>
  </si>
  <si>
    <t>Drunk</t>
  </si>
  <si>
    <t>Obstructed</t>
  </si>
  <si>
    <t>Oozed</t>
  </si>
  <si>
    <t>Which of the following buffs
isn't a valid one in Terraria?</t>
  </si>
  <si>
    <t>Lovestruck</t>
  </si>
  <si>
    <t>Clairvoyance</t>
  </si>
  <si>
    <t>Strategist</t>
  </si>
  <si>
    <t>Which of the following whip 
buff effects isn't a valid
one in Terraria?</t>
  </si>
  <si>
    <t>Striking Moment</t>
  </si>
  <si>
    <t>Durendal's Blessing</t>
  </si>
  <si>
    <t>Harvest Time</t>
  </si>
  <si>
    <t>Which of the following flask
buff effects isn't a valid
one in Terraria?</t>
  </si>
  <si>
    <t>Ice</t>
  </si>
  <si>
    <t>Nanites</t>
  </si>
  <si>
    <t>Confetti</t>
  </si>
  <si>
    <t>In Pokemon Crystal, which
Trainer Classes can be found
on Goldenrod Gym?</t>
  </si>
  <si>
    <t>Lass and Beauty</t>
  </si>
  <si>
    <t>Lass and Picnicker</t>
  </si>
  <si>
    <t>Picnicker and Beauty</t>
  </si>
  <si>
    <t>In Pokemon Crystal, which
Trainer Classes can be found
on Ecruteak Gym?</t>
  </si>
  <si>
    <t>Sage and Medium</t>
  </si>
  <si>
    <t>PokeManiac and Medium</t>
  </si>
  <si>
    <t>Sage and Channeler</t>
  </si>
  <si>
    <t>In Pokemon Crystal, which
Trainer Classes can be found
on Azalea Gym?</t>
  </si>
  <si>
    <t>Bug Catcher &amp; Twins</t>
  </si>
  <si>
    <t>Bug Catcher &amp; Camper</t>
  </si>
  <si>
    <t>Bug Catcher &amp; Picnicker</t>
  </si>
  <si>
    <t>In Pokemon Crystal, which
Trainer Classes can be found
on Mahogany Gym?</t>
  </si>
  <si>
    <t>Skier and Boarder</t>
  </si>
  <si>
    <t>Skier and Gentleman</t>
  </si>
  <si>
    <t>Lass and Gentleman</t>
  </si>
  <si>
    <t>In Pokemon Crystal, which
Johto Gym has no trainers
other than the Gym Leader?</t>
  </si>
  <si>
    <t>Olivine Gym</t>
  </si>
  <si>
    <t>Violet Gym</t>
  </si>
  <si>
    <t>Cianwood Gym</t>
  </si>
  <si>
    <t>In Pokemon Crystal, which is
the only Trainer Classes found
on Violet Gym?</t>
  </si>
  <si>
    <t>Bird Keeper</t>
  </si>
  <si>
    <t>Camper</t>
  </si>
  <si>
    <t>Youngster</t>
  </si>
  <si>
    <t>In Pokemon Crystal, which is
the only Trainer Class found
on Blackthorn Gym?</t>
  </si>
  <si>
    <t>Cooltrainer</t>
  </si>
  <si>
    <t>Gentleman</t>
  </si>
  <si>
    <t>In Pokemon Crystal, which is
the only Trainer Class found
in Cianwood Gym?</t>
  </si>
  <si>
    <t>Blackbelt</t>
  </si>
  <si>
    <t>Sailor</t>
  </si>
  <si>
    <t>Cue Ball</t>
  </si>
  <si>
    <t>In Pokemon Crystal, how many
phone numbers can you store
in the Pokegear?</t>
  </si>
  <si>
    <t>Which combination of vehicles
can be used at Dino Domain's
races in Diddy Kong Racing's 
Adventure mode?</t>
  </si>
  <si>
    <t>Car &amp; Plane</t>
  </si>
  <si>
    <t>Car, Hovercraft &amp; Plane</t>
  </si>
  <si>
    <t>Car &amp; Hovercraft</t>
  </si>
  <si>
    <t>Which combination of vehicles
can be used at Sherbet Island's
races in Diddy Kong Racing's 
Adventure mode?</t>
  </si>
  <si>
    <t>Hovercraft &amp; Plane</t>
  </si>
  <si>
    <t>Which Snowflake Mountain 
race contains a Wish Key
in Diddy Kong Racing?</t>
  </si>
  <si>
    <t>Snowball Valley</t>
  </si>
  <si>
    <t>Frosty Village</t>
  </si>
  <si>
    <t>Everfrost Peak</t>
  </si>
  <si>
    <t>Where's the Wish Key in 
Boulder Canyon in 
Diddy Kong Racing?</t>
  </si>
  <si>
    <t>In a hidden alcove</t>
  </si>
  <si>
    <t>Behind a waterfall</t>
  </si>
  <si>
    <t>Underwater</t>
  </si>
  <si>
    <t>Where's the Wish Key
in Ancient Lake in 
Diddy Kong Racing?</t>
  </si>
  <si>
    <t>Above an offtrack ramp</t>
  </si>
  <si>
    <t>Below a dinosaur foot</t>
  </si>
  <si>
    <t>How do you unlock Drumstick
in Diddy Kong Racing?</t>
  </si>
  <si>
    <t>Run over a rooster frog</t>
  </si>
  <si>
    <t>Beat several time trials</t>
  </si>
  <si>
    <t>Beat Wizpig 1</t>
  </si>
  <si>
    <t>In Pokemon Crystal, which of
these places is NOT located in
Violet City?</t>
  </si>
  <si>
    <t>Poke Seer</t>
  </si>
  <si>
    <t>Pokemon Academy</t>
  </si>
  <si>
    <t>Sprout Tower</t>
  </si>
  <si>
    <t>When do you receive magic 
codes in Diddy Kong Racing?</t>
  </si>
  <si>
    <t>Beating any Wizpig</t>
  </si>
  <si>
    <t>Beat a time trial</t>
  </si>
  <si>
    <t>Finishing a trophy race</t>
  </si>
  <si>
    <t>In Pokemon Crystal, how much
money do the Rocket Grunts steal
from you in the Route 43 gate?</t>
  </si>
  <si>
    <t>$1000</t>
  </si>
  <si>
    <t>$2000</t>
  </si>
  <si>
    <t>$500</t>
  </si>
  <si>
    <t>In Pokemon Crystal, which 
of these Trainer Classes 
can you NOT find in the 
Dragon's Den?</t>
  </si>
  <si>
    <t>Twins</t>
  </si>
  <si>
    <t xml:space="preserve"> In Ocarina of Time, what is
 the name of the blue Cucco?</t>
  </si>
  <si>
    <t>Cojiro</t>
  </si>
  <si>
    <t>Kafei</t>
  </si>
  <si>
    <t>Pocket Cucco</t>
  </si>
  <si>
    <t xml:space="preserve"> In Ocarina of Time, what is 
 the 8th item in the Trading 
 Sequence?</t>
  </si>
  <si>
    <t>Prescription</t>
  </si>
  <si>
    <t xml:space="preserve">Odd Mushroom </t>
  </si>
  <si>
    <t xml:space="preserve">Poacher's Saw </t>
  </si>
  <si>
    <t>A Link to the Past</t>
  </si>
  <si>
    <t xml:space="preserve"> In A Link to the Past, what
 is the name of the boss in 
 Desert Palace?</t>
  </si>
  <si>
    <t>Lanmola</t>
  </si>
  <si>
    <t>Twinmold</t>
  </si>
  <si>
    <t>Molgera</t>
  </si>
  <si>
    <t xml:space="preserve"> In A Link to the Past, in the 
 official manual, what is 
 Ganondorf last name?</t>
  </si>
  <si>
    <t>Dragmire</t>
  </si>
  <si>
    <t>Mandrag</t>
  </si>
  <si>
    <t>Dorf</t>
  </si>
  <si>
    <t xml:space="preserve"> In A Link to the Past, which
 of the following is the 
 correct name?</t>
  </si>
  <si>
    <t>Sahasrahla</t>
  </si>
  <si>
    <t>Sahasarhla</t>
  </si>
  <si>
    <t>Sahasrala</t>
  </si>
  <si>
    <t>Kingdom Hearts 2</t>
  </si>
  <si>
    <t>How many Keyblades Roxas pulls 
out afront of Axel?</t>
  </si>
  <si>
    <t>TWO!?</t>
  </si>
  <si>
    <t>FIVE!?</t>
  </si>
  <si>
    <t>THREE!?</t>
  </si>
  <si>
    <t>Super Star Earth</t>
  </si>
  <si>
    <t>In the hit game Kingdom Hearts 2
What does DTD stand for?</t>
  </si>
  <si>
    <t>Door to Darkness</t>
  </si>
  <si>
    <t>Darkness to Doors</t>
  </si>
  <si>
    <t>Darkness to Darkness</t>
  </si>
  <si>
    <t>Kingdom Hearts</t>
  </si>
  <si>
    <t>In Kingdom Hearts 1:
What is one of the required
items to craft the rift to 
leave Destiny Islands?</t>
  </si>
  <si>
    <t>Cloth</t>
  </si>
  <si>
    <t>Bungee Cord</t>
  </si>
  <si>
    <t>Duck Tape</t>
  </si>
  <si>
    <t>What does Sora says to Riku
while on Hook's Pirate Ship</t>
  </si>
  <si>
    <t>You're Stupid!</t>
  </si>
  <si>
    <t>I Implore to Reconsider!</t>
  </si>
  <si>
    <t>I'm sorry Riku!</t>
  </si>
  <si>
    <t>Pokemon Red and Blue</t>
  </si>
  <si>
    <t>In Pokemon Red and Blue, 
does TM28 contain the 
move Tombstoner?</t>
  </si>
  <si>
    <t>No</t>
  </si>
  <si>
    <t>Yes</t>
  </si>
  <si>
    <t>Sometimes</t>
  </si>
  <si>
    <t>Moonbeam Funk</t>
  </si>
  <si>
    <t>In Super Metroid, 
what item allows Samus 
to move freely in water?</t>
  </si>
  <si>
    <t>Gravity Suit</t>
  </si>
  <si>
    <t>Wet Suit</t>
  </si>
  <si>
    <t>Diving Suit</t>
  </si>
  <si>
    <t>JerryEris</t>
  </si>
  <si>
    <t>What Super Metroid item 
is in the room you enter 
after defeating Ridley?</t>
  </si>
  <si>
    <t>Energy Tank</t>
  </si>
  <si>
    <t>Power Bombs</t>
  </si>
  <si>
    <t>Screw Attack</t>
  </si>
  <si>
    <t>EarthBound</t>
  </si>
  <si>
    <t>In EarthBound, what is the
name of the monkey who wants
the King Banana?</t>
  </si>
  <si>
    <t>Man K. Man</t>
  </si>
  <si>
    <t>Talah Rama</t>
  </si>
  <si>
    <t>Bubble Monkey</t>
  </si>
  <si>
    <t>MittyVee</t>
  </si>
  <si>
    <t>In EarthBound, what flavor of
yogurt can the Gourmet Yogurt
Machine produce?</t>
  </si>
  <si>
    <t>Trout</t>
  </si>
  <si>
    <t>Peanut</t>
  </si>
  <si>
    <t>Tofu</t>
  </si>
  <si>
    <t>Sonic Adventure 2 Battle</t>
  </si>
  <si>
    <t>What is the max amount of Chao
allowed per garden 
in Sonic Adventure 2?</t>
  </si>
  <si>
    <t>Eight Chao</t>
  </si>
  <si>
    <t>Six Chao</t>
  </si>
  <si>
    <t>Ten Chao</t>
  </si>
  <si>
    <t>Castlevania - Circle of the Moon</t>
  </si>
  <si>
    <t>In Castlevania: 
Circle of the Moon,
which DSS cards are used
to replicate the effect of
the Sherman Ring from
Aria of Sorrow?</t>
  </si>
  <si>
    <t>Venus &amp; Cockatrice</t>
  </si>
  <si>
    <t>Pluto &amp; Mandragora</t>
  </si>
  <si>
    <t>AoS doesn't have cards</t>
  </si>
  <si>
    <t>Giga Otomia</t>
  </si>
  <si>
    <t>In Castlevania:
Circle of the Moon,
which enemy drops
the Needle Armor?</t>
  </si>
  <si>
    <t>Nightmare</t>
  </si>
  <si>
    <t>Lilith</t>
  </si>
  <si>
    <t>Succubus</t>
  </si>
  <si>
    <t>In Castlevania:
Circle of the Moon,
what does the
abbreviation "DSS"
stand for?</t>
  </si>
  <si>
    <t>Dual Setup System</t>
  </si>
  <si>
    <t>Defense/Strike System</t>
  </si>
  <si>
    <t>It has no meaning</t>
  </si>
  <si>
    <t>In Castlevania:
Circle of the Moon,
what is the player
character's full name?</t>
  </si>
  <si>
    <t>Nathan Graves</t>
  </si>
  <si>
    <t>Nathan Belmont</t>
  </si>
  <si>
    <t>Nathan Morris</t>
  </si>
  <si>
    <t>Which bible verse does
Dracula quote in the ending
to Castlevania:
Symphony of the Night in the
original release?</t>
  </si>
  <si>
    <t>Matthew 16:26</t>
  </si>
  <si>
    <t>Matthew 9:5</t>
  </si>
  <si>
    <t>Solomon 2:9</t>
  </si>
  <si>
    <t>In Sonic Adventure 2,
what is guaranteed
to grant you a Perfect
Bonus and an A-Rank
at the end of a stage?</t>
  </si>
  <si>
    <t>Holding all the rings</t>
  </si>
  <si>
    <t>Getting all animals</t>
  </si>
  <si>
    <t>Getting a low time</t>
  </si>
  <si>
    <t>In Mega Man 2, how many 
Robot Masters take more than
one point of damage from the
Metal Blade on Difficult
mode?</t>
  </si>
  <si>
    <t>Two</t>
  </si>
  <si>
    <t>One</t>
  </si>
  <si>
    <t>The Legend of Zelda</t>
  </si>
  <si>
    <t>What is the name of the board
game based on The Legend of
Zelda on the NES, wherein
you move Link tokens around
an overworld map lifted from
the game's official art?</t>
  </si>
  <si>
    <t>The Hyrule Fantasy</t>
  </si>
  <si>
    <t>Tabletop Simulator</t>
  </si>
  <si>
    <t>Which Ocarina of Time song 
allows to change the time 
of the day in the game?</t>
  </si>
  <si>
    <t>Sun's Song</t>
  </si>
  <si>
    <t>Song of Time</t>
  </si>
  <si>
    <t>Song of Storms</t>
  </si>
  <si>
    <t>Which Ocarina of Time song 
is required to open
the Door of Time?</t>
  </si>
  <si>
    <t>Zelda's Lullaby</t>
  </si>
  <si>
    <t>Prelude of Light</t>
  </si>
  <si>
    <t>Which boss can be found
at the end of Water Temple
in Ocarina of Time?</t>
  </si>
  <si>
    <t>Morpha</t>
  </si>
  <si>
    <t>Barinade</t>
  </si>
  <si>
    <t>Volvagia</t>
  </si>
  <si>
    <t>What's the name of your
fairy companion in
Ocarina of Time?</t>
  </si>
  <si>
    <t>Navi</t>
  </si>
  <si>
    <t>Tatl</t>
  </si>
  <si>
    <t>Malon</t>
  </si>
  <si>
    <t>How do you gain access to
Dodongo's Cavern in
Ocarina of Time?</t>
  </si>
  <si>
    <t>Blowing up a boulder°    at the entrance</t>
  </si>
  <si>
    <t>Make a Goron eat the°    boulder at the entrance</t>
  </si>
  <si>
    <t>Ask the Darunia to move° the boulder</t>
  </si>
  <si>
    <t>How can you beat Dodongo in
Ocarina of Time if you don't
have access to a Bomb Bag?</t>
  </si>
  <si>
    <t>With Bomb Flowers</t>
  </si>
  <si>
    <t>With Deku Nuts</t>
  </si>
  <si>
    <t>With the Slingshot</t>
  </si>
  <si>
    <t>Which boots can be found at
the end of Ice Cavern
in Ocarina of Time?</t>
  </si>
  <si>
    <t>Iron Boots</t>
  </si>
  <si>
    <t>Hover Boots</t>
  </si>
  <si>
    <t>Kokiri Boots</t>
  </si>
  <si>
    <t>Which reward is granted by
scoring 1500 points in
Horseback Archery in
Ocarina of Time?</t>
  </si>
  <si>
    <t>A quiver upgrade</t>
  </si>
  <si>
    <t>A piece of heart</t>
  </si>
  <si>
    <t>Ice Arrows</t>
  </si>
  <si>
    <t>How do you obtain the Magic
Meter in Ocarina of Time?</t>
  </si>
  <si>
    <t>As a gift from the°      Great Fairy of Power</t>
  </si>
  <si>
    <t>As a dungeon reward in°  Forest Temple</t>
  </si>
  <si>
    <t>As a gift from Zelda</t>
  </si>
  <si>
    <t>How can you cross the broken
bridge at Gerudo Valley in
Ocarina of Time?</t>
  </si>
  <si>
    <t>Jumping with Epona</t>
  </si>
  <si>
    <t>Floating with a Cucco</t>
  </si>
  <si>
    <t>With a magic plant</t>
  </si>
  <si>
    <t>With the longshot</t>
  </si>
  <si>
    <t>Via Kaepora Gaebora</t>
  </si>
  <si>
    <t>A well timed backflip</t>
  </si>
  <si>
    <t>How many nighttime Gold 
Skulltulas can be found
at Lon Lon Ranch in 
Ocarina of Time?</t>
  </si>
  <si>
    <t>What's the name of the owl
found in Ocarina of Time?</t>
  </si>
  <si>
    <t>Kaepora Gaebora</t>
  </si>
  <si>
    <t>Kapoeira Gapora</t>
  </si>
  <si>
    <t>Gaepora Keapora</t>
  </si>
  <si>
    <t>In Ocarina of Time, which
medallions are required for
Kakariko Village be on fire?</t>
  </si>
  <si>
    <t>Forest, Fire and Water</t>
  </si>
  <si>
    <t>Only Forest</t>
  </si>
  <si>
    <t>Forest and Fire</t>
  </si>
  <si>
    <t>What's the prize players 
can receive as adults 
in the Fishing Pond 
in Ocarina of Time?</t>
  </si>
  <si>
    <t>A golden scale</t>
  </si>
  <si>
    <t>How do you get the Happy 
Mask Shop to open in 
Ocarina of Time?</t>
  </si>
  <si>
    <t>Speaking to a gatekeeper°in DMT in Kakariko</t>
  </si>
  <si>
    <t>Finding the salesman in° Goron City</t>
  </si>
  <si>
    <t>Entering the shop at°    night</t>
  </si>
  <si>
    <t>In which dungeon players
can find a Green Bubble
in Ocarina of Time?</t>
  </si>
  <si>
    <t>Spirit Temple</t>
  </si>
  <si>
    <t>Dodongo's Cavern</t>
  </si>
  <si>
    <t>How many boxes can be found
at Haunted Wasteland
in Ocarina of Time?</t>
  </si>
  <si>
    <t>What's one of the prizes
players can receive at
Bombchu Bowling Alley
in Ocarina of Time?</t>
  </si>
  <si>
    <t>A Bomb Bag upgrade</t>
  </si>
  <si>
    <t>A golden rupee</t>
  </si>
  <si>
    <t>Deku nuts</t>
  </si>
  <si>
    <t>A purple rupee</t>
  </si>
  <si>
    <t>A deku seed bag upgrade</t>
  </si>
  <si>
    <t>An empty bottle</t>
  </si>
  <si>
    <t>How can players break beehives
in Ocarina of Time?</t>
  </si>
  <si>
    <t>With a Boomerang</t>
  </si>
  <si>
    <t>With a Deku nut</t>
  </si>
  <si>
    <t>With a bush</t>
  </si>
  <si>
    <t>With a Bombchu</t>
  </si>
  <si>
    <t>With the Megaton Hammer</t>
  </si>
  <si>
    <t>With a rock</t>
  </si>
  <si>
    <t>How can players force Business
Scrubs out of their holes
in Ocarina of Time?</t>
  </si>
  <si>
    <t>By reflecting their°     projectiles</t>
  </si>
  <si>
    <t>By talking to them</t>
  </si>
  <si>
    <t>By getting hit by them</t>
  </si>
  <si>
    <t>By using the Megaton°    Hammer</t>
  </si>
  <si>
    <t>By throwing a rock at°   them</t>
  </si>
  <si>
    <t>With a charged spin</t>
  </si>
  <si>
    <t>Where you can find the Business
Scrub that sells a Deku Stick
capacity upgrade to players
in Ocarina of Time?</t>
  </si>
  <si>
    <t>Lost Woods</t>
  </si>
  <si>
    <t>Sacred Forest Meadow</t>
  </si>
  <si>
    <t>Hyrule Field</t>
  </si>
  <si>
    <t>Where you can find the Business
Scrub that sells a Piece 
of Heart to players
in Ocarina of Time?</t>
  </si>
  <si>
    <t>Where you can find the Business
Scrub that sells a Deku Nut
capacity upgrade to players
in Ocarina of Time?</t>
  </si>
  <si>
    <t>Hyrule Fied</t>
  </si>
  <si>
    <t>How can players stop Blade
Traps in Ocarina of Time?</t>
  </si>
  <si>
    <t>With an Ice arrow</t>
  </si>
  <si>
    <t>With a bomb</t>
  </si>
  <si>
    <t>With Din's Fire</t>
  </si>
  <si>
    <t>When does Armor Knights turn
red in A Link to the Past?</t>
  </si>
  <si>
    <t>When there's one left</t>
  </si>
  <si>
    <t>After defeating one</t>
  </si>
  <si>
    <t>They're always red</t>
  </si>
  <si>
    <t>How many eyes Moldorm has in
A Link to the Past?</t>
  </si>
  <si>
    <t>Where's Moldorm weak point
in A Link to the Past?</t>
  </si>
  <si>
    <t>In the tail</t>
  </si>
  <si>
    <t>In the left eye</t>
  </si>
  <si>
    <t>In the head</t>
  </si>
  <si>
    <t>What's a valid way to remove
Helmasaur King's mask
in A Link to the Past?</t>
  </si>
  <si>
    <t>With the hammer</t>
  </si>
  <si>
    <t>With Bombos</t>
  </si>
  <si>
    <t>With the tempered sword</t>
  </si>
  <si>
    <t>With bombs</t>
  </si>
  <si>
    <t>With the golden sword</t>
  </si>
  <si>
    <t>With the Cane of Somaria</t>
  </si>
  <si>
    <t>What's the name of the boss
found at the end of Swamp
Palace in A Link to the Past?</t>
  </si>
  <si>
    <t>Arrghus</t>
  </si>
  <si>
    <t>Kholdstare</t>
  </si>
  <si>
    <t>Vitreous</t>
  </si>
  <si>
    <t>Which weapons are needed
to defeat Trinexx in
A Link to the Past?</t>
  </si>
  <si>
    <t>Ice Rod and Fire Rod</t>
  </si>
  <si>
    <t>Cane of Somaria and°     Ice rod</t>
  </si>
  <si>
    <t>Fire Rod and°            Cane of Byrna</t>
  </si>
  <si>
    <t>When you can find the Super
Bomb in A Link to the Past?</t>
  </si>
  <si>
    <t>After completing°        Ice Palace &amp; Misery Mire</t>
  </si>
  <si>
    <t>After visting the°       Cursed Fairy</t>
  </si>
  <si>
    <t>After Rescuing Zelda</t>
  </si>
  <si>
    <t>Where is the Bombos medallion
located in A Link to the Past?</t>
  </si>
  <si>
    <t>In a cliff in the Desert</t>
  </si>
  <si>
    <t>In the Lake of Ill Omen</t>
  </si>
  <si>
    <t>West of Tower of Hera</t>
  </si>
  <si>
    <t>Where is the Quake medallion
located in A Link to the Past?</t>
  </si>
  <si>
    <t>Where is the Ether medallion
located in A Link to the Past?</t>
  </si>
  <si>
    <t>Which medallions are required
to beat A Link to the Past?</t>
  </si>
  <si>
    <t>Ether &amp; Quake</t>
  </si>
  <si>
    <t>Quake &amp; Bombos</t>
  </si>
  <si>
    <t>Bombos &amp; Ether</t>
  </si>
  <si>
    <t>Where is the Magic Mushroom
located at in ALTTP?</t>
  </si>
  <si>
    <t>In a damp, misty glen°   in the Lost Woods</t>
  </si>
  <si>
    <t>In a open, rainy glen°   in the Lost Woods</t>
  </si>
  <si>
    <t>In a dry, rocky glen°    in the Lost Woods</t>
  </si>
  <si>
    <t>Majora's Mask Recompiled</t>
  </si>
  <si>
    <t>What's the name of your fairy
companion in Majora's Mask?</t>
  </si>
  <si>
    <t>Tael</t>
  </si>
  <si>
    <t>Which mask is required to
properly fight Twinmold
in Majora's Mask?</t>
  </si>
  <si>
    <t>Giant's Mask</t>
  </si>
  <si>
    <t>Bunny Hood</t>
  </si>
  <si>
    <t>Keaton Mask</t>
  </si>
  <si>
    <t>How's the Gibdo Mask obtained
in Majora's Mask?</t>
  </si>
  <si>
    <t>Playing Song of Healing° to Pamela's father</t>
  </si>
  <si>
    <t>Collecting Cuccos in°    Romani Ranch</t>
  </si>
  <si>
    <t>Give a Rock Sirloin°     to a hungry Goron</t>
  </si>
  <si>
    <t>Which mask in Majora's Mask
allows Link to not fall sleep
during Anju's grandmother
stories?</t>
  </si>
  <si>
    <t>All-Night Mask</t>
  </si>
  <si>
    <t>Kamaro's Mask</t>
  </si>
  <si>
    <t>Stone Mask</t>
  </si>
  <si>
    <t>How do you obtain the Stone
Mask in Majora's Mask?</t>
  </si>
  <si>
    <t>Giving a Red Potion to°  Shiro in Ikana Canyon</t>
  </si>
  <si>
    <t>In a treasure chest°     inside Beneath the Well</t>
  </si>
  <si>
    <t>Finishing first at the°  Goron race</t>
  </si>
  <si>
    <t>How do you obtain the Bremen
Mask in Majora's Mask?</t>
  </si>
  <si>
    <t>Talking to Guru-Guru°    in the Laundry Pool</t>
  </si>
  <si>
    <t>Finishing the Anju and°  Kafei side quest</t>
  </si>
  <si>
    <t>How do you obtain the Mask of
Truth in Majora's Mask?</t>
  </si>
  <si>
    <t>Breaking the Resident's° curse in Woodfall</t>
  </si>
  <si>
    <t>How do you obtain the Mask of
Scents in Majora's Mask?</t>
  </si>
  <si>
    <t>From Deku Butler at the° Deku Shrine</t>
  </si>
  <si>
    <t>Talking to Kamaro in°    Termina Field</t>
  </si>
  <si>
    <t>How do you obtain Romani's
Mask in Majora's Mask?</t>
  </si>
  <si>
    <t>Protect Cremia's wagon°  from the Gorman brothers</t>
  </si>
  <si>
    <t>Help Romani defend the°  ranch</t>
  </si>
  <si>
    <t>How do you obtain Garo's
Mask in Majora's Mask?</t>
  </si>
  <si>
    <t>Win a horse race in the° Gorman Track</t>
  </si>
  <si>
    <t>Which Risk of Rain 2 item
allows players to 
ignite enemies?</t>
  </si>
  <si>
    <t>Gasoline</t>
  </si>
  <si>
    <t>Forgive Me Please</t>
  </si>
  <si>
    <t>Medkit</t>
  </si>
  <si>
    <t>Molten Perforator</t>
  </si>
  <si>
    <t>Ignition Tank</t>
  </si>
  <si>
    <t>Shattering Justice</t>
  </si>
  <si>
    <t>Which Risk of Rain 2 item
allows players to 
prevent debuffs?</t>
  </si>
  <si>
    <t>Ben's Raincoat</t>
  </si>
  <si>
    <t>Aegis</t>
  </si>
  <si>
    <t>Which Risk of Rain 2 item
allows players to corrupt
all of their yellow items?</t>
  </si>
  <si>
    <t>Newly Hatched Zoea</t>
  </si>
  <si>
    <t>Lysate Cell</t>
  </si>
  <si>
    <t>Voidsent Flame</t>
  </si>
  <si>
    <t>Which Risk of Rain 2 item
allows players to corrupt
all of their Tougher Times?</t>
  </si>
  <si>
    <t>Safer Spaces</t>
  </si>
  <si>
    <t>Plasma Shrimp</t>
  </si>
  <si>
    <t>Which Risk of Rain 2 item
allows players to corrupt all 
of their Will-o'-the wisps?</t>
  </si>
  <si>
    <t>Weeping Fungus</t>
  </si>
  <si>
    <t>Final Fantasy Mystic Quest</t>
  </si>
  <si>
    <t>In Final Fantasy: 
Mystic Quest, how many
weapons deal Axe element
damage?</t>
  </si>
  <si>
    <t>Three</t>
  </si>
  <si>
    <t>Axe isn't an element</t>
  </si>
  <si>
    <t>In Final Fantasy:
Mystic Quest, what is the
level cap?</t>
  </si>
  <si>
    <t>41</t>
  </si>
  <si>
    <t>40</t>
  </si>
  <si>
    <t>99</t>
  </si>
  <si>
    <t>In a vanilla playthrough of 
Final Fantasy: Mystic Quest,
where do you find Excalibur?</t>
  </si>
  <si>
    <t>Pazuzu's Tower</t>
  </si>
  <si>
    <t>Mac's Ship</t>
  </si>
  <si>
    <t>Doom Castle</t>
  </si>
  <si>
    <t>In Final Fantasy:
Mystic Quest, what is the
damage formula for bombs?</t>
  </si>
  <si>
    <t>WATK*2.25/Count-MonDEF</t>
  </si>
  <si>
    <t>WATK*2.5-MonDEF</t>
  </si>
  <si>
    <t>WATK*2.5/Count-MonDEF</t>
  </si>
  <si>
    <t>In the Final Fantasy:
Mystic Quest Archipelago
implementation, do you need
Reuben in your party to save
Arion, his dad, from the end
of the Mine?</t>
  </si>
  <si>
    <t>No, just Mega Grenades</t>
  </si>
  <si>
    <t>No, just kill Jinn</t>
  </si>
  <si>
    <t>In the Final Fantasy:
Mystic Quest Archipelago
implementation, what is
Kaeli's mom obsessed with if
you turn on the "Kaeli's Mom
Fights Minotaur" flag?</t>
  </si>
  <si>
    <t>The Void from FF5</t>
  </si>
  <si>
    <t>Woodcutting</t>
  </si>
  <si>
    <t>Death</t>
  </si>
  <si>
    <t>In Mega Man 3, how can you
extend the amount of time
you spend on Rush Jet if you
do not have access to weapon
energy pickups?</t>
  </si>
  <si>
    <t>By jumping</t>
  </si>
  <si>
    <t>By sliding</t>
  </si>
  <si>
    <t>By firing your buster</t>
  </si>
  <si>
    <t>In Paper Mario, your regular
Jump attacks hit your
opponents twice. Do your
opponents' defense stats
get applied to the damage
dealt this way twice?</t>
  </si>
  <si>
    <t>I've never played it</t>
  </si>
  <si>
    <t>In Sonic Adventure 2, what
colour do all the grind rails
in space share?</t>
  </si>
  <si>
    <t>In EarthBound, what is the
name of the lake monster who
can be found in Winters?</t>
  </si>
  <si>
    <t>Tessie</t>
  </si>
  <si>
    <t>Tassie</t>
  </si>
  <si>
    <t>Nessie</t>
  </si>
  <si>
    <t>In EarthBound, what color does
the cult in Happy-Happy
Village worship?</t>
  </si>
  <si>
    <t>White</t>
  </si>
  <si>
    <t>In EarthBound, what item does
the Broken Pipe become after
being fixed?</t>
  </si>
  <si>
    <t>Shield killer</t>
  </si>
  <si>
    <t>Hungry HP-Sucker</t>
  </si>
  <si>
    <t>Neutralizer</t>
  </si>
  <si>
    <t>In EarthBound, what is the
name of the flying machine
designed by Dr. Andonuts?</t>
  </si>
  <si>
    <t>Sky Runner</t>
  </si>
  <si>
    <t>Phase Distorter</t>
  </si>
  <si>
    <t>Star Walker</t>
  </si>
  <si>
    <t>What constant, equal to two
times pi, is the ratio of
a circle's circumference
to its radius?</t>
  </si>
  <si>
    <t>Tau</t>
  </si>
  <si>
    <t>Phi</t>
  </si>
  <si>
    <t>Omicron</t>
  </si>
  <si>
    <t>Which of these does NOT
appear as a PSI ability
in EarthBound?</t>
  </si>
  <si>
    <t>Offense down</t>
  </si>
  <si>
    <t>Offense up</t>
  </si>
  <si>
    <t>Defense down</t>
  </si>
  <si>
    <t>How many "Your Sanctuary"
locations must be visited
in a normal playthrough
of EarthBound?</t>
  </si>
  <si>
    <t>In Pokemon Crystal, which of
these species is NOT a
headbutt tree wild encounter?</t>
  </si>
  <si>
    <t>Sunkern</t>
  </si>
  <si>
    <t>Aipom</t>
  </si>
  <si>
    <t>Ekans</t>
  </si>
  <si>
    <t>In Pokemon Crystal, which of
these species is NOT a
rock smash wild encounter?</t>
  </si>
  <si>
    <t>Geodude</t>
  </si>
  <si>
    <t>Krabby</t>
  </si>
  <si>
    <t>Shuckle</t>
  </si>
  <si>
    <t>Genshin Impact</t>
  </si>
  <si>
    <t>What's the name of your 
companion in Genshin Impact?</t>
  </si>
  <si>
    <t>Paimon</t>
  </si>
  <si>
    <t>Faerie</t>
  </si>
  <si>
    <t>Deimos</t>
  </si>
  <si>
    <t>Who's the first playable
character you obtain 
in Genshin Impact?</t>
  </si>
  <si>
    <t>Amber</t>
  </si>
  <si>
    <t>Venti</t>
  </si>
  <si>
    <t>Kaeya</t>
  </si>
  <si>
    <t>What is Genshin Impact's
starting nation?</t>
  </si>
  <si>
    <t>Mondstadt</t>
  </si>
  <si>
    <t>Natlan</t>
  </si>
  <si>
    <t>Liyue</t>
  </si>
  <si>
    <t>Which elements are required to
trigger a Burning reaction
in Genshin Impact?</t>
  </si>
  <si>
    <t>Pyro + Dendro</t>
  </si>
  <si>
    <t>Pyro + Cryo</t>
  </si>
  <si>
    <t>Pyro + Electro</t>
  </si>
  <si>
    <t>Which elements are required to
trigger a Bloom reaction
in Genshin Impact?</t>
  </si>
  <si>
    <t>Hydro + Dendro</t>
  </si>
  <si>
    <t>Electro + Dendro</t>
  </si>
  <si>
    <t>Which elements are required to
trigger an Overloaded reaction
in Genshin Impact?</t>
  </si>
  <si>
    <t>Electro + Pyro</t>
  </si>
  <si>
    <t>Electro + Hydro</t>
  </si>
  <si>
    <t>Which elements are required to
trigger a Quicken reaction
in Genshin Impact?</t>
  </si>
  <si>
    <t>Pyro + Hydro</t>
  </si>
  <si>
    <t>Which elements are required to
trigger a Melt reaction
in Genshin Impact?</t>
  </si>
  <si>
    <t>Cryo + Pyro</t>
  </si>
  <si>
    <t>Cryo + Hydro</t>
  </si>
  <si>
    <t>Cryo + Dendro</t>
  </si>
  <si>
    <t>Which elements are required to
trigger a Vaporize reaction
in Genshin Impact?</t>
  </si>
  <si>
    <t>Hydro + Pyro</t>
  </si>
  <si>
    <t>Which elements are required to
trigger a Superconduct reaction
in Genshin Impact?</t>
  </si>
  <si>
    <t>Cryo + Electro</t>
  </si>
  <si>
    <t>Which elements are required to
trigger a Frozen reaction
in Genshin Impact?</t>
  </si>
  <si>
    <t>Cryo + Geo</t>
  </si>
  <si>
    <t>In Genshin Impact, which unit
is responsible for crime
investigation in Fontaine?</t>
  </si>
  <si>
    <t>Marechausse Phantom</t>
  </si>
  <si>
    <t>Spina di Rosula</t>
  </si>
  <si>
    <t>Scions of the Canopy</t>
  </si>
  <si>
    <t>In Genshin Impact, which 
Natlan tribe is famous 
for their mining?</t>
  </si>
  <si>
    <t>Children of Echoes</t>
  </si>
  <si>
    <t>People of the Springs</t>
  </si>
  <si>
    <t>In Genshin Impact, which Natlan 
tribe is famous for their 
predictions and rituals 
related to the Night Kingdom?</t>
  </si>
  <si>
    <t>Masters of the°         Night-Wind</t>
  </si>
  <si>
    <t>In Genshin Impact, which Natlan 
tribe live alongside Qucusaurs?</t>
  </si>
  <si>
    <t>Flower-Feather Clan</t>
  </si>
  <si>
    <t>In Genshin Impact, which youkai
from Inazuma acts as a courier
for Komaniya Express?</t>
  </si>
  <si>
    <t>Kirara</t>
  </si>
  <si>
    <t>Arataki Itto</t>
  </si>
  <si>
    <t>Yae Miko</t>
  </si>
  <si>
    <t>In Genshin Impact, which youkai
from Inazuma have the 
ability to transform 
into other objects?</t>
  </si>
  <si>
    <t>Bake-Danuki</t>
  </si>
  <si>
    <t>Yumekui-baku</t>
  </si>
  <si>
    <t>In Genshin Impact, which 
Akademiya Darshan specializes
in biology, ecology 
and medicine?</t>
  </si>
  <si>
    <t>Amurta</t>
  </si>
  <si>
    <t>Haravatat</t>
  </si>
  <si>
    <t>Spantamad</t>
  </si>
  <si>
    <t>In Genshin Impact, which 
Akademiya Darshan specializes
in semiotics, linguistics and
rune studies?</t>
  </si>
  <si>
    <t>Rtawahist</t>
  </si>
  <si>
    <t>Vahumana</t>
  </si>
  <si>
    <t>In Genshin Impact, which 
Akademiya Darshan specializes
in technology, architecture
and mechanical skills?</t>
  </si>
  <si>
    <t>Kshahrewar</t>
  </si>
  <si>
    <t>In Genshin Impact, which 
Akademiya Darshan specializes
in illuminationism, astronomy
and astrology?</t>
  </si>
  <si>
    <t>In Genshin Impact, which 
Akademiya Darshan specializes
in elementalism, elemental
reactions, alchemy 
and ley lines?</t>
  </si>
  <si>
    <t>In Genshin Impact, which 
Akademiya Darshan specializes
in aetiology, history, 
sociology and semantics?</t>
  </si>
  <si>
    <t>Which one of these
does not appear in
Mega Man X2?</t>
  </si>
  <si>
    <t>Upwards Dash</t>
  </si>
  <si>
    <t>Ride Armor</t>
  </si>
  <si>
    <t>Double Charged Shot</t>
  </si>
  <si>
    <t>In Mega Man X3,
which part of the
Z-Saber attack causes
the most total damage?</t>
  </si>
  <si>
    <t>The beam</t>
  </si>
  <si>
    <t>The slash</t>
  </si>
  <si>
    <t>The tip</t>
  </si>
  <si>
    <t>In Genshin Impact, what's the
name of Mavuika's weapon?</t>
  </si>
  <si>
    <t>A Thousand Blazing Suns</t>
  </si>
  <si>
    <t>Daybreaker</t>
  </si>
  <si>
    <t>Scion of the Blazing°  Sun</t>
  </si>
  <si>
    <t>In Genshin Impact, what's the
name of Zhongli's weapon?</t>
  </si>
  <si>
    <t>Vortex Vanquisher</t>
  </si>
  <si>
    <t>Staff of the Scarlet° Sands</t>
  </si>
  <si>
    <t>Primordial Jade Cutter</t>
  </si>
  <si>
    <t>In Genshin Impact, what's
Yumemizuki Mizuki's profession?</t>
  </si>
  <si>
    <t>A clinical psychologist</t>
  </si>
  <si>
    <t>A masseuse</t>
  </si>
  <si>
    <t>A maid</t>
  </si>
  <si>
    <t>Kirby Super Star</t>
  </si>
  <si>
    <t>Which Kirby Super Star's
game features King Dedede
as a final boss?</t>
  </si>
  <si>
    <t xml:space="preserve">Spring Breeze </t>
  </si>
  <si>
    <t>Milky Way Wishes</t>
  </si>
  <si>
    <t>The Great Cave° Offensive</t>
  </si>
  <si>
    <t>Which Kirby Super Star's
game features Marx as 
a final boss?</t>
  </si>
  <si>
    <t>Which Kirby Super Star's
game features Wham Bam Rock 
as a final boss?</t>
  </si>
  <si>
    <t>Which Kirby Super Star boss 
is NOT present in The Arena?</t>
  </si>
  <si>
    <t>Kracko Jr.</t>
  </si>
  <si>
    <t>Dyna Blade</t>
  </si>
  <si>
    <t>Heavy Lobster</t>
  </si>
  <si>
    <t>In Kirby Super Star, which
enemy grants the player
the Copy ability?</t>
  </si>
  <si>
    <t>T.A.C.</t>
  </si>
  <si>
    <t>Capsule J</t>
  </si>
  <si>
    <t>Gim</t>
  </si>
  <si>
    <t>In Kirby Super Star, which
enemy grants the player
the Yo-Yo ability?</t>
  </si>
  <si>
    <t>Simirror</t>
  </si>
  <si>
    <t>Bugzzy</t>
  </si>
  <si>
    <t>In Kirby Super Star, which
enemy grants the player
the Plasma ability?</t>
  </si>
  <si>
    <t>Plasma Wisp</t>
  </si>
  <si>
    <t>Bio Spark</t>
  </si>
  <si>
    <t>Burnin' Leo</t>
  </si>
  <si>
    <t>In Kirby Super Star, which
enemy grants the player
the Ninja ability?</t>
  </si>
  <si>
    <t>Poppy Bros. Jr.</t>
  </si>
  <si>
    <t>Bonkers</t>
  </si>
  <si>
    <t>In Kirby Super Star, which
enemy grants the player
the Hammer ability?</t>
  </si>
  <si>
    <t>Jukid</t>
  </si>
  <si>
    <t>In Kirby Super Star, which
enemy grants the player
the Beam ability?</t>
  </si>
  <si>
    <t>Noddy</t>
  </si>
  <si>
    <t>In Kirby Super Star, which
enemy grants the player
the Mike ability?</t>
  </si>
  <si>
    <t>Walky</t>
  </si>
  <si>
    <t>In Kirby Super Star, which
enemy grants the player
the Jet ability?</t>
  </si>
  <si>
    <t>In Kirby Super Star, which
enemy grants the player
the Bomb ability?</t>
  </si>
  <si>
    <t>In Kirby Super Star, which
enemy grants the player
the Suplex ability?</t>
  </si>
  <si>
    <t>In Kirby Super Star, which
enemy grants the player
the Cutter ability?</t>
  </si>
  <si>
    <t>In Kirby Super Star, which
enemy grants the player
the Mirror ability?</t>
  </si>
  <si>
    <t>Chilly</t>
  </si>
  <si>
    <t>In EarthBound, what is
Mondo Mole's greatest
weakness?</t>
  </si>
  <si>
    <t>Paralysis</t>
  </si>
  <si>
    <t>PSI Fire</t>
  </si>
  <si>
    <t>PSI Freeze</t>
  </si>
  <si>
    <t>Which party member in
EarthBound cannot use PSI?</t>
  </si>
  <si>
    <t>Jeff</t>
  </si>
  <si>
    <t>Paula</t>
  </si>
  <si>
    <t>Poo</t>
  </si>
  <si>
    <t>Which Yoshi's Island boss
is NOT enhanced by
Kamek's magic?</t>
  </si>
  <si>
    <t>Prince Froggy</t>
  </si>
  <si>
    <t>Marching Milde</t>
  </si>
  <si>
    <t>Raphael the Raven</t>
  </si>
  <si>
    <t>Which boss in EarthBound
can sometimes drop
a Boiled Egg?</t>
  </si>
  <si>
    <t>Captain Strong</t>
  </si>
  <si>
    <t>Everdred</t>
  </si>
  <si>
    <t>Clumsy Robot</t>
  </si>
  <si>
    <t>If I have 10 bananas, and I
give Diddy half of them,
then K. Rool steals all my
bananas while Diddy eats one,
how many bananas does
Dixie have?</t>
  </si>
  <si>
    <t>In Mega Man X, which attack can
destroy a Rolling Gabyoall?</t>
  </si>
  <si>
    <t>Rolling Shield</t>
  </si>
  <si>
    <t>None</t>
  </si>
  <si>
    <t>In Ocarina of Time, which
character speaks to Link first?</t>
  </si>
  <si>
    <t>The Great Deku Tree</t>
  </si>
  <si>
    <t>Saria</t>
  </si>
  <si>
    <t xml:space="preserve"> In Yoshi's Island, how many 
 red coins are in each level?</t>
  </si>
  <si>
    <t>LoloGuru</t>
  </si>
  <si>
    <t xml:space="preserve"> In Yoshi's Island, what does a 
 flashing egg drop when you 
 hit something with it?</t>
  </si>
  <si>
    <t>A red coin</t>
  </si>
  <si>
    <t>Two stars</t>
  </si>
  <si>
    <t>A yellow coin</t>
  </si>
  <si>
    <t>Zillion</t>
  </si>
  <si>
    <t xml:space="preserve"> In Zillion, how does one open 
 the doors blocking the 
 capsule at A-6?</t>
  </si>
  <si>
    <t>Duck &amp; shoot right wall</t>
  </si>
  <si>
    <t>Code 0 0 0 0 in terminal</t>
  </si>
  <si>
    <t>Unlock room E-5</t>
  </si>
  <si>
    <t xml:space="preserve"> In Zillion, what is a Zillion? </t>
  </si>
  <si>
    <t>A gun upgrade</t>
  </si>
  <si>
    <t>A really big number</t>
  </si>
  <si>
    <t>Currency</t>
  </si>
  <si>
    <t xml:space="preserve"> In Astalon's Cyclops Den, how 
 many Cyclops do you need to 
 slay to face the boss? </t>
  </si>
  <si>
    <t>38</t>
  </si>
  <si>
    <t xml:space="preserve"> In Astalon, who is the 
 Black Knight's mother? </t>
  </si>
  <si>
    <t>Lydia</t>
  </si>
  <si>
    <t>Medusa</t>
  </si>
  <si>
    <t>The same as Arias's</t>
  </si>
  <si>
    <t>In EarthBound, which of these
items is NOT in Jeff's
starting inventory?</t>
  </si>
  <si>
    <t>Fresh Egg</t>
  </si>
  <si>
    <t>Ruler</t>
  </si>
  <si>
    <t>Protractor</t>
  </si>
  <si>
    <t>Which of these items does
Poo normally start with
in EarthBound?</t>
  </si>
  <si>
    <t>Tiny Ruby</t>
  </si>
  <si>
    <t>Hieroglyph Copy</t>
  </si>
  <si>
    <t>Brain Stone</t>
  </si>
  <si>
    <t>Luigi's Mansion</t>
  </si>
  <si>
    <t>What's the name of the vacuum
used to hunt down ghosts
in Luigi's Mansion?</t>
  </si>
  <si>
    <t>Poltergust 3000</t>
  </si>
  <si>
    <t>Ghostbuster 4000</t>
  </si>
  <si>
    <t>Supervacuum 5000</t>
  </si>
  <si>
    <t>In Luigi's Mansion, which room
is the one that has the Boos
sealed behind a hatch?</t>
  </si>
  <si>
    <t>Storage Room</t>
  </si>
  <si>
    <t>Cellar</t>
  </si>
  <si>
    <t>Conservatory</t>
  </si>
  <si>
    <t>In Luigi's Mansion, which room
has a black piano in it?</t>
  </si>
  <si>
    <t>Rec Room</t>
  </si>
  <si>
    <t>Ball Room</t>
  </si>
  <si>
    <t>What's the name of the device
Luigi uses to communicate 
with Professor E. Gadd 
in Luigi's Mansion?</t>
  </si>
  <si>
    <t>Game Boy Horror</t>
  </si>
  <si>
    <t>Game Boy Horror SP</t>
  </si>
  <si>
    <t>Dual Scream</t>
  </si>
  <si>
    <t>Which of the following rooms
has Fire Elemental Ghosts
in Luigi's Mansion?</t>
  </si>
  <si>
    <t>Study</t>
  </si>
  <si>
    <t>Kitchen</t>
  </si>
  <si>
    <t>Tea Room</t>
  </si>
  <si>
    <t>Butler's Room</t>
  </si>
  <si>
    <t>Breaker Room</t>
  </si>
  <si>
    <t>Pipe Room</t>
  </si>
  <si>
    <t>Cold Storage</t>
  </si>
  <si>
    <t>Courtyard</t>
  </si>
  <si>
    <t>Which of the following rooms
has Water Elemental Ghosts
in Luigi's Mansion?</t>
  </si>
  <si>
    <t>Washroom 2F</t>
  </si>
  <si>
    <t>Hallway 2</t>
  </si>
  <si>
    <t>Graveyard</t>
  </si>
  <si>
    <t>Ceramics Studio</t>
  </si>
  <si>
    <t>Sitting Room</t>
  </si>
  <si>
    <t>Which of the following rooms
has Ice Elemental Ghosts
in Luigi's Mansion?</t>
  </si>
  <si>
    <t>Armory</t>
  </si>
  <si>
    <t>Sealed Room</t>
  </si>
  <si>
    <t>Roof</t>
  </si>
  <si>
    <t>Boneyard</t>
  </si>
  <si>
    <t>Dining Room</t>
  </si>
  <si>
    <t>Which mice color grants the
player a large amount of
treasure when catching them
in Luigi's Mansion?</t>
  </si>
  <si>
    <t>Gold</t>
  </si>
  <si>
    <t>Which bat color reacts to the
player activating the vacuum
in Luigi's Mansion?</t>
  </si>
  <si>
    <t>Which bat color reacts to the
player walking near them
in Luigi's Mansion?</t>
  </si>
  <si>
    <t>In Luigi's Mansion, how many
different elemental medals
can be obtained?</t>
  </si>
  <si>
    <t>In Luigi's Mansion, which of
the following rooms has
a cheese inside?</t>
  </si>
  <si>
    <t>Anteroom</t>
  </si>
  <si>
    <t>Safari Room</t>
  </si>
  <si>
    <t>In Luigi's Mansion, what's the
name of the Portrait Ghost
found in the Master Bedroom?</t>
  </si>
  <si>
    <t>Neville</t>
  </si>
  <si>
    <t>Shivers</t>
  </si>
  <si>
    <t>In Luigi's Mansion, what's the
name of the Portrait Ghost
found in the Dining Room?</t>
  </si>
  <si>
    <t>Mr. Luggs</t>
  </si>
  <si>
    <t>Miss Petunia</t>
  </si>
  <si>
    <t>Orville</t>
  </si>
  <si>
    <t>In Luigi's Mansion, what's the
name of the Portrait Ghost
found in the Billiards Room?</t>
  </si>
  <si>
    <t>Slim Bankshot</t>
  </si>
  <si>
    <t>Nana</t>
  </si>
  <si>
    <t>Henry</t>
  </si>
  <si>
    <t>In Luigi's Mansion, what's the
name of the Portrait Ghosts
found in the Twins' Room?</t>
  </si>
  <si>
    <t>Henry &amp; Orville</t>
  </si>
  <si>
    <t>Neville &amp; Lydia</t>
  </si>
  <si>
    <t>Biff &amp; Jarvis</t>
  </si>
  <si>
    <t>In Luigi's Mansion, what's the
name of the Portrait Ghost
found in the Rec Room?</t>
  </si>
  <si>
    <t>Biff Atlas</t>
  </si>
  <si>
    <t>Melody Pianissima</t>
  </si>
  <si>
    <t>In Luigi's Mansion, what's the
name of the Portrait Ghost
found in the Ceramics Studio?</t>
  </si>
  <si>
    <t>Jarvis</t>
  </si>
  <si>
    <t>Sir Weston</t>
  </si>
  <si>
    <t>Vincent Van Gore</t>
  </si>
  <si>
    <t>In Luigi's Mansion, what's the
name of the Portrait Ghost
found in the Artist's Studio?</t>
  </si>
  <si>
    <t>In Luigi's Mansion, what's the
name of the Portrait Ghost
found in the Guest Room?</t>
  </si>
  <si>
    <t>Sue Pea</t>
  </si>
  <si>
    <t>Uncle Grimmly</t>
  </si>
  <si>
    <t>In Luigi's Mansion, what's the
name of the Portrait Ghost
that's only found 
during a blackout?</t>
  </si>
  <si>
    <t>In Luigi's Mansion, how many
Mario's items can be found
inside the mansion?</t>
  </si>
  <si>
    <t>In Luigi's Mansion, how can 
you obtain Big Pearls from 
Portrait Ghosts?</t>
  </si>
  <si>
    <t>Vacumm at least 90 HP°   in a single turn</t>
  </si>
  <si>
    <t>Sucessfully vacuum them</t>
  </si>
  <si>
    <t>Blow dust into their°    hearts</t>
  </si>
  <si>
    <t>In Luigi's Mansion, where can
you find a Red Diamond?</t>
  </si>
  <si>
    <t>By watering a plant in°  the balcony</t>
  </si>
  <si>
    <t>Vacumm at least 90 HP°   of a ghost in a turn</t>
  </si>
  <si>
    <t>Light up a candelabra°   in Astral Hall</t>
  </si>
  <si>
    <t>In Luigi's Mansion, which 
ghost rolls a purple ball
at the player?</t>
  </si>
  <si>
    <t>Bowling Ghost</t>
  </si>
  <si>
    <t>Purple Bomber</t>
  </si>
  <si>
    <t>Purple Puncher</t>
  </si>
  <si>
    <t>In Luigi's Mansion, which 
ghost slams the ground in
order to hurt the player?</t>
  </si>
  <si>
    <t>Blue Twirler</t>
  </si>
  <si>
    <t>Ceiling Surprise</t>
  </si>
  <si>
    <t>Mr. Bones</t>
  </si>
  <si>
    <t>In Luigi's Mansion, which
ghosts come out of 
walls and explode?</t>
  </si>
  <si>
    <t>Blue Blaze</t>
  </si>
  <si>
    <t>In Luigi's Mansion, which
ghosts throw banana peels 
on the ground?</t>
  </si>
  <si>
    <t>Garbage Can Ghost</t>
  </si>
  <si>
    <t>Waiter</t>
  </si>
  <si>
    <t>In Luigi's Mansion, which area
of the game allows players to 
access to the Hidden Room?</t>
  </si>
  <si>
    <t>In Luigi's Mansion, which area
of the game allows players to 
access to the Sealed Room?</t>
  </si>
  <si>
    <t>Guest Room</t>
  </si>
  <si>
    <t>In Luigi's Mansion, which
of the following rooms
contains a mirror?</t>
  </si>
  <si>
    <t>Foyer</t>
  </si>
  <si>
    <t>Balcony</t>
  </si>
  <si>
    <t>Clockwork Room</t>
  </si>
  <si>
    <t>Astral Hall</t>
  </si>
  <si>
    <t>Hidden Room</t>
  </si>
  <si>
    <t>Artist's Room</t>
  </si>
  <si>
    <t>Projection Room</t>
  </si>
  <si>
    <t>Observatory</t>
  </si>
  <si>
    <t>In Luigi's Mansion, which of 
the following rooms contains 
a fourth wall mirror?</t>
  </si>
  <si>
    <t>Donkey Kong 64</t>
  </si>
  <si>
    <t>In Donkey Kong 64, which of
the following Kremlings
is playable in the game?</t>
  </si>
  <si>
    <t>Krusha</t>
  </si>
  <si>
    <t>Kosha</t>
  </si>
  <si>
    <t>Klump</t>
  </si>
  <si>
    <t>In Donkey Kong 64, which of
the following enemies hold
Snide's blueprints?</t>
  </si>
  <si>
    <t>Kasplat</t>
  </si>
  <si>
    <t>Kritter</t>
  </si>
  <si>
    <t>In Donkey Kong 64, where in
Gloomy Galleon the players
can find Oysters?</t>
  </si>
  <si>
    <t>Inside the treasure°     chest</t>
  </si>
  <si>
    <t>Below the lighthouse</t>
  </si>
  <si>
    <t>Inside the sunken ship</t>
  </si>
  <si>
    <t>In Donkey Kong 64, how can
players defeat Klobbers?</t>
  </si>
  <si>
    <t>Throwing an orange°      at them</t>
  </si>
  <si>
    <t>With a gun</t>
  </si>
  <si>
    <t>Kicks and punches</t>
  </si>
  <si>
    <t>Playing an instrument</t>
  </si>
  <si>
    <t>With a simian slam</t>
  </si>
  <si>
    <t>Throwing a barrel°      at them</t>
  </si>
  <si>
    <t>In Donkey Kong 64, how many 
melon slices can be found
inside melon crates?</t>
  </si>
  <si>
    <t>What's the purpose of Candy's
Headphones that can be 
found inside levels
in Donkey Kong 64?</t>
  </si>
  <si>
    <t>Replenish the Kong's°    instrument usage</t>
  </si>
  <si>
    <t>Provide ammo to the°     current Kong</t>
  </si>
  <si>
    <t>Grant one entire melon</t>
  </si>
  <si>
    <t>What's the name of the large
Kremling locked up in a cage
on an island beside Crocodile
Isles in Donkey Kong 64?</t>
  </si>
  <si>
    <t>K. Lumsy</t>
  </si>
  <si>
    <t>Cranky K. Rool</t>
  </si>
  <si>
    <t>Giant Viking Kremling</t>
  </si>
  <si>
    <t>In which Donkey Kong 64 level
players can get Diddy to learn
the Simian Spring ability?</t>
  </si>
  <si>
    <t>Frantic Factory</t>
  </si>
  <si>
    <t>Jungle Japes</t>
  </si>
  <si>
    <t>Creepy Castle</t>
  </si>
  <si>
    <t>In which Donkey Kong 64 level
players can get Lanky to learn
the Orangstand ability?</t>
  </si>
  <si>
    <t>Angry Aztec</t>
  </si>
  <si>
    <t>Fungi Forest</t>
  </si>
  <si>
    <t>In which Donkey Kong 64 level
players can get Tiny to learn
the Pony Tail Twirl ability?</t>
  </si>
  <si>
    <t>Gloomy Galleon</t>
  </si>
  <si>
    <t>In which Donkey Kong 64 level
players can get Chunky to learn
the Gorilla Gone ability?</t>
  </si>
  <si>
    <t>Crystal Caves</t>
  </si>
  <si>
    <t>In which Donkey Kong 64 level
players can get Donkey to learn
the Baboon Blast ability?</t>
  </si>
  <si>
    <t>In which Donkey Kong 64 level
players can learn the 
Simium Strainus ability?</t>
  </si>
  <si>
    <t>In which Donkey Kong 64 level
players can learn the 
Hurtus Cranium ability?</t>
  </si>
  <si>
    <t>In which Donkey Kong 64 level
players can learn the 
Baboonus Balloonus ability?</t>
  </si>
  <si>
    <t>In which Donkey Kong 64 level
players can learn the 
Roundum Roundus ability?</t>
  </si>
  <si>
    <t>In which Donkey Kong 64 level
players can learn the 
Kremlinous Crushum ability?</t>
  </si>
  <si>
    <t>In which Donkey Kong 64 level
players can learn the 
Big Buttus Bashium ability?</t>
  </si>
  <si>
    <t>In which Donkey Kong 64 level
players can learn the 
Bigga Buttus Bashium ability?</t>
  </si>
  <si>
    <t>In which Donkey Kong 64 level
players can learn the 
Warpum Craftious ability?</t>
  </si>
  <si>
    <t>In Donkey Kong 64, which bonus
stage has a slot machine where
the players have to line up
four bananas to win?</t>
  </si>
  <si>
    <t>Batty Barrel Bandit</t>
  </si>
  <si>
    <t>Krazy Kong Klamour</t>
  </si>
  <si>
    <t>Mad Maze Maul</t>
  </si>
  <si>
    <t>In Donkey Kong 64, which bonus
stage asks the player to guide 
Gnawties into a hole?</t>
  </si>
  <si>
    <t>Beaver Bother</t>
  </si>
  <si>
    <t>Peril Path Panic</t>
  </si>
  <si>
    <t>Stash Snatch</t>
  </si>
  <si>
    <t>In Donkey Kong 64, which bonus
stage lets the player control
a fly swatter?</t>
  </si>
  <si>
    <t>Big Bug Bash</t>
  </si>
  <si>
    <t>Splish Splash Salvage</t>
  </si>
  <si>
    <t>In Donkey Kong 64, which bonus
stage has the player fixed on
the center with a gun with
infinite ammo?</t>
  </si>
  <si>
    <t>Busy Barrel Barrage</t>
  </si>
  <si>
    <t>Kremling Kosh</t>
  </si>
  <si>
    <t>In Donkey Kong 64, which bonus
stage requires the player to
shoot at golden bananas?</t>
  </si>
  <si>
    <t>In Donkey Kong 64, which bonus
stage features the player 
controlling a cannon that
shoots watermelons?</t>
  </si>
  <si>
    <t>Stealthy Snoop</t>
  </si>
  <si>
    <t>In Donkey Kong 64, which bonus
stage requires the player to
defeat every enemy in a maze?</t>
  </si>
  <si>
    <t>In Donkey Kong 64, which bonus
stage requires the player to
avoid TNT Barrels?</t>
  </si>
  <si>
    <t>Minecart Mayhem</t>
  </si>
  <si>
    <t>In Donkey Kong 64, which bonus
stage features Banana Fairies?</t>
  </si>
  <si>
    <t>Searchlight Seek</t>
  </si>
  <si>
    <t>In Donkey Kong 64, which bonus
stage requires players to 
swing from vines?</t>
  </si>
  <si>
    <t>Speedy Swing Sortie</t>
  </si>
  <si>
    <t>Teetering Turtle Trouble</t>
  </si>
  <si>
    <t>In Donkey Kong 64, which bonus
stage requires players to 
swim underwater?</t>
  </si>
  <si>
    <t>In Donkey Kong 64, which bonus
stage requires players to 
collect coins in a maze?</t>
  </si>
  <si>
    <t>In Donkey Kong 64, which bonus
stage forces the players to
avoid Kremling cops?</t>
  </si>
  <si>
    <t>In Donkey Kong 64, which bonus
stage features snakes?</t>
  </si>
  <si>
    <t xml:space="preserve"> In Zillion, what items are 
 needed to access the 
 Master Computer?</t>
  </si>
  <si>
    <t>Red Key Card &amp; Floppys</t>
  </si>
  <si>
    <t>Scope &amp; Key Card</t>
  </si>
  <si>
    <t>Scope &amp; Floppys</t>
  </si>
  <si>
    <t xml:space="preserve"> In The Legend of Zelda, who 
 is the old letter for?</t>
  </si>
  <si>
    <t>an Old Woman</t>
  </si>
  <si>
    <t>an Old Man</t>
  </si>
  <si>
    <t>a Moblin</t>
  </si>
  <si>
    <t xml:space="preserve"> In The Legend of Zelda, who
 is the bait for? </t>
  </si>
  <si>
    <t>A moblin</t>
  </si>
  <si>
    <t>An old man</t>
  </si>
  <si>
    <t>An old woman</t>
  </si>
  <si>
    <t xml:space="preserve"> In the Legend of Zelda, who 
 offers Link a sword? </t>
  </si>
  <si>
    <t>Adventure</t>
  </si>
  <si>
    <t xml:space="preserve"> In Adventure, which dragon is 
 yellow in color? </t>
  </si>
  <si>
    <t>Yorgle</t>
  </si>
  <si>
    <t>Grundle</t>
  </si>
  <si>
    <t>Rhindle</t>
  </si>
  <si>
    <t xml:space="preserve"> In Adventure, where would
 one see the credits? </t>
  </si>
  <si>
    <t>In a secret room</t>
  </si>
  <si>
    <t>After they beat the game</t>
  </si>
  <si>
    <t>On the title screen</t>
  </si>
  <si>
    <t>Zelda II: The Adventure of Link</t>
  </si>
  <si>
    <t xml:space="preserve"> In Zelda 2, the Adventure of
 Link, what information does 
 ERROR possess? </t>
  </si>
  <si>
    <t>Way to the third palace</t>
  </si>
  <si>
    <t>Bagu's location</t>
  </si>
  <si>
    <t>I AM ERROR</t>
  </si>
  <si>
    <t xml:space="preserve"> In Pokemon Red &amp; Blue, which 
 Pokemon is #25 in the Pokedex? </t>
  </si>
  <si>
    <t>Pikachu</t>
  </si>
  <si>
    <t>Sandslash</t>
  </si>
  <si>
    <t>Oddish</t>
  </si>
  <si>
    <t xml:space="preserve"> Which, of these Pokemon, can 
 only be caught in Pokemon 
 Red and not Pokemon Blue? </t>
  </si>
  <si>
    <t>Gloom</t>
  </si>
  <si>
    <t>Tangela</t>
  </si>
  <si>
    <t>Meowth</t>
  </si>
  <si>
    <t>Banjo-Tooie</t>
  </si>
  <si>
    <t xml:space="preserve"> Banjo-Tooie is the sequel to 
 what game? </t>
  </si>
  <si>
    <t>Banjo-Kazooie</t>
  </si>
  <si>
    <t>Banjo-Kablooie</t>
  </si>
  <si>
    <t>Yooka-Laylee</t>
  </si>
  <si>
    <t>Mario &amp; Luigi Superstar Saga</t>
  </si>
  <si>
    <t xml:space="preserve"> In Mario &amp; Luigi: Superstar 
 Saga, which Mario brother
 learns to use Thunderhand?  </t>
  </si>
  <si>
    <t>Luigi</t>
  </si>
  <si>
    <t>Mario</t>
  </si>
  <si>
    <t>Wario</t>
  </si>
  <si>
    <t>Skyward Sword</t>
  </si>
  <si>
    <t>In Skyward Sword, which  
tablet is used to access  
Faron Woods?</t>
  </si>
  <si>
    <t>Emerald Tablet</t>
  </si>
  <si>
    <t>Amber Tablet</t>
  </si>
  <si>
    <t>Ruby Tablet</t>
  </si>
  <si>
    <t>IvanSword</t>
  </si>
  <si>
    <t>In Skyward Sword, which  
tablet is used to access  
Eldin Volcano?</t>
  </si>
  <si>
    <t>In Skyward Sword, which  
tablet is used to access  
Lanayru Desert?</t>
  </si>
  <si>
    <t>In Skyward Sword, what  
are the negative effects  
of the Cursed Medal?</t>
  </si>
  <si>
    <t>Disables Adventure Poach</t>
  </si>
  <si>
    <t>Less Treasure Drop</t>
  </si>
  <si>
    <t>Shorter Potion Duration</t>
  </si>
  <si>
    <t>In Skyward Sword, what  
is the name of the boss  
key of Skyview Temple?</t>
  </si>
  <si>
    <t>Golden Carving</t>
  </si>
  <si>
    <t>Mysterious Crystals</t>
  </si>
  <si>
    <t>Dragon Sculpture</t>
  </si>
  <si>
    <t>In Skyward Sword, what  
is the name of the boss  
key of Earth Temple?</t>
  </si>
  <si>
    <t>Blessed Idol</t>
  </si>
  <si>
    <t>Ancient Circuit</t>
  </si>
  <si>
    <t>In Skyward Sword, what  
is the name of the boss  
key of Lanayru Mining  
Facility?</t>
  </si>
  <si>
    <t>In Skyward Sword, what  
is the name of the boss  
key of Ancient Cistern?</t>
  </si>
  <si>
    <t>Squid Carving</t>
  </si>
  <si>
    <t>In Skyward Sword, what  
is the name of the boss  
key of Sandship?</t>
  </si>
  <si>
    <t>In Skyward Sword, what  
is the name of the boss  
key of Fire Sanctuary?</t>
  </si>
  <si>
    <t>CATEGORY</t>
  </si>
  <si>
    <t>TOTAL
COUNT</t>
  </si>
  <si>
    <t>COUNT
EASY</t>
  </si>
  <si>
    <t>COUNT
MEDIUM</t>
  </si>
  <si>
    <t>COUNT
HARD</t>
  </si>
  <si>
    <t>DIFFICULTY</t>
  </si>
  <si>
    <t>COUNT</t>
  </si>
  <si>
    <t>TOTAL</t>
  </si>
  <si>
    <t>AUTHOR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</si>
</sst>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m/d/yyyy\ h:mm:ss"/>
  </numFmts>
  <fonts count="3" x14ac:knownFonts="1">
    <font>
      <sz val="10"/>
      <color rgb="FF000000"/>
      <name val="Arial"/>
      <scheme val="minor"/>
    </font>
    <font>
      <sz val="10"/>
      <color theme="1"/>
      <name val="Arial"/>
      <scheme val="minor"/>
    </font>
    <font>
      <b/>
      <sz val="10"/>
      <color theme="1"/>
      <name val="Arial"/>
      <scheme val="minor"/>
    </font>
  </fonts>
  <fills count="20">
    <fill>
      <patternFill patternType="none"/>
    </fill>
    <fill>
      <patternFill patternType="gray125"/>
    </fill>
    <fill>
      <patternFill patternType="solid">
        <fgColor rgb="FFFFFF00"/>
        <bgColor rgb="FFFFFF00"/>
      </patternFill>
    </fill>
    <fill>
      <patternFill patternType="solid">
        <fgColor rgb="FF8E7CC3"/>
        <bgColor rgb="FF8E7CC3"/>
      </patternFill>
    </fill>
    <fill>
      <patternFill patternType="solid">
        <fgColor rgb="FFB7B7B7"/>
        <bgColor rgb="FFB7B7B7"/>
      </patternFill>
    </fill>
    <fill>
      <patternFill patternType="solid">
        <fgColor rgb="FF93C47D"/>
        <bgColor rgb="FF93C47D"/>
      </patternFill>
    </fill>
    <fill>
      <patternFill patternType="solid">
        <fgColor rgb="FFFFD966"/>
        <bgColor rgb="FFFFD966"/>
      </patternFill>
    </fill>
    <fill>
      <patternFill patternType="solid">
        <fgColor rgb="FFE06666"/>
        <bgColor rgb="FFE06666"/>
      </patternFill>
    </fill>
    <fill>
      <patternFill patternType="solid">
        <fgColor rgb="FF000000"/>
        <bgColor rgb="FF000000"/>
      </patternFill>
    </fill>
    <fill>
      <patternFill patternType="solid">
        <fgColor rgb="FFFF9900"/>
        <bgColor rgb="FFFF9900"/>
      </patternFill>
    </fill>
    <fill>
      <patternFill patternType="solid">
        <fgColor rgb="FF76A5AF"/>
        <bgColor rgb="FF76A5AF"/>
      </patternFill>
    </fill>
    <fill>
      <patternFill patternType="solid">
        <fgColor rgb="FFD9D2E9"/>
        <bgColor rgb="FFD9D2E9"/>
      </patternFill>
    </fill>
    <fill>
      <patternFill patternType="solid">
        <fgColor rgb="FFEFEFEF"/>
        <bgColor rgb="FFEFEFEF"/>
      </patternFill>
    </fill>
    <fill>
      <patternFill patternType="solid">
        <fgColor rgb="FFD9EAD3"/>
        <bgColor rgb="FFD9EAD3"/>
      </patternFill>
    </fill>
    <fill>
      <patternFill patternType="solid">
        <fgColor rgb="FFFFF2CC"/>
        <bgColor rgb="FFFFF2CC"/>
      </patternFill>
    </fill>
    <fill>
      <patternFill patternType="solid">
        <fgColor rgb="FFF4CCCC"/>
        <bgColor rgb="FFF4CCCC"/>
      </patternFill>
    </fill>
    <fill>
      <patternFill patternType="solid">
        <fgColor rgb="FFF9CB9C"/>
        <bgColor rgb="FFF9CB9C"/>
      </patternFill>
    </fill>
    <fill>
      <patternFill patternType="solid">
        <fgColor rgb="FFD0E0E3"/>
        <bgColor rgb="FFD0E0E3"/>
      </patternFill>
    </fill>
    <fill>
      <patternFill patternType="solid">
        <fgColor rgb="FFC27BA0"/>
        <bgColor rgb="FFC27BA0"/>
      </patternFill>
    </fill>
    <fill>
      <patternFill patternType="solid">
        <fgColor rgb="FFEAD1DC"/>
        <bgColor rgb="FFEAD1DC"/>
      </patternFill>
    </fill>
  </fills>
  <borders count="14">
    <border>
      <left/>
      <right/>
      <top/>
      <bottom/>
      <diagonal/>
    </border>
    <border>
      <left style="thin">
        <color rgb="FF442F65"/>
      </left>
      <right style="thin">
        <color rgb="FF5B3F86"/>
      </right>
      <top style="thin">
        <color rgb="FF442F65"/>
      </top>
      <bottom style="thin">
        <color rgb="FF442F65"/>
      </bottom>
      <diagonal/>
    </border>
    <border>
      <left style="thin">
        <color rgb="FF5B3F86"/>
      </left>
      <right style="thin">
        <color rgb="FF5B3F86"/>
      </right>
      <top style="thin">
        <color rgb="FF442F65"/>
      </top>
      <bottom style="thin">
        <color rgb="FF442F65"/>
      </bottom>
      <diagonal/>
    </border>
    <border>
      <left style="thin">
        <color rgb="FF5B3F86"/>
      </left>
      <right style="thin">
        <color rgb="FF442F65"/>
      </right>
      <top style="thin">
        <color rgb="FF442F65"/>
      </top>
      <bottom style="thin">
        <color rgb="FF442F65"/>
      </bottom>
      <diagonal/>
    </border>
    <border>
      <left style="thin">
        <color rgb="FF442F65"/>
      </left>
      <right style="thin">
        <color rgb="FFFFFFFF"/>
      </right>
      <top style="thin">
        <color rgb="FFFFFFFF"/>
      </top>
      <bottom style="thin">
        <color rgb="FFFFFFFF"/>
      </bottom>
      <diagonal/>
    </border>
    <border>
      <left style="thin">
        <color rgb="FFFFFFFF"/>
      </left>
      <right style="thin">
        <color rgb="FFFFFFFF"/>
      </right>
      <top style="thin">
        <color rgb="FFFFFFFF"/>
      </top>
      <bottom style="thin">
        <color rgb="FFFFFFFF"/>
      </bottom>
      <diagonal/>
    </border>
    <border>
      <left style="thin">
        <color rgb="FFFFFFFF"/>
      </left>
      <right style="thin">
        <color rgb="FF442F65"/>
      </right>
      <top style="thin">
        <color rgb="FFFFFFFF"/>
      </top>
      <bottom style="thin">
        <color rgb="FFFFFFFF"/>
      </bottom>
      <diagonal/>
    </border>
    <border>
      <left style="thin">
        <color rgb="FF442F65"/>
      </left>
      <right style="thin">
        <color rgb="FFF8F9FA"/>
      </right>
      <top style="thin">
        <color rgb="FFF8F9FA"/>
      </top>
      <bottom style="thin">
        <color rgb="FFF8F9FA"/>
      </bottom>
      <diagonal/>
    </border>
    <border>
      <left style="thin">
        <color rgb="FFF8F9FA"/>
      </left>
      <right style="thin">
        <color rgb="FFF8F9FA"/>
      </right>
      <top style="thin">
        <color rgb="FFF8F9FA"/>
      </top>
      <bottom style="thin">
        <color rgb="FFF8F9FA"/>
      </bottom>
      <diagonal/>
    </border>
    <border>
      <left style="thin">
        <color rgb="FFF8F9FA"/>
      </left>
      <right style="thin">
        <color rgb="FF442F65"/>
      </right>
      <top style="thin">
        <color rgb="FFF8F9FA"/>
      </top>
      <bottom style="thin">
        <color rgb="FFF8F9FA"/>
      </bottom>
      <diagonal/>
    </border>
    <border>
      <left style="thin">
        <color rgb="FFFFFF00"/>
      </left>
      <right style="thin">
        <color rgb="FFFFFF00"/>
      </right>
      <top style="thin">
        <color rgb="FFFFFF00"/>
      </top>
      <bottom style="thin">
        <color rgb="FFFFFF00"/>
      </bottom>
      <diagonal/>
    </border>
    <border>
      <left style="thin">
        <color rgb="FF442F65"/>
      </left>
      <right style="thin">
        <color rgb="FFF8F9FA"/>
      </right>
      <top style="thin">
        <color rgb="FFF8F9FA"/>
      </top>
      <bottom style="thin">
        <color rgb="FF442F65"/>
      </bottom>
      <diagonal/>
    </border>
    <border>
      <left style="thin">
        <color rgb="FFF8F9FA"/>
      </left>
      <right style="thin">
        <color rgb="FFF8F9FA"/>
      </right>
      <top style="thin">
        <color rgb="FFF8F9FA"/>
      </top>
      <bottom style="thin">
        <color rgb="FF442F65"/>
      </bottom>
      <diagonal/>
    </border>
    <border>
      <left style="thin">
        <color rgb="FFF8F9FA"/>
      </left>
      <right style="thin">
        <color rgb="FF442F65"/>
      </right>
      <top style="thin">
        <color rgb="FFF8F9FA"/>
      </top>
      <bottom style="thin">
        <color rgb="FF442F65"/>
      </bottom>
      <diagonal/>
    </border>
  </borders>
  <cellStyleXfs count="1">
    <xf numFmtId="0" fontId="0" fillId="0" borderId="0"/>
  </cellStyleXfs>
  <cellXfs count="42">
    <xf numFmtId="0" fontId="0" fillId="0" borderId="0" xfId="0" applyFont="1" applyAlignment="1"/>
    <xf numFmtId="0" fontId="1" fillId="0" borderId="1" xfId="0" applyFont="1" applyBorder="1" applyAlignment="1">
      <alignment horizontal="left" vertical="center"/>
    </xf>
    <xf numFmtId="0" fontId="1" fillId="0" borderId="2" xfId="0" applyFont="1" applyBorder="1" applyAlignment="1">
      <alignment horizontal="left" vertical="center"/>
    </xf>
    <xf numFmtId="49" fontId="1" fillId="0" borderId="2" xfId="0" applyNumberFormat="1" applyFont="1" applyBorder="1" applyAlignment="1">
      <alignment horizontal="left" vertical="center"/>
    </xf>
    <xf numFmtId="0" fontId="1" fillId="0" borderId="3" xfId="0" applyFont="1" applyBorder="1" applyAlignment="1">
      <alignment horizontal="left" vertical="center"/>
    </xf>
    <xf numFmtId="164" fontId="1" fillId="0" borderId="4" xfId="0" applyNumberFormat="1" applyFont="1" applyBorder="1" applyAlignment="1">
      <alignment vertical="center"/>
    </xf>
    <xf numFmtId="0" fontId="1" fillId="0" borderId="5" xfId="0" applyFont="1" applyBorder="1" applyAlignment="1">
      <alignment vertical="center"/>
    </xf>
    <xf numFmtId="49" fontId="1" fillId="0" borderId="5" xfId="0" applyNumberFormat="1" applyFont="1" applyBorder="1" applyAlignment="1">
      <alignment vertical="center"/>
    </xf>
    <xf numFmtId="0" fontId="1" fillId="0" borderId="6" xfId="0" applyFont="1" applyBorder="1" applyAlignment="1">
      <alignment vertical="center"/>
    </xf>
    <xf numFmtId="164" fontId="1" fillId="0" borderId="7" xfId="0" applyNumberFormat="1" applyFont="1" applyBorder="1" applyAlignment="1">
      <alignment vertical="center"/>
    </xf>
    <xf numFmtId="0" fontId="1" fillId="0" borderId="8" xfId="0" applyFont="1" applyBorder="1" applyAlignment="1">
      <alignment vertical="center"/>
    </xf>
    <xf numFmtId="49" fontId="1" fillId="0" borderId="8" xfId="0" applyNumberFormat="1" applyFont="1" applyBorder="1" applyAlignment="1">
      <alignment vertical="center"/>
    </xf>
    <xf numFmtId="49" fontId="1" fillId="0" borderId="8" xfId="0" applyNumberFormat="1" applyFont="1" applyBorder="1" applyAlignment="1">
      <alignment vertical="center"/>
    </xf>
    <xf numFmtId="0" fontId="1" fillId="0" borderId="9" xfId="0" applyFont="1" applyBorder="1" applyAlignment="1">
      <alignment vertical="center"/>
    </xf>
    <xf numFmtId="0" fontId="1" fillId="2" borderId="10" xfId="0" applyFont="1" applyFill="1" applyBorder="1" applyAlignment="1">
      <alignment vertical="center"/>
    </xf>
    <xf numFmtId="49" fontId="1" fillId="0" borderId="5" xfId="0" applyNumberFormat="1" applyFont="1" applyBorder="1" applyAlignment="1">
      <alignment vertical="center"/>
    </xf>
    <xf numFmtId="164" fontId="1" fillId="0" borderId="11" xfId="0" applyNumberFormat="1" applyFont="1" applyBorder="1" applyAlignment="1">
      <alignment vertical="center"/>
    </xf>
    <xf numFmtId="0" fontId="1" fillId="0" borderId="12" xfId="0" applyFont="1" applyBorder="1" applyAlignment="1">
      <alignment vertical="center"/>
    </xf>
    <xf numFmtId="49" fontId="1" fillId="0" borderId="12" xfId="0" applyNumberFormat="1" applyFont="1" applyBorder="1" applyAlignment="1">
      <alignment vertical="center"/>
    </xf>
    <xf numFmtId="0" fontId="1" fillId="0" borderId="13" xfId="0" applyFont="1" applyBorder="1" applyAlignment="1">
      <alignment vertical="center"/>
    </xf>
    <xf numFmtId="0" fontId="2" fillId="3" borderId="0" xfId="0" applyFont="1" applyFill="1" applyAlignment="1">
      <alignment vertical="center"/>
    </xf>
    <xf numFmtId="0" fontId="2" fillId="4" borderId="0" xfId="0" applyFont="1" applyFill="1" applyAlignment="1">
      <alignment horizontal="center" vertical="center"/>
    </xf>
    <xf numFmtId="0" fontId="2" fillId="5" borderId="0" xfId="0" applyFont="1" applyFill="1" applyAlignment="1">
      <alignment horizontal="center" vertical="center"/>
    </xf>
    <xf numFmtId="0" fontId="2" fillId="6" borderId="0" xfId="0" applyFont="1" applyFill="1" applyAlignment="1">
      <alignment horizontal="center" vertical="center"/>
    </xf>
    <xf numFmtId="0" fontId="2" fillId="7" borderId="0" xfId="0" applyFont="1" applyFill="1" applyAlignment="1">
      <alignment horizontal="center" vertical="center"/>
    </xf>
    <xf numFmtId="0" fontId="2" fillId="8" borderId="0" xfId="0" applyFont="1" applyFill="1"/>
    <xf numFmtId="0" fontId="2" fillId="9" borderId="0" xfId="0" applyFont="1" applyFill="1" applyAlignment="1">
      <alignment vertical="center"/>
    </xf>
    <xf numFmtId="0" fontId="2" fillId="10" borderId="0" xfId="0" applyFont="1" applyFill="1" applyAlignment="1">
      <alignment horizontal="center" vertical="center"/>
    </xf>
    <xf numFmtId="0" fontId="1" fillId="11" borderId="0" xfId="0" applyFont="1" applyFill="1"/>
    <xf numFmtId="0" fontId="1" fillId="12" borderId="0" xfId="0" applyFont="1" applyFill="1" applyAlignment="1">
      <alignment horizontal="center"/>
    </xf>
    <xf numFmtId="0" fontId="1" fillId="13" borderId="0" xfId="0" applyFont="1" applyFill="1" applyAlignment="1">
      <alignment horizontal="center"/>
    </xf>
    <xf numFmtId="0" fontId="1" fillId="14" borderId="0" xfId="0" applyFont="1" applyFill="1" applyAlignment="1">
      <alignment horizontal="center"/>
    </xf>
    <xf numFmtId="0" fontId="1" fillId="15" borderId="0" xfId="0" applyFont="1" applyFill="1" applyAlignment="1">
      <alignment horizontal="center"/>
    </xf>
    <xf numFmtId="0" fontId="1" fillId="8" borderId="0" xfId="0" applyFont="1" applyFill="1"/>
    <xf numFmtId="0" fontId="1" fillId="16" borderId="0" xfId="0" applyFont="1" applyFill="1"/>
    <xf numFmtId="0" fontId="1" fillId="17" borderId="0" xfId="0" applyFont="1" applyFill="1" applyAlignment="1">
      <alignment horizontal="center"/>
    </xf>
    <xf numFmtId="0" fontId="2" fillId="9" borderId="0" xfId="0" applyFont="1" applyFill="1" applyAlignment="1"/>
    <xf numFmtId="0" fontId="1" fillId="10" borderId="0" xfId="0" applyFont="1" applyFill="1" applyAlignment="1">
      <alignment horizontal="center"/>
    </xf>
    <xf numFmtId="0" fontId="2" fillId="18" borderId="0" xfId="0" applyFont="1" applyFill="1" applyAlignment="1"/>
    <xf numFmtId="0" fontId="2" fillId="18" borderId="0" xfId="0" applyFont="1" applyFill="1" applyAlignment="1">
      <alignment horizontal="center"/>
    </xf>
    <xf numFmtId="0" fontId="1" fillId="19" borderId="0" xfId="0" applyFont="1" applyFill="1"/>
    <xf numFmtId="0" fontId="1" fillId="19" borderId="0" xfId="0" applyFont="1" applyFill="1" applyAlignment="1">
      <alignment horizontal="center"/>
    </xf>
  </cellXfs>
  <cellStyles count="1">
    <cellStyle name="Normal" xfId="0" builtinId="0"/>
  </cellStyles>
  <dxfs count="3">
    <dxf>
      <fill>
        <patternFill patternType="solid">
          <fgColor rgb="FFF8F9FA"/>
          <bgColor rgb="FFF8F9FA"/>
        </patternFill>
      </fill>
    </dxf>
    <dxf>
      <fill>
        <patternFill patternType="solid">
          <fgColor rgb="FFFFFFFF"/>
          <bgColor rgb="FFFFFFFF"/>
        </patternFill>
      </fill>
    </dxf>
    <dxf>
      <fill>
        <patternFill patternType="solid">
          <fgColor rgb="FF5B3F86"/>
          <bgColor rgb="FF5B3F86"/>
        </patternFill>
      </fill>
    </dxf>
  </dxfs>
  <tableStyles count="1">
    <tableStyle name="Respuestas-style" pivot="0" count="3" xr9:uid="{00000000-0011-0000-FFFF-FFFF00000000}">
      <tableStyleElement type="header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Form_Responses1" displayName="Form_Responses1" ref="A1:H541">
  <autoFilter ref="A1:H541" xr:uid="{00000000-0009-0000-0100-000001000000}"/>
  <tableColumns count="8">
    <tableColumn id="1" xr3:uid="{00000000-0010-0000-0000-000001000000}" name="Marca temporal"/>
    <tableColumn id="2" xr3:uid="{00000000-0010-0000-0000-000002000000}" name="Category"/>
    <tableColumn id="3" xr3:uid="{00000000-0010-0000-0000-000003000000}" name="Difficulty"/>
    <tableColumn id="4" xr3:uid="{00000000-0010-0000-0000-000004000000}" name="Question"/>
    <tableColumn id="5" xr3:uid="{00000000-0010-0000-0000-000005000000}" name="Correct Answer "/>
    <tableColumn id="6" xr3:uid="{00000000-0010-0000-0000-000006000000}" name="Incorrect Answer #1"/>
    <tableColumn id="7" xr3:uid="{00000000-0010-0000-0000-000007000000}" name="Incorrect Answer #2"/>
    <tableColumn id="8" xr3:uid="{00000000-0010-0000-0000-000008000000}" name="Author"/>
  </tableColumns>
  <tableStyleInfo name="Respuestas-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H541"/>
  <sheetViews>
    <sheetView tabSelected="1" workbookViewId="0">
      <pane ySplit="1" topLeftCell="A3" activePane="bottomLeft" state="frozen"/>
      <selection pane="bottomLeft" sqref="A1:XFD1048576"/>
    </sheetView>
  </sheetViews>
  <sheetFormatPr baseColWidth="10" defaultColWidth="12.5703125" defaultRowHeight="15.75" customHeight="1" x14ac:dyDescent="0.2"/>
  <cols>
    <col min="1" max="1" width="18" customWidth="1"/>
    <col min="2" max="2" width="18.85546875" customWidth="1"/>
    <col min="3" max="3" width="11.42578125" customWidth="1"/>
    <col min="4" max="4" width="25.42578125" customWidth="1"/>
    <col min="5" max="5" width="20.7109375" customWidth="1"/>
    <col min="6" max="7" width="23.85546875" customWidth="1"/>
    <col min="8" max="14" width="18.85546875" customWidth="1"/>
  </cols>
  <sheetData>
    <row r="1" spans="1:8" x14ac:dyDescent="0.2">
      <c r="A1" s="1" t="s">
        <v>0</v>
      </c>
      <c r="B1" s="2" t="s">
        <v>1</v>
      </c>
      <c r="C1" s="2" t="s">
        <v>2</v>
      </c>
      <c r="D1" s="2" t="s">
        <v>3</v>
      </c>
      <c r="E1" s="2" t="s">
        <v>4</v>
      </c>
      <c r="F1" s="3" t="s">
        <v>5</v>
      </c>
      <c r="G1" s="3" t="s">
        <v>6</v>
      </c>
      <c r="H1" s="4" t="s">
        <v>7</v>
      </c>
    </row>
    <row r="2" spans="1:8" x14ac:dyDescent="0.2">
      <c r="A2" s="5">
        <v>45648.737582997681</v>
      </c>
      <c r="B2" s="6" t="s">
        <v>8</v>
      </c>
      <c r="C2" s="6" t="s">
        <v>9</v>
      </c>
      <c r="D2" s="6" t="s">
        <v>10</v>
      </c>
      <c r="E2" s="6" t="s">
        <v>11</v>
      </c>
      <c r="F2" s="7" t="s">
        <v>12</v>
      </c>
      <c r="G2" s="7" t="s">
        <v>13</v>
      </c>
      <c r="H2" s="8" t="s">
        <v>14</v>
      </c>
    </row>
    <row r="3" spans="1:8" x14ac:dyDescent="0.2">
      <c r="A3" s="9">
        <v>45648.697699085649</v>
      </c>
      <c r="B3" s="10" t="s">
        <v>15</v>
      </c>
      <c r="C3" s="10" t="s">
        <v>16</v>
      </c>
      <c r="D3" s="10" t="s">
        <v>17</v>
      </c>
      <c r="E3" s="11" t="s">
        <v>18</v>
      </c>
      <c r="F3" s="12" t="s">
        <v>19</v>
      </c>
      <c r="G3" s="12" t="s">
        <v>20</v>
      </c>
      <c r="H3" s="13" t="s">
        <v>21</v>
      </c>
    </row>
    <row r="4" spans="1:8" x14ac:dyDescent="0.2">
      <c r="A4" s="5">
        <v>45648.698782962965</v>
      </c>
      <c r="B4" s="6" t="s">
        <v>15</v>
      </c>
      <c r="C4" s="6" t="s">
        <v>22</v>
      </c>
      <c r="D4" s="14" t="s">
        <v>23</v>
      </c>
      <c r="E4" s="15" t="s">
        <v>24</v>
      </c>
      <c r="F4" s="7" t="s">
        <v>25</v>
      </c>
      <c r="G4" s="7" t="s">
        <v>26</v>
      </c>
      <c r="H4" s="8" t="s">
        <v>21</v>
      </c>
    </row>
    <row r="5" spans="1:8" x14ac:dyDescent="0.2">
      <c r="A5" s="9">
        <v>45648.705507557868</v>
      </c>
      <c r="B5" s="10" t="s">
        <v>15</v>
      </c>
      <c r="C5" s="10" t="s">
        <v>22</v>
      </c>
      <c r="D5" s="10" t="s">
        <v>27</v>
      </c>
      <c r="E5" s="10" t="s">
        <v>28</v>
      </c>
      <c r="F5" s="12" t="s">
        <v>29</v>
      </c>
      <c r="G5" s="12" t="s">
        <v>30</v>
      </c>
      <c r="H5" s="13" t="s">
        <v>21</v>
      </c>
    </row>
    <row r="6" spans="1:8" x14ac:dyDescent="0.2">
      <c r="A6" s="5">
        <v>45648.709628495373</v>
      </c>
      <c r="B6" s="6" t="s">
        <v>15</v>
      </c>
      <c r="C6" s="6" t="s">
        <v>9</v>
      </c>
      <c r="D6" s="6" t="s">
        <v>31</v>
      </c>
      <c r="E6" s="6" t="s">
        <v>32</v>
      </c>
      <c r="F6" s="7" t="s">
        <v>33</v>
      </c>
      <c r="G6" s="7" t="s">
        <v>34</v>
      </c>
      <c r="H6" s="8" t="s">
        <v>21</v>
      </c>
    </row>
    <row r="7" spans="1:8" x14ac:dyDescent="0.2">
      <c r="A7" s="9">
        <v>45648.722873217594</v>
      </c>
      <c r="B7" s="10" t="s">
        <v>35</v>
      </c>
      <c r="C7" s="10" t="s">
        <v>22</v>
      </c>
      <c r="D7" s="10" t="s">
        <v>36</v>
      </c>
      <c r="E7" s="11" t="s">
        <v>37</v>
      </c>
      <c r="F7" s="12" t="s">
        <v>38</v>
      </c>
      <c r="G7" s="12" t="s">
        <v>39</v>
      </c>
      <c r="H7" s="13" t="s">
        <v>40</v>
      </c>
    </row>
    <row r="8" spans="1:8" x14ac:dyDescent="0.2">
      <c r="A8" s="5">
        <v>45648.727299039354</v>
      </c>
      <c r="B8" s="6" t="s">
        <v>41</v>
      </c>
      <c r="C8" s="6" t="s">
        <v>9</v>
      </c>
      <c r="D8" s="6" t="s">
        <v>42</v>
      </c>
      <c r="E8" s="6" t="s">
        <v>43</v>
      </c>
      <c r="F8" s="7" t="s">
        <v>44</v>
      </c>
      <c r="G8" s="7" t="s">
        <v>45</v>
      </c>
      <c r="H8" s="8" t="s">
        <v>21</v>
      </c>
    </row>
    <row r="9" spans="1:8" x14ac:dyDescent="0.2">
      <c r="A9" s="9">
        <v>45648.727477199078</v>
      </c>
      <c r="B9" s="10" t="s">
        <v>46</v>
      </c>
      <c r="C9" s="10" t="s">
        <v>9</v>
      </c>
      <c r="D9" s="14" t="s">
        <v>47</v>
      </c>
      <c r="E9" s="10" t="s">
        <v>48</v>
      </c>
      <c r="F9" s="12" t="s">
        <v>49</v>
      </c>
      <c r="G9" s="12" t="s">
        <v>50</v>
      </c>
      <c r="H9" s="13" t="s">
        <v>51</v>
      </c>
    </row>
    <row r="10" spans="1:8" x14ac:dyDescent="0.2">
      <c r="A10" s="5">
        <v>45648.730205601853</v>
      </c>
      <c r="B10" s="6" t="s">
        <v>52</v>
      </c>
      <c r="C10" s="6" t="s">
        <v>22</v>
      </c>
      <c r="D10" s="6" t="s">
        <v>53</v>
      </c>
      <c r="E10" s="6" t="s">
        <v>54</v>
      </c>
      <c r="F10" s="7" t="s">
        <v>55</v>
      </c>
      <c r="G10" s="7" t="s">
        <v>56</v>
      </c>
      <c r="H10" s="8" t="s">
        <v>21</v>
      </c>
    </row>
    <row r="11" spans="1:8" x14ac:dyDescent="0.2">
      <c r="A11" s="9">
        <v>45648.735666249995</v>
      </c>
      <c r="B11" s="10" t="s">
        <v>57</v>
      </c>
      <c r="C11" s="10" t="s">
        <v>22</v>
      </c>
      <c r="D11" s="10" t="s">
        <v>58</v>
      </c>
      <c r="E11" s="10" t="s">
        <v>59</v>
      </c>
      <c r="F11" s="12" t="s">
        <v>60</v>
      </c>
      <c r="G11" s="12" t="s">
        <v>61</v>
      </c>
      <c r="H11" s="13" t="s">
        <v>21</v>
      </c>
    </row>
    <row r="12" spans="1:8" x14ac:dyDescent="0.2">
      <c r="A12" s="5">
        <v>45648.738893715279</v>
      </c>
      <c r="B12" s="6" t="s">
        <v>62</v>
      </c>
      <c r="C12" s="6" t="s">
        <v>22</v>
      </c>
      <c r="D12" s="14" t="s">
        <v>63</v>
      </c>
      <c r="E12" s="15" t="s">
        <v>64</v>
      </c>
      <c r="F12" s="7" t="s">
        <v>19</v>
      </c>
      <c r="G12" s="7" t="s">
        <v>65</v>
      </c>
      <c r="H12" s="8" t="s">
        <v>66</v>
      </c>
    </row>
    <row r="13" spans="1:8" x14ac:dyDescent="0.2">
      <c r="A13" s="9">
        <v>45648.740324351849</v>
      </c>
      <c r="B13" s="10" t="s">
        <v>62</v>
      </c>
      <c r="C13" s="10" t="s">
        <v>9</v>
      </c>
      <c r="D13" s="14" t="s">
        <v>67</v>
      </c>
      <c r="E13" s="11" t="s">
        <v>68</v>
      </c>
      <c r="F13" s="12" t="s">
        <v>69</v>
      </c>
      <c r="G13" s="12" t="s">
        <v>70</v>
      </c>
      <c r="H13" s="13" t="s">
        <v>66</v>
      </c>
    </row>
    <row r="14" spans="1:8" x14ac:dyDescent="0.2">
      <c r="A14" s="5">
        <v>45648.742503807865</v>
      </c>
      <c r="B14" s="6" t="s">
        <v>62</v>
      </c>
      <c r="C14" s="6" t="s">
        <v>16</v>
      </c>
      <c r="D14" s="6" t="s">
        <v>71</v>
      </c>
      <c r="E14" s="6" t="s">
        <v>72</v>
      </c>
      <c r="F14" s="7" t="s">
        <v>73</v>
      </c>
      <c r="G14" s="7" t="s">
        <v>74</v>
      </c>
      <c r="H14" s="8" t="s">
        <v>21</v>
      </c>
    </row>
    <row r="15" spans="1:8" x14ac:dyDescent="0.2">
      <c r="A15" s="9">
        <v>45648.743267905098</v>
      </c>
      <c r="B15" s="10" t="s">
        <v>62</v>
      </c>
      <c r="C15" s="10" t="s">
        <v>16</v>
      </c>
      <c r="D15" s="10" t="s">
        <v>75</v>
      </c>
      <c r="E15" s="10" t="s">
        <v>76</v>
      </c>
      <c r="F15" s="12" t="s">
        <v>77</v>
      </c>
      <c r="G15" s="12" t="s">
        <v>78</v>
      </c>
      <c r="H15" s="13" t="s">
        <v>66</v>
      </c>
    </row>
    <row r="16" spans="1:8" x14ac:dyDescent="0.2">
      <c r="A16" s="5">
        <v>45648.744552523145</v>
      </c>
      <c r="B16" s="6" t="s">
        <v>62</v>
      </c>
      <c r="C16" s="6" t="s">
        <v>9</v>
      </c>
      <c r="D16" s="6" t="s">
        <v>79</v>
      </c>
      <c r="E16" s="6" t="s">
        <v>78</v>
      </c>
      <c r="F16" s="7" t="s">
        <v>80</v>
      </c>
      <c r="G16" s="7" t="s">
        <v>81</v>
      </c>
      <c r="H16" s="8" t="s">
        <v>66</v>
      </c>
    </row>
    <row r="17" spans="1:8" x14ac:dyDescent="0.2">
      <c r="A17" s="9">
        <v>45648.746234837963</v>
      </c>
      <c r="B17" s="10" t="s">
        <v>62</v>
      </c>
      <c r="C17" s="10" t="s">
        <v>22</v>
      </c>
      <c r="D17" s="10" t="s">
        <v>82</v>
      </c>
      <c r="E17" s="11" t="s">
        <v>83</v>
      </c>
      <c r="F17" s="12" t="s">
        <v>68</v>
      </c>
      <c r="G17" s="12" t="s">
        <v>70</v>
      </c>
      <c r="H17" s="13" t="s">
        <v>66</v>
      </c>
    </row>
    <row r="18" spans="1:8" x14ac:dyDescent="0.2">
      <c r="A18" s="5">
        <v>45648.747809166671</v>
      </c>
      <c r="B18" s="6" t="s">
        <v>62</v>
      </c>
      <c r="C18" s="6" t="s">
        <v>9</v>
      </c>
      <c r="D18" s="6" t="s">
        <v>84</v>
      </c>
      <c r="E18" s="6" t="s">
        <v>85</v>
      </c>
      <c r="F18" s="7" t="s">
        <v>86</v>
      </c>
      <c r="G18" s="7" t="s">
        <v>87</v>
      </c>
      <c r="H18" s="8" t="s">
        <v>66</v>
      </c>
    </row>
    <row r="19" spans="1:8" x14ac:dyDescent="0.2">
      <c r="A19" s="9">
        <v>45648.74851445602</v>
      </c>
      <c r="B19" s="10" t="s">
        <v>62</v>
      </c>
      <c r="C19" s="10" t="s">
        <v>16</v>
      </c>
      <c r="D19" s="14" t="s">
        <v>88</v>
      </c>
      <c r="E19" s="10" t="s">
        <v>86</v>
      </c>
      <c r="F19" s="12" t="s">
        <v>89</v>
      </c>
      <c r="G19" s="12" t="s">
        <v>90</v>
      </c>
      <c r="H19" s="13" t="s">
        <v>66</v>
      </c>
    </row>
    <row r="20" spans="1:8" x14ac:dyDescent="0.2">
      <c r="A20" s="5">
        <v>45648.75145304398</v>
      </c>
      <c r="B20" s="6" t="s">
        <v>62</v>
      </c>
      <c r="C20" s="6" t="s">
        <v>22</v>
      </c>
      <c r="D20" s="6" t="s">
        <v>91</v>
      </c>
      <c r="E20" s="6" t="s">
        <v>92</v>
      </c>
      <c r="F20" s="7" t="s">
        <v>93</v>
      </c>
      <c r="G20" s="7" t="s">
        <v>94</v>
      </c>
      <c r="H20" s="8" t="s">
        <v>66</v>
      </c>
    </row>
    <row r="21" spans="1:8" x14ac:dyDescent="0.2">
      <c r="A21" s="9">
        <v>45648.7544503588</v>
      </c>
      <c r="B21" s="10" t="s">
        <v>62</v>
      </c>
      <c r="C21" s="10" t="s">
        <v>22</v>
      </c>
      <c r="D21" s="10" t="s">
        <v>95</v>
      </c>
      <c r="E21" s="10" t="s">
        <v>96</v>
      </c>
      <c r="F21" s="12" t="s">
        <v>97</v>
      </c>
      <c r="G21" s="12" t="s">
        <v>98</v>
      </c>
      <c r="H21" s="13" t="s">
        <v>66</v>
      </c>
    </row>
    <row r="22" spans="1:8" x14ac:dyDescent="0.2">
      <c r="A22" s="5">
        <v>45648.754445995371</v>
      </c>
      <c r="B22" s="6" t="s">
        <v>46</v>
      </c>
      <c r="C22" s="6" t="s">
        <v>22</v>
      </c>
      <c r="D22" s="14" t="s">
        <v>99</v>
      </c>
      <c r="E22" s="6" t="s">
        <v>100</v>
      </c>
      <c r="F22" s="7" t="s">
        <v>101</v>
      </c>
      <c r="G22" s="7" t="s">
        <v>102</v>
      </c>
      <c r="H22" s="8" t="s">
        <v>51</v>
      </c>
    </row>
    <row r="23" spans="1:8" x14ac:dyDescent="0.2">
      <c r="A23" s="9">
        <v>45648.755058414346</v>
      </c>
      <c r="B23" s="10" t="s">
        <v>41</v>
      </c>
      <c r="C23" s="10" t="s">
        <v>9</v>
      </c>
      <c r="D23" s="14" t="s">
        <v>103</v>
      </c>
      <c r="E23" s="10" t="s">
        <v>104</v>
      </c>
      <c r="F23" s="12" t="s">
        <v>105</v>
      </c>
      <c r="G23" s="12" t="s">
        <v>106</v>
      </c>
      <c r="H23" s="13" t="s">
        <v>21</v>
      </c>
    </row>
    <row r="24" spans="1:8" x14ac:dyDescent="0.2">
      <c r="A24" s="5">
        <v>45648.757362453704</v>
      </c>
      <c r="B24" s="6" t="s">
        <v>15</v>
      </c>
      <c r="C24" s="6" t="s">
        <v>22</v>
      </c>
      <c r="D24" s="6" t="s">
        <v>107</v>
      </c>
      <c r="E24" s="6" t="s">
        <v>108</v>
      </c>
      <c r="F24" s="7" t="s">
        <v>109</v>
      </c>
      <c r="G24" s="7" t="s">
        <v>110</v>
      </c>
      <c r="H24" s="8" t="s">
        <v>21</v>
      </c>
    </row>
    <row r="25" spans="1:8" x14ac:dyDescent="0.2">
      <c r="A25" s="9">
        <v>45648.758122013889</v>
      </c>
      <c r="B25" s="10" t="s">
        <v>111</v>
      </c>
      <c r="C25" s="10" t="s">
        <v>22</v>
      </c>
      <c r="D25" s="14" t="s">
        <v>112</v>
      </c>
      <c r="E25" s="11" t="s">
        <v>70</v>
      </c>
      <c r="F25" s="12" t="s">
        <v>113</v>
      </c>
      <c r="G25" s="12" t="s">
        <v>68</v>
      </c>
      <c r="H25" s="13" t="s">
        <v>66</v>
      </c>
    </row>
    <row r="26" spans="1:8" x14ac:dyDescent="0.2">
      <c r="A26" s="5">
        <v>45648.758591909718</v>
      </c>
      <c r="B26" s="6" t="s">
        <v>15</v>
      </c>
      <c r="C26" s="6" t="s">
        <v>22</v>
      </c>
      <c r="D26" s="6" t="s">
        <v>114</v>
      </c>
      <c r="E26" s="15" t="s">
        <v>115</v>
      </c>
      <c r="F26" s="7" t="s">
        <v>113</v>
      </c>
      <c r="G26" s="7" t="s">
        <v>39</v>
      </c>
      <c r="H26" s="8" t="s">
        <v>21</v>
      </c>
    </row>
    <row r="27" spans="1:8" x14ac:dyDescent="0.2">
      <c r="A27" s="9">
        <v>45648.762285902776</v>
      </c>
      <c r="B27" s="10" t="s">
        <v>15</v>
      </c>
      <c r="C27" s="10" t="s">
        <v>9</v>
      </c>
      <c r="D27" s="10" t="s">
        <v>116</v>
      </c>
      <c r="E27" s="11" t="s">
        <v>117</v>
      </c>
      <c r="F27" s="12" t="s">
        <v>118</v>
      </c>
      <c r="G27" s="12" t="s">
        <v>119</v>
      </c>
      <c r="H27" s="13" t="s">
        <v>21</v>
      </c>
    </row>
    <row r="28" spans="1:8" x14ac:dyDescent="0.2">
      <c r="A28" s="5">
        <v>45648.765784143514</v>
      </c>
      <c r="B28" s="6" t="s">
        <v>15</v>
      </c>
      <c r="C28" s="6" t="s">
        <v>9</v>
      </c>
      <c r="D28" s="6" t="s">
        <v>120</v>
      </c>
      <c r="E28" s="6" t="s">
        <v>121</v>
      </c>
      <c r="F28" s="7" t="s">
        <v>122</v>
      </c>
      <c r="G28" s="7" t="s">
        <v>123</v>
      </c>
      <c r="H28" s="8" t="s">
        <v>21</v>
      </c>
    </row>
    <row r="29" spans="1:8" x14ac:dyDescent="0.2">
      <c r="A29" s="9">
        <v>45648.77352396991</v>
      </c>
      <c r="B29" s="10" t="s">
        <v>124</v>
      </c>
      <c r="C29" s="10" t="s">
        <v>22</v>
      </c>
      <c r="D29" s="10" t="s">
        <v>125</v>
      </c>
      <c r="E29" s="10" t="s">
        <v>126</v>
      </c>
      <c r="F29" s="12" t="s">
        <v>127</v>
      </c>
      <c r="G29" s="12" t="s">
        <v>128</v>
      </c>
      <c r="H29" s="13" t="s">
        <v>66</v>
      </c>
    </row>
    <row r="30" spans="1:8" x14ac:dyDescent="0.2">
      <c r="A30" s="5">
        <v>45648.77528987269</v>
      </c>
      <c r="B30" s="6" t="s">
        <v>124</v>
      </c>
      <c r="C30" s="6" t="s">
        <v>22</v>
      </c>
      <c r="D30" s="6" t="s">
        <v>129</v>
      </c>
      <c r="E30" s="6" t="s">
        <v>130</v>
      </c>
      <c r="F30" s="7" t="s">
        <v>131</v>
      </c>
      <c r="G30" s="7" t="s">
        <v>132</v>
      </c>
      <c r="H30" s="8" t="s">
        <v>66</v>
      </c>
    </row>
    <row r="31" spans="1:8" x14ac:dyDescent="0.2">
      <c r="A31" s="9">
        <v>45648.77777936343</v>
      </c>
      <c r="B31" s="10" t="s">
        <v>133</v>
      </c>
      <c r="C31" s="10" t="s">
        <v>22</v>
      </c>
      <c r="D31" s="10" t="s">
        <v>134</v>
      </c>
      <c r="E31" s="10" t="s">
        <v>135</v>
      </c>
      <c r="F31" s="12" t="s">
        <v>136</v>
      </c>
      <c r="G31" s="12" t="s">
        <v>137</v>
      </c>
      <c r="H31" s="13" t="s">
        <v>66</v>
      </c>
    </row>
    <row r="32" spans="1:8" x14ac:dyDescent="0.2">
      <c r="A32" s="5">
        <v>45648.779855474539</v>
      </c>
      <c r="B32" s="6" t="s">
        <v>138</v>
      </c>
      <c r="C32" s="6" t="s">
        <v>22</v>
      </c>
      <c r="D32" s="6" t="s">
        <v>139</v>
      </c>
      <c r="E32" s="6" t="s">
        <v>140</v>
      </c>
      <c r="F32" s="7" t="s">
        <v>141</v>
      </c>
      <c r="G32" s="7" t="s">
        <v>142</v>
      </c>
      <c r="H32" s="8" t="s">
        <v>66</v>
      </c>
    </row>
    <row r="33" spans="1:8" x14ac:dyDescent="0.2">
      <c r="A33" s="9">
        <v>45648.782213275466</v>
      </c>
      <c r="B33" s="10" t="s">
        <v>133</v>
      </c>
      <c r="C33" s="10" t="s">
        <v>22</v>
      </c>
      <c r="D33" s="10" t="s">
        <v>143</v>
      </c>
      <c r="E33" s="10" t="s">
        <v>144</v>
      </c>
      <c r="F33" s="12" t="s">
        <v>145</v>
      </c>
      <c r="G33" s="12" t="s">
        <v>146</v>
      </c>
      <c r="H33" s="13" t="s">
        <v>66</v>
      </c>
    </row>
    <row r="34" spans="1:8" x14ac:dyDescent="0.2">
      <c r="A34" s="5">
        <v>45648.783821006946</v>
      </c>
      <c r="B34" s="6" t="s">
        <v>133</v>
      </c>
      <c r="C34" s="6" t="s">
        <v>9</v>
      </c>
      <c r="D34" s="6" t="s">
        <v>147</v>
      </c>
      <c r="E34" s="6" t="s">
        <v>148</v>
      </c>
      <c r="F34" s="7" t="s">
        <v>149</v>
      </c>
      <c r="G34" s="7" t="s">
        <v>150</v>
      </c>
      <c r="H34" s="8" t="s">
        <v>66</v>
      </c>
    </row>
    <row r="35" spans="1:8" x14ac:dyDescent="0.2">
      <c r="A35" s="9">
        <v>45648.785883240736</v>
      </c>
      <c r="B35" s="10" t="s">
        <v>138</v>
      </c>
      <c r="C35" s="10" t="s">
        <v>22</v>
      </c>
      <c r="D35" s="10" t="s">
        <v>151</v>
      </c>
      <c r="E35" s="10" t="s">
        <v>152</v>
      </c>
      <c r="F35" s="12" t="s">
        <v>153</v>
      </c>
      <c r="G35" s="12" t="s">
        <v>154</v>
      </c>
      <c r="H35" s="13" t="s">
        <v>66</v>
      </c>
    </row>
    <row r="36" spans="1:8" x14ac:dyDescent="0.2">
      <c r="A36" s="5">
        <v>45648.787037511574</v>
      </c>
      <c r="B36" s="6" t="s">
        <v>138</v>
      </c>
      <c r="C36" s="6" t="s">
        <v>16</v>
      </c>
      <c r="D36" s="6" t="s">
        <v>155</v>
      </c>
      <c r="E36" s="6" t="s">
        <v>156</v>
      </c>
      <c r="F36" s="7" t="s">
        <v>157</v>
      </c>
      <c r="G36" s="7" t="s">
        <v>158</v>
      </c>
      <c r="H36" s="8" t="s">
        <v>66</v>
      </c>
    </row>
    <row r="37" spans="1:8" x14ac:dyDescent="0.2">
      <c r="A37" s="9">
        <v>45648.789146701391</v>
      </c>
      <c r="B37" s="10" t="s">
        <v>138</v>
      </c>
      <c r="C37" s="10" t="s">
        <v>9</v>
      </c>
      <c r="D37" s="10" t="s">
        <v>159</v>
      </c>
      <c r="E37" s="10" t="s">
        <v>160</v>
      </c>
      <c r="F37" s="12" t="s">
        <v>161</v>
      </c>
      <c r="G37" s="12" t="s">
        <v>162</v>
      </c>
      <c r="H37" s="13" t="s">
        <v>66</v>
      </c>
    </row>
    <row r="38" spans="1:8" x14ac:dyDescent="0.2">
      <c r="A38" s="5">
        <v>45648.839437546296</v>
      </c>
      <c r="B38" s="6" t="s">
        <v>163</v>
      </c>
      <c r="C38" s="6" t="s">
        <v>22</v>
      </c>
      <c r="D38" s="6" t="s">
        <v>164</v>
      </c>
      <c r="E38" s="6" t="s">
        <v>165</v>
      </c>
      <c r="F38" s="7" t="s">
        <v>166</v>
      </c>
      <c r="G38" s="7" t="s">
        <v>167</v>
      </c>
      <c r="H38" s="8" t="s">
        <v>40</v>
      </c>
    </row>
    <row r="39" spans="1:8" x14ac:dyDescent="0.2">
      <c r="A39" s="9">
        <v>45648.84594875</v>
      </c>
      <c r="B39" s="10" t="s">
        <v>163</v>
      </c>
      <c r="C39" s="10" t="s">
        <v>9</v>
      </c>
      <c r="D39" s="10" t="s">
        <v>168</v>
      </c>
      <c r="E39" s="10" t="s">
        <v>169</v>
      </c>
      <c r="F39" s="12" t="s">
        <v>170</v>
      </c>
      <c r="G39" s="12" t="s">
        <v>171</v>
      </c>
      <c r="H39" s="13" t="s">
        <v>40</v>
      </c>
    </row>
    <row r="40" spans="1:8" x14ac:dyDescent="0.2">
      <c r="A40" s="5">
        <v>45648.852531631943</v>
      </c>
      <c r="B40" s="6" t="s">
        <v>163</v>
      </c>
      <c r="C40" s="6" t="s">
        <v>16</v>
      </c>
      <c r="D40" s="6" t="s">
        <v>172</v>
      </c>
      <c r="E40" s="6" t="s">
        <v>173</v>
      </c>
      <c r="F40" s="7" t="s">
        <v>174</v>
      </c>
      <c r="G40" s="7" t="s">
        <v>175</v>
      </c>
      <c r="H40" s="8" t="s">
        <v>40</v>
      </c>
    </row>
    <row r="41" spans="1:8" x14ac:dyDescent="0.2">
      <c r="A41" s="9">
        <v>45648.862603946764</v>
      </c>
      <c r="B41" s="10" t="s">
        <v>163</v>
      </c>
      <c r="C41" s="10" t="s">
        <v>9</v>
      </c>
      <c r="D41" s="10" t="s">
        <v>176</v>
      </c>
      <c r="E41" s="10" t="s">
        <v>177</v>
      </c>
      <c r="F41" s="12" t="s">
        <v>178</v>
      </c>
      <c r="G41" s="12" t="s">
        <v>179</v>
      </c>
      <c r="H41" s="13" t="s">
        <v>40</v>
      </c>
    </row>
    <row r="42" spans="1:8" x14ac:dyDescent="0.2">
      <c r="A42" s="5">
        <v>45648.870475613425</v>
      </c>
      <c r="B42" s="6" t="s">
        <v>111</v>
      </c>
      <c r="C42" s="6" t="s">
        <v>22</v>
      </c>
      <c r="D42" s="6" t="s">
        <v>180</v>
      </c>
      <c r="E42" s="6" t="s">
        <v>181</v>
      </c>
      <c r="F42" s="7" t="s">
        <v>182</v>
      </c>
      <c r="G42" s="7" t="s">
        <v>183</v>
      </c>
      <c r="H42" s="8" t="s">
        <v>40</v>
      </c>
    </row>
    <row r="43" spans="1:8" x14ac:dyDescent="0.2">
      <c r="A43" s="9">
        <v>45648.872775405092</v>
      </c>
      <c r="B43" s="10" t="s">
        <v>184</v>
      </c>
      <c r="C43" s="10" t="s">
        <v>9</v>
      </c>
      <c r="D43" s="10" t="s">
        <v>185</v>
      </c>
      <c r="E43" s="10" t="s">
        <v>183</v>
      </c>
      <c r="F43" s="12" t="s">
        <v>181</v>
      </c>
      <c r="G43" s="12" t="s">
        <v>182</v>
      </c>
      <c r="H43" s="13" t="s">
        <v>40</v>
      </c>
    </row>
    <row r="44" spans="1:8" x14ac:dyDescent="0.2">
      <c r="A44" s="5">
        <v>45648.875367071756</v>
      </c>
      <c r="B44" s="6" t="s">
        <v>186</v>
      </c>
      <c r="C44" s="6" t="s">
        <v>22</v>
      </c>
      <c r="D44" s="6" t="s">
        <v>187</v>
      </c>
      <c r="E44" s="6" t="s">
        <v>182</v>
      </c>
      <c r="F44" s="7" t="s">
        <v>181</v>
      </c>
      <c r="G44" s="7" t="s">
        <v>183</v>
      </c>
      <c r="H44" s="8" t="s">
        <v>40</v>
      </c>
    </row>
    <row r="45" spans="1:8" x14ac:dyDescent="0.2">
      <c r="A45" s="9">
        <v>45648.885139803242</v>
      </c>
      <c r="B45" s="10" t="s">
        <v>138</v>
      </c>
      <c r="C45" s="10" t="s">
        <v>9</v>
      </c>
      <c r="D45" s="10" t="s">
        <v>188</v>
      </c>
      <c r="E45" s="10" t="s">
        <v>166</v>
      </c>
      <c r="F45" s="12" t="s">
        <v>189</v>
      </c>
      <c r="G45" s="12" t="s">
        <v>190</v>
      </c>
      <c r="H45" s="13" t="s">
        <v>21</v>
      </c>
    </row>
    <row r="46" spans="1:8" x14ac:dyDescent="0.2">
      <c r="A46" s="5">
        <v>45648.890095046299</v>
      </c>
      <c r="B46" s="6" t="s">
        <v>133</v>
      </c>
      <c r="C46" s="6" t="s">
        <v>16</v>
      </c>
      <c r="D46" s="6" t="s">
        <v>191</v>
      </c>
      <c r="E46" s="6" t="s">
        <v>192</v>
      </c>
      <c r="F46" s="7" t="s">
        <v>193</v>
      </c>
      <c r="G46" s="7" t="s">
        <v>194</v>
      </c>
      <c r="H46" s="8" t="s">
        <v>21</v>
      </c>
    </row>
    <row r="47" spans="1:8" x14ac:dyDescent="0.2">
      <c r="A47" s="9">
        <v>45648.894762187498</v>
      </c>
      <c r="B47" s="10" t="s">
        <v>133</v>
      </c>
      <c r="C47" s="10" t="s">
        <v>9</v>
      </c>
      <c r="D47" s="10" t="s">
        <v>195</v>
      </c>
      <c r="E47" s="10" t="s">
        <v>196</v>
      </c>
      <c r="F47" s="12" t="s">
        <v>197</v>
      </c>
      <c r="G47" s="12" t="s">
        <v>149</v>
      </c>
      <c r="H47" s="13" t="s">
        <v>21</v>
      </c>
    </row>
    <row r="48" spans="1:8" x14ac:dyDescent="0.2">
      <c r="A48" s="5">
        <v>45648.897697361113</v>
      </c>
      <c r="B48" s="6" t="s">
        <v>198</v>
      </c>
      <c r="C48" s="6" t="s">
        <v>9</v>
      </c>
      <c r="D48" s="6" t="s">
        <v>199</v>
      </c>
      <c r="E48" s="6" t="s">
        <v>200</v>
      </c>
      <c r="F48" s="7" t="s">
        <v>201</v>
      </c>
      <c r="G48" s="7" t="s">
        <v>202</v>
      </c>
      <c r="H48" s="8" t="s">
        <v>21</v>
      </c>
    </row>
    <row r="49" spans="1:8" x14ac:dyDescent="0.2">
      <c r="A49" s="9">
        <v>45648.898999293982</v>
      </c>
      <c r="B49" s="10" t="s">
        <v>57</v>
      </c>
      <c r="C49" s="10" t="s">
        <v>22</v>
      </c>
      <c r="D49" s="10" t="s">
        <v>203</v>
      </c>
      <c r="E49" s="10" t="s">
        <v>204</v>
      </c>
      <c r="F49" s="12" t="s">
        <v>205</v>
      </c>
      <c r="G49" s="12" t="s">
        <v>206</v>
      </c>
      <c r="H49" s="13" t="s">
        <v>21</v>
      </c>
    </row>
    <row r="50" spans="1:8" x14ac:dyDescent="0.2">
      <c r="A50" s="5">
        <v>45648.911967604166</v>
      </c>
      <c r="B50" s="6" t="s">
        <v>207</v>
      </c>
      <c r="C50" s="6" t="s">
        <v>22</v>
      </c>
      <c r="D50" s="6" t="s">
        <v>208</v>
      </c>
      <c r="E50" s="6" t="s">
        <v>209</v>
      </c>
      <c r="F50" s="7" t="s">
        <v>210</v>
      </c>
      <c r="G50" s="7" t="s">
        <v>211</v>
      </c>
      <c r="H50" s="8" t="s">
        <v>51</v>
      </c>
    </row>
    <row r="51" spans="1:8" x14ac:dyDescent="0.2">
      <c r="A51" s="9">
        <v>45648.939243483794</v>
      </c>
      <c r="B51" s="10" t="s">
        <v>212</v>
      </c>
      <c r="C51" s="10" t="s">
        <v>22</v>
      </c>
      <c r="D51" s="10" t="s">
        <v>213</v>
      </c>
      <c r="E51" s="10" t="s">
        <v>214</v>
      </c>
      <c r="F51" s="12" t="s">
        <v>215</v>
      </c>
      <c r="G51" s="12" t="s">
        <v>216</v>
      </c>
      <c r="H51" s="13" t="s">
        <v>66</v>
      </c>
    </row>
    <row r="52" spans="1:8" x14ac:dyDescent="0.2">
      <c r="A52" s="5">
        <v>45648.956188032404</v>
      </c>
      <c r="B52" s="6" t="s">
        <v>212</v>
      </c>
      <c r="C52" s="6" t="s">
        <v>9</v>
      </c>
      <c r="D52" s="6" t="s">
        <v>217</v>
      </c>
      <c r="E52" s="15" t="s">
        <v>218</v>
      </c>
      <c r="F52" s="7" t="s">
        <v>219</v>
      </c>
      <c r="G52" s="7" t="s">
        <v>220</v>
      </c>
      <c r="H52" s="8" t="s">
        <v>66</v>
      </c>
    </row>
    <row r="53" spans="1:8" x14ac:dyDescent="0.2">
      <c r="A53" s="9">
        <v>45648.956969085644</v>
      </c>
      <c r="B53" s="10" t="s">
        <v>138</v>
      </c>
      <c r="C53" s="10" t="s">
        <v>9</v>
      </c>
      <c r="D53" s="10" t="s">
        <v>221</v>
      </c>
      <c r="E53" s="11" t="s">
        <v>220</v>
      </c>
      <c r="F53" s="12" t="s">
        <v>219</v>
      </c>
      <c r="G53" s="12" t="s">
        <v>218</v>
      </c>
      <c r="H53" s="13" t="s">
        <v>66</v>
      </c>
    </row>
    <row r="54" spans="1:8" x14ac:dyDescent="0.2">
      <c r="A54" s="5">
        <v>45648.966534525462</v>
      </c>
      <c r="B54" s="6" t="s">
        <v>222</v>
      </c>
      <c r="C54" s="6" t="s">
        <v>22</v>
      </c>
      <c r="D54" s="6" t="s">
        <v>223</v>
      </c>
      <c r="E54" s="15" t="s">
        <v>68</v>
      </c>
      <c r="F54" s="7" t="s">
        <v>113</v>
      </c>
      <c r="G54" s="7" t="s">
        <v>70</v>
      </c>
      <c r="H54" s="8" t="s">
        <v>66</v>
      </c>
    </row>
    <row r="55" spans="1:8" x14ac:dyDescent="0.2">
      <c r="A55" s="9">
        <v>45648.973001770835</v>
      </c>
      <c r="B55" s="10" t="s">
        <v>222</v>
      </c>
      <c r="C55" s="10" t="s">
        <v>22</v>
      </c>
      <c r="D55" s="14" t="s">
        <v>224</v>
      </c>
      <c r="E55" s="11" t="s">
        <v>225</v>
      </c>
      <c r="F55" s="12" t="s">
        <v>38</v>
      </c>
      <c r="G55" s="12" t="s">
        <v>115</v>
      </c>
      <c r="H55" s="13" t="s">
        <v>66</v>
      </c>
    </row>
    <row r="56" spans="1:8" x14ac:dyDescent="0.2">
      <c r="A56" s="5">
        <v>45648.977118113427</v>
      </c>
      <c r="B56" s="6" t="s">
        <v>62</v>
      </c>
      <c r="C56" s="6" t="s">
        <v>16</v>
      </c>
      <c r="D56" s="6" t="s">
        <v>226</v>
      </c>
      <c r="E56" s="6" t="s">
        <v>166</v>
      </c>
      <c r="F56" s="7" t="s">
        <v>227</v>
      </c>
      <c r="G56" s="7" t="s">
        <v>228</v>
      </c>
      <c r="H56" s="8" t="s">
        <v>66</v>
      </c>
    </row>
    <row r="57" spans="1:8" x14ac:dyDescent="0.2">
      <c r="A57" s="9">
        <v>45648.979292858799</v>
      </c>
      <c r="B57" s="10" t="s">
        <v>62</v>
      </c>
      <c r="C57" s="10" t="s">
        <v>9</v>
      </c>
      <c r="D57" s="10" t="s">
        <v>229</v>
      </c>
      <c r="E57" s="10" t="s">
        <v>230</v>
      </c>
      <c r="F57" s="12" t="s">
        <v>231</v>
      </c>
      <c r="G57" s="12" t="s">
        <v>232</v>
      </c>
      <c r="H57" s="13" t="s">
        <v>66</v>
      </c>
    </row>
    <row r="58" spans="1:8" x14ac:dyDescent="0.2">
      <c r="A58" s="5">
        <v>45648.982070775462</v>
      </c>
      <c r="B58" s="6" t="s">
        <v>62</v>
      </c>
      <c r="C58" s="6" t="s">
        <v>16</v>
      </c>
      <c r="D58" s="14" t="s">
        <v>233</v>
      </c>
      <c r="E58" s="15" t="s">
        <v>26</v>
      </c>
      <c r="F58" s="7" t="s">
        <v>25</v>
      </c>
      <c r="G58" s="7" t="s">
        <v>234</v>
      </c>
      <c r="H58" s="8" t="s">
        <v>66</v>
      </c>
    </row>
    <row r="59" spans="1:8" x14ac:dyDescent="0.2">
      <c r="A59" s="9">
        <v>45648.984885474536</v>
      </c>
      <c r="B59" s="10" t="s">
        <v>62</v>
      </c>
      <c r="C59" s="10" t="s">
        <v>16</v>
      </c>
      <c r="D59" s="14" t="s">
        <v>235</v>
      </c>
      <c r="E59" s="10" t="s">
        <v>236</v>
      </c>
      <c r="F59" s="12" t="s">
        <v>85</v>
      </c>
      <c r="G59" s="12" t="s">
        <v>237</v>
      </c>
      <c r="H59" s="13" t="s">
        <v>66</v>
      </c>
    </row>
    <row r="60" spans="1:8" x14ac:dyDescent="0.2">
      <c r="A60" s="5">
        <v>45648.988553483796</v>
      </c>
      <c r="B60" s="6" t="s">
        <v>62</v>
      </c>
      <c r="C60" s="6" t="s">
        <v>9</v>
      </c>
      <c r="D60" s="6" t="s">
        <v>238</v>
      </c>
      <c r="E60" s="15" t="s">
        <v>83</v>
      </c>
      <c r="F60" s="7" t="s">
        <v>39</v>
      </c>
      <c r="G60" s="7" t="s">
        <v>68</v>
      </c>
      <c r="H60" s="8" t="s">
        <v>66</v>
      </c>
    </row>
    <row r="61" spans="1:8" x14ac:dyDescent="0.2">
      <c r="A61" s="9">
        <v>45648.998906550929</v>
      </c>
      <c r="B61" s="10" t="s">
        <v>62</v>
      </c>
      <c r="C61" s="10" t="s">
        <v>22</v>
      </c>
      <c r="D61" s="10" t="s">
        <v>239</v>
      </c>
      <c r="E61" s="11" t="s">
        <v>39</v>
      </c>
      <c r="F61" s="12" t="s">
        <v>115</v>
      </c>
      <c r="G61" s="12" t="s">
        <v>113</v>
      </c>
      <c r="H61" s="13" t="s">
        <v>66</v>
      </c>
    </row>
    <row r="62" spans="1:8" x14ac:dyDescent="0.2">
      <c r="A62" s="5">
        <v>45649.003753680554</v>
      </c>
      <c r="B62" s="6" t="s">
        <v>62</v>
      </c>
      <c r="C62" s="6" t="s">
        <v>9</v>
      </c>
      <c r="D62" s="6" t="s">
        <v>240</v>
      </c>
      <c r="E62" s="6" t="s">
        <v>241</v>
      </c>
      <c r="F62" s="7" t="s">
        <v>242</v>
      </c>
      <c r="G62" s="7" t="s">
        <v>81</v>
      </c>
      <c r="H62" s="8" t="s">
        <v>66</v>
      </c>
    </row>
    <row r="63" spans="1:8" x14ac:dyDescent="0.2">
      <c r="A63" s="9">
        <v>45649.005733391205</v>
      </c>
      <c r="B63" s="10" t="s">
        <v>62</v>
      </c>
      <c r="C63" s="10" t="s">
        <v>22</v>
      </c>
      <c r="D63" s="10" t="s">
        <v>243</v>
      </c>
      <c r="E63" s="10" t="s">
        <v>244</v>
      </c>
      <c r="F63" s="12" t="s">
        <v>245</v>
      </c>
      <c r="G63" s="12" t="s">
        <v>246</v>
      </c>
      <c r="H63" s="13" t="s">
        <v>66</v>
      </c>
    </row>
    <row r="64" spans="1:8" x14ac:dyDescent="0.2">
      <c r="A64" s="5">
        <v>45649.007245219909</v>
      </c>
      <c r="B64" s="6" t="s">
        <v>62</v>
      </c>
      <c r="C64" s="6" t="s">
        <v>16</v>
      </c>
      <c r="D64" s="6" t="s">
        <v>247</v>
      </c>
      <c r="E64" s="6" t="s">
        <v>248</v>
      </c>
      <c r="F64" s="7" t="s">
        <v>244</v>
      </c>
      <c r="G64" s="7" t="s">
        <v>249</v>
      </c>
      <c r="H64" s="8" t="s">
        <v>66</v>
      </c>
    </row>
    <row r="65" spans="1:8" x14ac:dyDescent="0.2">
      <c r="A65" s="9">
        <v>45649.009709965278</v>
      </c>
      <c r="B65" s="10" t="s">
        <v>212</v>
      </c>
      <c r="C65" s="10" t="s">
        <v>9</v>
      </c>
      <c r="D65" s="10" t="s">
        <v>250</v>
      </c>
      <c r="E65" s="10" t="s">
        <v>251</v>
      </c>
      <c r="F65" s="12" t="s">
        <v>252</v>
      </c>
      <c r="G65" s="12" t="s">
        <v>253</v>
      </c>
      <c r="H65" s="13" t="s">
        <v>66</v>
      </c>
    </row>
    <row r="66" spans="1:8" x14ac:dyDescent="0.2">
      <c r="A66" s="5">
        <v>45649.010419131941</v>
      </c>
      <c r="B66" s="6" t="s">
        <v>212</v>
      </c>
      <c r="C66" s="6" t="s">
        <v>22</v>
      </c>
      <c r="D66" s="14" t="s">
        <v>254</v>
      </c>
      <c r="E66" s="6" t="s">
        <v>255</v>
      </c>
      <c r="F66" s="7" t="s">
        <v>145</v>
      </c>
      <c r="G66" s="7" t="s">
        <v>256</v>
      </c>
      <c r="H66" s="8" t="s">
        <v>66</v>
      </c>
    </row>
    <row r="67" spans="1:8" x14ac:dyDescent="0.2">
      <c r="A67" s="9">
        <v>45649.013085798608</v>
      </c>
      <c r="B67" s="10" t="s">
        <v>212</v>
      </c>
      <c r="C67" s="10" t="s">
        <v>9</v>
      </c>
      <c r="D67" s="10" t="s">
        <v>257</v>
      </c>
      <c r="E67" s="10" t="s">
        <v>158</v>
      </c>
      <c r="F67" s="12" t="s">
        <v>258</v>
      </c>
      <c r="G67" s="12" t="s">
        <v>157</v>
      </c>
      <c r="H67" s="13" t="s">
        <v>66</v>
      </c>
    </row>
    <row r="68" spans="1:8" x14ac:dyDescent="0.2">
      <c r="A68" s="5">
        <v>45649.044922800924</v>
      </c>
      <c r="B68" s="6" t="s">
        <v>212</v>
      </c>
      <c r="C68" s="6" t="s">
        <v>22</v>
      </c>
      <c r="D68" s="6" t="s">
        <v>259</v>
      </c>
      <c r="E68" s="6" t="s">
        <v>256</v>
      </c>
      <c r="F68" s="7" t="s">
        <v>260</v>
      </c>
      <c r="G68" s="7" t="s">
        <v>255</v>
      </c>
      <c r="H68" s="8" t="s">
        <v>66</v>
      </c>
    </row>
    <row r="69" spans="1:8" x14ac:dyDescent="0.2">
      <c r="A69" s="9">
        <v>45649.045478171298</v>
      </c>
      <c r="B69" s="10" t="s">
        <v>212</v>
      </c>
      <c r="C69" s="10" t="s">
        <v>22</v>
      </c>
      <c r="D69" s="10" t="s">
        <v>261</v>
      </c>
      <c r="E69" s="10" t="s">
        <v>255</v>
      </c>
      <c r="F69" s="12" t="s">
        <v>260</v>
      </c>
      <c r="G69" s="12" t="s">
        <v>256</v>
      </c>
      <c r="H69" s="13" t="s">
        <v>66</v>
      </c>
    </row>
    <row r="70" spans="1:8" x14ac:dyDescent="0.2">
      <c r="A70" s="5">
        <v>45649.047200381945</v>
      </c>
      <c r="B70" s="6" t="s">
        <v>212</v>
      </c>
      <c r="C70" s="6" t="s">
        <v>16</v>
      </c>
      <c r="D70" s="14" t="s">
        <v>262</v>
      </c>
      <c r="E70" s="6" t="s">
        <v>263</v>
      </c>
      <c r="F70" s="7" t="s">
        <v>264</v>
      </c>
      <c r="G70" s="7" t="s">
        <v>265</v>
      </c>
      <c r="H70" s="8" t="s">
        <v>66</v>
      </c>
    </row>
    <row r="71" spans="1:8" x14ac:dyDescent="0.2">
      <c r="A71" s="9">
        <v>45649.055622916669</v>
      </c>
      <c r="B71" s="10" t="s">
        <v>212</v>
      </c>
      <c r="C71" s="10" t="s">
        <v>22</v>
      </c>
      <c r="D71" s="10" t="s">
        <v>266</v>
      </c>
      <c r="E71" s="10" t="s">
        <v>267</v>
      </c>
      <c r="F71" s="12" t="s">
        <v>253</v>
      </c>
      <c r="G71" s="12" t="s">
        <v>268</v>
      </c>
      <c r="H71" s="13" t="s">
        <v>66</v>
      </c>
    </row>
    <row r="72" spans="1:8" x14ac:dyDescent="0.2">
      <c r="A72" s="5">
        <v>45649.056085092598</v>
      </c>
      <c r="B72" s="6" t="s">
        <v>212</v>
      </c>
      <c r="C72" s="6" t="s">
        <v>22</v>
      </c>
      <c r="D72" s="14" t="s">
        <v>269</v>
      </c>
      <c r="E72" s="6" t="s">
        <v>270</v>
      </c>
      <c r="F72" s="7" t="s">
        <v>145</v>
      </c>
      <c r="G72" s="7" t="s">
        <v>271</v>
      </c>
      <c r="H72" s="8" t="s">
        <v>66</v>
      </c>
    </row>
    <row r="73" spans="1:8" x14ac:dyDescent="0.2">
      <c r="A73" s="9">
        <v>45649.057564108793</v>
      </c>
      <c r="B73" s="10" t="s">
        <v>272</v>
      </c>
      <c r="C73" s="10" t="s">
        <v>22</v>
      </c>
      <c r="D73" s="14" t="s">
        <v>273</v>
      </c>
      <c r="E73" s="10" t="s">
        <v>274</v>
      </c>
      <c r="F73" s="12" t="s">
        <v>275</v>
      </c>
      <c r="G73" s="12" t="s">
        <v>276</v>
      </c>
      <c r="H73" s="13" t="s">
        <v>66</v>
      </c>
    </row>
    <row r="74" spans="1:8" x14ac:dyDescent="0.2">
      <c r="A74" s="5">
        <v>45649.059931331023</v>
      </c>
      <c r="B74" s="6" t="s">
        <v>272</v>
      </c>
      <c r="C74" s="6" t="s">
        <v>22</v>
      </c>
      <c r="D74" s="14" t="s">
        <v>277</v>
      </c>
      <c r="E74" s="6" t="s">
        <v>278</v>
      </c>
      <c r="F74" s="7" t="s">
        <v>279</v>
      </c>
      <c r="G74" s="7" t="s">
        <v>280</v>
      </c>
      <c r="H74" s="8" t="s">
        <v>66</v>
      </c>
    </row>
    <row r="75" spans="1:8" x14ac:dyDescent="0.2">
      <c r="A75" s="9">
        <v>45649.062565266198</v>
      </c>
      <c r="B75" s="10" t="s">
        <v>272</v>
      </c>
      <c r="C75" s="10" t="s">
        <v>22</v>
      </c>
      <c r="D75" s="10" t="s">
        <v>281</v>
      </c>
      <c r="E75" s="10" t="s">
        <v>282</v>
      </c>
      <c r="F75" s="12" t="s">
        <v>283</v>
      </c>
      <c r="G75" s="12" t="s">
        <v>284</v>
      </c>
      <c r="H75" s="13" t="s">
        <v>66</v>
      </c>
    </row>
    <row r="76" spans="1:8" x14ac:dyDescent="0.2">
      <c r="A76" s="5">
        <v>45649.06420390046</v>
      </c>
      <c r="B76" s="6" t="s">
        <v>272</v>
      </c>
      <c r="C76" s="6" t="s">
        <v>22</v>
      </c>
      <c r="D76" s="6" t="s">
        <v>285</v>
      </c>
      <c r="E76" s="6" t="s">
        <v>286</v>
      </c>
      <c r="F76" s="7" t="s">
        <v>287</v>
      </c>
      <c r="G76" s="7" t="s">
        <v>288</v>
      </c>
      <c r="H76" s="8" t="s">
        <v>66</v>
      </c>
    </row>
    <row r="77" spans="1:8" x14ac:dyDescent="0.2">
      <c r="A77" s="9">
        <v>45649.065701053245</v>
      </c>
      <c r="B77" s="10" t="s">
        <v>272</v>
      </c>
      <c r="C77" s="10" t="s">
        <v>22</v>
      </c>
      <c r="D77" s="10" t="s">
        <v>289</v>
      </c>
      <c r="E77" s="10" t="s">
        <v>290</v>
      </c>
      <c r="F77" s="12" t="s">
        <v>280</v>
      </c>
      <c r="G77" s="12" t="s">
        <v>291</v>
      </c>
      <c r="H77" s="13" t="s">
        <v>66</v>
      </c>
    </row>
    <row r="78" spans="1:8" x14ac:dyDescent="0.2">
      <c r="A78" s="5">
        <v>45649.067086412033</v>
      </c>
      <c r="B78" s="6" t="s">
        <v>272</v>
      </c>
      <c r="C78" s="6" t="s">
        <v>22</v>
      </c>
      <c r="D78" s="6" t="s">
        <v>292</v>
      </c>
      <c r="E78" s="6" t="s">
        <v>284</v>
      </c>
      <c r="F78" s="7" t="s">
        <v>293</v>
      </c>
      <c r="G78" s="7" t="s">
        <v>294</v>
      </c>
      <c r="H78" s="8" t="s">
        <v>66</v>
      </c>
    </row>
    <row r="79" spans="1:8" x14ac:dyDescent="0.2">
      <c r="A79" s="9">
        <v>45649.074436724535</v>
      </c>
      <c r="B79" s="10" t="s">
        <v>272</v>
      </c>
      <c r="C79" s="10" t="s">
        <v>9</v>
      </c>
      <c r="D79" s="10" t="s">
        <v>295</v>
      </c>
      <c r="E79" s="10" t="s">
        <v>296</v>
      </c>
      <c r="F79" s="12" t="s">
        <v>297</v>
      </c>
      <c r="G79" s="12" t="s">
        <v>298</v>
      </c>
      <c r="H79" s="13" t="s">
        <v>66</v>
      </c>
    </row>
    <row r="80" spans="1:8" x14ac:dyDescent="0.2">
      <c r="A80" s="5">
        <v>45649.076858611108</v>
      </c>
      <c r="B80" s="6" t="s">
        <v>272</v>
      </c>
      <c r="C80" s="6" t="s">
        <v>9</v>
      </c>
      <c r="D80" s="6" t="s">
        <v>299</v>
      </c>
      <c r="E80" s="6" t="s">
        <v>300</v>
      </c>
      <c r="F80" s="7" t="s">
        <v>301</v>
      </c>
      <c r="G80" s="7" t="s">
        <v>302</v>
      </c>
      <c r="H80" s="8" t="s">
        <v>66</v>
      </c>
    </row>
    <row r="81" spans="1:8" x14ac:dyDescent="0.2">
      <c r="A81" s="9">
        <v>45649.078863136572</v>
      </c>
      <c r="B81" s="10" t="s">
        <v>272</v>
      </c>
      <c r="C81" s="10" t="s">
        <v>9</v>
      </c>
      <c r="D81" s="10" t="s">
        <v>303</v>
      </c>
      <c r="E81" s="10" t="s">
        <v>304</v>
      </c>
      <c r="F81" s="12" t="s">
        <v>305</v>
      </c>
      <c r="G81" s="12" t="s">
        <v>306</v>
      </c>
      <c r="H81" s="13" t="s">
        <v>66</v>
      </c>
    </row>
    <row r="82" spans="1:8" x14ac:dyDescent="0.2">
      <c r="A82" s="5">
        <v>45649.081601134254</v>
      </c>
      <c r="B82" s="6" t="s">
        <v>138</v>
      </c>
      <c r="C82" s="6" t="s">
        <v>9</v>
      </c>
      <c r="D82" s="6" t="s">
        <v>307</v>
      </c>
      <c r="E82" s="6" t="s">
        <v>308</v>
      </c>
      <c r="F82" s="7" t="s">
        <v>309</v>
      </c>
      <c r="G82" s="7" t="s">
        <v>310</v>
      </c>
      <c r="H82" s="8" t="s">
        <v>66</v>
      </c>
    </row>
    <row r="83" spans="1:8" x14ac:dyDescent="0.2">
      <c r="A83" s="9">
        <v>45649.084977222221</v>
      </c>
      <c r="B83" s="10" t="s">
        <v>311</v>
      </c>
      <c r="C83" s="10" t="s">
        <v>22</v>
      </c>
      <c r="D83" s="14" t="s">
        <v>312</v>
      </c>
      <c r="E83" s="10" t="s">
        <v>313</v>
      </c>
      <c r="F83" s="12" t="s">
        <v>314</v>
      </c>
      <c r="G83" s="12" t="s">
        <v>315</v>
      </c>
      <c r="H83" s="13" t="s">
        <v>66</v>
      </c>
    </row>
    <row r="84" spans="1:8" x14ac:dyDescent="0.2">
      <c r="A84" s="5">
        <v>45649.085900706021</v>
      </c>
      <c r="B84" s="6" t="s">
        <v>311</v>
      </c>
      <c r="C84" s="6" t="s">
        <v>9</v>
      </c>
      <c r="D84" s="6" t="s">
        <v>316</v>
      </c>
      <c r="E84" s="6" t="s">
        <v>317</v>
      </c>
      <c r="F84" s="7" t="s">
        <v>318</v>
      </c>
      <c r="G84" s="7" t="s">
        <v>319</v>
      </c>
      <c r="H84" s="8" t="s">
        <v>66</v>
      </c>
    </row>
    <row r="85" spans="1:8" x14ac:dyDescent="0.2">
      <c r="A85" s="9">
        <v>45649.088326134261</v>
      </c>
      <c r="B85" s="10" t="s">
        <v>311</v>
      </c>
      <c r="C85" s="10" t="s">
        <v>22</v>
      </c>
      <c r="D85" s="10" t="s">
        <v>320</v>
      </c>
      <c r="E85" s="10" t="s">
        <v>321</v>
      </c>
      <c r="F85" s="12" t="s">
        <v>322</v>
      </c>
      <c r="G85" s="12" t="s">
        <v>323</v>
      </c>
      <c r="H85" s="13" t="s">
        <v>66</v>
      </c>
    </row>
    <row r="86" spans="1:8" x14ac:dyDescent="0.2">
      <c r="A86" s="5">
        <v>45649.090436956016</v>
      </c>
      <c r="B86" s="6" t="s">
        <v>62</v>
      </c>
      <c r="C86" s="6" t="s">
        <v>16</v>
      </c>
      <c r="D86" s="6" t="s">
        <v>324</v>
      </c>
      <c r="E86" s="6" t="s">
        <v>325</v>
      </c>
      <c r="F86" s="7" t="s">
        <v>326</v>
      </c>
      <c r="G86" s="7" t="s">
        <v>327</v>
      </c>
      <c r="H86" s="8" t="s">
        <v>66</v>
      </c>
    </row>
    <row r="87" spans="1:8" x14ac:dyDescent="0.2">
      <c r="A87" s="9">
        <v>45649.091870960649</v>
      </c>
      <c r="B87" s="10" t="s">
        <v>62</v>
      </c>
      <c r="C87" s="10" t="s">
        <v>16</v>
      </c>
      <c r="D87" s="10" t="s">
        <v>328</v>
      </c>
      <c r="E87" s="10" t="s">
        <v>157</v>
      </c>
      <c r="F87" s="12" t="s">
        <v>258</v>
      </c>
      <c r="G87" s="12" t="s">
        <v>298</v>
      </c>
      <c r="H87" s="13" t="s">
        <v>66</v>
      </c>
    </row>
    <row r="88" spans="1:8" x14ac:dyDescent="0.2">
      <c r="A88" s="5">
        <v>45649.093818402776</v>
      </c>
      <c r="B88" s="6" t="s">
        <v>62</v>
      </c>
      <c r="C88" s="6" t="s">
        <v>16</v>
      </c>
      <c r="D88" s="6" t="s">
        <v>329</v>
      </c>
      <c r="E88" s="6" t="s">
        <v>330</v>
      </c>
      <c r="F88" s="7" t="s">
        <v>331</v>
      </c>
      <c r="G88" s="7" t="s">
        <v>332</v>
      </c>
      <c r="H88" s="8" t="s">
        <v>66</v>
      </c>
    </row>
    <row r="89" spans="1:8" x14ac:dyDescent="0.2">
      <c r="A89" s="9">
        <v>45649.095596689818</v>
      </c>
      <c r="B89" s="10" t="s">
        <v>62</v>
      </c>
      <c r="C89" s="10" t="s">
        <v>16</v>
      </c>
      <c r="D89" s="10" t="s">
        <v>333</v>
      </c>
      <c r="E89" s="10" t="s">
        <v>334</v>
      </c>
      <c r="F89" s="12" t="s">
        <v>335</v>
      </c>
      <c r="G89" s="12" t="s">
        <v>336</v>
      </c>
      <c r="H89" s="13" t="s">
        <v>66</v>
      </c>
    </row>
    <row r="90" spans="1:8" x14ac:dyDescent="0.2">
      <c r="A90" s="5">
        <v>45649.728933993058</v>
      </c>
      <c r="B90" s="6" t="s">
        <v>337</v>
      </c>
      <c r="C90" s="6" t="s">
        <v>16</v>
      </c>
      <c r="D90" s="14" t="s">
        <v>338</v>
      </c>
      <c r="E90" s="15" t="s">
        <v>339</v>
      </c>
      <c r="F90" s="6" t="s">
        <v>340</v>
      </c>
      <c r="G90" s="6" t="s">
        <v>341</v>
      </c>
      <c r="H90" s="8" t="s">
        <v>342</v>
      </c>
    </row>
    <row r="91" spans="1:8" x14ac:dyDescent="0.2">
      <c r="A91" s="9">
        <v>45649.731657662036</v>
      </c>
      <c r="B91" s="10" t="s">
        <v>337</v>
      </c>
      <c r="C91" s="10" t="s">
        <v>22</v>
      </c>
      <c r="D91" s="10" t="s">
        <v>343</v>
      </c>
      <c r="E91" s="11" t="s">
        <v>344</v>
      </c>
      <c r="F91" s="10" t="s">
        <v>345</v>
      </c>
      <c r="G91" s="10" t="s">
        <v>346</v>
      </c>
      <c r="H91" s="13" t="s">
        <v>342</v>
      </c>
    </row>
    <row r="92" spans="1:8" x14ac:dyDescent="0.2">
      <c r="A92" s="5">
        <v>45649.734687094911</v>
      </c>
      <c r="B92" s="6" t="s">
        <v>337</v>
      </c>
      <c r="C92" s="6" t="s">
        <v>9</v>
      </c>
      <c r="D92" s="14" t="s">
        <v>347</v>
      </c>
      <c r="E92" s="15" t="s">
        <v>115</v>
      </c>
      <c r="F92" s="15" t="s">
        <v>225</v>
      </c>
      <c r="G92" s="15" t="s">
        <v>113</v>
      </c>
      <c r="H92" s="8" t="s">
        <v>342</v>
      </c>
    </row>
    <row r="93" spans="1:8" x14ac:dyDescent="0.2">
      <c r="A93" s="9">
        <v>45649.741015266205</v>
      </c>
      <c r="B93" s="10" t="s">
        <v>337</v>
      </c>
      <c r="C93" s="10" t="s">
        <v>9</v>
      </c>
      <c r="D93" s="14" t="s">
        <v>348</v>
      </c>
      <c r="E93" s="11" t="s">
        <v>349</v>
      </c>
      <c r="F93" s="11" t="s">
        <v>350</v>
      </c>
      <c r="G93" s="10" t="s">
        <v>351</v>
      </c>
      <c r="H93" s="13" t="s">
        <v>342</v>
      </c>
    </row>
    <row r="94" spans="1:8" x14ac:dyDescent="0.2">
      <c r="A94" s="5">
        <v>45649.75073349537</v>
      </c>
      <c r="B94" s="6" t="s">
        <v>124</v>
      </c>
      <c r="C94" s="6" t="s">
        <v>9</v>
      </c>
      <c r="D94" s="14" t="s">
        <v>352</v>
      </c>
      <c r="E94" s="15" t="s">
        <v>349</v>
      </c>
      <c r="F94" s="15" t="s">
        <v>350</v>
      </c>
      <c r="G94" s="15" t="s">
        <v>69</v>
      </c>
      <c r="H94" s="8" t="s">
        <v>342</v>
      </c>
    </row>
    <row r="95" spans="1:8" x14ac:dyDescent="0.2">
      <c r="A95" s="9">
        <v>45649.999956053245</v>
      </c>
      <c r="B95" s="10" t="s">
        <v>124</v>
      </c>
      <c r="C95" s="10" t="s">
        <v>22</v>
      </c>
      <c r="D95" s="14" t="s">
        <v>353</v>
      </c>
      <c r="E95" s="11" t="s">
        <v>354</v>
      </c>
      <c r="F95" s="10" t="s">
        <v>355</v>
      </c>
      <c r="G95" s="10" t="s">
        <v>356</v>
      </c>
      <c r="H95" s="13" t="s">
        <v>342</v>
      </c>
    </row>
    <row r="96" spans="1:8" x14ac:dyDescent="0.2">
      <c r="A96" s="5">
        <v>45650.008309305558</v>
      </c>
      <c r="B96" s="6" t="s">
        <v>124</v>
      </c>
      <c r="C96" s="6" t="s">
        <v>22</v>
      </c>
      <c r="D96" s="6" t="s">
        <v>357</v>
      </c>
      <c r="E96" s="15" t="s">
        <v>113</v>
      </c>
      <c r="F96" s="15" t="s">
        <v>68</v>
      </c>
      <c r="G96" s="15" t="s">
        <v>358</v>
      </c>
      <c r="H96" s="8" t="s">
        <v>342</v>
      </c>
    </row>
    <row r="97" spans="1:8" x14ac:dyDescent="0.2">
      <c r="A97" s="9">
        <v>45650.575019351847</v>
      </c>
      <c r="B97" s="10" t="s">
        <v>46</v>
      </c>
      <c r="C97" s="10" t="s">
        <v>9</v>
      </c>
      <c r="D97" s="10" t="s">
        <v>359</v>
      </c>
      <c r="E97" s="11" t="s">
        <v>360</v>
      </c>
      <c r="F97" s="10" t="s">
        <v>361</v>
      </c>
      <c r="G97" s="10" t="s">
        <v>362</v>
      </c>
      <c r="H97" s="13" t="s">
        <v>51</v>
      </c>
    </row>
    <row r="98" spans="1:8" x14ac:dyDescent="0.2">
      <c r="A98" s="5">
        <v>45650.577721851849</v>
      </c>
      <c r="B98" s="6" t="s">
        <v>46</v>
      </c>
      <c r="C98" s="6" t="s">
        <v>22</v>
      </c>
      <c r="D98" s="6" t="s">
        <v>363</v>
      </c>
      <c r="E98" s="15" t="s">
        <v>364</v>
      </c>
      <c r="F98" s="6" t="s">
        <v>361</v>
      </c>
      <c r="G98" s="6" t="s">
        <v>365</v>
      </c>
      <c r="H98" s="8" t="s">
        <v>51</v>
      </c>
    </row>
    <row r="99" spans="1:8" x14ac:dyDescent="0.2">
      <c r="A99" s="9">
        <v>45650.587319537037</v>
      </c>
      <c r="B99" s="10" t="s">
        <v>46</v>
      </c>
      <c r="C99" s="10" t="s">
        <v>22</v>
      </c>
      <c r="D99" s="10" t="s">
        <v>366</v>
      </c>
      <c r="E99" s="11" t="s">
        <v>367</v>
      </c>
      <c r="F99" s="11" t="s">
        <v>368</v>
      </c>
      <c r="G99" s="10" t="s">
        <v>369</v>
      </c>
      <c r="H99" s="13" t="s">
        <v>51</v>
      </c>
    </row>
    <row r="100" spans="1:8" x14ac:dyDescent="0.2">
      <c r="A100" s="5">
        <v>45650.590414733801</v>
      </c>
      <c r="B100" s="6" t="s">
        <v>46</v>
      </c>
      <c r="C100" s="6" t="s">
        <v>9</v>
      </c>
      <c r="D100" s="6" t="s">
        <v>370</v>
      </c>
      <c r="E100" s="15" t="s">
        <v>371</v>
      </c>
      <c r="F100" s="15" t="s">
        <v>372</v>
      </c>
      <c r="G100" s="15" t="s">
        <v>373</v>
      </c>
      <c r="H100" s="8" t="s">
        <v>51</v>
      </c>
    </row>
    <row r="101" spans="1:8" x14ac:dyDescent="0.2">
      <c r="A101" s="9">
        <v>45650.592279537042</v>
      </c>
      <c r="B101" s="10" t="s">
        <v>46</v>
      </c>
      <c r="C101" s="10" t="s">
        <v>22</v>
      </c>
      <c r="D101" s="10" t="s">
        <v>374</v>
      </c>
      <c r="E101" s="11" t="s">
        <v>375</v>
      </c>
      <c r="F101" s="11" t="s">
        <v>376</v>
      </c>
      <c r="G101" s="11" t="s">
        <v>377</v>
      </c>
      <c r="H101" s="13" t="s">
        <v>51</v>
      </c>
    </row>
    <row r="102" spans="1:8" x14ac:dyDescent="0.2">
      <c r="A102" s="5">
        <v>45650.60546953704</v>
      </c>
      <c r="B102" s="6" t="s">
        <v>46</v>
      </c>
      <c r="C102" s="6" t="s">
        <v>22</v>
      </c>
      <c r="D102" s="6" t="s">
        <v>378</v>
      </c>
      <c r="E102" s="15" t="s">
        <v>379</v>
      </c>
      <c r="F102" s="15" t="s">
        <v>380</v>
      </c>
      <c r="G102" s="15" t="s">
        <v>381</v>
      </c>
      <c r="H102" s="8" t="s">
        <v>51</v>
      </c>
    </row>
    <row r="103" spans="1:8" x14ac:dyDescent="0.2">
      <c r="A103" s="9">
        <v>45650.608766238423</v>
      </c>
      <c r="B103" s="10" t="s">
        <v>46</v>
      </c>
      <c r="C103" s="10" t="s">
        <v>16</v>
      </c>
      <c r="D103" s="10" t="s">
        <v>382</v>
      </c>
      <c r="E103" s="11" t="s">
        <v>383</v>
      </c>
      <c r="F103" s="11" t="s">
        <v>384</v>
      </c>
      <c r="G103" s="11" t="s">
        <v>385</v>
      </c>
      <c r="H103" s="13" t="s">
        <v>51</v>
      </c>
    </row>
    <row r="104" spans="1:8" x14ac:dyDescent="0.2">
      <c r="A104" s="5">
        <v>45650.619413854161</v>
      </c>
      <c r="B104" s="6" t="s">
        <v>46</v>
      </c>
      <c r="C104" s="6" t="s">
        <v>22</v>
      </c>
      <c r="D104" s="6" t="s">
        <v>386</v>
      </c>
      <c r="E104" s="15" t="s">
        <v>387</v>
      </c>
      <c r="F104" s="15" t="s">
        <v>388</v>
      </c>
      <c r="G104" s="15" t="s">
        <v>389</v>
      </c>
      <c r="H104" s="8" t="s">
        <v>51</v>
      </c>
    </row>
    <row r="105" spans="1:8" x14ac:dyDescent="0.2">
      <c r="A105" s="9">
        <v>45650.620690648153</v>
      </c>
      <c r="B105" s="10" t="s">
        <v>46</v>
      </c>
      <c r="C105" s="10" t="s">
        <v>22</v>
      </c>
      <c r="D105" s="14" t="s">
        <v>390</v>
      </c>
      <c r="E105" s="11" t="s">
        <v>391</v>
      </c>
      <c r="F105" s="11" t="s">
        <v>392</v>
      </c>
      <c r="G105" s="11" t="s">
        <v>393</v>
      </c>
      <c r="H105" s="13" t="s">
        <v>51</v>
      </c>
    </row>
    <row r="106" spans="1:8" x14ac:dyDescent="0.2">
      <c r="A106" s="5">
        <v>45650.62250331018</v>
      </c>
      <c r="B106" s="6" t="s">
        <v>46</v>
      </c>
      <c r="C106" s="6" t="s">
        <v>22</v>
      </c>
      <c r="D106" s="6" t="s">
        <v>394</v>
      </c>
      <c r="E106" s="15" t="s">
        <v>395</v>
      </c>
      <c r="F106" s="15" t="s">
        <v>396</v>
      </c>
      <c r="G106" s="15" t="s">
        <v>397</v>
      </c>
      <c r="H106" s="8" t="s">
        <v>51</v>
      </c>
    </row>
    <row r="107" spans="1:8" x14ac:dyDescent="0.2">
      <c r="A107" s="9">
        <v>45650.629596412036</v>
      </c>
      <c r="B107" s="10" t="s">
        <v>46</v>
      </c>
      <c r="C107" s="10" t="s">
        <v>16</v>
      </c>
      <c r="D107" s="10" t="s">
        <v>398</v>
      </c>
      <c r="E107" s="11" t="s">
        <v>399</v>
      </c>
      <c r="F107" s="11" t="s">
        <v>400</v>
      </c>
      <c r="G107" s="11" t="s">
        <v>401</v>
      </c>
      <c r="H107" s="13" t="s">
        <v>51</v>
      </c>
    </row>
    <row r="108" spans="1:8" x14ac:dyDescent="0.2">
      <c r="A108" s="5">
        <v>45651.692106759263</v>
      </c>
      <c r="B108" s="6" t="s">
        <v>46</v>
      </c>
      <c r="C108" s="6" t="s">
        <v>22</v>
      </c>
      <c r="D108" s="6" t="s">
        <v>402</v>
      </c>
      <c r="E108" s="15" t="s">
        <v>403</v>
      </c>
      <c r="F108" s="15" t="s">
        <v>404</v>
      </c>
      <c r="G108" s="15" t="s">
        <v>405</v>
      </c>
      <c r="H108" s="8" t="s">
        <v>51</v>
      </c>
    </row>
    <row r="109" spans="1:8" x14ac:dyDescent="0.2">
      <c r="A109" s="9">
        <v>45651.695848506948</v>
      </c>
      <c r="B109" s="10" t="s">
        <v>46</v>
      </c>
      <c r="C109" s="10" t="s">
        <v>22</v>
      </c>
      <c r="D109" s="10" t="s">
        <v>406</v>
      </c>
      <c r="E109" s="11" t="s">
        <v>407</v>
      </c>
      <c r="F109" s="11" t="s">
        <v>408</v>
      </c>
      <c r="G109" s="11" t="s">
        <v>409</v>
      </c>
      <c r="H109" s="13" t="s">
        <v>51</v>
      </c>
    </row>
    <row r="110" spans="1:8" x14ac:dyDescent="0.2">
      <c r="A110" s="5">
        <v>45651.699304479167</v>
      </c>
      <c r="B110" s="6" t="s">
        <v>46</v>
      </c>
      <c r="C110" s="6" t="s">
        <v>22</v>
      </c>
      <c r="D110" s="6" t="s">
        <v>410</v>
      </c>
      <c r="E110" s="15" t="s">
        <v>411</v>
      </c>
      <c r="F110" s="15" t="s">
        <v>412</v>
      </c>
      <c r="G110" s="15" t="s">
        <v>413</v>
      </c>
      <c r="H110" s="8" t="s">
        <v>51</v>
      </c>
    </row>
    <row r="111" spans="1:8" x14ac:dyDescent="0.2">
      <c r="A111" s="9">
        <v>45651.703346273149</v>
      </c>
      <c r="B111" s="10" t="s">
        <v>46</v>
      </c>
      <c r="C111" s="10" t="s">
        <v>22</v>
      </c>
      <c r="D111" s="10" t="s">
        <v>414</v>
      </c>
      <c r="E111" s="11" t="s">
        <v>415</v>
      </c>
      <c r="F111" s="11" t="s">
        <v>416</v>
      </c>
      <c r="G111" s="11" t="s">
        <v>417</v>
      </c>
      <c r="H111" s="13" t="s">
        <v>51</v>
      </c>
    </row>
    <row r="112" spans="1:8" x14ac:dyDescent="0.2">
      <c r="A112" s="5">
        <v>45651.70642106481</v>
      </c>
      <c r="B112" s="6" t="s">
        <v>46</v>
      </c>
      <c r="C112" s="6" t="s">
        <v>22</v>
      </c>
      <c r="D112" s="6" t="s">
        <v>418</v>
      </c>
      <c r="E112" s="15" t="s">
        <v>419</v>
      </c>
      <c r="F112" s="15" t="s">
        <v>420</v>
      </c>
      <c r="G112" s="15" t="s">
        <v>421</v>
      </c>
      <c r="H112" s="8" t="s">
        <v>51</v>
      </c>
    </row>
    <row r="113" spans="1:8" x14ac:dyDescent="0.2">
      <c r="A113" s="9">
        <v>45651.714561805551</v>
      </c>
      <c r="B113" s="10" t="s">
        <v>46</v>
      </c>
      <c r="C113" s="10" t="s">
        <v>9</v>
      </c>
      <c r="D113" s="10" t="s">
        <v>422</v>
      </c>
      <c r="E113" s="11" t="s">
        <v>423</v>
      </c>
      <c r="F113" s="11" t="s">
        <v>424</v>
      </c>
      <c r="G113" s="11" t="s">
        <v>425</v>
      </c>
      <c r="H113" s="13" t="s">
        <v>51</v>
      </c>
    </row>
    <row r="114" spans="1:8" x14ac:dyDescent="0.2">
      <c r="A114" s="5">
        <v>45651.718767037033</v>
      </c>
      <c r="B114" s="6" t="s">
        <v>46</v>
      </c>
      <c r="C114" s="6" t="s">
        <v>9</v>
      </c>
      <c r="D114" s="6" t="s">
        <v>426</v>
      </c>
      <c r="E114" s="15" t="s">
        <v>427</v>
      </c>
      <c r="F114" s="15" t="s">
        <v>428</v>
      </c>
      <c r="G114" s="15" t="s">
        <v>429</v>
      </c>
      <c r="H114" s="8" t="s">
        <v>51</v>
      </c>
    </row>
    <row r="115" spans="1:8" x14ac:dyDescent="0.2">
      <c r="A115" s="9">
        <v>45651.720133958333</v>
      </c>
      <c r="B115" s="10" t="s">
        <v>46</v>
      </c>
      <c r="C115" s="10" t="s">
        <v>16</v>
      </c>
      <c r="D115" s="10" t="s">
        <v>430</v>
      </c>
      <c r="E115" s="11" t="s">
        <v>431</v>
      </c>
      <c r="F115" s="11" t="s">
        <v>432</v>
      </c>
      <c r="G115" s="11" t="s">
        <v>433</v>
      </c>
      <c r="H115" s="13" t="s">
        <v>51</v>
      </c>
    </row>
    <row r="116" spans="1:8" x14ac:dyDescent="0.2">
      <c r="A116" s="5">
        <v>45651.727018854166</v>
      </c>
      <c r="B116" s="6" t="s">
        <v>46</v>
      </c>
      <c r="C116" s="6" t="s">
        <v>22</v>
      </c>
      <c r="D116" s="6" t="s">
        <v>434</v>
      </c>
      <c r="E116" s="15" t="s">
        <v>435</v>
      </c>
      <c r="F116" s="15" t="s">
        <v>436</v>
      </c>
      <c r="G116" s="15" t="s">
        <v>437</v>
      </c>
      <c r="H116" s="8" t="s">
        <v>51</v>
      </c>
    </row>
    <row r="117" spans="1:8" x14ac:dyDescent="0.2">
      <c r="A117" s="9">
        <v>45651.729716840273</v>
      </c>
      <c r="B117" s="10" t="s">
        <v>46</v>
      </c>
      <c r="C117" s="10" t="s">
        <v>16</v>
      </c>
      <c r="D117" s="10" t="s">
        <v>438</v>
      </c>
      <c r="E117" s="11" t="s">
        <v>115</v>
      </c>
      <c r="F117" s="11" t="s">
        <v>225</v>
      </c>
      <c r="G117" s="11" t="s">
        <v>38</v>
      </c>
      <c r="H117" s="13" t="s">
        <v>51</v>
      </c>
    </row>
    <row r="118" spans="1:8" x14ac:dyDescent="0.2">
      <c r="A118" s="5">
        <v>45651.740135902779</v>
      </c>
      <c r="B118" s="6" t="s">
        <v>46</v>
      </c>
      <c r="C118" s="6" t="s">
        <v>9</v>
      </c>
      <c r="D118" s="6" t="s">
        <v>439</v>
      </c>
      <c r="E118" s="15" t="s">
        <v>440</v>
      </c>
      <c r="F118" s="15" t="s">
        <v>441</v>
      </c>
      <c r="G118" s="15" t="s">
        <v>442</v>
      </c>
      <c r="H118" s="8" t="s">
        <v>51</v>
      </c>
    </row>
    <row r="119" spans="1:8" x14ac:dyDescent="0.2">
      <c r="A119" s="9">
        <v>45651.742633518516</v>
      </c>
      <c r="B119" s="10" t="s">
        <v>46</v>
      </c>
      <c r="C119" s="10" t="s">
        <v>22</v>
      </c>
      <c r="D119" s="10" t="s">
        <v>443</v>
      </c>
      <c r="E119" s="11" t="s">
        <v>444</v>
      </c>
      <c r="F119" s="11" t="s">
        <v>445</v>
      </c>
      <c r="G119" s="11" t="s">
        <v>446</v>
      </c>
      <c r="H119" s="13" t="s">
        <v>51</v>
      </c>
    </row>
    <row r="120" spans="1:8" x14ac:dyDescent="0.2">
      <c r="A120" s="5">
        <v>45652.755927789352</v>
      </c>
      <c r="B120" s="6" t="s">
        <v>222</v>
      </c>
      <c r="C120" s="6" t="s">
        <v>22</v>
      </c>
      <c r="D120" s="6" t="s">
        <v>447</v>
      </c>
      <c r="E120" s="15" t="s">
        <v>448</v>
      </c>
      <c r="F120" s="15" t="s">
        <v>449</v>
      </c>
      <c r="G120" s="15" t="s">
        <v>450</v>
      </c>
      <c r="H120" s="8" t="s">
        <v>66</v>
      </c>
    </row>
    <row r="121" spans="1:8" x14ac:dyDescent="0.2">
      <c r="A121" s="9">
        <v>45652.757897615738</v>
      </c>
      <c r="B121" s="10" t="s">
        <v>222</v>
      </c>
      <c r="C121" s="10" t="s">
        <v>16</v>
      </c>
      <c r="D121" s="10" t="s">
        <v>451</v>
      </c>
      <c r="E121" s="11" t="s">
        <v>452</v>
      </c>
      <c r="F121" s="11" t="s">
        <v>453</v>
      </c>
      <c r="G121" s="11" t="s">
        <v>454</v>
      </c>
      <c r="H121" s="13" t="s">
        <v>66</v>
      </c>
    </row>
    <row r="122" spans="1:8" x14ac:dyDescent="0.2">
      <c r="A122" s="5">
        <v>45652.760174780095</v>
      </c>
      <c r="B122" s="6" t="s">
        <v>222</v>
      </c>
      <c r="C122" s="6" t="s">
        <v>9</v>
      </c>
      <c r="D122" s="6" t="s">
        <v>455</v>
      </c>
      <c r="E122" s="15" t="s">
        <v>456</v>
      </c>
      <c r="F122" s="15" t="s">
        <v>457</v>
      </c>
      <c r="G122" s="15" t="s">
        <v>458</v>
      </c>
      <c r="H122" s="8" t="s">
        <v>66</v>
      </c>
    </row>
    <row r="123" spans="1:8" x14ac:dyDescent="0.2">
      <c r="A123" s="9">
        <v>45652.762112986107</v>
      </c>
      <c r="B123" s="10" t="s">
        <v>222</v>
      </c>
      <c r="C123" s="10" t="s">
        <v>16</v>
      </c>
      <c r="D123" s="10" t="s">
        <v>459</v>
      </c>
      <c r="E123" s="11" t="s">
        <v>460</v>
      </c>
      <c r="F123" s="11" t="s">
        <v>461</v>
      </c>
      <c r="G123" s="11" t="s">
        <v>462</v>
      </c>
      <c r="H123" s="13" t="s">
        <v>66</v>
      </c>
    </row>
    <row r="124" spans="1:8" x14ac:dyDescent="0.2">
      <c r="A124" s="5">
        <v>45652.763841608801</v>
      </c>
      <c r="B124" s="6" t="s">
        <v>222</v>
      </c>
      <c r="C124" s="6" t="s">
        <v>9</v>
      </c>
      <c r="D124" s="6" t="s">
        <v>463</v>
      </c>
      <c r="E124" s="15" t="s">
        <v>39</v>
      </c>
      <c r="F124" s="15" t="s">
        <v>68</v>
      </c>
      <c r="G124" s="15" t="s">
        <v>113</v>
      </c>
      <c r="H124" s="8" t="s">
        <v>66</v>
      </c>
    </row>
    <row r="125" spans="1:8" x14ac:dyDescent="0.2">
      <c r="A125" s="9">
        <v>45652.765430231477</v>
      </c>
      <c r="B125" s="10" t="s">
        <v>222</v>
      </c>
      <c r="C125" s="10" t="s">
        <v>22</v>
      </c>
      <c r="D125" s="10" t="s">
        <v>464</v>
      </c>
      <c r="E125" s="11" t="s">
        <v>465</v>
      </c>
      <c r="F125" s="11" t="s">
        <v>466</v>
      </c>
      <c r="G125" s="11" t="s">
        <v>467</v>
      </c>
      <c r="H125" s="13" t="s">
        <v>66</v>
      </c>
    </row>
    <row r="126" spans="1:8" x14ac:dyDescent="0.2">
      <c r="A126" s="5">
        <v>45652.770888807871</v>
      </c>
      <c r="B126" s="6" t="s">
        <v>222</v>
      </c>
      <c r="C126" s="6" t="s">
        <v>16</v>
      </c>
      <c r="D126" s="6" t="s">
        <v>468</v>
      </c>
      <c r="E126" s="15" t="s">
        <v>70</v>
      </c>
      <c r="F126" s="15" t="s">
        <v>39</v>
      </c>
      <c r="G126" s="15" t="s">
        <v>358</v>
      </c>
      <c r="H126" s="8" t="s">
        <v>66</v>
      </c>
    </row>
    <row r="127" spans="1:8" x14ac:dyDescent="0.2">
      <c r="A127" s="9">
        <v>45652.773663530097</v>
      </c>
      <c r="B127" s="10" t="s">
        <v>222</v>
      </c>
      <c r="C127" s="10" t="s">
        <v>16</v>
      </c>
      <c r="D127" s="10" t="s">
        <v>469</v>
      </c>
      <c r="E127" s="11" t="s">
        <v>470</v>
      </c>
      <c r="F127" s="11" t="s">
        <v>471</v>
      </c>
      <c r="G127" s="11" t="s">
        <v>472</v>
      </c>
      <c r="H127" s="13" t="s">
        <v>66</v>
      </c>
    </row>
    <row r="128" spans="1:8" x14ac:dyDescent="0.2">
      <c r="A128" s="5">
        <v>45652.947919479164</v>
      </c>
      <c r="B128" s="6" t="s">
        <v>473</v>
      </c>
      <c r="C128" s="6" t="s">
        <v>22</v>
      </c>
      <c r="D128" s="6" t="s">
        <v>474</v>
      </c>
      <c r="E128" s="15" t="s">
        <v>475</v>
      </c>
      <c r="F128" s="15" t="s">
        <v>476</v>
      </c>
      <c r="G128" s="15" t="s">
        <v>477</v>
      </c>
      <c r="H128" s="8" t="s">
        <v>66</v>
      </c>
    </row>
    <row r="129" spans="1:8" x14ac:dyDescent="0.2">
      <c r="A129" s="9">
        <v>45652.949934039352</v>
      </c>
      <c r="B129" s="10" t="s">
        <v>473</v>
      </c>
      <c r="C129" s="10" t="s">
        <v>16</v>
      </c>
      <c r="D129" s="10" t="s">
        <v>478</v>
      </c>
      <c r="E129" s="11" t="s">
        <v>479</v>
      </c>
      <c r="F129" s="11" t="s">
        <v>480</v>
      </c>
      <c r="G129" s="11" t="s">
        <v>481</v>
      </c>
      <c r="H129" s="13" t="s">
        <v>66</v>
      </c>
    </row>
    <row r="130" spans="1:8" x14ac:dyDescent="0.2">
      <c r="A130" s="5">
        <v>45652.951627523144</v>
      </c>
      <c r="B130" s="6" t="s">
        <v>473</v>
      </c>
      <c r="C130" s="6" t="s">
        <v>9</v>
      </c>
      <c r="D130" s="6" t="s">
        <v>482</v>
      </c>
      <c r="E130" s="15" t="s">
        <v>483</v>
      </c>
      <c r="F130" s="15" t="s">
        <v>484</v>
      </c>
      <c r="G130" s="15" t="s">
        <v>485</v>
      </c>
      <c r="H130" s="8" t="s">
        <v>66</v>
      </c>
    </row>
    <row r="131" spans="1:8" x14ac:dyDescent="0.2">
      <c r="A131" s="9">
        <v>45652.95416552083</v>
      </c>
      <c r="B131" s="10" t="s">
        <v>473</v>
      </c>
      <c r="C131" s="10" t="s">
        <v>9</v>
      </c>
      <c r="D131" s="10" t="s">
        <v>486</v>
      </c>
      <c r="E131" s="11" t="s">
        <v>487</v>
      </c>
      <c r="F131" s="11" t="s">
        <v>166</v>
      </c>
      <c r="G131" s="11" t="s">
        <v>488</v>
      </c>
      <c r="H131" s="13" t="s">
        <v>66</v>
      </c>
    </row>
    <row r="132" spans="1:8" x14ac:dyDescent="0.2">
      <c r="A132" s="5">
        <v>45652.956599212965</v>
      </c>
      <c r="B132" s="6" t="s">
        <v>473</v>
      </c>
      <c r="C132" s="6" t="s">
        <v>22</v>
      </c>
      <c r="D132" s="6" t="s">
        <v>489</v>
      </c>
      <c r="E132" s="15" t="s">
        <v>490</v>
      </c>
      <c r="F132" s="15" t="s">
        <v>491</v>
      </c>
      <c r="G132" s="15" t="s">
        <v>492</v>
      </c>
      <c r="H132" s="8" t="s">
        <v>66</v>
      </c>
    </row>
    <row r="133" spans="1:8" x14ac:dyDescent="0.2">
      <c r="A133" s="9">
        <v>45652.979927766202</v>
      </c>
      <c r="B133" s="10" t="s">
        <v>124</v>
      </c>
      <c r="C133" s="10" t="s">
        <v>16</v>
      </c>
      <c r="D133" s="10" t="s">
        <v>493</v>
      </c>
      <c r="E133" s="11" t="s">
        <v>70</v>
      </c>
      <c r="F133" s="11" t="s">
        <v>83</v>
      </c>
      <c r="G133" s="11" t="s">
        <v>37</v>
      </c>
      <c r="H133" s="13" t="s">
        <v>342</v>
      </c>
    </row>
    <row r="134" spans="1:8" x14ac:dyDescent="0.2">
      <c r="A134" s="5">
        <v>45652.985176145834</v>
      </c>
      <c r="B134" s="6" t="s">
        <v>124</v>
      </c>
      <c r="C134" s="6" t="s">
        <v>16</v>
      </c>
      <c r="D134" s="6" t="s">
        <v>494</v>
      </c>
      <c r="E134" s="15" t="s">
        <v>495</v>
      </c>
      <c r="F134" s="15" t="s">
        <v>496</v>
      </c>
      <c r="G134" s="15" t="s">
        <v>497</v>
      </c>
      <c r="H134" s="8" t="s">
        <v>342</v>
      </c>
    </row>
    <row r="135" spans="1:8" x14ac:dyDescent="0.2">
      <c r="A135" s="9">
        <v>45652.989619039348</v>
      </c>
      <c r="B135" s="10" t="s">
        <v>124</v>
      </c>
      <c r="C135" s="10" t="s">
        <v>16</v>
      </c>
      <c r="D135" s="10" t="s">
        <v>498</v>
      </c>
      <c r="E135" s="11" t="s">
        <v>499</v>
      </c>
      <c r="F135" s="11" t="s">
        <v>500</v>
      </c>
      <c r="G135" s="11" t="s">
        <v>501</v>
      </c>
      <c r="H135" s="13" t="s">
        <v>342</v>
      </c>
    </row>
    <row r="136" spans="1:8" x14ac:dyDescent="0.2">
      <c r="A136" s="5">
        <v>45652.9977296875</v>
      </c>
      <c r="B136" s="6" t="s">
        <v>124</v>
      </c>
      <c r="C136" s="6" t="s">
        <v>16</v>
      </c>
      <c r="D136" s="6" t="s">
        <v>502</v>
      </c>
      <c r="E136" s="15" t="s">
        <v>503</v>
      </c>
      <c r="F136" s="15" t="s">
        <v>504</v>
      </c>
      <c r="G136" s="15" t="s">
        <v>505</v>
      </c>
      <c r="H136" s="8" t="s">
        <v>342</v>
      </c>
    </row>
    <row r="137" spans="1:8" x14ac:dyDescent="0.2">
      <c r="A137" s="9">
        <v>45653.010571238425</v>
      </c>
      <c r="B137" s="10" t="s">
        <v>337</v>
      </c>
      <c r="C137" s="10" t="s">
        <v>16</v>
      </c>
      <c r="D137" s="10" t="s">
        <v>506</v>
      </c>
      <c r="E137" s="11" t="s">
        <v>507</v>
      </c>
      <c r="F137" s="11" t="s">
        <v>508</v>
      </c>
      <c r="G137" s="11" t="s">
        <v>509</v>
      </c>
      <c r="H137" s="13" t="s">
        <v>342</v>
      </c>
    </row>
    <row r="138" spans="1:8" x14ac:dyDescent="0.2">
      <c r="A138" s="5">
        <v>45653.894045289351</v>
      </c>
      <c r="B138" s="6" t="s">
        <v>46</v>
      </c>
      <c r="C138" s="6" t="s">
        <v>16</v>
      </c>
      <c r="D138" s="6" t="s">
        <v>510</v>
      </c>
      <c r="E138" s="15" t="s">
        <v>68</v>
      </c>
      <c r="F138" s="15" t="s">
        <v>113</v>
      </c>
      <c r="G138" s="15" t="s">
        <v>225</v>
      </c>
      <c r="H138" s="8" t="s">
        <v>51</v>
      </c>
    </row>
    <row r="139" spans="1:8" x14ac:dyDescent="0.2">
      <c r="A139" s="9">
        <v>45653.895274050927</v>
      </c>
      <c r="B139" s="10" t="s">
        <v>46</v>
      </c>
      <c r="C139" s="10" t="s">
        <v>16</v>
      </c>
      <c r="D139" s="10" t="s">
        <v>511</v>
      </c>
      <c r="E139" s="11" t="s">
        <v>115</v>
      </c>
      <c r="F139" s="11" t="s">
        <v>113</v>
      </c>
      <c r="G139" s="11" t="s">
        <v>225</v>
      </c>
      <c r="H139" s="13" t="s">
        <v>51</v>
      </c>
    </row>
    <row r="140" spans="1:8" x14ac:dyDescent="0.2">
      <c r="A140" s="5">
        <v>45653.898391342591</v>
      </c>
      <c r="B140" s="6" t="s">
        <v>46</v>
      </c>
      <c r="C140" s="6" t="s">
        <v>16</v>
      </c>
      <c r="D140" s="6" t="s">
        <v>512</v>
      </c>
      <c r="E140" s="15" t="s">
        <v>113</v>
      </c>
      <c r="F140" s="15" t="s">
        <v>115</v>
      </c>
      <c r="G140" s="15" t="s">
        <v>225</v>
      </c>
      <c r="H140" s="8" t="s">
        <v>51</v>
      </c>
    </row>
    <row r="141" spans="1:8" x14ac:dyDescent="0.2">
      <c r="A141" s="9">
        <v>45653.902291620368</v>
      </c>
      <c r="B141" s="10" t="s">
        <v>46</v>
      </c>
      <c r="C141" s="10" t="s">
        <v>16</v>
      </c>
      <c r="D141" s="10" t="s">
        <v>513</v>
      </c>
      <c r="E141" s="11" t="s">
        <v>68</v>
      </c>
      <c r="F141" s="11" t="s">
        <v>113</v>
      </c>
      <c r="G141" s="11" t="s">
        <v>70</v>
      </c>
      <c r="H141" s="13" t="s">
        <v>51</v>
      </c>
    </row>
    <row r="142" spans="1:8" x14ac:dyDescent="0.2">
      <c r="A142" s="5">
        <v>45653.908424305555</v>
      </c>
      <c r="B142" s="6" t="s">
        <v>46</v>
      </c>
      <c r="C142" s="6" t="s">
        <v>16</v>
      </c>
      <c r="D142" s="6" t="s">
        <v>514</v>
      </c>
      <c r="E142" s="15" t="s">
        <v>515</v>
      </c>
      <c r="F142" s="15" t="s">
        <v>516</v>
      </c>
      <c r="G142" s="15" t="s">
        <v>517</v>
      </c>
      <c r="H142" s="8" t="s">
        <v>51</v>
      </c>
    </row>
    <row r="143" spans="1:8" x14ac:dyDescent="0.2">
      <c r="A143" s="9">
        <v>45653.910550266199</v>
      </c>
      <c r="B143" s="10" t="s">
        <v>46</v>
      </c>
      <c r="C143" s="10" t="s">
        <v>16</v>
      </c>
      <c r="D143" s="10" t="s">
        <v>518</v>
      </c>
      <c r="E143" s="11" t="s">
        <v>39</v>
      </c>
      <c r="F143" s="11" t="s">
        <v>113</v>
      </c>
      <c r="G143" s="11" t="s">
        <v>68</v>
      </c>
      <c r="H143" s="13" t="s">
        <v>51</v>
      </c>
    </row>
    <row r="144" spans="1:8" x14ac:dyDescent="0.2">
      <c r="A144" s="5">
        <v>45653.914177708335</v>
      </c>
      <c r="B144" s="6" t="s">
        <v>46</v>
      </c>
      <c r="C144" s="6" t="s">
        <v>16</v>
      </c>
      <c r="D144" s="6" t="s">
        <v>519</v>
      </c>
      <c r="E144" s="15" t="s">
        <v>115</v>
      </c>
      <c r="F144" s="15" t="s">
        <v>225</v>
      </c>
      <c r="G144" s="15" t="s">
        <v>38</v>
      </c>
      <c r="H144" s="8" t="s">
        <v>51</v>
      </c>
    </row>
    <row r="145" spans="1:8" x14ac:dyDescent="0.2">
      <c r="A145" s="9">
        <v>45654.716092199073</v>
      </c>
      <c r="B145" s="10" t="s">
        <v>520</v>
      </c>
      <c r="C145" s="10" t="s">
        <v>9</v>
      </c>
      <c r="D145" s="10" t="s">
        <v>521</v>
      </c>
      <c r="E145" s="11" t="s">
        <v>522</v>
      </c>
      <c r="F145" s="11" t="s">
        <v>523</v>
      </c>
      <c r="G145" s="11" t="s">
        <v>524</v>
      </c>
      <c r="H145" s="13" t="s">
        <v>525</v>
      </c>
    </row>
    <row r="146" spans="1:8" x14ac:dyDescent="0.2">
      <c r="A146" s="5">
        <v>45654.720605902781</v>
      </c>
      <c r="B146" s="6" t="s">
        <v>520</v>
      </c>
      <c r="C146" s="6" t="s">
        <v>22</v>
      </c>
      <c r="D146" s="6" t="s">
        <v>526</v>
      </c>
      <c r="E146" s="15" t="s">
        <v>113</v>
      </c>
      <c r="F146" s="15" t="s">
        <v>37</v>
      </c>
      <c r="G146" s="15" t="s">
        <v>39</v>
      </c>
      <c r="H146" s="8" t="s">
        <v>525</v>
      </c>
    </row>
    <row r="147" spans="1:8" x14ac:dyDescent="0.2">
      <c r="A147" s="9">
        <v>45654.723257627316</v>
      </c>
      <c r="B147" s="10" t="s">
        <v>520</v>
      </c>
      <c r="C147" s="10" t="s">
        <v>16</v>
      </c>
      <c r="D147" s="10" t="s">
        <v>527</v>
      </c>
      <c r="E147" s="11" t="s">
        <v>528</v>
      </c>
      <c r="F147" s="11" t="s">
        <v>529</v>
      </c>
      <c r="G147" s="11" t="s">
        <v>530</v>
      </c>
      <c r="H147" s="13" t="s">
        <v>525</v>
      </c>
    </row>
    <row r="148" spans="1:8" x14ac:dyDescent="0.2">
      <c r="A148" s="5">
        <v>45654.726558055554</v>
      </c>
      <c r="B148" s="6" t="s">
        <v>520</v>
      </c>
      <c r="C148" s="6" t="s">
        <v>9</v>
      </c>
      <c r="D148" s="6" t="s">
        <v>531</v>
      </c>
      <c r="E148" s="15" t="s">
        <v>532</v>
      </c>
      <c r="F148" s="15" t="s">
        <v>533</v>
      </c>
      <c r="G148" s="15" t="s">
        <v>534</v>
      </c>
      <c r="H148" s="8" t="s">
        <v>525</v>
      </c>
    </row>
    <row r="149" spans="1:8" x14ac:dyDescent="0.2">
      <c r="A149" s="9">
        <v>45654.728675300925</v>
      </c>
      <c r="B149" s="10" t="s">
        <v>520</v>
      </c>
      <c r="C149" s="10" t="s">
        <v>9</v>
      </c>
      <c r="D149" s="10" t="s">
        <v>535</v>
      </c>
      <c r="E149" s="11" t="s">
        <v>536</v>
      </c>
      <c r="F149" s="11" t="s">
        <v>522</v>
      </c>
      <c r="G149" s="11" t="s">
        <v>537</v>
      </c>
      <c r="H149" s="13" t="s">
        <v>525</v>
      </c>
    </row>
    <row r="150" spans="1:8" x14ac:dyDescent="0.2">
      <c r="A150" s="5">
        <v>45654.734394976855</v>
      </c>
      <c r="B150" s="6" t="s">
        <v>520</v>
      </c>
      <c r="C150" s="6" t="s">
        <v>16</v>
      </c>
      <c r="D150" s="6" t="s">
        <v>538</v>
      </c>
      <c r="E150" s="15" t="s">
        <v>539</v>
      </c>
      <c r="F150" s="15" t="s">
        <v>349</v>
      </c>
      <c r="G150" s="15" t="s">
        <v>70</v>
      </c>
      <c r="H150" s="8" t="s">
        <v>525</v>
      </c>
    </row>
    <row r="151" spans="1:8" x14ac:dyDescent="0.2">
      <c r="A151" s="9">
        <v>45654.735790798615</v>
      </c>
      <c r="B151" s="10" t="s">
        <v>520</v>
      </c>
      <c r="C151" s="10" t="s">
        <v>22</v>
      </c>
      <c r="D151" s="10" t="s">
        <v>540</v>
      </c>
      <c r="E151" s="11" t="s">
        <v>137</v>
      </c>
      <c r="F151" s="11" t="s">
        <v>541</v>
      </c>
      <c r="G151" s="11" t="s">
        <v>542</v>
      </c>
      <c r="H151" s="13" t="s">
        <v>525</v>
      </c>
    </row>
    <row r="152" spans="1:8" x14ac:dyDescent="0.2">
      <c r="A152" s="5">
        <v>45654.738590023146</v>
      </c>
      <c r="B152" s="6" t="s">
        <v>520</v>
      </c>
      <c r="C152" s="6" t="s">
        <v>22</v>
      </c>
      <c r="D152" s="6" t="s">
        <v>543</v>
      </c>
      <c r="E152" s="15" t="s">
        <v>544</v>
      </c>
      <c r="F152" s="15" t="s">
        <v>545</v>
      </c>
      <c r="G152" s="15" t="s">
        <v>546</v>
      </c>
      <c r="H152" s="8" t="s">
        <v>525</v>
      </c>
    </row>
    <row r="153" spans="1:8" x14ac:dyDescent="0.2">
      <c r="A153" s="9">
        <v>45654.780860046296</v>
      </c>
      <c r="B153" s="10" t="s">
        <v>35</v>
      </c>
      <c r="C153" s="10" t="s">
        <v>22</v>
      </c>
      <c r="D153" s="10" t="s">
        <v>547</v>
      </c>
      <c r="E153" s="11" t="s">
        <v>225</v>
      </c>
      <c r="F153" s="11" t="s">
        <v>548</v>
      </c>
      <c r="G153" s="11" t="s">
        <v>549</v>
      </c>
      <c r="H153" s="13" t="s">
        <v>66</v>
      </c>
    </row>
    <row r="154" spans="1:8" x14ac:dyDescent="0.2">
      <c r="A154" s="5">
        <v>45654.783513981485</v>
      </c>
      <c r="B154" s="6" t="s">
        <v>35</v>
      </c>
      <c r="C154" s="6" t="s">
        <v>16</v>
      </c>
      <c r="D154" s="6" t="s">
        <v>550</v>
      </c>
      <c r="E154" s="15" t="s">
        <v>551</v>
      </c>
      <c r="F154" s="15" t="s">
        <v>552</v>
      </c>
      <c r="G154" s="15" t="s">
        <v>553</v>
      </c>
      <c r="H154" s="8" t="s">
        <v>66</v>
      </c>
    </row>
    <row r="155" spans="1:8" x14ac:dyDescent="0.2">
      <c r="A155" s="9">
        <v>45654.788305335649</v>
      </c>
      <c r="B155" s="10" t="s">
        <v>554</v>
      </c>
      <c r="C155" s="10" t="s">
        <v>22</v>
      </c>
      <c r="D155" s="10" t="s">
        <v>555</v>
      </c>
      <c r="E155" s="11" t="s">
        <v>350</v>
      </c>
      <c r="F155" s="11" t="s">
        <v>358</v>
      </c>
      <c r="G155" s="11" t="s">
        <v>24</v>
      </c>
      <c r="H155" s="13" t="s">
        <v>66</v>
      </c>
    </row>
    <row r="156" spans="1:8" x14ac:dyDescent="0.2">
      <c r="A156" s="5">
        <v>45654.790623877314</v>
      </c>
      <c r="B156" s="6" t="s">
        <v>554</v>
      </c>
      <c r="C156" s="6" t="s">
        <v>22</v>
      </c>
      <c r="D156" s="6" t="s">
        <v>556</v>
      </c>
      <c r="E156" s="15" t="s">
        <v>557</v>
      </c>
      <c r="F156" s="15" t="s">
        <v>558</v>
      </c>
      <c r="G156" s="15" t="s">
        <v>559</v>
      </c>
      <c r="H156" s="8" t="s">
        <v>66</v>
      </c>
    </row>
    <row r="157" spans="1:8" x14ac:dyDescent="0.2">
      <c r="A157" s="9">
        <v>45654.799044942134</v>
      </c>
      <c r="B157" s="10" t="s">
        <v>554</v>
      </c>
      <c r="C157" s="10" t="s">
        <v>9</v>
      </c>
      <c r="D157" s="10" t="s">
        <v>560</v>
      </c>
      <c r="E157" s="11" t="s">
        <v>561</v>
      </c>
      <c r="F157" s="11" t="s">
        <v>562</v>
      </c>
      <c r="G157" s="11" t="s">
        <v>563</v>
      </c>
      <c r="H157" s="13" t="s">
        <v>66</v>
      </c>
    </row>
    <row r="158" spans="1:8" x14ac:dyDescent="0.2">
      <c r="A158" s="5">
        <v>45654.836693472222</v>
      </c>
      <c r="B158" s="6" t="s">
        <v>554</v>
      </c>
      <c r="C158" s="6" t="s">
        <v>9</v>
      </c>
      <c r="D158" s="6" t="s">
        <v>564</v>
      </c>
      <c r="E158" s="15" t="s">
        <v>565</v>
      </c>
      <c r="F158" s="15" t="s">
        <v>566</v>
      </c>
      <c r="G158" s="15" t="s">
        <v>567</v>
      </c>
      <c r="H158" s="8" t="s">
        <v>66</v>
      </c>
    </row>
    <row r="159" spans="1:8" x14ac:dyDescent="0.2">
      <c r="A159" s="9">
        <v>45654.841499594906</v>
      </c>
      <c r="B159" s="10" t="s">
        <v>554</v>
      </c>
      <c r="C159" s="10" t="s">
        <v>16</v>
      </c>
      <c r="D159" s="10" t="s">
        <v>568</v>
      </c>
      <c r="E159" s="11" t="s">
        <v>569</v>
      </c>
      <c r="F159" s="11" t="s">
        <v>570</v>
      </c>
      <c r="G159" s="11" t="s">
        <v>571</v>
      </c>
      <c r="H159" s="13" t="s">
        <v>66</v>
      </c>
    </row>
    <row r="160" spans="1:8" x14ac:dyDescent="0.2">
      <c r="A160" s="5">
        <v>45654.84522949074</v>
      </c>
      <c r="B160" s="6" t="s">
        <v>554</v>
      </c>
      <c r="C160" s="6" t="s">
        <v>9</v>
      </c>
      <c r="D160" s="6" t="s">
        <v>572</v>
      </c>
      <c r="E160" s="15" t="s">
        <v>573</v>
      </c>
      <c r="F160" s="15" t="s">
        <v>574</v>
      </c>
      <c r="G160" s="15" t="s">
        <v>575</v>
      </c>
      <c r="H160" s="8" t="s">
        <v>66</v>
      </c>
    </row>
    <row r="161" spans="1:8" x14ac:dyDescent="0.2">
      <c r="A161" s="9">
        <v>45655.726203333332</v>
      </c>
      <c r="B161" s="10" t="s">
        <v>8</v>
      </c>
      <c r="C161" s="10" t="s">
        <v>16</v>
      </c>
      <c r="D161" s="10" t="s">
        <v>576</v>
      </c>
      <c r="E161" s="11" t="s">
        <v>577</v>
      </c>
      <c r="F161" s="11" t="s">
        <v>578</v>
      </c>
      <c r="G161" s="11" t="s">
        <v>579</v>
      </c>
      <c r="H161" s="13" t="s">
        <v>14</v>
      </c>
    </row>
    <row r="162" spans="1:8" x14ac:dyDescent="0.2">
      <c r="A162" s="5">
        <v>45655.789978715278</v>
      </c>
      <c r="B162" s="6" t="s">
        <v>8</v>
      </c>
      <c r="C162" s="6" t="s">
        <v>22</v>
      </c>
      <c r="D162" s="6" t="s">
        <v>580</v>
      </c>
      <c r="E162" s="15" t="s">
        <v>581</v>
      </c>
      <c r="F162" s="15" t="s">
        <v>582</v>
      </c>
      <c r="G162" s="15" t="s">
        <v>583</v>
      </c>
      <c r="H162" s="8" t="s">
        <v>14</v>
      </c>
    </row>
    <row r="163" spans="1:8" x14ac:dyDescent="0.2">
      <c r="A163" s="9">
        <v>45655.99050417824</v>
      </c>
      <c r="B163" s="10" t="s">
        <v>184</v>
      </c>
      <c r="C163" s="10" t="s">
        <v>22</v>
      </c>
      <c r="D163" s="10" t="s">
        <v>584</v>
      </c>
      <c r="E163" s="11" t="s">
        <v>585</v>
      </c>
      <c r="F163" s="11" t="s">
        <v>586</v>
      </c>
      <c r="G163" s="11" t="s">
        <v>587</v>
      </c>
      <c r="H163" s="13" t="s">
        <v>14</v>
      </c>
    </row>
    <row r="164" spans="1:8" x14ac:dyDescent="0.2">
      <c r="A164" s="5">
        <v>45655.991681111111</v>
      </c>
      <c r="B164" s="6" t="s">
        <v>46</v>
      </c>
      <c r="C164" s="6" t="s">
        <v>16</v>
      </c>
      <c r="D164" s="6" t="s">
        <v>588</v>
      </c>
      <c r="E164" s="15" t="s">
        <v>158</v>
      </c>
      <c r="F164" s="15" t="s">
        <v>296</v>
      </c>
      <c r="G164" s="15" t="s">
        <v>157</v>
      </c>
      <c r="H164" s="8" t="s">
        <v>51</v>
      </c>
    </row>
    <row r="165" spans="1:8" x14ac:dyDescent="0.2">
      <c r="A165" s="9">
        <v>45655.99634539352</v>
      </c>
      <c r="B165" s="10" t="s">
        <v>207</v>
      </c>
      <c r="C165" s="10" t="s">
        <v>9</v>
      </c>
      <c r="D165" s="10" t="s">
        <v>589</v>
      </c>
      <c r="E165" s="11" t="s">
        <v>590</v>
      </c>
      <c r="F165" s="11" t="s">
        <v>591</v>
      </c>
      <c r="G165" s="11" t="s">
        <v>592</v>
      </c>
      <c r="H165" s="13" t="s">
        <v>51</v>
      </c>
    </row>
    <row r="166" spans="1:8" x14ac:dyDescent="0.2">
      <c r="A166" s="5">
        <v>45656.008105104163</v>
      </c>
      <c r="B166" s="6" t="s">
        <v>207</v>
      </c>
      <c r="C166" s="6" t="s">
        <v>22</v>
      </c>
      <c r="D166" s="6" t="s">
        <v>593</v>
      </c>
      <c r="E166" s="15" t="s">
        <v>594</v>
      </c>
      <c r="F166" s="15" t="s">
        <v>595</v>
      </c>
      <c r="G166" s="15" t="s">
        <v>596</v>
      </c>
      <c r="H166" s="8" t="s">
        <v>51</v>
      </c>
    </row>
    <row r="167" spans="1:8" x14ac:dyDescent="0.2">
      <c r="A167" s="9">
        <v>45656.578776342591</v>
      </c>
      <c r="B167" s="10" t="s">
        <v>597</v>
      </c>
      <c r="C167" s="10" t="s">
        <v>22</v>
      </c>
      <c r="D167" s="10" t="s">
        <v>598</v>
      </c>
      <c r="E167" s="11" t="s">
        <v>599</v>
      </c>
      <c r="F167" s="11" t="s">
        <v>600</v>
      </c>
      <c r="G167" s="11" t="s">
        <v>601</v>
      </c>
      <c r="H167" s="13" t="s">
        <v>66</v>
      </c>
    </row>
    <row r="168" spans="1:8" x14ac:dyDescent="0.2">
      <c r="A168" s="5">
        <v>45656.581133171298</v>
      </c>
      <c r="B168" s="6" t="s">
        <v>597</v>
      </c>
      <c r="C168" s="6" t="s">
        <v>22</v>
      </c>
      <c r="D168" s="6" t="s">
        <v>602</v>
      </c>
      <c r="E168" s="15" t="s">
        <v>603</v>
      </c>
      <c r="F168" s="15" t="s">
        <v>604</v>
      </c>
      <c r="G168" s="15" t="s">
        <v>605</v>
      </c>
      <c r="H168" s="8" t="s">
        <v>66</v>
      </c>
    </row>
    <row r="169" spans="1:8" x14ac:dyDescent="0.2">
      <c r="A169" s="9">
        <v>45656.585456539353</v>
      </c>
      <c r="B169" s="10" t="s">
        <v>597</v>
      </c>
      <c r="C169" s="10" t="s">
        <v>9</v>
      </c>
      <c r="D169" s="10" t="s">
        <v>606</v>
      </c>
      <c r="E169" s="11" t="s">
        <v>607</v>
      </c>
      <c r="F169" s="11" t="s">
        <v>608</v>
      </c>
      <c r="G169" s="11" t="s">
        <v>609</v>
      </c>
      <c r="H169" s="13" t="s">
        <v>66</v>
      </c>
    </row>
    <row r="170" spans="1:8" x14ac:dyDescent="0.2">
      <c r="A170" s="5">
        <v>45656.587089039356</v>
      </c>
      <c r="B170" s="6" t="s">
        <v>597</v>
      </c>
      <c r="C170" s="6" t="s">
        <v>16</v>
      </c>
      <c r="D170" s="6" t="s">
        <v>610</v>
      </c>
      <c r="E170" s="15" t="s">
        <v>611</v>
      </c>
      <c r="F170" s="15" t="s">
        <v>612</v>
      </c>
      <c r="G170" s="15" t="s">
        <v>613</v>
      </c>
      <c r="H170" s="8" t="s">
        <v>66</v>
      </c>
    </row>
    <row r="171" spans="1:8" x14ac:dyDescent="0.2">
      <c r="A171" s="9">
        <v>45656.589141574077</v>
      </c>
      <c r="B171" s="10" t="s">
        <v>597</v>
      </c>
      <c r="C171" s="10" t="s">
        <v>9</v>
      </c>
      <c r="D171" s="10" t="s">
        <v>614</v>
      </c>
      <c r="E171" s="11" t="s">
        <v>615</v>
      </c>
      <c r="F171" s="11" t="s">
        <v>616</v>
      </c>
      <c r="G171" s="11" t="s">
        <v>617</v>
      </c>
      <c r="H171" s="13" t="s">
        <v>66</v>
      </c>
    </row>
    <row r="172" spans="1:8" x14ac:dyDescent="0.2">
      <c r="A172" s="5">
        <v>45656.591024386573</v>
      </c>
      <c r="B172" s="6" t="s">
        <v>597</v>
      </c>
      <c r="C172" s="6" t="s">
        <v>9</v>
      </c>
      <c r="D172" s="6" t="s">
        <v>618</v>
      </c>
      <c r="E172" s="15" t="s">
        <v>619</v>
      </c>
      <c r="F172" s="15" t="s">
        <v>620</v>
      </c>
      <c r="G172" s="15" t="s">
        <v>621</v>
      </c>
      <c r="H172" s="8" t="s">
        <v>66</v>
      </c>
    </row>
    <row r="173" spans="1:8" x14ac:dyDescent="0.2">
      <c r="A173" s="9">
        <v>45656.599881840273</v>
      </c>
      <c r="B173" s="10" t="s">
        <v>597</v>
      </c>
      <c r="C173" s="10" t="s">
        <v>16</v>
      </c>
      <c r="D173" s="10" t="s">
        <v>622</v>
      </c>
      <c r="E173" s="11" t="s">
        <v>113</v>
      </c>
      <c r="F173" s="11" t="s">
        <v>115</v>
      </c>
      <c r="G173" s="11" t="s">
        <v>39</v>
      </c>
      <c r="H173" s="13" t="s">
        <v>66</v>
      </c>
    </row>
    <row r="174" spans="1:8" x14ac:dyDescent="0.2">
      <c r="A174" s="5">
        <v>45656.602401064811</v>
      </c>
      <c r="B174" s="6" t="s">
        <v>597</v>
      </c>
      <c r="C174" s="6" t="s">
        <v>16</v>
      </c>
      <c r="D174" s="6" t="s">
        <v>623</v>
      </c>
      <c r="E174" s="15" t="s">
        <v>624</v>
      </c>
      <c r="F174" s="15" t="s">
        <v>625</v>
      </c>
      <c r="G174" s="15" t="s">
        <v>608</v>
      </c>
      <c r="H174" s="8" t="s">
        <v>66</v>
      </c>
    </row>
    <row r="175" spans="1:8" x14ac:dyDescent="0.2">
      <c r="A175" s="9">
        <v>45656.604659398145</v>
      </c>
      <c r="B175" s="10" t="s">
        <v>597</v>
      </c>
      <c r="C175" s="10" t="s">
        <v>9</v>
      </c>
      <c r="D175" s="10" t="s">
        <v>626</v>
      </c>
      <c r="E175" s="11" t="s">
        <v>627</v>
      </c>
      <c r="F175" s="11" t="s">
        <v>628</v>
      </c>
      <c r="G175" s="11" t="s">
        <v>629</v>
      </c>
      <c r="H175" s="13" t="s">
        <v>66</v>
      </c>
    </row>
    <row r="176" spans="1:8" x14ac:dyDescent="0.2">
      <c r="A176" s="5">
        <v>45656.608079872683</v>
      </c>
      <c r="B176" s="6" t="s">
        <v>597</v>
      </c>
      <c r="C176" s="6" t="s">
        <v>16</v>
      </c>
      <c r="D176" s="6" t="s">
        <v>630</v>
      </c>
      <c r="E176" s="15" t="s">
        <v>631</v>
      </c>
      <c r="F176" s="15" t="s">
        <v>632</v>
      </c>
      <c r="G176" s="15" t="s">
        <v>633</v>
      </c>
      <c r="H176" s="8" t="s">
        <v>66</v>
      </c>
    </row>
    <row r="177" spans="1:8" x14ac:dyDescent="0.2">
      <c r="A177" s="9">
        <v>45656.648578969907</v>
      </c>
      <c r="B177" s="10" t="s">
        <v>35</v>
      </c>
      <c r="C177" s="10" t="s">
        <v>9</v>
      </c>
      <c r="D177" s="10" t="s">
        <v>634</v>
      </c>
      <c r="E177" s="11" t="s">
        <v>39</v>
      </c>
      <c r="F177" s="11" t="s">
        <v>548</v>
      </c>
      <c r="G177" s="11" t="s">
        <v>68</v>
      </c>
      <c r="H177" s="13" t="s">
        <v>66</v>
      </c>
    </row>
    <row r="178" spans="1:8" x14ac:dyDescent="0.2">
      <c r="A178" s="5">
        <v>45656.652284525466</v>
      </c>
      <c r="B178" s="6" t="s">
        <v>35</v>
      </c>
      <c r="C178" s="6" t="s">
        <v>9</v>
      </c>
      <c r="D178" s="6" t="s">
        <v>635</v>
      </c>
      <c r="E178" s="15" t="s">
        <v>636</v>
      </c>
      <c r="F178" s="15" t="s">
        <v>637</v>
      </c>
      <c r="G178" s="15" t="s">
        <v>638</v>
      </c>
      <c r="H178" s="8" t="s">
        <v>66</v>
      </c>
    </row>
    <row r="179" spans="1:8" x14ac:dyDescent="0.2">
      <c r="A179" s="9">
        <v>45656.654066006944</v>
      </c>
      <c r="B179" s="10" t="s">
        <v>198</v>
      </c>
      <c r="C179" s="10" t="s">
        <v>22</v>
      </c>
      <c r="D179" s="10" t="s">
        <v>639</v>
      </c>
      <c r="E179" s="11" t="s">
        <v>137</v>
      </c>
      <c r="F179" s="11" t="s">
        <v>640</v>
      </c>
      <c r="G179" s="11" t="s">
        <v>641</v>
      </c>
      <c r="H179" s="13" t="s">
        <v>525</v>
      </c>
    </row>
    <row r="180" spans="1:8" x14ac:dyDescent="0.2">
      <c r="A180" s="5">
        <v>45656.657978425923</v>
      </c>
      <c r="B180" s="6" t="s">
        <v>198</v>
      </c>
      <c r="C180" s="6" t="s">
        <v>22</v>
      </c>
      <c r="D180" s="6" t="s">
        <v>642</v>
      </c>
      <c r="E180" s="15" t="s">
        <v>643</v>
      </c>
      <c r="F180" s="15" t="s">
        <v>644</v>
      </c>
      <c r="G180" s="15" t="s">
        <v>645</v>
      </c>
      <c r="H180" s="8" t="s">
        <v>525</v>
      </c>
    </row>
    <row r="181" spans="1:8" x14ac:dyDescent="0.2">
      <c r="A181" s="9">
        <v>45656.659977488423</v>
      </c>
      <c r="B181" s="10" t="s">
        <v>198</v>
      </c>
      <c r="C181" s="10" t="s">
        <v>9</v>
      </c>
      <c r="D181" s="10" t="s">
        <v>646</v>
      </c>
      <c r="E181" s="11" t="s">
        <v>647</v>
      </c>
      <c r="F181" s="11" t="s">
        <v>648</v>
      </c>
      <c r="G181" s="11" t="s">
        <v>649</v>
      </c>
      <c r="H181" s="13" t="s">
        <v>525</v>
      </c>
    </row>
    <row r="182" spans="1:8" x14ac:dyDescent="0.2">
      <c r="A182" s="5">
        <v>45656.663020300926</v>
      </c>
      <c r="B182" s="6" t="s">
        <v>198</v>
      </c>
      <c r="C182" s="6" t="s">
        <v>16</v>
      </c>
      <c r="D182" s="6" t="s">
        <v>650</v>
      </c>
      <c r="E182" s="15" t="s">
        <v>651</v>
      </c>
      <c r="F182" s="15" t="s">
        <v>652</v>
      </c>
      <c r="G182" s="15" t="s">
        <v>653</v>
      </c>
      <c r="H182" s="8" t="s">
        <v>525</v>
      </c>
    </row>
    <row r="183" spans="1:8" x14ac:dyDescent="0.2">
      <c r="A183" s="9">
        <v>45656.664981307869</v>
      </c>
      <c r="B183" s="10" t="s">
        <v>198</v>
      </c>
      <c r="C183" s="10" t="s">
        <v>22</v>
      </c>
      <c r="D183" s="10" t="s">
        <v>654</v>
      </c>
      <c r="E183" s="11" t="s">
        <v>655</v>
      </c>
      <c r="F183" s="11" t="s">
        <v>656</v>
      </c>
      <c r="G183" s="11" t="s">
        <v>657</v>
      </c>
      <c r="H183" s="13" t="s">
        <v>525</v>
      </c>
    </row>
    <row r="184" spans="1:8" x14ac:dyDescent="0.2">
      <c r="A184" s="5">
        <v>45656.666504374996</v>
      </c>
      <c r="B184" s="6" t="s">
        <v>597</v>
      </c>
      <c r="C184" s="6" t="s">
        <v>16</v>
      </c>
      <c r="D184" s="6" t="s">
        <v>658</v>
      </c>
      <c r="E184" s="15" t="s">
        <v>659</v>
      </c>
      <c r="F184" s="15" t="s">
        <v>660</v>
      </c>
      <c r="G184" s="15" t="s">
        <v>661</v>
      </c>
      <c r="H184" s="8" t="s">
        <v>66</v>
      </c>
    </row>
    <row r="185" spans="1:8" x14ac:dyDescent="0.2">
      <c r="A185" s="9">
        <v>45656.669304189811</v>
      </c>
      <c r="B185" s="10" t="s">
        <v>597</v>
      </c>
      <c r="C185" s="10" t="s">
        <v>9</v>
      </c>
      <c r="D185" s="10" t="s">
        <v>662</v>
      </c>
      <c r="E185" s="11" t="s">
        <v>663</v>
      </c>
      <c r="F185" s="11" t="s">
        <v>664</v>
      </c>
      <c r="G185" s="11" t="s">
        <v>665</v>
      </c>
      <c r="H185" s="13" t="s">
        <v>66</v>
      </c>
    </row>
    <row r="186" spans="1:8" x14ac:dyDescent="0.2">
      <c r="A186" s="5">
        <v>45656.671945520837</v>
      </c>
      <c r="B186" s="6" t="s">
        <v>597</v>
      </c>
      <c r="C186" s="6" t="s">
        <v>22</v>
      </c>
      <c r="D186" s="6" t="s">
        <v>666</v>
      </c>
      <c r="E186" s="15" t="s">
        <v>667</v>
      </c>
      <c r="F186" s="15" t="s">
        <v>668</v>
      </c>
      <c r="G186" s="15" t="s">
        <v>669</v>
      </c>
      <c r="H186" s="8" t="s">
        <v>66</v>
      </c>
    </row>
    <row r="187" spans="1:8" x14ac:dyDescent="0.2">
      <c r="A187" s="9">
        <v>45656.673595</v>
      </c>
      <c r="B187" s="10" t="s">
        <v>198</v>
      </c>
      <c r="C187" s="10" t="s">
        <v>16</v>
      </c>
      <c r="D187" s="10" t="s">
        <v>670</v>
      </c>
      <c r="E187" s="11" t="s">
        <v>671</v>
      </c>
      <c r="F187" s="11" t="s">
        <v>672</v>
      </c>
      <c r="G187" s="11" t="s">
        <v>673</v>
      </c>
      <c r="H187" s="13" t="s">
        <v>525</v>
      </c>
    </row>
    <row r="188" spans="1:8" x14ac:dyDescent="0.2">
      <c r="A188" s="5">
        <v>45656.676248414355</v>
      </c>
      <c r="B188" s="6" t="s">
        <v>597</v>
      </c>
      <c r="C188" s="6" t="s">
        <v>22</v>
      </c>
      <c r="D188" s="6" t="s">
        <v>674</v>
      </c>
      <c r="E188" s="15" t="s">
        <v>675</v>
      </c>
      <c r="F188" s="15" t="s">
        <v>676</v>
      </c>
      <c r="G188" s="15" t="s">
        <v>677</v>
      </c>
      <c r="H188" s="8" t="s">
        <v>66</v>
      </c>
    </row>
    <row r="189" spans="1:8" x14ac:dyDescent="0.2">
      <c r="A189" s="9">
        <v>45656.68020959491</v>
      </c>
      <c r="B189" s="10" t="s">
        <v>597</v>
      </c>
      <c r="C189" s="10" t="s">
        <v>9</v>
      </c>
      <c r="D189" s="10" t="s">
        <v>678</v>
      </c>
      <c r="E189" s="11" t="s">
        <v>679</v>
      </c>
      <c r="F189" s="11" t="s">
        <v>680</v>
      </c>
      <c r="G189" s="11" t="s">
        <v>681</v>
      </c>
      <c r="H189" s="13" t="s">
        <v>66</v>
      </c>
    </row>
    <row r="190" spans="1:8" x14ac:dyDescent="0.2">
      <c r="A190" s="5">
        <v>45656.68496619213</v>
      </c>
      <c r="B190" s="6" t="s">
        <v>597</v>
      </c>
      <c r="C190" s="6" t="s">
        <v>9</v>
      </c>
      <c r="D190" s="6" t="s">
        <v>682</v>
      </c>
      <c r="E190" s="15" t="s">
        <v>683</v>
      </c>
      <c r="F190" s="15" t="s">
        <v>684</v>
      </c>
      <c r="G190" s="15" t="s">
        <v>685</v>
      </c>
      <c r="H190" s="8" t="s">
        <v>66</v>
      </c>
    </row>
    <row r="191" spans="1:8" x14ac:dyDescent="0.2">
      <c r="A191" s="9">
        <v>45656.689702812495</v>
      </c>
      <c r="B191" s="10" t="s">
        <v>597</v>
      </c>
      <c r="C191" s="10" t="s">
        <v>16</v>
      </c>
      <c r="D191" s="10" t="s">
        <v>686</v>
      </c>
      <c r="E191" s="11" t="s">
        <v>687</v>
      </c>
      <c r="F191" s="11" t="s">
        <v>688</v>
      </c>
      <c r="G191" s="11" t="s">
        <v>689</v>
      </c>
      <c r="H191" s="13" t="s">
        <v>66</v>
      </c>
    </row>
    <row r="192" spans="1:8" x14ac:dyDescent="0.2">
      <c r="A192" s="5">
        <v>45656.77938521991</v>
      </c>
      <c r="B192" s="6" t="s">
        <v>62</v>
      </c>
      <c r="C192" s="6" t="s">
        <v>16</v>
      </c>
      <c r="D192" s="6" t="s">
        <v>690</v>
      </c>
      <c r="E192" s="15" t="s">
        <v>691</v>
      </c>
      <c r="F192" s="15" t="s">
        <v>93</v>
      </c>
      <c r="G192" s="15" t="s">
        <v>692</v>
      </c>
      <c r="H192" s="8" t="s">
        <v>66</v>
      </c>
    </row>
    <row r="193" spans="1:8" x14ac:dyDescent="0.2">
      <c r="A193" s="9">
        <v>45656.78059678241</v>
      </c>
      <c r="B193" s="10" t="s">
        <v>62</v>
      </c>
      <c r="C193" s="10" t="s">
        <v>9</v>
      </c>
      <c r="D193" s="10" t="s">
        <v>693</v>
      </c>
      <c r="E193" s="11" t="s">
        <v>694</v>
      </c>
      <c r="F193" s="11" t="s">
        <v>695</v>
      </c>
      <c r="G193" s="11" t="s">
        <v>696</v>
      </c>
      <c r="H193" s="13" t="s">
        <v>66</v>
      </c>
    </row>
    <row r="194" spans="1:8" x14ac:dyDescent="0.2">
      <c r="A194" s="5">
        <v>45656.782254652775</v>
      </c>
      <c r="B194" s="6" t="s">
        <v>62</v>
      </c>
      <c r="C194" s="6" t="s">
        <v>22</v>
      </c>
      <c r="D194" s="6" t="s">
        <v>697</v>
      </c>
      <c r="E194" s="15" t="s">
        <v>158</v>
      </c>
      <c r="F194" s="15" t="s">
        <v>258</v>
      </c>
      <c r="G194" s="15" t="s">
        <v>157</v>
      </c>
      <c r="H194" s="8" t="s">
        <v>66</v>
      </c>
    </row>
    <row r="195" spans="1:8" x14ac:dyDescent="0.2">
      <c r="A195" s="9">
        <v>45656.782601527782</v>
      </c>
      <c r="B195" s="10" t="s">
        <v>62</v>
      </c>
      <c r="C195" s="10" t="s">
        <v>22</v>
      </c>
      <c r="D195" s="10" t="s">
        <v>698</v>
      </c>
      <c r="E195" s="11" t="s">
        <v>157</v>
      </c>
      <c r="F195" s="11" t="s">
        <v>158</v>
      </c>
      <c r="G195" s="11" t="s">
        <v>298</v>
      </c>
      <c r="H195" s="13" t="s">
        <v>66</v>
      </c>
    </row>
    <row r="196" spans="1:8" x14ac:dyDescent="0.2">
      <c r="A196" s="5">
        <v>45656.785866620368</v>
      </c>
      <c r="B196" s="6" t="s">
        <v>62</v>
      </c>
      <c r="C196" s="6" t="s">
        <v>16</v>
      </c>
      <c r="D196" s="6" t="s">
        <v>699</v>
      </c>
      <c r="E196" s="15" t="s">
        <v>166</v>
      </c>
      <c r="F196" s="15" t="s">
        <v>232</v>
      </c>
      <c r="G196" s="15" t="s">
        <v>700</v>
      </c>
      <c r="H196" s="8" t="s">
        <v>66</v>
      </c>
    </row>
    <row r="197" spans="1:8" x14ac:dyDescent="0.2">
      <c r="A197" s="9">
        <v>45656.787755289348</v>
      </c>
      <c r="B197" s="10" t="s">
        <v>62</v>
      </c>
      <c r="C197" s="10" t="s">
        <v>9</v>
      </c>
      <c r="D197" s="10" t="s">
        <v>701</v>
      </c>
      <c r="E197" s="11" t="s">
        <v>702</v>
      </c>
      <c r="F197" s="11" t="s">
        <v>703</v>
      </c>
      <c r="G197" s="11" t="s">
        <v>704</v>
      </c>
      <c r="H197" s="13" t="s">
        <v>66</v>
      </c>
    </row>
    <row r="198" spans="1:8" x14ac:dyDescent="0.2">
      <c r="A198" s="5">
        <v>45656.831971898151</v>
      </c>
      <c r="B198" s="6" t="s">
        <v>62</v>
      </c>
      <c r="C198" s="6" t="s">
        <v>9</v>
      </c>
      <c r="D198" s="6" t="s">
        <v>705</v>
      </c>
      <c r="E198" s="15" t="s">
        <v>706</v>
      </c>
      <c r="F198" s="15" t="s">
        <v>707</v>
      </c>
      <c r="G198" s="15" t="s">
        <v>708</v>
      </c>
      <c r="H198" s="8" t="s">
        <v>66</v>
      </c>
    </row>
    <row r="199" spans="1:8" x14ac:dyDescent="0.2">
      <c r="A199" s="9">
        <v>45656.842136712963</v>
      </c>
      <c r="B199" s="10" t="s">
        <v>62</v>
      </c>
      <c r="C199" s="10" t="s">
        <v>16</v>
      </c>
      <c r="D199" s="10" t="s">
        <v>709</v>
      </c>
      <c r="E199" s="11" t="s">
        <v>710</v>
      </c>
      <c r="F199" s="11" t="s">
        <v>232</v>
      </c>
      <c r="G199" s="11" t="s">
        <v>711</v>
      </c>
      <c r="H199" s="13" t="s">
        <v>66</v>
      </c>
    </row>
    <row r="200" spans="1:8" x14ac:dyDescent="0.2">
      <c r="A200" s="5">
        <v>45656.846313148148</v>
      </c>
      <c r="B200" s="6" t="s">
        <v>62</v>
      </c>
      <c r="C200" s="6" t="s">
        <v>16</v>
      </c>
      <c r="D200" s="6" t="s">
        <v>712</v>
      </c>
      <c r="E200" s="15" t="s">
        <v>713</v>
      </c>
      <c r="F200" s="15" t="s">
        <v>714</v>
      </c>
      <c r="G200" s="15" t="s">
        <v>715</v>
      </c>
      <c r="H200" s="8" t="s">
        <v>66</v>
      </c>
    </row>
    <row r="201" spans="1:8" x14ac:dyDescent="0.2">
      <c r="A201" s="9">
        <v>45656.848388692131</v>
      </c>
      <c r="B201" s="10" t="s">
        <v>62</v>
      </c>
      <c r="C201" s="10" t="s">
        <v>9</v>
      </c>
      <c r="D201" s="10" t="s">
        <v>716</v>
      </c>
      <c r="E201" s="11" t="s">
        <v>76</v>
      </c>
      <c r="F201" s="11" t="s">
        <v>717</v>
      </c>
      <c r="G201" s="11" t="s">
        <v>718</v>
      </c>
      <c r="H201" s="13" t="s">
        <v>66</v>
      </c>
    </row>
    <row r="202" spans="1:8" x14ac:dyDescent="0.2">
      <c r="A202" s="5">
        <v>45656.849568912032</v>
      </c>
      <c r="B202" s="6" t="s">
        <v>62</v>
      </c>
      <c r="C202" s="6" t="s">
        <v>16</v>
      </c>
      <c r="D202" s="6" t="s">
        <v>719</v>
      </c>
      <c r="E202" s="15" t="s">
        <v>68</v>
      </c>
      <c r="F202" s="15" t="s">
        <v>225</v>
      </c>
      <c r="G202" s="15" t="s">
        <v>113</v>
      </c>
      <c r="H202" s="8" t="s">
        <v>66</v>
      </c>
    </row>
    <row r="203" spans="1:8" x14ac:dyDescent="0.2">
      <c r="A203" s="9">
        <v>45656.851752256945</v>
      </c>
      <c r="B203" s="10" t="s">
        <v>62</v>
      </c>
      <c r="C203" s="10" t="s">
        <v>16</v>
      </c>
      <c r="D203" s="10" t="s">
        <v>720</v>
      </c>
      <c r="E203" s="11" t="s">
        <v>721</v>
      </c>
      <c r="F203" s="11" t="s">
        <v>717</v>
      </c>
      <c r="G203" s="11" t="s">
        <v>722</v>
      </c>
      <c r="H203" s="13" t="s">
        <v>66</v>
      </c>
    </row>
    <row r="204" spans="1:8" x14ac:dyDescent="0.2">
      <c r="A204" s="5">
        <v>45656.85193744213</v>
      </c>
      <c r="B204" s="6" t="s">
        <v>62</v>
      </c>
      <c r="C204" s="6" t="s">
        <v>9</v>
      </c>
      <c r="D204" s="6" t="s">
        <v>723</v>
      </c>
      <c r="E204" s="15" t="s">
        <v>724</v>
      </c>
      <c r="F204" s="15" t="s">
        <v>725</v>
      </c>
      <c r="G204" s="15" t="s">
        <v>726</v>
      </c>
      <c r="H204" s="8" t="s">
        <v>66</v>
      </c>
    </row>
    <row r="205" spans="1:8" x14ac:dyDescent="0.2">
      <c r="A205" s="9">
        <v>45656.853818657408</v>
      </c>
      <c r="B205" s="10" t="s">
        <v>62</v>
      </c>
      <c r="C205" s="10" t="s">
        <v>16</v>
      </c>
      <c r="D205" s="10" t="s">
        <v>727</v>
      </c>
      <c r="E205" s="11" t="s">
        <v>81</v>
      </c>
      <c r="F205" s="11" t="s">
        <v>715</v>
      </c>
      <c r="G205" s="11" t="s">
        <v>728</v>
      </c>
      <c r="H205" s="13" t="s">
        <v>66</v>
      </c>
    </row>
    <row r="206" spans="1:8" x14ac:dyDescent="0.2">
      <c r="A206" s="5">
        <v>45656.857962638889</v>
      </c>
      <c r="B206" s="6" t="s">
        <v>62</v>
      </c>
      <c r="C206" s="6" t="s">
        <v>16</v>
      </c>
      <c r="D206" s="6" t="s">
        <v>729</v>
      </c>
      <c r="E206" s="15" t="s">
        <v>94</v>
      </c>
      <c r="F206" s="15" t="s">
        <v>93</v>
      </c>
      <c r="G206" s="15" t="s">
        <v>692</v>
      </c>
      <c r="H206" s="8" t="s">
        <v>66</v>
      </c>
    </row>
    <row r="207" spans="1:8" x14ac:dyDescent="0.2">
      <c r="A207" s="9">
        <v>45656.860874062499</v>
      </c>
      <c r="B207" s="10" t="s">
        <v>730</v>
      </c>
      <c r="C207" s="10" t="s">
        <v>22</v>
      </c>
      <c r="D207" s="10" t="s">
        <v>731</v>
      </c>
      <c r="E207" s="11" t="s">
        <v>732</v>
      </c>
      <c r="F207" s="11" t="s">
        <v>733</v>
      </c>
      <c r="G207" s="11" t="s">
        <v>734</v>
      </c>
      <c r="H207" s="13" t="s">
        <v>66</v>
      </c>
    </row>
    <row r="208" spans="1:8" x14ac:dyDescent="0.2">
      <c r="A208" s="5">
        <v>45656.862108680551</v>
      </c>
      <c r="B208" s="6" t="s">
        <v>730</v>
      </c>
      <c r="C208" s="6" t="s">
        <v>22</v>
      </c>
      <c r="D208" s="6" t="s">
        <v>735</v>
      </c>
      <c r="E208" s="15" t="s">
        <v>736</v>
      </c>
      <c r="F208" s="15" t="s">
        <v>737</v>
      </c>
      <c r="G208" s="15" t="s">
        <v>738</v>
      </c>
      <c r="H208" s="8" t="s">
        <v>66</v>
      </c>
    </row>
    <row r="209" spans="1:8" x14ac:dyDescent="0.2">
      <c r="A209" s="9">
        <v>45656.862517789355</v>
      </c>
      <c r="B209" s="10" t="s">
        <v>730</v>
      </c>
      <c r="C209" s="10" t="s">
        <v>22</v>
      </c>
      <c r="D209" s="10" t="s">
        <v>739</v>
      </c>
      <c r="E209" s="11" t="s">
        <v>740</v>
      </c>
      <c r="F209" s="11" t="s">
        <v>741</v>
      </c>
      <c r="G209" s="11" t="s">
        <v>742</v>
      </c>
      <c r="H209" s="13" t="s">
        <v>66</v>
      </c>
    </row>
    <row r="210" spans="1:8" x14ac:dyDescent="0.2">
      <c r="A210" s="5">
        <v>45656.864512106476</v>
      </c>
      <c r="B210" s="6" t="s">
        <v>730</v>
      </c>
      <c r="C210" s="6" t="s">
        <v>16</v>
      </c>
      <c r="D210" s="6" t="s">
        <v>743</v>
      </c>
      <c r="E210" s="15" t="s">
        <v>744</v>
      </c>
      <c r="F210" s="15" t="s">
        <v>745</v>
      </c>
      <c r="G210" s="15" t="s">
        <v>746</v>
      </c>
      <c r="H210" s="8" t="s">
        <v>66</v>
      </c>
    </row>
    <row r="211" spans="1:8" x14ac:dyDescent="0.2">
      <c r="A211" s="9">
        <v>45656.867146469907</v>
      </c>
      <c r="B211" s="10" t="s">
        <v>730</v>
      </c>
      <c r="C211" s="10" t="s">
        <v>16</v>
      </c>
      <c r="D211" s="10" t="s">
        <v>747</v>
      </c>
      <c r="E211" s="11" t="s">
        <v>748</v>
      </c>
      <c r="F211" s="11" t="s">
        <v>749</v>
      </c>
      <c r="G211" s="11" t="s">
        <v>750</v>
      </c>
      <c r="H211" s="13" t="s">
        <v>66</v>
      </c>
    </row>
    <row r="212" spans="1:8" x14ac:dyDescent="0.2">
      <c r="A212" s="5">
        <v>45656.868271250001</v>
      </c>
      <c r="B212" s="6" t="s">
        <v>730</v>
      </c>
      <c r="C212" s="6" t="s">
        <v>9</v>
      </c>
      <c r="D212" s="6" t="s">
        <v>751</v>
      </c>
      <c r="E212" s="15" t="s">
        <v>752</v>
      </c>
      <c r="F212" s="15" t="s">
        <v>753</v>
      </c>
      <c r="G212" s="15" t="s">
        <v>754</v>
      </c>
      <c r="H212" s="8" t="s">
        <v>66</v>
      </c>
    </row>
    <row r="213" spans="1:8" x14ac:dyDescent="0.2">
      <c r="A213" s="9">
        <v>45656.870672777775</v>
      </c>
      <c r="B213" s="10" t="s">
        <v>730</v>
      </c>
      <c r="C213" s="10" t="s">
        <v>9</v>
      </c>
      <c r="D213" s="10" t="s">
        <v>755</v>
      </c>
      <c r="E213" s="11" t="s">
        <v>756</v>
      </c>
      <c r="F213" s="11" t="s">
        <v>757</v>
      </c>
      <c r="G213" s="11" t="s">
        <v>758</v>
      </c>
      <c r="H213" s="13" t="s">
        <v>66</v>
      </c>
    </row>
    <row r="214" spans="1:8" x14ac:dyDescent="0.2">
      <c r="A214" s="5">
        <v>45656.872919398149</v>
      </c>
      <c r="B214" s="6" t="s">
        <v>730</v>
      </c>
      <c r="C214" s="6" t="s">
        <v>22</v>
      </c>
      <c r="D214" s="6" t="s">
        <v>759</v>
      </c>
      <c r="E214" s="15" t="s">
        <v>760</v>
      </c>
      <c r="F214" s="15" t="s">
        <v>761</v>
      </c>
      <c r="G214" s="15" t="s">
        <v>762</v>
      </c>
      <c r="H214" s="8" t="s">
        <v>66</v>
      </c>
    </row>
    <row r="215" spans="1:8" x14ac:dyDescent="0.2">
      <c r="A215" s="9">
        <v>45656.875722141209</v>
      </c>
      <c r="B215" s="10" t="s">
        <v>730</v>
      </c>
      <c r="C215" s="10" t="s">
        <v>9</v>
      </c>
      <c r="D215" s="10" t="s">
        <v>763</v>
      </c>
      <c r="E215" s="11" t="s">
        <v>764</v>
      </c>
      <c r="F215" s="11" t="s">
        <v>765</v>
      </c>
      <c r="G215" s="11" t="s">
        <v>766</v>
      </c>
      <c r="H215" s="13" t="s">
        <v>66</v>
      </c>
    </row>
    <row r="216" spans="1:8" x14ac:dyDescent="0.2">
      <c r="A216" s="5">
        <v>45656.876072685191</v>
      </c>
      <c r="B216" s="6" t="s">
        <v>730</v>
      </c>
      <c r="C216" s="6" t="s">
        <v>16</v>
      </c>
      <c r="D216" s="6" t="s">
        <v>763</v>
      </c>
      <c r="E216" s="15" t="s">
        <v>767</v>
      </c>
      <c r="F216" s="15" t="s">
        <v>768</v>
      </c>
      <c r="G216" s="15" t="s">
        <v>769</v>
      </c>
      <c r="H216" s="8" t="s">
        <v>66</v>
      </c>
    </row>
    <row r="217" spans="1:8" x14ac:dyDescent="0.2">
      <c r="A217" s="9">
        <v>45656.9210140625</v>
      </c>
      <c r="B217" s="10" t="s">
        <v>770</v>
      </c>
      <c r="C217" s="10" t="s">
        <v>22</v>
      </c>
      <c r="D217" s="10" t="s">
        <v>771</v>
      </c>
      <c r="E217" s="11" t="s">
        <v>70</v>
      </c>
      <c r="F217" s="11" t="s">
        <v>83</v>
      </c>
      <c r="G217" s="11" t="s">
        <v>68</v>
      </c>
      <c r="H217" s="13" t="s">
        <v>342</v>
      </c>
    </row>
    <row r="218" spans="1:8" x14ac:dyDescent="0.2">
      <c r="A218" s="5">
        <v>45656.922719930561</v>
      </c>
      <c r="B218" s="6" t="s">
        <v>770</v>
      </c>
      <c r="C218" s="6" t="s">
        <v>22</v>
      </c>
      <c r="D218" s="6" t="s">
        <v>772</v>
      </c>
      <c r="E218" s="15" t="s">
        <v>773</v>
      </c>
      <c r="F218" s="15" t="s">
        <v>774</v>
      </c>
      <c r="G218" s="15" t="s">
        <v>775</v>
      </c>
      <c r="H218" s="8" t="s">
        <v>342</v>
      </c>
    </row>
    <row r="219" spans="1:8" x14ac:dyDescent="0.2">
      <c r="A219" s="9">
        <v>45656.923661782406</v>
      </c>
      <c r="B219" s="10" t="s">
        <v>770</v>
      </c>
      <c r="C219" s="10" t="s">
        <v>22</v>
      </c>
      <c r="D219" s="10" t="s">
        <v>776</v>
      </c>
      <c r="E219" s="11" t="s">
        <v>68</v>
      </c>
      <c r="F219" s="11" t="s">
        <v>39</v>
      </c>
      <c r="G219" s="11" t="s">
        <v>83</v>
      </c>
      <c r="H219" s="13" t="s">
        <v>342</v>
      </c>
    </row>
    <row r="220" spans="1:8" x14ac:dyDescent="0.2">
      <c r="A220" s="5">
        <v>45656.924657337964</v>
      </c>
      <c r="B220" s="6" t="s">
        <v>770</v>
      </c>
      <c r="C220" s="6" t="s">
        <v>22</v>
      </c>
      <c r="D220" s="6" t="s">
        <v>777</v>
      </c>
      <c r="E220" s="15" t="s">
        <v>778</v>
      </c>
      <c r="F220" s="15" t="s">
        <v>779</v>
      </c>
      <c r="G220" s="15" t="s">
        <v>780</v>
      </c>
      <c r="H220" s="8" t="s">
        <v>342</v>
      </c>
    </row>
    <row r="221" spans="1:8" x14ac:dyDescent="0.2">
      <c r="A221" s="9">
        <v>45656.926581157408</v>
      </c>
      <c r="B221" s="10" t="s">
        <v>770</v>
      </c>
      <c r="C221" s="10" t="s">
        <v>22</v>
      </c>
      <c r="D221" s="10" t="s">
        <v>781</v>
      </c>
      <c r="E221" s="11" t="s">
        <v>782</v>
      </c>
      <c r="F221" s="11" t="s">
        <v>783</v>
      </c>
      <c r="G221" s="11" t="s">
        <v>784</v>
      </c>
      <c r="H221" s="13" t="s">
        <v>342</v>
      </c>
    </row>
    <row r="222" spans="1:8" x14ac:dyDescent="0.2">
      <c r="A222" s="5">
        <v>45656.927459791666</v>
      </c>
      <c r="B222" s="6" t="s">
        <v>770</v>
      </c>
      <c r="C222" s="6" t="s">
        <v>22</v>
      </c>
      <c r="D222" s="6" t="s">
        <v>785</v>
      </c>
      <c r="E222" s="15" t="s">
        <v>786</v>
      </c>
      <c r="F222" s="15" t="s">
        <v>787</v>
      </c>
      <c r="G222" s="15" t="s">
        <v>788</v>
      </c>
      <c r="H222" s="8" t="s">
        <v>342</v>
      </c>
    </row>
    <row r="223" spans="1:8" x14ac:dyDescent="0.2">
      <c r="A223" s="9">
        <v>45656.928254282408</v>
      </c>
      <c r="B223" s="10" t="s">
        <v>770</v>
      </c>
      <c r="C223" s="10" t="s">
        <v>9</v>
      </c>
      <c r="D223" s="10" t="s">
        <v>789</v>
      </c>
      <c r="E223" s="11" t="s">
        <v>69</v>
      </c>
      <c r="F223" s="11" t="s">
        <v>358</v>
      </c>
      <c r="G223" s="11" t="s">
        <v>591</v>
      </c>
      <c r="H223" s="13" t="s">
        <v>342</v>
      </c>
    </row>
    <row r="224" spans="1:8" x14ac:dyDescent="0.2">
      <c r="A224" s="5">
        <v>45656.932610844902</v>
      </c>
      <c r="B224" s="6" t="s">
        <v>770</v>
      </c>
      <c r="C224" s="6" t="s">
        <v>9</v>
      </c>
      <c r="D224" s="6" t="s">
        <v>790</v>
      </c>
      <c r="E224" s="15" t="s">
        <v>791</v>
      </c>
      <c r="F224" s="15" t="s">
        <v>792</v>
      </c>
      <c r="G224" s="15" t="s">
        <v>793</v>
      </c>
      <c r="H224" s="8" t="s">
        <v>342</v>
      </c>
    </row>
    <row r="225" spans="1:8" x14ac:dyDescent="0.2">
      <c r="A225" s="9">
        <v>45656.93354471065</v>
      </c>
      <c r="B225" s="10" t="s">
        <v>770</v>
      </c>
      <c r="C225" s="10" t="s">
        <v>9</v>
      </c>
      <c r="D225" s="10" t="s">
        <v>794</v>
      </c>
      <c r="E225" s="11" t="s">
        <v>70</v>
      </c>
      <c r="F225" s="11" t="s">
        <v>358</v>
      </c>
      <c r="G225" s="11" t="s">
        <v>68</v>
      </c>
      <c r="H225" s="13" t="s">
        <v>342</v>
      </c>
    </row>
    <row r="226" spans="1:8" x14ac:dyDescent="0.2">
      <c r="A226" s="5">
        <v>45656.93424412037</v>
      </c>
      <c r="B226" s="6" t="s">
        <v>770</v>
      </c>
      <c r="C226" s="6" t="s">
        <v>9</v>
      </c>
      <c r="D226" s="6" t="s">
        <v>795</v>
      </c>
      <c r="E226" s="15" t="s">
        <v>796</v>
      </c>
      <c r="F226" s="15" t="s">
        <v>797</v>
      </c>
      <c r="G226" s="15" t="s">
        <v>798</v>
      </c>
      <c r="H226" s="8" t="s">
        <v>342</v>
      </c>
    </row>
    <row r="227" spans="1:8" x14ac:dyDescent="0.2">
      <c r="A227" s="9">
        <v>45656.935457291664</v>
      </c>
      <c r="B227" s="10" t="s">
        <v>770</v>
      </c>
      <c r="C227" s="10" t="s">
        <v>9</v>
      </c>
      <c r="D227" s="10" t="s">
        <v>799</v>
      </c>
      <c r="E227" s="11" t="s">
        <v>800</v>
      </c>
      <c r="F227" s="11" t="s">
        <v>801</v>
      </c>
      <c r="G227" s="11" t="s">
        <v>802</v>
      </c>
      <c r="H227" s="13" t="s">
        <v>342</v>
      </c>
    </row>
    <row r="228" spans="1:8" x14ac:dyDescent="0.2">
      <c r="A228" s="5">
        <v>45656.93600011574</v>
      </c>
      <c r="B228" s="6" t="s">
        <v>770</v>
      </c>
      <c r="C228" s="6" t="s">
        <v>9</v>
      </c>
      <c r="D228" s="6" t="s">
        <v>803</v>
      </c>
      <c r="E228" s="15" t="s">
        <v>804</v>
      </c>
      <c r="F228" s="15" t="s">
        <v>805</v>
      </c>
      <c r="G228" s="15" t="s">
        <v>806</v>
      </c>
      <c r="H228" s="8" t="s">
        <v>342</v>
      </c>
    </row>
    <row r="229" spans="1:8" x14ac:dyDescent="0.2">
      <c r="A229" s="9">
        <v>45656.937149942125</v>
      </c>
      <c r="B229" s="10" t="s">
        <v>770</v>
      </c>
      <c r="C229" s="10" t="s">
        <v>16</v>
      </c>
      <c r="D229" s="10" t="s">
        <v>807</v>
      </c>
      <c r="E229" s="11" t="s">
        <v>808</v>
      </c>
      <c r="F229" s="11" t="s">
        <v>809</v>
      </c>
      <c r="G229" s="11" t="s">
        <v>810</v>
      </c>
      <c r="H229" s="13" t="s">
        <v>342</v>
      </c>
    </row>
    <row r="230" spans="1:8" x14ac:dyDescent="0.2">
      <c r="A230" s="5">
        <v>45656.937797685183</v>
      </c>
      <c r="B230" s="6" t="s">
        <v>770</v>
      </c>
      <c r="C230" s="6" t="s">
        <v>16</v>
      </c>
      <c r="D230" s="6" t="s">
        <v>811</v>
      </c>
      <c r="E230" s="15" t="s">
        <v>812</v>
      </c>
      <c r="F230" s="15" t="s">
        <v>813</v>
      </c>
      <c r="G230" s="15" t="s">
        <v>814</v>
      </c>
      <c r="H230" s="8" t="s">
        <v>342</v>
      </c>
    </row>
    <row r="231" spans="1:8" x14ac:dyDescent="0.2">
      <c r="A231" s="9">
        <v>45656.938387453702</v>
      </c>
      <c r="B231" s="10" t="s">
        <v>770</v>
      </c>
      <c r="C231" s="10" t="s">
        <v>16</v>
      </c>
      <c r="D231" s="10" t="s">
        <v>815</v>
      </c>
      <c r="E231" s="11" t="s">
        <v>591</v>
      </c>
      <c r="F231" s="11" t="s">
        <v>358</v>
      </c>
      <c r="G231" s="11" t="s">
        <v>69</v>
      </c>
      <c r="H231" s="13" t="s">
        <v>342</v>
      </c>
    </row>
    <row r="232" spans="1:8" x14ac:dyDescent="0.2">
      <c r="A232" s="5">
        <v>45656.939277650468</v>
      </c>
      <c r="B232" s="6" t="s">
        <v>770</v>
      </c>
      <c r="C232" s="6" t="s">
        <v>16</v>
      </c>
      <c r="D232" s="6" t="s">
        <v>816</v>
      </c>
      <c r="E232" s="15" t="s">
        <v>817</v>
      </c>
      <c r="F232" s="15" t="s">
        <v>818</v>
      </c>
      <c r="G232" s="15" t="s">
        <v>819</v>
      </c>
      <c r="H232" s="8" t="s">
        <v>342</v>
      </c>
    </row>
    <row r="233" spans="1:8" x14ac:dyDescent="0.2">
      <c r="A233" s="9">
        <v>45656.940633634258</v>
      </c>
      <c r="B233" s="10" t="s">
        <v>770</v>
      </c>
      <c r="C233" s="10" t="s">
        <v>16</v>
      </c>
      <c r="D233" s="10" t="s">
        <v>820</v>
      </c>
      <c r="E233" s="11" t="s">
        <v>821</v>
      </c>
      <c r="F233" s="11" t="s">
        <v>822</v>
      </c>
      <c r="G233" s="11" t="s">
        <v>823</v>
      </c>
      <c r="H233" s="13" t="s">
        <v>342</v>
      </c>
    </row>
    <row r="234" spans="1:8" x14ac:dyDescent="0.2">
      <c r="A234" s="5">
        <v>45656.941787592594</v>
      </c>
      <c r="B234" s="6" t="s">
        <v>770</v>
      </c>
      <c r="C234" s="6" t="s">
        <v>16</v>
      </c>
      <c r="D234" s="6" t="s">
        <v>824</v>
      </c>
      <c r="E234" s="15" t="s">
        <v>825</v>
      </c>
      <c r="F234" s="15" t="s">
        <v>826</v>
      </c>
      <c r="G234" s="15" t="s">
        <v>827</v>
      </c>
      <c r="H234" s="8" t="s">
        <v>342</v>
      </c>
    </row>
    <row r="235" spans="1:8" x14ac:dyDescent="0.2">
      <c r="A235" s="9">
        <v>45656.942664351853</v>
      </c>
      <c r="B235" s="10" t="s">
        <v>770</v>
      </c>
      <c r="C235" s="10" t="s">
        <v>16</v>
      </c>
      <c r="D235" s="10" t="s">
        <v>828</v>
      </c>
      <c r="E235" s="11" t="s">
        <v>829</v>
      </c>
      <c r="F235" s="11" t="s">
        <v>830</v>
      </c>
      <c r="G235" s="11" t="s">
        <v>831</v>
      </c>
      <c r="H235" s="13" t="s">
        <v>342</v>
      </c>
    </row>
    <row r="236" spans="1:8" x14ac:dyDescent="0.2">
      <c r="A236" s="5">
        <v>45656.943176666668</v>
      </c>
      <c r="B236" s="6" t="s">
        <v>770</v>
      </c>
      <c r="C236" s="6" t="s">
        <v>16</v>
      </c>
      <c r="D236" s="6" t="s">
        <v>832</v>
      </c>
      <c r="E236" s="15" t="s">
        <v>833</v>
      </c>
      <c r="F236" s="15" t="s">
        <v>834</v>
      </c>
      <c r="G236" s="15" t="s">
        <v>835</v>
      </c>
      <c r="H236" s="8" t="s">
        <v>342</v>
      </c>
    </row>
    <row r="237" spans="1:8" x14ac:dyDescent="0.2">
      <c r="A237" s="9">
        <v>45656.943534270831</v>
      </c>
      <c r="B237" s="10" t="s">
        <v>770</v>
      </c>
      <c r="C237" s="10" t="s">
        <v>16</v>
      </c>
      <c r="D237" s="10" t="s">
        <v>832</v>
      </c>
      <c r="E237" s="11" t="s">
        <v>836</v>
      </c>
      <c r="F237" s="11" t="s">
        <v>837</v>
      </c>
      <c r="G237" s="11" t="s">
        <v>801</v>
      </c>
      <c r="H237" s="13" t="s">
        <v>342</v>
      </c>
    </row>
    <row r="238" spans="1:8" x14ac:dyDescent="0.2">
      <c r="A238" s="5">
        <v>45657.567912175931</v>
      </c>
      <c r="B238" s="6" t="s">
        <v>838</v>
      </c>
      <c r="C238" s="6" t="s">
        <v>22</v>
      </c>
      <c r="D238" s="6" t="s">
        <v>839</v>
      </c>
      <c r="E238" s="15" t="s">
        <v>157</v>
      </c>
      <c r="F238" s="15" t="s">
        <v>258</v>
      </c>
      <c r="G238" s="15" t="s">
        <v>158</v>
      </c>
      <c r="H238" s="8" t="s">
        <v>342</v>
      </c>
    </row>
    <row r="239" spans="1:8" x14ac:dyDescent="0.2">
      <c r="A239" s="9">
        <v>45657.568227835647</v>
      </c>
      <c r="B239" s="10" t="s">
        <v>838</v>
      </c>
      <c r="C239" s="10" t="s">
        <v>22</v>
      </c>
      <c r="D239" s="10" t="s">
        <v>840</v>
      </c>
      <c r="E239" s="11" t="s">
        <v>258</v>
      </c>
      <c r="F239" s="11" t="s">
        <v>157</v>
      </c>
      <c r="G239" s="11" t="s">
        <v>158</v>
      </c>
      <c r="H239" s="13" t="s">
        <v>342</v>
      </c>
    </row>
    <row r="240" spans="1:8" x14ac:dyDescent="0.2">
      <c r="A240" s="5">
        <v>45657.568715659727</v>
      </c>
      <c r="B240" s="6" t="s">
        <v>838</v>
      </c>
      <c r="C240" s="6" t="s">
        <v>22</v>
      </c>
      <c r="D240" s="6" t="s">
        <v>841</v>
      </c>
      <c r="E240" s="15" t="s">
        <v>842</v>
      </c>
      <c r="F240" s="15" t="s">
        <v>843</v>
      </c>
      <c r="G240" s="15" t="s">
        <v>844</v>
      </c>
      <c r="H240" s="8" t="s">
        <v>342</v>
      </c>
    </row>
    <row r="241" spans="1:8" x14ac:dyDescent="0.2">
      <c r="A241" s="9">
        <v>45657.569141932865</v>
      </c>
      <c r="B241" s="10" t="s">
        <v>838</v>
      </c>
      <c r="C241" s="10" t="s">
        <v>22</v>
      </c>
      <c r="D241" s="10" t="s">
        <v>845</v>
      </c>
      <c r="E241" s="11" t="s">
        <v>844</v>
      </c>
      <c r="F241" s="11" t="s">
        <v>842</v>
      </c>
      <c r="G241" s="11" t="s">
        <v>843</v>
      </c>
      <c r="H241" s="13" t="s">
        <v>342</v>
      </c>
    </row>
    <row r="242" spans="1:8" x14ac:dyDescent="0.2">
      <c r="A242" s="5">
        <v>45657.570318993057</v>
      </c>
      <c r="B242" s="6" t="s">
        <v>838</v>
      </c>
      <c r="C242" s="6" t="s">
        <v>22</v>
      </c>
      <c r="D242" s="6" t="s">
        <v>846</v>
      </c>
      <c r="E242" s="15" t="s">
        <v>847</v>
      </c>
      <c r="F242" s="15" t="s">
        <v>848</v>
      </c>
      <c r="G242" s="15" t="s">
        <v>849</v>
      </c>
      <c r="H242" s="8" t="s">
        <v>342</v>
      </c>
    </row>
    <row r="243" spans="1:8" x14ac:dyDescent="0.2">
      <c r="A243" s="9">
        <v>45657.570628055561</v>
      </c>
      <c r="B243" s="10" t="s">
        <v>838</v>
      </c>
      <c r="C243" s="10" t="s">
        <v>22</v>
      </c>
      <c r="D243" s="10" t="s">
        <v>850</v>
      </c>
      <c r="E243" s="11" t="s">
        <v>848</v>
      </c>
      <c r="F243" s="11" t="s">
        <v>847</v>
      </c>
      <c r="G243" s="11" t="s">
        <v>849</v>
      </c>
      <c r="H243" s="13" t="s">
        <v>342</v>
      </c>
    </row>
    <row r="244" spans="1:8" x14ac:dyDescent="0.2">
      <c r="A244" s="5">
        <v>45657.57092539352</v>
      </c>
      <c r="B244" s="6" t="s">
        <v>838</v>
      </c>
      <c r="C244" s="6" t="s">
        <v>22</v>
      </c>
      <c r="D244" s="6" t="s">
        <v>851</v>
      </c>
      <c r="E244" s="15" t="s">
        <v>849</v>
      </c>
      <c r="F244" s="15" t="s">
        <v>848</v>
      </c>
      <c r="G244" s="15" t="s">
        <v>847</v>
      </c>
      <c r="H244" s="8" t="s">
        <v>342</v>
      </c>
    </row>
    <row r="245" spans="1:8" x14ac:dyDescent="0.2">
      <c r="A245" s="9">
        <v>45657.571288738429</v>
      </c>
      <c r="B245" s="10" t="s">
        <v>838</v>
      </c>
      <c r="C245" s="10" t="s">
        <v>9</v>
      </c>
      <c r="D245" s="10" t="s">
        <v>852</v>
      </c>
      <c r="E245" s="11" t="s">
        <v>853</v>
      </c>
      <c r="F245" s="11" t="s">
        <v>854</v>
      </c>
      <c r="G245" s="11" t="s">
        <v>855</v>
      </c>
      <c r="H245" s="13" t="s">
        <v>342</v>
      </c>
    </row>
    <row r="246" spans="1:8" x14ac:dyDescent="0.2">
      <c r="A246" s="5">
        <v>45657.573438298612</v>
      </c>
      <c r="B246" s="6" t="s">
        <v>838</v>
      </c>
      <c r="C246" s="6" t="s">
        <v>9</v>
      </c>
      <c r="D246" s="6" t="s">
        <v>856</v>
      </c>
      <c r="E246" s="15" t="s">
        <v>857</v>
      </c>
      <c r="F246" s="15" t="s">
        <v>858</v>
      </c>
      <c r="G246" s="15" t="s">
        <v>859</v>
      </c>
      <c r="H246" s="8" t="s">
        <v>342</v>
      </c>
    </row>
    <row r="247" spans="1:8" x14ac:dyDescent="0.2">
      <c r="A247" s="9">
        <v>45657.573967812496</v>
      </c>
      <c r="B247" s="10" t="s">
        <v>838</v>
      </c>
      <c r="C247" s="10" t="s">
        <v>9</v>
      </c>
      <c r="D247" s="10" t="s">
        <v>860</v>
      </c>
      <c r="E247" s="11" t="s">
        <v>861</v>
      </c>
      <c r="F247" s="11" t="s">
        <v>862</v>
      </c>
      <c r="G247" s="11" t="s">
        <v>863</v>
      </c>
      <c r="H247" s="13" t="s">
        <v>342</v>
      </c>
    </row>
    <row r="248" spans="1:8" x14ac:dyDescent="0.2">
      <c r="A248" s="5">
        <v>45657.574243240742</v>
      </c>
      <c r="B248" s="6" t="s">
        <v>838</v>
      </c>
      <c r="C248" s="6" t="s">
        <v>9</v>
      </c>
      <c r="D248" s="6" t="s">
        <v>864</v>
      </c>
      <c r="E248" s="15" t="s">
        <v>24</v>
      </c>
      <c r="F248" s="15" t="s">
        <v>349</v>
      </c>
      <c r="G248" s="15" t="s">
        <v>69</v>
      </c>
      <c r="H248" s="8" t="s">
        <v>342</v>
      </c>
    </row>
    <row r="249" spans="1:8" x14ac:dyDescent="0.2">
      <c r="A249" s="9">
        <v>45657.57459344907</v>
      </c>
      <c r="B249" s="10" t="s">
        <v>838</v>
      </c>
      <c r="C249" s="10" t="s">
        <v>16</v>
      </c>
      <c r="D249" s="10" t="s">
        <v>865</v>
      </c>
      <c r="E249" s="11" t="s">
        <v>866</v>
      </c>
      <c r="F249" s="11" t="s">
        <v>867</v>
      </c>
      <c r="G249" s="11" t="s">
        <v>868</v>
      </c>
      <c r="H249" s="13" t="s">
        <v>342</v>
      </c>
    </row>
    <row r="250" spans="1:8" x14ac:dyDescent="0.2">
      <c r="A250" s="5">
        <v>45657.57504236111</v>
      </c>
      <c r="B250" s="6" t="s">
        <v>838</v>
      </c>
      <c r="C250" s="6" t="s">
        <v>16</v>
      </c>
      <c r="D250" s="6" t="s">
        <v>869</v>
      </c>
      <c r="E250" s="15" t="s">
        <v>870</v>
      </c>
      <c r="F250" s="15" t="s">
        <v>871</v>
      </c>
      <c r="G250" s="15" t="s">
        <v>872</v>
      </c>
      <c r="H250" s="8" t="s">
        <v>342</v>
      </c>
    </row>
    <row r="251" spans="1:8" x14ac:dyDescent="0.2">
      <c r="A251" s="9">
        <v>45657.575406828706</v>
      </c>
      <c r="B251" s="10" t="s">
        <v>838</v>
      </c>
      <c r="C251" s="10" t="s">
        <v>16</v>
      </c>
      <c r="D251" s="10" t="s">
        <v>873</v>
      </c>
      <c r="E251" s="11" t="s">
        <v>874</v>
      </c>
      <c r="F251" s="11" t="s">
        <v>875</v>
      </c>
      <c r="G251" s="11" t="s">
        <v>876</v>
      </c>
      <c r="H251" s="13" t="s">
        <v>342</v>
      </c>
    </row>
    <row r="252" spans="1:8" x14ac:dyDescent="0.2">
      <c r="A252" s="5">
        <v>45657.580629409727</v>
      </c>
      <c r="B252" s="6" t="s">
        <v>838</v>
      </c>
      <c r="C252" s="6" t="s">
        <v>16</v>
      </c>
      <c r="D252" s="6" t="s">
        <v>877</v>
      </c>
      <c r="E252" s="15" t="s">
        <v>878</v>
      </c>
      <c r="F252" s="15" t="s">
        <v>879</v>
      </c>
      <c r="G252" s="15" t="s">
        <v>880</v>
      </c>
      <c r="H252" s="8" t="s">
        <v>342</v>
      </c>
    </row>
    <row r="253" spans="1:8" x14ac:dyDescent="0.2">
      <c r="A253" s="9">
        <v>45657.580981331019</v>
      </c>
      <c r="B253" s="10" t="s">
        <v>838</v>
      </c>
      <c r="C253" s="10" t="s">
        <v>16</v>
      </c>
      <c r="D253" s="10" t="s">
        <v>881</v>
      </c>
      <c r="E253" s="11" t="s">
        <v>882</v>
      </c>
      <c r="F253" s="11" t="s">
        <v>883</v>
      </c>
      <c r="G253" s="11" t="s">
        <v>884</v>
      </c>
      <c r="H253" s="13" t="s">
        <v>342</v>
      </c>
    </row>
    <row r="254" spans="1:8" x14ac:dyDescent="0.2">
      <c r="A254" s="5">
        <v>45657.581289293987</v>
      </c>
      <c r="B254" s="6" t="s">
        <v>838</v>
      </c>
      <c r="C254" s="6" t="s">
        <v>16</v>
      </c>
      <c r="D254" s="6" t="s">
        <v>885</v>
      </c>
      <c r="E254" s="15" t="s">
        <v>886</v>
      </c>
      <c r="F254" s="15" t="s">
        <v>887</v>
      </c>
      <c r="G254" s="15" t="s">
        <v>888</v>
      </c>
      <c r="H254" s="8" t="s">
        <v>342</v>
      </c>
    </row>
    <row r="255" spans="1:8" x14ac:dyDescent="0.2">
      <c r="A255" s="9">
        <v>45657.581582581013</v>
      </c>
      <c r="B255" s="10" t="s">
        <v>838</v>
      </c>
      <c r="C255" s="10" t="s">
        <v>16</v>
      </c>
      <c r="D255" s="10" t="s">
        <v>889</v>
      </c>
      <c r="E255" s="11" t="s">
        <v>890</v>
      </c>
      <c r="F255" s="11" t="s">
        <v>891</v>
      </c>
      <c r="G255" s="11" t="s">
        <v>892</v>
      </c>
      <c r="H255" s="13" t="s">
        <v>342</v>
      </c>
    </row>
    <row r="256" spans="1:8" x14ac:dyDescent="0.2">
      <c r="A256" s="5">
        <v>45657.581881469909</v>
      </c>
      <c r="B256" s="6" t="s">
        <v>838</v>
      </c>
      <c r="C256" s="6" t="s">
        <v>16</v>
      </c>
      <c r="D256" s="6" t="s">
        <v>893</v>
      </c>
      <c r="E256" s="15" t="s">
        <v>894</v>
      </c>
      <c r="F256" s="15" t="s">
        <v>895</v>
      </c>
      <c r="G256" s="15" t="s">
        <v>896</v>
      </c>
      <c r="H256" s="8" t="s">
        <v>342</v>
      </c>
    </row>
    <row r="257" spans="1:8" x14ac:dyDescent="0.2">
      <c r="A257" s="9">
        <v>45657.582195729163</v>
      </c>
      <c r="B257" s="10" t="s">
        <v>838</v>
      </c>
      <c r="C257" s="10" t="s">
        <v>16</v>
      </c>
      <c r="D257" s="10" t="s">
        <v>897</v>
      </c>
      <c r="E257" s="11" t="s">
        <v>898</v>
      </c>
      <c r="F257" s="11" t="s">
        <v>899</v>
      </c>
      <c r="G257" s="11" t="s">
        <v>900</v>
      </c>
      <c r="H257" s="13" t="s">
        <v>342</v>
      </c>
    </row>
    <row r="258" spans="1:8" x14ac:dyDescent="0.2">
      <c r="A258" s="5">
        <v>45657.582526122686</v>
      </c>
      <c r="B258" s="6" t="s">
        <v>838</v>
      </c>
      <c r="C258" s="6" t="s">
        <v>16</v>
      </c>
      <c r="D258" s="6" t="s">
        <v>901</v>
      </c>
      <c r="E258" s="15" t="s">
        <v>902</v>
      </c>
      <c r="F258" s="15" t="s">
        <v>903</v>
      </c>
      <c r="G258" s="15" t="s">
        <v>904</v>
      </c>
      <c r="H258" s="8" t="s">
        <v>342</v>
      </c>
    </row>
    <row r="259" spans="1:8" x14ac:dyDescent="0.2">
      <c r="A259" s="9">
        <v>45657.582814004629</v>
      </c>
      <c r="B259" s="10" t="s">
        <v>838</v>
      </c>
      <c r="C259" s="10" t="s">
        <v>16</v>
      </c>
      <c r="D259" s="10" t="s">
        <v>905</v>
      </c>
      <c r="E259" s="11" t="s">
        <v>906</v>
      </c>
      <c r="F259" s="11" t="s">
        <v>907</v>
      </c>
      <c r="G259" s="11" t="s">
        <v>908</v>
      </c>
      <c r="H259" s="13" t="s">
        <v>342</v>
      </c>
    </row>
    <row r="260" spans="1:8" x14ac:dyDescent="0.2">
      <c r="A260" s="5">
        <v>45657.583190543985</v>
      </c>
      <c r="B260" s="6" t="s">
        <v>838</v>
      </c>
      <c r="C260" s="6" t="s">
        <v>16</v>
      </c>
      <c r="D260" s="6" t="s">
        <v>909</v>
      </c>
      <c r="E260" s="15" t="s">
        <v>910</v>
      </c>
      <c r="F260" s="15" t="s">
        <v>911</v>
      </c>
      <c r="G260" s="15" t="s">
        <v>912</v>
      </c>
      <c r="H260" s="8" t="s">
        <v>342</v>
      </c>
    </row>
    <row r="261" spans="1:8" x14ac:dyDescent="0.2">
      <c r="A261" s="9">
        <v>45657.583472199069</v>
      </c>
      <c r="B261" s="10" t="s">
        <v>838</v>
      </c>
      <c r="C261" s="10" t="s">
        <v>16</v>
      </c>
      <c r="D261" s="10" t="s">
        <v>913</v>
      </c>
      <c r="E261" s="11" t="s">
        <v>914</v>
      </c>
      <c r="F261" s="11" t="s">
        <v>915</v>
      </c>
      <c r="G261" s="11" t="s">
        <v>916</v>
      </c>
      <c r="H261" s="13" t="s">
        <v>342</v>
      </c>
    </row>
    <row r="262" spans="1:8" x14ac:dyDescent="0.2">
      <c r="A262" s="5">
        <v>45657.599653969912</v>
      </c>
      <c r="B262" s="6" t="s">
        <v>46</v>
      </c>
      <c r="C262" s="6" t="s">
        <v>9</v>
      </c>
      <c r="D262" s="6" t="s">
        <v>917</v>
      </c>
      <c r="E262" s="15" t="s">
        <v>918</v>
      </c>
      <c r="F262" s="15" t="s">
        <v>919</v>
      </c>
      <c r="G262" s="15" t="s">
        <v>920</v>
      </c>
      <c r="H262" s="8" t="s">
        <v>51</v>
      </c>
    </row>
    <row r="263" spans="1:8" x14ac:dyDescent="0.2">
      <c r="A263" s="9">
        <v>45657.612162569443</v>
      </c>
      <c r="B263" s="10" t="s">
        <v>46</v>
      </c>
      <c r="C263" s="10" t="s">
        <v>9</v>
      </c>
      <c r="D263" s="10" t="s">
        <v>921</v>
      </c>
      <c r="E263" s="11" t="s">
        <v>922</v>
      </c>
      <c r="F263" s="11" t="s">
        <v>923</v>
      </c>
      <c r="G263" s="11" t="s">
        <v>924</v>
      </c>
      <c r="H263" s="13" t="s">
        <v>51</v>
      </c>
    </row>
    <row r="264" spans="1:8" x14ac:dyDescent="0.2">
      <c r="A264" s="5">
        <v>45657.613207106479</v>
      </c>
      <c r="B264" s="6" t="s">
        <v>46</v>
      </c>
      <c r="C264" s="6" t="s">
        <v>9</v>
      </c>
      <c r="D264" s="6" t="s">
        <v>925</v>
      </c>
      <c r="E264" s="15" t="s">
        <v>926</v>
      </c>
      <c r="F264" s="15" t="s">
        <v>927</v>
      </c>
      <c r="G264" s="15" t="s">
        <v>928</v>
      </c>
      <c r="H264" s="8" t="s">
        <v>51</v>
      </c>
    </row>
    <row r="265" spans="1:8" x14ac:dyDescent="0.2">
      <c r="A265" s="9">
        <v>45657.614950752315</v>
      </c>
      <c r="B265" s="10" t="s">
        <v>46</v>
      </c>
      <c r="C265" s="10" t="s">
        <v>9</v>
      </c>
      <c r="D265" s="10" t="s">
        <v>929</v>
      </c>
      <c r="E265" s="11" t="s">
        <v>930</v>
      </c>
      <c r="F265" s="11" t="s">
        <v>931</v>
      </c>
      <c r="G265" s="11" t="s">
        <v>932</v>
      </c>
      <c r="H265" s="13" t="s">
        <v>51</v>
      </c>
    </row>
    <row r="266" spans="1:8" x14ac:dyDescent="0.2">
      <c r="A266" s="5">
        <v>45657.6172893287</v>
      </c>
      <c r="B266" s="6" t="s">
        <v>46</v>
      </c>
      <c r="C266" s="6" t="s">
        <v>22</v>
      </c>
      <c r="D266" s="6" t="s">
        <v>933</v>
      </c>
      <c r="E266" s="15" t="s">
        <v>934</v>
      </c>
      <c r="F266" s="15" t="s">
        <v>935</v>
      </c>
      <c r="G266" s="15" t="s">
        <v>936</v>
      </c>
      <c r="H266" s="8" t="s">
        <v>51</v>
      </c>
    </row>
    <row r="267" spans="1:8" x14ac:dyDescent="0.2">
      <c r="A267" s="9">
        <v>45657.618194976851</v>
      </c>
      <c r="B267" s="10" t="s">
        <v>46</v>
      </c>
      <c r="C267" s="10" t="s">
        <v>9</v>
      </c>
      <c r="D267" s="10" t="s">
        <v>937</v>
      </c>
      <c r="E267" s="11" t="s">
        <v>938</v>
      </c>
      <c r="F267" s="11" t="s">
        <v>939</v>
      </c>
      <c r="G267" s="11" t="s">
        <v>940</v>
      </c>
      <c r="H267" s="13" t="s">
        <v>51</v>
      </c>
    </row>
    <row r="268" spans="1:8" x14ac:dyDescent="0.2">
      <c r="A268" s="5">
        <v>45657.619171944447</v>
      </c>
      <c r="B268" s="6" t="s">
        <v>46</v>
      </c>
      <c r="C268" s="6" t="s">
        <v>9</v>
      </c>
      <c r="D268" s="6" t="s">
        <v>941</v>
      </c>
      <c r="E268" s="15" t="s">
        <v>942</v>
      </c>
      <c r="F268" s="15" t="s">
        <v>427</v>
      </c>
      <c r="G268" s="15" t="s">
        <v>943</v>
      </c>
      <c r="H268" s="8" t="s">
        <v>51</v>
      </c>
    </row>
    <row r="269" spans="1:8" x14ac:dyDescent="0.2">
      <c r="A269" s="9">
        <v>45657.620224432874</v>
      </c>
      <c r="B269" s="10" t="s">
        <v>46</v>
      </c>
      <c r="C269" s="10" t="s">
        <v>9</v>
      </c>
      <c r="D269" s="10" t="s">
        <v>944</v>
      </c>
      <c r="E269" s="11" t="s">
        <v>945</v>
      </c>
      <c r="F269" s="11" t="s">
        <v>946</v>
      </c>
      <c r="G269" s="11" t="s">
        <v>947</v>
      </c>
      <c r="H269" s="13" t="s">
        <v>51</v>
      </c>
    </row>
    <row r="270" spans="1:8" x14ac:dyDescent="0.2">
      <c r="A270" s="5">
        <v>45657.62162075231</v>
      </c>
      <c r="B270" s="6" t="s">
        <v>46</v>
      </c>
      <c r="C270" s="6" t="s">
        <v>16</v>
      </c>
      <c r="D270" s="6" t="s">
        <v>948</v>
      </c>
      <c r="E270" s="15" t="s">
        <v>358</v>
      </c>
      <c r="F270" s="15" t="s">
        <v>24</v>
      </c>
      <c r="G270" s="15" t="s">
        <v>39</v>
      </c>
      <c r="H270" s="8" t="s">
        <v>51</v>
      </c>
    </row>
    <row r="271" spans="1:8" x14ac:dyDescent="0.2">
      <c r="A271" s="9">
        <v>45657.6232265625</v>
      </c>
      <c r="B271" s="10" t="s">
        <v>473</v>
      </c>
      <c r="C271" s="10" t="s">
        <v>9</v>
      </c>
      <c r="D271" s="10" t="s">
        <v>949</v>
      </c>
      <c r="E271" s="11" t="s">
        <v>950</v>
      </c>
      <c r="F271" s="11" t="s">
        <v>951</v>
      </c>
      <c r="G271" s="11" t="s">
        <v>952</v>
      </c>
      <c r="H271" s="13" t="s">
        <v>66</v>
      </c>
    </row>
    <row r="272" spans="1:8" x14ac:dyDescent="0.2">
      <c r="A272" s="5">
        <v>45657.624483090272</v>
      </c>
      <c r="B272" s="6" t="s">
        <v>473</v>
      </c>
      <c r="C272" s="6" t="s">
        <v>9</v>
      </c>
      <c r="D272" s="6" t="s">
        <v>953</v>
      </c>
      <c r="E272" s="15" t="s">
        <v>952</v>
      </c>
      <c r="F272" s="15" t="s">
        <v>951</v>
      </c>
      <c r="G272" s="15" t="s">
        <v>954</v>
      </c>
      <c r="H272" s="8" t="s">
        <v>66</v>
      </c>
    </row>
    <row r="273" spans="1:8" x14ac:dyDescent="0.2">
      <c r="A273" s="9">
        <v>45657.625514513886</v>
      </c>
      <c r="B273" s="10" t="s">
        <v>473</v>
      </c>
      <c r="C273" s="10" t="s">
        <v>22</v>
      </c>
      <c r="D273" s="10" t="s">
        <v>955</v>
      </c>
      <c r="E273" s="11" t="s">
        <v>956</v>
      </c>
      <c r="F273" s="11" t="s">
        <v>957</v>
      </c>
      <c r="G273" s="11" t="s">
        <v>958</v>
      </c>
      <c r="H273" s="13" t="s">
        <v>66</v>
      </c>
    </row>
    <row r="274" spans="1:8" x14ac:dyDescent="0.2">
      <c r="A274" s="5">
        <v>45657.627960509257</v>
      </c>
      <c r="B274" s="6" t="s">
        <v>473</v>
      </c>
      <c r="C274" s="6" t="s">
        <v>16</v>
      </c>
      <c r="D274" s="6" t="s">
        <v>959</v>
      </c>
      <c r="E274" s="15" t="s">
        <v>960</v>
      </c>
      <c r="F274" s="15" t="s">
        <v>961</v>
      </c>
      <c r="G274" s="15" t="s">
        <v>962</v>
      </c>
      <c r="H274" s="8" t="s">
        <v>66</v>
      </c>
    </row>
    <row r="275" spans="1:8" x14ac:dyDescent="0.2">
      <c r="A275" s="9">
        <v>45657.63020748843</v>
      </c>
      <c r="B275" s="10" t="s">
        <v>473</v>
      </c>
      <c r="C275" s="10" t="s">
        <v>22</v>
      </c>
      <c r="D275" s="10" t="s">
        <v>963</v>
      </c>
      <c r="E275" s="11" t="s">
        <v>964</v>
      </c>
      <c r="F275" s="11" t="s">
        <v>965</v>
      </c>
      <c r="G275" s="11" t="s">
        <v>962</v>
      </c>
      <c r="H275" s="13" t="s">
        <v>66</v>
      </c>
    </row>
    <row r="276" spans="1:8" x14ac:dyDescent="0.2">
      <c r="A276" s="5">
        <v>45657.631768541665</v>
      </c>
      <c r="B276" s="6" t="s">
        <v>473</v>
      </c>
      <c r="C276" s="6" t="s">
        <v>9</v>
      </c>
      <c r="D276" s="6" t="s">
        <v>966</v>
      </c>
      <c r="E276" s="15" t="s">
        <v>967</v>
      </c>
      <c r="F276" s="15" t="s">
        <v>968</v>
      </c>
      <c r="G276" s="15" t="s">
        <v>969</v>
      </c>
      <c r="H276" s="8" t="s">
        <v>66</v>
      </c>
    </row>
    <row r="277" spans="1:8" x14ac:dyDescent="0.2">
      <c r="A277" s="9">
        <v>45657.632575972224</v>
      </c>
      <c r="B277" s="10" t="s">
        <v>46</v>
      </c>
      <c r="C277" s="10" t="s">
        <v>16</v>
      </c>
      <c r="D277" s="10" t="s">
        <v>970</v>
      </c>
      <c r="E277" s="11" t="s">
        <v>971</v>
      </c>
      <c r="F277" s="11" t="s">
        <v>972</v>
      </c>
      <c r="G277" s="11" t="s">
        <v>973</v>
      </c>
      <c r="H277" s="13" t="s">
        <v>51</v>
      </c>
    </row>
    <row r="278" spans="1:8" x14ac:dyDescent="0.2">
      <c r="A278" s="5">
        <v>45657.63340269676</v>
      </c>
      <c r="B278" s="6" t="s">
        <v>473</v>
      </c>
      <c r="C278" s="6" t="s">
        <v>9</v>
      </c>
      <c r="D278" s="6" t="s">
        <v>974</v>
      </c>
      <c r="E278" s="15" t="s">
        <v>975</v>
      </c>
      <c r="F278" s="15" t="s">
        <v>976</v>
      </c>
      <c r="G278" s="15" t="s">
        <v>977</v>
      </c>
      <c r="H278" s="8" t="s">
        <v>66</v>
      </c>
    </row>
    <row r="279" spans="1:8" x14ac:dyDescent="0.2">
      <c r="A279" s="9">
        <v>45657.635242002318</v>
      </c>
      <c r="B279" s="10" t="s">
        <v>46</v>
      </c>
      <c r="C279" s="10" t="s">
        <v>16</v>
      </c>
      <c r="D279" s="10" t="s">
        <v>978</v>
      </c>
      <c r="E279" s="11" t="s">
        <v>979</v>
      </c>
      <c r="F279" s="11" t="s">
        <v>980</v>
      </c>
      <c r="G279" s="11" t="s">
        <v>981</v>
      </c>
      <c r="H279" s="13" t="s">
        <v>51</v>
      </c>
    </row>
    <row r="280" spans="1:8" x14ac:dyDescent="0.2">
      <c r="A280" s="5">
        <v>45657.638988425926</v>
      </c>
      <c r="B280" s="6" t="s">
        <v>46</v>
      </c>
      <c r="C280" s="6" t="s">
        <v>16</v>
      </c>
      <c r="D280" s="6" t="s">
        <v>982</v>
      </c>
      <c r="E280" s="15" t="s">
        <v>427</v>
      </c>
      <c r="F280" s="15" t="s">
        <v>983</v>
      </c>
      <c r="G280" s="15" t="s">
        <v>942</v>
      </c>
      <c r="H280" s="8" t="s">
        <v>51</v>
      </c>
    </row>
    <row r="281" spans="1:8" x14ac:dyDescent="0.2">
      <c r="A281" s="9">
        <v>45657.663054340279</v>
      </c>
      <c r="B281" s="10" t="s">
        <v>184</v>
      </c>
      <c r="C281" s="10" t="s">
        <v>9</v>
      </c>
      <c r="D281" s="10" t="s">
        <v>984</v>
      </c>
      <c r="E281" s="11" t="s">
        <v>985</v>
      </c>
      <c r="F281" s="11" t="s">
        <v>986</v>
      </c>
      <c r="G281" s="11" t="s">
        <v>987</v>
      </c>
      <c r="H281" s="13" t="s">
        <v>342</v>
      </c>
    </row>
    <row r="282" spans="1:8" x14ac:dyDescent="0.2">
      <c r="A282" s="5">
        <v>45657.669965717592</v>
      </c>
      <c r="B282" s="6" t="s">
        <v>184</v>
      </c>
      <c r="C282" s="6" t="s">
        <v>9</v>
      </c>
      <c r="D282" s="6" t="s">
        <v>988</v>
      </c>
      <c r="E282" s="15" t="s">
        <v>989</v>
      </c>
      <c r="F282" s="15" t="s">
        <v>990</v>
      </c>
      <c r="G282" s="15" t="s">
        <v>991</v>
      </c>
      <c r="H282" s="8" t="s">
        <v>342</v>
      </c>
    </row>
    <row r="283" spans="1:8" x14ac:dyDescent="0.2">
      <c r="A283" s="9">
        <v>45657.674007060181</v>
      </c>
      <c r="B283" s="10" t="s">
        <v>992</v>
      </c>
      <c r="C283" s="10" t="s">
        <v>22</v>
      </c>
      <c r="D283" s="10" t="s">
        <v>993</v>
      </c>
      <c r="E283" s="11" t="s">
        <v>994</v>
      </c>
      <c r="F283" s="11" t="s">
        <v>995</v>
      </c>
      <c r="G283" s="11" t="s">
        <v>996</v>
      </c>
      <c r="H283" s="13" t="s">
        <v>342</v>
      </c>
    </row>
    <row r="284" spans="1:8" x14ac:dyDescent="0.2">
      <c r="A284" s="5">
        <v>45657.67862244213</v>
      </c>
      <c r="B284" s="6" t="s">
        <v>992</v>
      </c>
      <c r="C284" s="6" t="s">
        <v>16</v>
      </c>
      <c r="D284" s="6" t="s">
        <v>997</v>
      </c>
      <c r="E284" s="15" t="s">
        <v>998</v>
      </c>
      <c r="F284" s="15" t="s">
        <v>999</v>
      </c>
      <c r="G284" s="15" t="s">
        <v>1000</v>
      </c>
      <c r="H284" s="8" t="s">
        <v>342</v>
      </c>
    </row>
    <row r="285" spans="1:8" x14ac:dyDescent="0.2">
      <c r="A285" s="9">
        <v>45657.685781296299</v>
      </c>
      <c r="B285" s="10" t="s">
        <v>992</v>
      </c>
      <c r="C285" s="10" t="s">
        <v>16</v>
      </c>
      <c r="D285" s="10" t="s">
        <v>1001</v>
      </c>
      <c r="E285" s="11" t="s">
        <v>1002</v>
      </c>
      <c r="F285" s="11" t="s">
        <v>1003</v>
      </c>
      <c r="G285" s="11" t="s">
        <v>1004</v>
      </c>
      <c r="H285" s="13" t="s">
        <v>342</v>
      </c>
    </row>
    <row r="286" spans="1:8" x14ac:dyDescent="0.2">
      <c r="A286" s="5">
        <v>45657.753765949077</v>
      </c>
      <c r="B286" s="6" t="s">
        <v>1005</v>
      </c>
      <c r="C286" s="6" t="s">
        <v>22</v>
      </c>
      <c r="D286" s="6" t="s">
        <v>1006</v>
      </c>
      <c r="E286" s="15" t="s">
        <v>1007</v>
      </c>
      <c r="F286" s="15" t="s">
        <v>1008</v>
      </c>
      <c r="G286" s="15" t="s">
        <v>1009</v>
      </c>
      <c r="H286" s="8" t="s">
        <v>1010</v>
      </c>
    </row>
    <row r="287" spans="1:8" x14ac:dyDescent="0.2">
      <c r="A287" s="9">
        <v>45657.76396434028</v>
      </c>
      <c r="B287" s="10" t="s">
        <v>1005</v>
      </c>
      <c r="C287" s="10" t="s">
        <v>16</v>
      </c>
      <c r="D287" s="10" t="s">
        <v>1011</v>
      </c>
      <c r="E287" s="11" t="s">
        <v>1012</v>
      </c>
      <c r="F287" s="11" t="s">
        <v>1013</v>
      </c>
      <c r="G287" s="11" t="s">
        <v>1014</v>
      </c>
      <c r="H287" s="13" t="s">
        <v>1010</v>
      </c>
    </row>
    <row r="288" spans="1:8" x14ac:dyDescent="0.2">
      <c r="A288" s="5">
        <v>45657.768463842593</v>
      </c>
      <c r="B288" s="6" t="s">
        <v>1015</v>
      </c>
      <c r="C288" s="6" t="s">
        <v>9</v>
      </c>
      <c r="D288" s="6" t="s">
        <v>1016</v>
      </c>
      <c r="E288" s="15" t="s">
        <v>1017</v>
      </c>
      <c r="F288" s="15" t="s">
        <v>1018</v>
      </c>
      <c r="G288" s="15" t="s">
        <v>1019</v>
      </c>
      <c r="H288" s="8" t="s">
        <v>1010</v>
      </c>
    </row>
    <row r="289" spans="1:8" x14ac:dyDescent="0.2">
      <c r="A289" s="9">
        <v>45657.777486782405</v>
      </c>
      <c r="B289" s="10" t="s">
        <v>1015</v>
      </c>
      <c r="C289" s="10" t="s">
        <v>16</v>
      </c>
      <c r="D289" s="10" t="s">
        <v>1020</v>
      </c>
      <c r="E289" s="11" t="s">
        <v>1021</v>
      </c>
      <c r="F289" s="11" t="s">
        <v>1022</v>
      </c>
      <c r="G289" s="11" t="s">
        <v>1023</v>
      </c>
      <c r="H289" s="13" t="s">
        <v>1010</v>
      </c>
    </row>
    <row r="290" spans="1:8" x14ac:dyDescent="0.2">
      <c r="A290" s="5">
        <v>45657.781558043978</v>
      </c>
      <c r="B290" s="6" t="s">
        <v>1024</v>
      </c>
      <c r="C290" s="6" t="s">
        <v>22</v>
      </c>
      <c r="D290" s="6" t="s">
        <v>1025</v>
      </c>
      <c r="E290" s="15" t="s">
        <v>1026</v>
      </c>
      <c r="F290" s="15" t="s">
        <v>1027</v>
      </c>
      <c r="G290" s="15" t="s">
        <v>1028</v>
      </c>
      <c r="H290" s="8" t="s">
        <v>1029</v>
      </c>
    </row>
    <row r="291" spans="1:8" x14ac:dyDescent="0.2">
      <c r="A291" s="9">
        <v>45658.14234554398</v>
      </c>
      <c r="B291" s="10" t="s">
        <v>52</v>
      </c>
      <c r="C291" s="10" t="s">
        <v>22</v>
      </c>
      <c r="D291" s="10" t="s">
        <v>1030</v>
      </c>
      <c r="E291" s="11" t="s">
        <v>1031</v>
      </c>
      <c r="F291" s="11" t="s">
        <v>1032</v>
      </c>
      <c r="G291" s="11" t="s">
        <v>1033</v>
      </c>
      <c r="H291" s="13" t="s">
        <v>1034</v>
      </c>
    </row>
    <row r="292" spans="1:8" x14ac:dyDescent="0.2">
      <c r="A292" s="5">
        <v>45658.145429629629</v>
      </c>
      <c r="B292" s="6" t="s">
        <v>52</v>
      </c>
      <c r="C292" s="6" t="s">
        <v>16</v>
      </c>
      <c r="D292" s="6" t="s">
        <v>1035</v>
      </c>
      <c r="E292" s="15" t="s">
        <v>1036</v>
      </c>
      <c r="F292" s="15" t="s">
        <v>1037</v>
      </c>
      <c r="G292" s="15" t="s">
        <v>1038</v>
      </c>
      <c r="H292" s="8" t="s">
        <v>1034</v>
      </c>
    </row>
    <row r="293" spans="1:8" x14ac:dyDescent="0.2">
      <c r="A293" s="9">
        <v>45658.777596481479</v>
      </c>
      <c r="B293" s="10" t="s">
        <v>1039</v>
      </c>
      <c r="C293" s="10" t="s">
        <v>9</v>
      </c>
      <c r="D293" s="10" t="s">
        <v>1040</v>
      </c>
      <c r="E293" s="11" t="s">
        <v>1041</v>
      </c>
      <c r="F293" s="11" t="s">
        <v>1042</v>
      </c>
      <c r="G293" s="11" t="s">
        <v>1043</v>
      </c>
      <c r="H293" s="13" t="s">
        <v>1044</v>
      </c>
    </row>
    <row r="294" spans="1:8" x14ac:dyDescent="0.2">
      <c r="A294" s="5">
        <v>45663.673952060184</v>
      </c>
      <c r="B294" s="6" t="s">
        <v>1039</v>
      </c>
      <c r="C294" s="6" t="s">
        <v>22</v>
      </c>
      <c r="D294" s="6" t="s">
        <v>1045</v>
      </c>
      <c r="E294" s="15" t="s">
        <v>1046</v>
      </c>
      <c r="F294" s="15" t="s">
        <v>1047</v>
      </c>
      <c r="G294" s="15" t="s">
        <v>1048</v>
      </c>
      <c r="H294" s="8" t="s">
        <v>1044</v>
      </c>
    </row>
    <row r="295" spans="1:8" x14ac:dyDescent="0.2">
      <c r="A295" s="9">
        <v>45663.73543966435</v>
      </c>
      <c r="B295" s="10" t="s">
        <v>1049</v>
      </c>
      <c r="C295" s="10" t="s">
        <v>9</v>
      </c>
      <c r="D295" s="10" t="s">
        <v>1050</v>
      </c>
      <c r="E295" s="11" t="s">
        <v>1051</v>
      </c>
      <c r="F295" s="11" t="s">
        <v>1052</v>
      </c>
      <c r="G295" s="11" t="s">
        <v>1053</v>
      </c>
      <c r="H295" s="13" t="s">
        <v>745</v>
      </c>
    </row>
    <row r="296" spans="1:8" x14ac:dyDescent="0.2">
      <c r="A296" s="5">
        <v>45664.970621469911</v>
      </c>
      <c r="B296" s="6" t="s">
        <v>1054</v>
      </c>
      <c r="C296" s="6" t="s">
        <v>16</v>
      </c>
      <c r="D296" s="6" t="s">
        <v>1055</v>
      </c>
      <c r="E296" s="15" t="s">
        <v>1056</v>
      </c>
      <c r="F296" s="15" t="s">
        <v>1057</v>
      </c>
      <c r="G296" s="15" t="s">
        <v>1058</v>
      </c>
      <c r="H296" s="8" t="s">
        <v>1059</v>
      </c>
    </row>
    <row r="297" spans="1:8" x14ac:dyDescent="0.2">
      <c r="A297" s="9">
        <v>45664.976650810189</v>
      </c>
      <c r="B297" s="10" t="s">
        <v>1054</v>
      </c>
      <c r="C297" s="10" t="s">
        <v>9</v>
      </c>
      <c r="D297" s="10" t="s">
        <v>1060</v>
      </c>
      <c r="E297" s="11" t="s">
        <v>1061</v>
      </c>
      <c r="F297" s="11" t="s">
        <v>1062</v>
      </c>
      <c r="G297" s="11" t="s">
        <v>1063</v>
      </c>
      <c r="H297" s="13" t="s">
        <v>1059</v>
      </c>
    </row>
    <row r="298" spans="1:8" x14ac:dyDescent="0.2">
      <c r="A298" s="5">
        <v>45664.979878217593</v>
      </c>
      <c r="B298" s="6" t="s">
        <v>1054</v>
      </c>
      <c r="C298" s="6" t="s">
        <v>22</v>
      </c>
      <c r="D298" s="6" t="s">
        <v>1064</v>
      </c>
      <c r="E298" s="15" t="s">
        <v>1065</v>
      </c>
      <c r="F298" s="15" t="s">
        <v>1066</v>
      </c>
      <c r="G298" s="15" t="s">
        <v>1067</v>
      </c>
      <c r="H298" s="8" t="s">
        <v>1059</v>
      </c>
    </row>
    <row r="299" spans="1:8" x14ac:dyDescent="0.2">
      <c r="A299" s="9">
        <v>45664.981106400461</v>
      </c>
      <c r="B299" s="10" t="s">
        <v>1054</v>
      </c>
      <c r="C299" s="10" t="s">
        <v>9</v>
      </c>
      <c r="D299" s="10" t="s">
        <v>1068</v>
      </c>
      <c r="E299" s="11" t="s">
        <v>1069</v>
      </c>
      <c r="F299" s="11" t="s">
        <v>1070</v>
      </c>
      <c r="G299" s="11" t="s">
        <v>1071</v>
      </c>
      <c r="H299" s="13" t="s">
        <v>1059</v>
      </c>
    </row>
    <row r="300" spans="1:8" x14ac:dyDescent="0.2">
      <c r="A300" s="5">
        <v>45665.005260833335</v>
      </c>
      <c r="B300" s="6" t="s">
        <v>163</v>
      </c>
      <c r="C300" s="6" t="s">
        <v>16</v>
      </c>
      <c r="D300" s="6" t="s">
        <v>1072</v>
      </c>
      <c r="E300" s="15" t="s">
        <v>1073</v>
      </c>
      <c r="F300" s="15" t="s">
        <v>1074</v>
      </c>
      <c r="G300" s="15" t="s">
        <v>1075</v>
      </c>
      <c r="H300" s="8" t="s">
        <v>1059</v>
      </c>
    </row>
    <row r="301" spans="1:8" x14ac:dyDescent="0.2">
      <c r="A301" s="9">
        <v>45665.014276678237</v>
      </c>
      <c r="B301" s="10" t="s">
        <v>1049</v>
      </c>
      <c r="C301" s="10" t="s">
        <v>16</v>
      </c>
      <c r="D301" s="10" t="s">
        <v>1076</v>
      </c>
      <c r="E301" s="11" t="s">
        <v>1077</v>
      </c>
      <c r="F301" s="11" t="s">
        <v>1078</v>
      </c>
      <c r="G301" s="11" t="s">
        <v>1079</v>
      </c>
      <c r="H301" s="13" t="s">
        <v>1059</v>
      </c>
    </row>
    <row r="302" spans="1:8" x14ac:dyDescent="0.2">
      <c r="A302" s="5">
        <v>45665.017768043981</v>
      </c>
      <c r="B302" s="6" t="s">
        <v>520</v>
      </c>
      <c r="C302" s="6" t="s">
        <v>9</v>
      </c>
      <c r="D302" s="6" t="s">
        <v>1080</v>
      </c>
      <c r="E302" s="15" t="s">
        <v>44</v>
      </c>
      <c r="F302" s="15" t="s">
        <v>1081</v>
      </c>
      <c r="G302" s="15" t="s">
        <v>1082</v>
      </c>
      <c r="H302" s="8" t="s">
        <v>1059</v>
      </c>
    </row>
    <row r="303" spans="1:8" x14ac:dyDescent="0.2">
      <c r="A303" s="9">
        <v>45665.022692152779</v>
      </c>
      <c r="B303" s="10" t="s">
        <v>1083</v>
      </c>
      <c r="C303" s="10" t="s">
        <v>16</v>
      </c>
      <c r="D303" s="10" t="s">
        <v>1084</v>
      </c>
      <c r="E303" s="11" t="s">
        <v>1085</v>
      </c>
      <c r="F303" s="11" t="s">
        <v>1083</v>
      </c>
      <c r="G303" s="11" t="s">
        <v>1086</v>
      </c>
      <c r="H303" s="13" t="s">
        <v>1059</v>
      </c>
    </row>
    <row r="304" spans="1:8" x14ac:dyDescent="0.2">
      <c r="A304" s="5">
        <v>45671.508833622684</v>
      </c>
      <c r="B304" s="6" t="s">
        <v>184</v>
      </c>
      <c r="C304" s="6" t="s">
        <v>22</v>
      </c>
      <c r="D304" s="6" t="s">
        <v>1087</v>
      </c>
      <c r="E304" s="15" t="s">
        <v>1088</v>
      </c>
      <c r="F304" s="15" t="s">
        <v>1089</v>
      </c>
      <c r="G304" s="15" t="s">
        <v>1090</v>
      </c>
      <c r="H304" s="8" t="s">
        <v>66</v>
      </c>
    </row>
    <row r="305" spans="1:8" x14ac:dyDescent="0.2">
      <c r="A305" s="9">
        <v>45671.509500983797</v>
      </c>
      <c r="B305" s="10" t="s">
        <v>184</v>
      </c>
      <c r="C305" s="10" t="s">
        <v>22</v>
      </c>
      <c r="D305" s="10" t="s">
        <v>1091</v>
      </c>
      <c r="E305" s="11" t="s">
        <v>1089</v>
      </c>
      <c r="F305" s="11" t="s">
        <v>1092</v>
      </c>
      <c r="G305" s="11" t="s">
        <v>1093</v>
      </c>
      <c r="H305" s="13" t="s">
        <v>66</v>
      </c>
    </row>
    <row r="306" spans="1:8" x14ac:dyDescent="0.2">
      <c r="A306" s="5">
        <v>45671.510945173606</v>
      </c>
      <c r="B306" s="6" t="s">
        <v>184</v>
      </c>
      <c r="C306" s="6" t="s">
        <v>22</v>
      </c>
      <c r="D306" s="6" t="s">
        <v>1094</v>
      </c>
      <c r="E306" s="15" t="s">
        <v>1095</v>
      </c>
      <c r="F306" s="15" t="s">
        <v>1096</v>
      </c>
      <c r="G306" s="15" t="s">
        <v>1097</v>
      </c>
      <c r="H306" s="8" t="s">
        <v>66</v>
      </c>
    </row>
    <row r="307" spans="1:8" x14ac:dyDescent="0.2">
      <c r="A307" s="9">
        <v>45671.51267207176</v>
      </c>
      <c r="B307" s="10" t="s">
        <v>184</v>
      </c>
      <c r="C307" s="10" t="s">
        <v>22</v>
      </c>
      <c r="D307" s="10" t="s">
        <v>1098</v>
      </c>
      <c r="E307" s="11" t="s">
        <v>1099</v>
      </c>
      <c r="F307" s="11" t="s">
        <v>1100</v>
      </c>
      <c r="G307" s="11" t="s">
        <v>1101</v>
      </c>
      <c r="H307" s="13" t="s">
        <v>66</v>
      </c>
    </row>
    <row r="308" spans="1:8" x14ac:dyDescent="0.2">
      <c r="A308" s="5">
        <v>45671.522346342594</v>
      </c>
      <c r="B308" s="6" t="s">
        <v>184</v>
      </c>
      <c r="C308" s="6" t="s">
        <v>9</v>
      </c>
      <c r="D308" s="6" t="s">
        <v>1102</v>
      </c>
      <c r="E308" s="15" t="s">
        <v>1103</v>
      </c>
      <c r="F308" s="15" t="s">
        <v>1104</v>
      </c>
      <c r="G308" s="15" t="s">
        <v>1105</v>
      </c>
      <c r="H308" s="8" t="s">
        <v>66</v>
      </c>
    </row>
    <row r="309" spans="1:8" x14ac:dyDescent="0.2">
      <c r="A309" s="9">
        <v>45671.523675462959</v>
      </c>
      <c r="B309" s="10" t="s">
        <v>184</v>
      </c>
      <c r="C309" s="10" t="s">
        <v>9</v>
      </c>
      <c r="D309" s="10" t="s">
        <v>1106</v>
      </c>
      <c r="E309" s="11" t="s">
        <v>1107</v>
      </c>
      <c r="F309" s="11" t="s">
        <v>1108</v>
      </c>
      <c r="G309" s="11" t="s">
        <v>1109</v>
      </c>
      <c r="H309" s="13" t="s">
        <v>66</v>
      </c>
    </row>
    <row r="310" spans="1:8" x14ac:dyDescent="0.2">
      <c r="A310" s="5">
        <v>45671.633440046295</v>
      </c>
      <c r="B310" s="6" t="s">
        <v>184</v>
      </c>
      <c r="C310" s="6" t="s">
        <v>22</v>
      </c>
      <c r="D310" s="6" t="s">
        <v>1110</v>
      </c>
      <c r="E310" s="15" t="s">
        <v>1111</v>
      </c>
      <c r="F310" s="15" t="s">
        <v>1112</v>
      </c>
      <c r="G310" s="15" t="s">
        <v>1113</v>
      </c>
      <c r="H310" s="8" t="s">
        <v>66</v>
      </c>
    </row>
    <row r="311" spans="1:8" x14ac:dyDescent="0.2">
      <c r="A311" s="9">
        <v>45671.635409363429</v>
      </c>
      <c r="B311" s="10" t="s">
        <v>184</v>
      </c>
      <c r="C311" s="10" t="s">
        <v>16</v>
      </c>
      <c r="D311" s="10" t="s">
        <v>1114</v>
      </c>
      <c r="E311" s="11" t="s">
        <v>1115</v>
      </c>
      <c r="F311" s="11" t="s">
        <v>1116</v>
      </c>
      <c r="G311" s="11" t="s">
        <v>1117</v>
      </c>
      <c r="H311" s="13" t="s">
        <v>66</v>
      </c>
    </row>
    <row r="312" spans="1:8" x14ac:dyDescent="0.2">
      <c r="A312" s="5">
        <v>45671.637228472224</v>
      </c>
      <c r="B312" s="6" t="s">
        <v>184</v>
      </c>
      <c r="C312" s="6" t="s">
        <v>9</v>
      </c>
      <c r="D312" s="6" t="s">
        <v>1118</v>
      </c>
      <c r="E312" s="15" t="s">
        <v>1119</v>
      </c>
      <c r="F312" s="15" t="s">
        <v>1120</v>
      </c>
      <c r="G312" s="15" t="s">
        <v>1121</v>
      </c>
      <c r="H312" s="8" t="s">
        <v>66</v>
      </c>
    </row>
    <row r="313" spans="1:8" x14ac:dyDescent="0.2">
      <c r="A313" s="9">
        <v>45671.647490115742</v>
      </c>
      <c r="B313" s="10" t="s">
        <v>184</v>
      </c>
      <c r="C313" s="10" t="s">
        <v>9</v>
      </c>
      <c r="D313" s="10" t="s">
        <v>1122</v>
      </c>
      <c r="E313" s="11" t="s">
        <v>1123</v>
      </c>
      <c r="F313" s="11" t="s">
        <v>1124</v>
      </c>
      <c r="G313" s="11" t="s">
        <v>1125</v>
      </c>
      <c r="H313" s="13" t="s">
        <v>66</v>
      </c>
    </row>
    <row r="314" spans="1:8" x14ac:dyDescent="0.2">
      <c r="A314" s="5">
        <v>45671.648899525462</v>
      </c>
      <c r="B314" s="6" t="s">
        <v>184</v>
      </c>
      <c r="C314" s="6" t="s">
        <v>9</v>
      </c>
      <c r="D314" s="6" t="s">
        <v>1122</v>
      </c>
      <c r="E314" s="15" t="s">
        <v>1126</v>
      </c>
      <c r="F314" s="15" t="s">
        <v>1127</v>
      </c>
      <c r="G314" s="15" t="s">
        <v>1128</v>
      </c>
      <c r="H314" s="8" t="s">
        <v>66</v>
      </c>
    </row>
    <row r="315" spans="1:8" x14ac:dyDescent="0.2">
      <c r="A315" s="9">
        <v>45671.651897916665</v>
      </c>
      <c r="B315" s="10" t="s">
        <v>184</v>
      </c>
      <c r="C315" s="10" t="s">
        <v>16</v>
      </c>
      <c r="D315" s="10" t="s">
        <v>1129</v>
      </c>
      <c r="E315" s="11" t="s">
        <v>115</v>
      </c>
      <c r="F315" s="11" t="s">
        <v>113</v>
      </c>
      <c r="G315" s="11" t="s">
        <v>39</v>
      </c>
      <c r="H315" s="13" t="s">
        <v>66</v>
      </c>
    </row>
    <row r="316" spans="1:8" x14ac:dyDescent="0.2">
      <c r="A316" s="5">
        <v>45671.71456069444</v>
      </c>
      <c r="B316" s="6" t="s">
        <v>184</v>
      </c>
      <c r="C316" s="6" t="s">
        <v>16</v>
      </c>
      <c r="D316" s="6" t="s">
        <v>1130</v>
      </c>
      <c r="E316" s="15" t="s">
        <v>1131</v>
      </c>
      <c r="F316" s="15" t="s">
        <v>1132</v>
      </c>
      <c r="G316" s="15" t="s">
        <v>1133</v>
      </c>
      <c r="H316" s="8" t="s">
        <v>66</v>
      </c>
    </row>
    <row r="317" spans="1:8" x14ac:dyDescent="0.2">
      <c r="A317" s="9">
        <v>45671.718770428241</v>
      </c>
      <c r="B317" s="10" t="s">
        <v>184</v>
      </c>
      <c r="C317" s="10" t="s">
        <v>9</v>
      </c>
      <c r="D317" s="10" t="s">
        <v>1134</v>
      </c>
      <c r="E317" s="11" t="s">
        <v>1135</v>
      </c>
      <c r="F317" s="11" t="s">
        <v>1136</v>
      </c>
      <c r="G317" s="11" t="s">
        <v>1137</v>
      </c>
      <c r="H317" s="13" t="s">
        <v>66</v>
      </c>
    </row>
    <row r="318" spans="1:8" x14ac:dyDescent="0.2">
      <c r="A318" s="5">
        <v>45671.721623275458</v>
      </c>
      <c r="B318" s="6" t="s">
        <v>184</v>
      </c>
      <c r="C318" s="6" t="s">
        <v>9</v>
      </c>
      <c r="D318" s="6" t="s">
        <v>1138</v>
      </c>
      <c r="E318" s="15" t="s">
        <v>1139</v>
      </c>
      <c r="F318" s="15" t="s">
        <v>1116</v>
      </c>
      <c r="G318" s="15" t="s">
        <v>1115</v>
      </c>
      <c r="H318" s="8" t="s">
        <v>66</v>
      </c>
    </row>
    <row r="319" spans="1:8" x14ac:dyDescent="0.2">
      <c r="A319" s="9">
        <v>45671.725729745369</v>
      </c>
      <c r="B319" s="10" t="s">
        <v>184</v>
      </c>
      <c r="C319" s="10" t="s">
        <v>16</v>
      </c>
      <c r="D319" s="10" t="s">
        <v>1140</v>
      </c>
      <c r="E319" s="11" t="s">
        <v>1141</v>
      </c>
      <c r="F319" s="11" t="s">
        <v>1142</v>
      </c>
      <c r="G319" s="11" t="s">
        <v>1143</v>
      </c>
      <c r="H319" s="13" t="s">
        <v>66</v>
      </c>
    </row>
    <row r="320" spans="1:8" x14ac:dyDescent="0.2">
      <c r="A320" s="5">
        <v>45671.729349953705</v>
      </c>
      <c r="B320" s="6" t="s">
        <v>184</v>
      </c>
      <c r="C320" s="6" t="s">
        <v>16</v>
      </c>
      <c r="D320" s="6" t="s">
        <v>1144</v>
      </c>
      <c r="E320" s="15" t="s">
        <v>1145</v>
      </c>
      <c r="F320" s="15" t="s">
        <v>586</v>
      </c>
      <c r="G320" s="15" t="s">
        <v>1146</v>
      </c>
      <c r="H320" s="8" t="s">
        <v>66</v>
      </c>
    </row>
    <row r="321" spans="1:8" x14ac:dyDescent="0.2">
      <c r="A321" s="9">
        <v>45671.730786354165</v>
      </c>
      <c r="B321" s="10" t="s">
        <v>184</v>
      </c>
      <c r="C321" s="10" t="s">
        <v>16</v>
      </c>
      <c r="D321" s="10" t="s">
        <v>1147</v>
      </c>
      <c r="E321" s="11" t="s">
        <v>39</v>
      </c>
      <c r="F321" s="11" t="s">
        <v>68</v>
      </c>
      <c r="G321" s="11" t="s">
        <v>113</v>
      </c>
      <c r="H321" s="13" t="s">
        <v>66</v>
      </c>
    </row>
    <row r="322" spans="1:8" x14ac:dyDescent="0.2">
      <c r="A322" s="5">
        <v>45671.73497711806</v>
      </c>
      <c r="B322" s="6" t="s">
        <v>184</v>
      </c>
      <c r="C322" s="6" t="s">
        <v>9</v>
      </c>
      <c r="D322" s="6" t="s">
        <v>1148</v>
      </c>
      <c r="E322" s="15" t="s">
        <v>1149</v>
      </c>
      <c r="F322" s="15" t="s">
        <v>1150</v>
      </c>
      <c r="G322" s="15" t="s">
        <v>1151</v>
      </c>
      <c r="H322" s="8" t="s">
        <v>66</v>
      </c>
    </row>
    <row r="323" spans="1:8" x14ac:dyDescent="0.2">
      <c r="A323" s="9">
        <v>45671.736475324069</v>
      </c>
      <c r="B323" s="10" t="s">
        <v>184</v>
      </c>
      <c r="C323" s="10" t="s">
        <v>16</v>
      </c>
      <c r="D323" s="10" t="s">
        <v>1148</v>
      </c>
      <c r="E323" s="11" t="s">
        <v>1152</v>
      </c>
      <c r="F323" s="11" t="s">
        <v>1153</v>
      </c>
      <c r="G323" s="11" t="s">
        <v>1154</v>
      </c>
      <c r="H323" s="13" t="s">
        <v>66</v>
      </c>
    </row>
    <row r="324" spans="1:8" x14ac:dyDescent="0.2">
      <c r="A324" s="5">
        <v>45671.738282731487</v>
      </c>
      <c r="B324" s="6" t="s">
        <v>184</v>
      </c>
      <c r="C324" s="6" t="s">
        <v>9</v>
      </c>
      <c r="D324" s="6" t="s">
        <v>1155</v>
      </c>
      <c r="E324" s="15" t="s">
        <v>1156</v>
      </c>
      <c r="F324" s="15" t="s">
        <v>1157</v>
      </c>
      <c r="G324" s="15" t="s">
        <v>1158</v>
      </c>
      <c r="H324" s="8" t="s">
        <v>66</v>
      </c>
    </row>
    <row r="325" spans="1:8" x14ac:dyDescent="0.2">
      <c r="A325" s="9">
        <v>45671.739150543981</v>
      </c>
      <c r="B325" s="10" t="s">
        <v>184</v>
      </c>
      <c r="C325" s="10" t="s">
        <v>16</v>
      </c>
      <c r="D325" s="10" t="s">
        <v>1155</v>
      </c>
      <c r="E325" s="11" t="s">
        <v>1159</v>
      </c>
      <c r="F325" s="11" t="s">
        <v>1160</v>
      </c>
      <c r="G325" s="11" t="s">
        <v>1161</v>
      </c>
      <c r="H325" s="13" t="s">
        <v>66</v>
      </c>
    </row>
    <row r="326" spans="1:8" x14ac:dyDescent="0.2">
      <c r="A326" s="5">
        <v>45671.745939456014</v>
      </c>
      <c r="B326" s="6" t="s">
        <v>184</v>
      </c>
      <c r="C326" s="6" t="s">
        <v>22</v>
      </c>
      <c r="D326" s="6" t="s">
        <v>1162</v>
      </c>
      <c r="E326" s="15" t="s">
        <v>1163</v>
      </c>
      <c r="F326" s="15" t="s">
        <v>1164</v>
      </c>
      <c r="G326" s="15" t="s">
        <v>1165</v>
      </c>
      <c r="H326" s="8" t="s">
        <v>66</v>
      </c>
    </row>
    <row r="327" spans="1:8" x14ac:dyDescent="0.2">
      <c r="A327" s="9">
        <v>45671.746708379629</v>
      </c>
      <c r="B327" s="10" t="s">
        <v>184</v>
      </c>
      <c r="C327" s="10" t="s">
        <v>16</v>
      </c>
      <c r="D327" s="10" t="s">
        <v>1162</v>
      </c>
      <c r="E327" s="11" t="s">
        <v>1166</v>
      </c>
      <c r="F327" s="11" t="s">
        <v>1167</v>
      </c>
      <c r="G327" s="11" t="s">
        <v>1168</v>
      </c>
      <c r="H327" s="13" t="s">
        <v>66</v>
      </c>
    </row>
    <row r="328" spans="1:8" x14ac:dyDescent="0.2">
      <c r="A328" s="5">
        <v>45671.748327893518</v>
      </c>
      <c r="B328" s="6" t="s">
        <v>184</v>
      </c>
      <c r="C328" s="6" t="s">
        <v>9</v>
      </c>
      <c r="D328" s="6" t="s">
        <v>1169</v>
      </c>
      <c r="E328" s="15" t="s">
        <v>1170</v>
      </c>
      <c r="F328" s="15" t="s">
        <v>1171</v>
      </c>
      <c r="G328" s="15" t="s">
        <v>1172</v>
      </c>
      <c r="H328" s="8" t="s">
        <v>66</v>
      </c>
    </row>
    <row r="329" spans="1:8" x14ac:dyDescent="0.2">
      <c r="A329" s="9">
        <v>45671.749098217595</v>
      </c>
      <c r="B329" s="10" t="s">
        <v>184</v>
      </c>
      <c r="C329" s="10" t="s">
        <v>16</v>
      </c>
      <c r="D329" s="10" t="s">
        <v>1173</v>
      </c>
      <c r="E329" s="11" t="s">
        <v>1172</v>
      </c>
      <c r="F329" s="11" t="s">
        <v>1171</v>
      </c>
      <c r="G329" s="11" t="s">
        <v>1170</v>
      </c>
      <c r="H329" s="13" t="s">
        <v>66</v>
      </c>
    </row>
    <row r="330" spans="1:8" x14ac:dyDescent="0.2">
      <c r="A330" s="5">
        <v>45671.749424988426</v>
      </c>
      <c r="B330" s="6" t="s">
        <v>184</v>
      </c>
      <c r="C330" s="6" t="s">
        <v>16</v>
      </c>
      <c r="D330" s="6" t="s">
        <v>1174</v>
      </c>
      <c r="E330" s="15" t="s">
        <v>1171</v>
      </c>
      <c r="F330" s="15" t="s">
        <v>1170</v>
      </c>
      <c r="G330" s="15" t="s">
        <v>1175</v>
      </c>
      <c r="H330" s="8" t="s">
        <v>66</v>
      </c>
    </row>
    <row r="331" spans="1:8" x14ac:dyDescent="0.2">
      <c r="A331" s="9">
        <v>45671.751983344904</v>
      </c>
      <c r="B331" s="10" t="s">
        <v>184</v>
      </c>
      <c r="C331" s="10" t="s">
        <v>16</v>
      </c>
      <c r="D331" s="10" t="s">
        <v>1176</v>
      </c>
      <c r="E331" s="11" t="s">
        <v>1177</v>
      </c>
      <c r="F331" s="11" t="s">
        <v>1178</v>
      </c>
      <c r="G331" s="11" t="s">
        <v>1179</v>
      </c>
      <c r="H331" s="13" t="s">
        <v>66</v>
      </c>
    </row>
    <row r="332" spans="1:8" x14ac:dyDescent="0.2">
      <c r="A332" s="5">
        <v>45671.78476613426</v>
      </c>
      <c r="B332" s="6" t="s">
        <v>992</v>
      </c>
      <c r="C332" s="6" t="s">
        <v>22</v>
      </c>
      <c r="D332" s="6" t="s">
        <v>1180</v>
      </c>
      <c r="E332" s="15" t="s">
        <v>1181</v>
      </c>
      <c r="F332" s="15" t="s">
        <v>1182</v>
      </c>
      <c r="G332" s="15" t="s">
        <v>1183</v>
      </c>
      <c r="H332" s="8" t="s">
        <v>66</v>
      </c>
    </row>
    <row r="333" spans="1:8" x14ac:dyDescent="0.2">
      <c r="A333" s="9">
        <v>45671.786989699074</v>
      </c>
      <c r="B333" s="10" t="s">
        <v>992</v>
      </c>
      <c r="C333" s="10" t="s">
        <v>22</v>
      </c>
      <c r="D333" s="10" t="s">
        <v>1184</v>
      </c>
      <c r="E333" s="11" t="s">
        <v>225</v>
      </c>
      <c r="F333" s="11" t="s">
        <v>70</v>
      </c>
      <c r="G333" s="11" t="s">
        <v>39</v>
      </c>
      <c r="H333" s="13" t="s">
        <v>66</v>
      </c>
    </row>
    <row r="334" spans="1:8" x14ac:dyDescent="0.2">
      <c r="A334" s="5">
        <v>45671.787659050926</v>
      </c>
      <c r="B334" s="6" t="s">
        <v>992</v>
      </c>
      <c r="C334" s="6" t="s">
        <v>22</v>
      </c>
      <c r="D334" s="6" t="s">
        <v>1185</v>
      </c>
      <c r="E334" s="15" t="s">
        <v>1186</v>
      </c>
      <c r="F334" s="15" t="s">
        <v>1187</v>
      </c>
      <c r="G334" s="15" t="s">
        <v>1188</v>
      </c>
      <c r="H334" s="8" t="s">
        <v>66</v>
      </c>
    </row>
    <row r="335" spans="1:8" x14ac:dyDescent="0.2">
      <c r="A335" s="9">
        <v>45671.789240509257</v>
      </c>
      <c r="B335" s="10" t="s">
        <v>992</v>
      </c>
      <c r="C335" s="10" t="s">
        <v>22</v>
      </c>
      <c r="D335" s="10" t="s">
        <v>1189</v>
      </c>
      <c r="E335" s="11" t="s">
        <v>1190</v>
      </c>
      <c r="F335" s="11" t="s">
        <v>1191</v>
      </c>
      <c r="G335" s="11" t="s">
        <v>1192</v>
      </c>
      <c r="H335" s="13" t="s">
        <v>66</v>
      </c>
    </row>
    <row r="336" spans="1:8" x14ac:dyDescent="0.2">
      <c r="A336" s="5">
        <v>45671.790110648144</v>
      </c>
      <c r="B336" s="6" t="s">
        <v>992</v>
      </c>
      <c r="C336" s="6" t="s">
        <v>9</v>
      </c>
      <c r="D336" s="6" t="s">
        <v>1189</v>
      </c>
      <c r="E336" s="15" t="s">
        <v>1193</v>
      </c>
      <c r="F336" s="15" t="s">
        <v>1194</v>
      </c>
      <c r="G336" s="15" t="s">
        <v>1195</v>
      </c>
      <c r="H336" s="8" t="s">
        <v>66</v>
      </c>
    </row>
    <row r="337" spans="1:8" x14ac:dyDescent="0.2">
      <c r="A337" s="9">
        <v>45671.794694837961</v>
      </c>
      <c r="B337" s="10" t="s">
        <v>992</v>
      </c>
      <c r="C337" s="10" t="s">
        <v>9</v>
      </c>
      <c r="D337" s="10" t="s">
        <v>1196</v>
      </c>
      <c r="E337" s="11" t="s">
        <v>1197</v>
      </c>
      <c r="F337" s="11" t="s">
        <v>1198</v>
      </c>
      <c r="G337" s="11" t="s">
        <v>1199</v>
      </c>
      <c r="H337" s="13" t="s">
        <v>66</v>
      </c>
    </row>
    <row r="338" spans="1:8" x14ac:dyDescent="0.2">
      <c r="A338" s="5">
        <v>45671.796884189811</v>
      </c>
      <c r="B338" s="6" t="s">
        <v>992</v>
      </c>
      <c r="C338" s="6" t="s">
        <v>22</v>
      </c>
      <c r="D338" s="6" t="s">
        <v>1200</v>
      </c>
      <c r="E338" s="15" t="s">
        <v>1201</v>
      </c>
      <c r="F338" s="15" t="s">
        <v>1202</v>
      </c>
      <c r="G338" s="15" t="s">
        <v>1203</v>
      </c>
      <c r="H338" s="8" t="s">
        <v>66</v>
      </c>
    </row>
    <row r="339" spans="1:8" x14ac:dyDescent="0.2">
      <c r="A339" s="9">
        <v>45671.848663715282</v>
      </c>
      <c r="B339" s="10" t="s">
        <v>992</v>
      </c>
      <c r="C339" s="10" t="s">
        <v>16</v>
      </c>
      <c r="D339" s="10" t="s">
        <v>1204</v>
      </c>
      <c r="E339" s="11" t="s">
        <v>1205</v>
      </c>
      <c r="F339" s="11" t="s">
        <v>1206</v>
      </c>
      <c r="G339" s="11" t="s">
        <v>1207</v>
      </c>
      <c r="H339" s="13" t="s">
        <v>66</v>
      </c>
    </row>
    <row r="340" spans="1:8" x14ac:dyDescent="0.2">
      <c r="A340" s="5">
        <v>45671.850988715276</v>
      </c>
      <c r="B340" s="6" t="s">
        <v>992</v>
      </c>
      <c r="C340" s="6" t="s">
        <v>9</v>
      </c>
      <c r="D340" s="6" t="s">
        <v>1208</v>
      </c>
      <c r="E340" s="15" t="s">
        <v>1209</v>
      </c>
      <c r="F340" s="15" t="s">
        <v>1210</v>
      </c>
      <c r="G340" s="15" t="s">
        <v>1211</v>
      </c>
      <c r="H340" s="8" t="s">
        <v>66</v>
      </c>
    </row>
    <row r="341" spans="1:8" x14ac:dyDescent="0.2">
      <c r="A341" s="9">
        <v>45671.851438368059</v>
      </c>
      <c r="B341" s="10" t="s">
        <v>992</v>
      </c>
      <c r="C341" s="10" t="s">
        <v>9</v>
      </c>
      <c r="D341" s="10" t="s">
        <v>1212</v>
      </c>
      <c r="E341" s="11" t="s">
        <v>1210</v>
      </c>
      <c r="F341" s="11" t="s">
        <v>1209</v>
      </c>
      <c r="G341" s="11" t="s">
        <v>1211</v>
      </c>
      <c r="H341" s="13" t="s">
        <v>66</v>
      </c>
    </row>
    <row r="342" spans="1:8" x14ac:dyDescent="0.2">
      <c r="A342" s="5">
        <v>45671.852026851848</v>
      </c>
      <c r="B342" s="6" t="s">
        <v>992</v>
      </c>
      <c r="C342" s="6" t="s">
        <v>9</v>
      </c>
      <c r="D342" s="6" t="s">
        <v>1213</v>
      </c>
      <c r="E342" s="15" t="s">
        <v>1211</v>
      </c>
      <c r="F342" s="15" t="s">
        <v>1210</v>
      </c>
      <c r="G342" s="15" t="s">
        <v>1209</v>
      </c>
      <c r="H342" s="8" t="s">
        <v>66</v>
      </c>
    </row>
    <row r="343" spans="1:8" x14ac:dyDescent="0.2">
      <c r="A343" s="9">
        <v>45671.853302118056</v>
      </c>
      <c r="B343" s="10" t="s">
        <v>992</v>
      </c>
      <c r="C343" s="10" t="s">
        <v>9</v>
      </c>
      <c r="D343" s="10" t="s">
        <v>1214</v>
      </c>
      <c r="E343" s="11" t="s">
        <v>1215</v>
      </c>
      <c r="F343" s="11" t="s">
        <v>1216</v>
      </c>
      <c r="G343" s="11" t="s">
        <v>1217</v>
      </c>
      <c r="H343" s="13" t="s">
        <v>66</v>
      </c>
    </row>
    <row r="344" spans="1:8" x14ac:dyDescent="0.2">
      <c r="A344" s="5">
        <v>45671.856630150462</v>
      </c>
      <c r="B344" s="6" t="s">
        <v>992</v>
      </c>
      <c r="C344" s="6" t="s">
        <v>16</v>
      </c>
      <c r="D344" s="6" t="s">
        <v>1218</v>
      </c>
      <c r="E344" s="15" t="s">
        <v>1219</v>
      </c>
      <c r="F344" s="15" t="s">
        <v>1220</v>
      </c>
      <c r="G344" s="15" t="s">
        <v>1221</v>
      </c>
      <c r="H344" s="8" t="s">
        <v>66</v>
      </c>
    </row>
    <row r="345" spans="1:8" x14ac:dyDescent="0.2">
      <c r="A345" s="9">
        <v>45672.594325393518</v>
      </c>
      <c r="B345" s="10" t="s">
        <v>1222</v>
      </c>
      <c r="C345" s="10" t="s">
        <v>22</v>
      </c>
      <c r="D345" s="10" t="s">
        <v>1223</v>
      </c>
      <c r="E345" s="11" t="s">
        <v>1100</v>
      </c>
      <c r="F345" s="11" t="s">
        <v>1224</v>
      </c>
      <c r="G345" s="11" t="s">
        <v>1099</v>
      </c>
      <c r="H345" s="13" t="s">
        <v>66</v>
      </c>
    </row>
    <row r="346" spans="1:8" x14ac:dyDescent="0.2">
      <c r="A346" s="5">
        <v>45672.596720254631</v>
      </c>
      <c r="B346" s="6" t="s">
        <v>1222</v>
      </c>
      <c r="C346" s="6" t="s">
        <v>22</v>
      </c>
      <c r="D346" s="6" t="s">
        <v>1225</v>
      </c>
      <c r="E346" s="15" t="s">
        <v>1226</v>
      </c>
      <c r="F346" s="15" t="s">
        <v>1227</v>
      </c>
      <c r="G346" s="15" t="s">
        <v>1228</v>
      </c>
      <c r="H346" s="8" t="s">
        <v>66</v>
      </c>
    </row>
    <row r="347" spans="1:8" x14ac:dyDescent="0.2">
      <c r="A347" s="9">
        <v>45672.602780300927</v>
      </c>
      <c r="B347" s="10" t="s">
        <v>1222</v>
      </c>
      <c r="C347" s="10" t="s">
        <v>9</v>
      </c>
      <c r="D347" s="10" t="s">
        <v>1229</v>
      </c>
      <c r="E347" s="11" t="s">
        <v>1230</v>
      </c>
      <c r="F347" s="11" t="s">
        <v>1231</v>
      </c>
      <c r="G347" s="11" t="s">
        <v>1232</v>
      </c>
      <c r="H347" s="13" t="s">
        <v>66</v>
      </c>
    </row>
    <row r="348" spans="1:8" x14ac:dyDescent="0.2">
      <c r="A348" s="5">
        <v>45672.604138356481</v>
      </c>
      <c r="B348" s="6" t="s">
        <v>1222</v>
      </c>
      <c r="C348" s="6" t="s">
        <v>9</v>
      </c>
      <c r="D348" s="6" t="s">
        <v>1233</v>
      </c>
      <c r="E348" s="15" t="s">
        <v>1234</v>
      </c>
      <c r="F348" s="15" t="s">
        <v>1235</v>
      </c>
      <c r="G348" s="15" t="s">
        <v>1236</v>
      </c>
      <c r="H348" s="8" t="s">
        <v>66</v>
      </c>
    </row>
    <row r="349" spans="1:8" x14ac:dyDescent="0.2">
      <c r="A349" s="9">
        <v>45672.610456851849</v>
      </c>
      <c r="B349" s="10" t="s">
        <v>1222</v>
      </c>
      <c r="C349" s="10" t="s">
        <v>9</v>
      </c>
      <c r="D349" s="10" t="s">
        <v>1237</v>
      </c>
      <c r="E349" s="11" t="s">
        <v>1238</v>
      </c>
      <c r="F349" s="11" t="s">
        <v>1239</v>
      </c>
      <c r="G349" s="11" t="s">
        <v>1240</v>
      </c>
      <c r="H349" s="13" t="s">
        <v>66</v>
      </c>
    </row>
    <row r="350" spans="1:8" x14ac:dyDescent="0.2">
      <c r="A350" s="5">
        <v>45672.612837453707</v>
      </c>
      <c r="B350" s="6" t="s">
        <v>1222</v>
      </c>
      <c r="C350" s="6" t="s">
        <v>9</v>
      </c>
      <c r="D350" s="6" t="s">
        <v>1241</v>
      </c>
      <c r="E350" s="15" t="s">
        <v>1242</v>
      </c>
      <c r="F350" s="15" t="s">
        <v>1243</v>
      </c>
      <c r="G350" s="15" t="s">
        <v>1238</v>
      </c>
      <c r="H350" s="8" t="s">
        <v>66</v>
      </c>
    </row>
    <row r="351" spans="1:8" x14ac:dyDescent="0.2">
      <c r="A351" s="9">
        <v>45672.614535312503</v>
      </c>
      <c r="B351" s="10" t="s">
        <v>1222</v>
      </c>
      <c r="C351" s="10" t="s">
        <v>9</v>
      </c>
      <c r="D351" s="10" t="s">
        <v>1244</v>
      </c>
      <c r="E351" s="11" t="s">
        <v>1245</v>
      </c>
      <c r="F351" s="11" t="s">
        <v>1242</v>
      </c>
      <c r="G351" s="11" t="s">
        <v>1239</v>
      </c>
      <c r="H351" s="13" t="s">
        <v>66</v>
      </c>
    </row>
    <row r="352" spans="1:8" x14ac:dyDescent="0.2">
      <c r="A352" s="5">
        <v>45672.616234409725</v>
      </c>
      <c r="B352" s="6" t="s">
        <v>1222</v>
      </c>
      <c r="C352" s="6" t="s">
        <v>9</v>
      </c>
      <c r="D352" s="6" t="s">
        <v>1246</v>
      </c>
      <c r="E352" s="15" t="s">
        <v>1247</v>
      </c>
      <c r="F352" s="15" t="s">
        <v>1245</v>
      </c>
      <c r="G352" s="15" t="s">
        <v>1248</v>
      </c>
      <c r="H352" s="8" t="s">
        <v>66</v>
      </c>
    </row>
    <row r="353" spans="1:8" x14ac:dyDescent="0.2">
      <c r="A353" s="9">
        <v>45672.618725636574</v>
      </c>
      <c r="B353" s="10" t="s">
        <v>1222</v>
      </c>
      <c r="C353" s="10" t="s">
        <v>16</v>
      </c>
      <c r="D353" s="10" t="s">
        <v>1249</v>
      </c>
      <c r="E353" s="11" t="s">
        <v>1250</v>
      </c>
      <c r="F353" s="11" t="s">
        <v>1251</v>
      </c>
      <c r="G353" s="11" t="s">
        <v>1242</v>
      </c>
      <c r="H353" s="13" t="s">
        <v>66</v>
      </c>
    </row>
    <row r="354" spans="1:8" x14ac:dyDescent="0.2">
      <c r="A354" s="5">
        <v>45672.619836921294</v>
      </c>
      <c r="B354" s="6" t="s">
        <v>1222</v>
      </c>
      <c r="C354" s="6" t="s">
        <v>16</v>
      </c>
      <c r="D354" s="6" t="s">
        <v>1252</v>
      </c>
      <c r="E354" s="15" t="s">
        <v>1253</v>
      </c>
      <c r="F354" s="15" t="s">
        <v>1238</v>
      </c>
      <c r="G354" s="15" t="s">
        <v>1240</v>
      </c>
      <c r="H354" s="8" t="s">
        <v>66</v>
      </c>
    </row>
    <row r="355" spans="1:8" x14ac:dyDescent="0.2">
      <c r="A355" s="9">
        <v>45672.625466863421</v>
      </c>
      <c r="B355" s="10" t="s">
        <v>311</v>
      </c>
      <c r="C355" s="10" t="s">
        <v>22</v>
      </c>
      <c r="D355" s="10" t="s">
        <v>1254</v>
      </c>
      <c r="E355" s="11" t="s">
        <v>1255</v>
      </c>
      <c r="F355" s="11" t="s">
        <v>1256</v>
      </c>
      <c r="G355" s="11" t="s">
        <v>1257</v>
      </c>
      <c r="H355" s="13" t="s">
        <v>66</v>
      </c>
    </row>
    <row r="356" spans="1:8" x14ac:dyDescent="0.2">
      <c r="A356" s="5">
        <v>45672.625775208333</v>
      </c>
      <c r="B356" s="6" t="s">
        <v>311</v>
      </c>
      <c r="C356" s="6" t="s">
        <v>9</v>
      </c>
      <c r="D356" s="6" t="s">
        <v>1254</v>
      </c>
      <c r="E356" s="15" t="s">
        <v>1258</v>
      </c>
      <c r="F356" s="15" t="s">
        <v>1259</v>
      </c>
      <c r="G356" s="15" t="s">
        <v>1260</v>
      </c>
      <c r="H356" s="8" t="s">
        <v>66</v>
      </c>
    </row>
    <row r="357" spans="1:8" x14ac:dyDescent="0.2">
      <c r="A357" s="9">
        <v>45672.62726400463</v>
      </c>
      <c r="B357" s="10" t="s">
        <v>311</v>
      </c>
      <c r="C357" s="10" t="s">
        <v>22</v>
      </c>
      <c r="D357" s="10" t="s">
        <v>1261</v>
      </c>
      <c r="E357" s="11" t="s">
        <v>1262</v>
      </c>
      <c r="F357" s="11" t="s">
        <v>1263</v>
      </c>
      <c r="G357" s="11" t="s">
        <v>1257</v>
      </c>
      <c r="H357" s="13" t="s">
        <v>66</v>
      </c>
    </row>
    <row r="358" spans="1:8" x14ac:dyDescent="0.2">
      <c r="A358" s="5">
        <v>45672.628468263894</v>
      </c>
      <c r="B358" s="6" t="s">
        <v>311</v>
      </c>
      <c r="C358" s="6" t="s">
        <v>9</v>
      </c>
      <c r="D358" s="6" t="s">
        <v>1264</v>
      </c>
      <c r="E358" s="15" t="s">
        <v>1265</v>
      </c>
      <c r="F358" s="15" t="s">
        <v>1266</v>
      </c>
      <c r="G358" s="15" t="s">
        <v>1267</v>
      </c>
      <c r="H358" s="8" t="s">
        <v>66</v>
      </c>
    </row>
    <row r="359" spans="1:8" x14ac:dyDescent="0.2">
      <c r="A359" s="9">
        <v>45672.629051550924</v>
      </c>
      <c r="B359" s="10" t="s">
        <v>311</v>
      </c>
      <c r="C359" s="10" t="s">
        <v>22</v>
      </c>
      <c r="D359" s="10" t="s">
        <v>1268</v>
      </c>
      <c r="E359" s="11" t="s">
        <v>1269</v>
      </c>
      <c r="F359" s="11" t="s">
        <v>1270</v>
      </c>
      <c r="G359" s="11" t="s">
        <v>317</v>
      </c>
      <c r="H359" s="13" t="s">
        <v>66</v>
      </c>
    </row>
    <row r="360" spans="1:8" x14ac:dyDescent="0.2">
      <c r="A360" s="5">
        <v>45672.629799016198</v>
      </c>
      <c r="B360" s="6" t="s">
        <v>311</v>
      </c>
      <c r="C360" s="6" t="s">
        <v>9</v>
      </c>
      <c r="D360" s="6" t="s">
        <v>1271</v>
      </c>
      <c r="E360" s="15" t="s">
        <v>1267</v>
      </c>
      <c r="F360" s="15" t="s">
        <v>1266</v>
      </c>
      <c r="G360" s="15" t="s">
        <v>1272</v>
      </c>
      <c r="H360" s="8" t="s">
        <v>66</v>
      </c>
    </row>
    <row r="361" spans="1:8" x14ac:dyDescent="0.2">
      <c r="A361" s="9">
        <v>45674.818371284724</v>
      </c>
      <c r="B361" s="10" t="s">
        <v>1273</v>
      </c>
      <c r="C361" s="10" t="s">
        <v>9</v>
      </c>
      <c r="D361" s="10" t="s">
        <v>1274</v>
      </c>
      <c r="E361" s="11" t="s">
        <v>44</v>
      </c>
      <c r="F361" s="11" t="s">
        <v>1275</v>
      </c>
      <c r="G361" s="11" t="s">
        <v>1276</v>
      </c>
      <c r="H361" s="13" t="s">
        <v>1059</v>
      </c>
    </row>
    <row r="362" spans="1:8" x14ac:dyDescent="0.2">
      <c r="A362" s="5">
        <v>45674.819836898147</v>
      </c>
      <c r="B362" s="6" t="s">
        <v>1273</v>
      </c>
      <c r="C362" s="6" t="s">
        <v>22</v>
      </c>
      <c r="D362" s="6" t="s">
        <v>1277</v>
      </c>
      <c r="E362" s="15" t="s">
        <v>1278</v>
      </c>
      <c r="F362" s="15" t="s">
        <v>1279</v>
      </c>
      <c r="G362" s="15" t="s">
        <v>1280</v>
      </c>
      <c r="H362" s="8" t="s">
        <v>1059</v>
      </c>
    </row>
    <row r="363" spans="1:8" x14ac:dyDescent="0.2">
      <c r="A363" s="9">
        <v>45674.821629074075</v>
      </c>
      <c r="B363" s="10" t="s">
        <v>1273</v>
      </c>
      <c r="C363" s="10" t="s">
        <v>22</v>
      </c>
      <c r="D363" s="10" t="s">
        <v>1281</v>
      </c>
      <c r="E363" s="11" t="s">
        <v>1282</v>
      </c>
      <c r="F363" s="11" t="s">
        <v>1283</v>
      </c>
      <c r="G363" s="11" t="s">
        <v>1284</v>
      </c>
      <c r="H363" s="13" t="s">
        <v>1059</v>
      </c>
    </row>
    <row r="364" spans="1:8" x14ac:dyDescent="0.2">
      <c r="A364" s="5">
        <v>45674.827107129633</v>
      </c>
      <c r="B364" s="6" t="s">
        <v>1273</v>
      </c>
      <c r="C364" s="6" t="s">
        <v>16</v>
      </c>
      <c r="D364" s="6" t="s">
        <v>1285</v>
      </c>
      <c r="E364" s="15" t="s">
        <v>1286</v>
      </c>
      <c r="F364" s="15" t="s">
        <v>1287</v>
      </c>
      <c r="G364" s="15" t="s">
        <v>1288</v>
      </c>
      <c r="H364" s="8" t="s">
        <v>1059</v>
      </c>
    </row>
    <row r="365" spans="1:8" x14ac:dyDescent="0.2">
      <c r="A365" s="9">
        <v>45674.831191967591</v>
      </c>
      <c r="B365" s="10" t="s">
        <v>1273</v>
      </c>
      <c r="C365" s="10" t="s">
        <v>9</v>
      </c>
      <c r="D365" s="10" t="s">
        <v>1289</v>
      </c>
      <c r="E365" s="11" t="s">
        <v>1290</v>
      </c>
      <c r="F365" s="11" t="s">
        <v>1027</v>
      </c>
      <c r="G365" s="11" t="s">
        <v>1291</v>
      </c>
      <c r="H365" s="13" t="s">
        <v>1059</v>
      </c>
    </row>
    <row r="366" spans="1:8" x14ac:dyDescent="0.2">
      <c r="A366" s="5">
        <v>45674.835777962959</v>
      </c>
      <c r="B366" s="6" t="s">
        <v>1273</v>
      </c>
      <c r="C366" s="6" t="s">
        <v>9</v>
      </c>
      <c r="D366" s="6" t="s">
        <v>1292</v>
      </c>
      <c r="E366" s="15" t="s">
        <v>1293</v>
      </c>
      <c r="F366" s="15" t="s">
        <v>1294</v>
      </c>
      <c r="G366" s="15" t="s">
        <v>1295</v>
      </c>
      <c r="H366" s="8" t="s">
        <v>1059</v>
      </c>
    </row>
    <row r="367" spans="1:8" x14ac:dyDescent="0.2">
      <c r="A367" s="9">
        <v>45674.837218310189</v>
      </c>
      <c r="B367" s="10" t="s">
        <v>198</v>
      </c>
      <c r="C367" s="10" t="s">
        <v>9</v>
      </c>
      <c r="D367" s="10" t="s">
        <v>1296</v>
      </c>
      <c r="E367" s="11" t="s">
        <v>1297</v>
      </c>
      <c r="F367" s="11" t="s">
        <v>1298</v>
      </c>
      <c r="G367" s="11" t="s">
        <v>1299</v>
      </c>
      <c r="H367" s="13" t="s">
        <v>1059</v>
      </c>
    </row>
    <row r="368" spans="1:8" x14ac:dyDescent="0.2">
      <c r="A368" s="5">
        <v>45674.839328587965</v>
      </c>
      <c r="B368" s="6" t="s">
        <v>770</v>
      </c>
      <c r="C368" s="6" t="s">
        <v>22</v>
      </c>
      <c r="D368" s="6" t="s">
        <v>1300</v>
      </c>
      <c r="E368" s="15" t="s">
        <v>1027</v>
      </c>
      <c r="F368" s="15" t="s">
        <v>1026</v>
      </c>
      <c r="G368" s="15" t="s">
        <v>1301</v>
      </c>
      <c r="H368" s="8" t="s">
        <v>1059</v>
      </c>
    </row>
    <row r="369" spans="1:8" x14ac:dyDescent="0.2">
      <c r="A369" s="9">
        <v>45674.84060516204</v>
      </c>
      <c r="B369" s="10" t="s">
        <v>1049</v>
      </c>
      <c r="C369" s="10" t="s">
        <v>9</v>
      </c>
      <c r="D369" s="10" t="s">
        <v>1302</v>
      </c>
      <c r="E369" s="11" t="s">
        <v>298</v>
      </c>
      <c r="F369" s="11" t="s">
        <v>157</v>
      </c>
      <c r="G369" s="11" t="s">
        <v>156</v>
      </c>
      <c r="H369" s="13" t="s">
        <v>1059</v>
      </c>
    </row>
    <row r="370" spans="1:8" x14ac:dyDescent="0.2">
      <c r="A370" s="5">
        <v>45678.646795312496</v>
      </c>
      <c r="B370" s="6" t="s">
        <v>1039</v>
      </c>
      <c r="C370" s="6" t="s">
        <v>22</v>
      </c>
      <c r="D370" s="6" t="s">
        <v>1303</v>
      </c>
      <c r="E370" s="15" t="s">
        <v>1304</v>
      </c>
      <c r="F370" s="15" t="s">
        <v>1305</v>
      </c>
      <c r="G370" s="15" t="s">
        <v>1306</v>
      </c>
      <c r="H370" s="8" t="s">
        <v>1044</v>
      </c>
    </row>
    <row r="371" spans="1:8" x14ac:dyDescent="0.2">
      <c r="A371" s="9">
        <v>45678.655268668983</v>
      </c>
      <c r="B371" s="10" t="s">
        <v>1039</v>
      </c>
      <c r="C371" s="10" t="s">
        <v>22</v>
      </c>
      <c r="D371" s="10" t="s">
        <v>1307</v>
      </c>
      <c r="E371" s="11" t="s">
        <v>158</v>
      </c>
      <c r="F371" s="11" t="s">
        <v>156</v>
      </c>
      <c r="G371" s="11" t="s">
        <v>1308</v>
      </c>
      <c r="H371" s="13" t="s">
        <v>1044</v>
      </c>
    </row>
    <row r="372" spans="1:8" x14ac:dyDescent="0.2">
      <c r="A372" s="5">
        <v>45678.674918749995</v>
      </c>
      <c r="B372" s="6" t="s">
        <v>1039</v>
      </c>
      <c r="C372" s="6" t="s">
        <v>9</v>
      </c>
      <c r="D372" s="6" t="s">
        <v>1309</v>
      </c>
      <c r="E372" s="15" t="s">
        <v>1310</v>
      </c>
      <c r="F372" s="15" t="s">
        <v>1311</v>
      </c>
      <c r="G372" s="15" t="s">
        <v>1312</v>
      </c>
      <c r="H372" s="8" t="s">
        <v>1044</v>
      </c>
    </row>
    <row r="373" spans="1:8" x14ac:dyDescent="0.2">
      <c r="A373" s="9">
        <v>45679.480923148149</v>
      </c>
      <c r="B373" s="10" t="s">
        <v>1039</v>
      </c>
      <c r="C373" s="10" t="s">
        <v>22</v>
      </c>
      <c r="D373" s="10" t="s">
        <v>1313</v>
      </c>
      <c r="E373" s="11" t="s">
        <v>1314</v>
      </c>
      <c r="F373" s="11" t="s">
        <v>1315</v>
      </c>
      <c r="G373" s="11" t="s">
        <v>1316</v>
      </c>
      <c r="H373" s="13" t="s">
        <v>1044</v>
      </c>
    </row>
    <row r="374" spans="1:8" x14ac:dyDescent="0.2">
      <c r="A374" s="5">
        <v>45680.427888715276</v>
      </c>
      <c r="B374" s="6" t="s">
        <v>35</v>
      </c>
      <c r="C374" s="6" t="s">
        <v>9</v>
      </c>
      <c r="D374" s="6" t="s">
        <v>1317</v>
      </c>
      <c r="E374" s="15" t="s">
        <v>1318</v>
      </c>
      <c r="F374" s="15" t="s">
        <v>1319</v>
      </c>
      <c r="G374" s="15" t="s">
        <v>1320</v>
      </c>
      <c r="H374" s="8" t="s">
        <v>1034</v>
      </c>
    </row>
    <row r="375" spans="1:8" x14ac:dyDescent="0.2">
      <c r="A375" s="9">
        <v>45683.530982939817</v>
      </c>
      <c r="B375" s="10" t="s">
        <v>1039</v>
      </c>
      <c r="C375" s="10" t="s">
        <v>9</v>
      </c>
      <c r="D375" s="10" t="s">
        <v>1321</v>
      </c>
      <c r="E375" s="11" t="s">
        <v>1322</v>
      </c>
      <c r="F375" s="11" t="s">
        <v>1323</v>
      </c>
      <c r="G375" s="11" t="s">
        <v>1324</v>
      </c>
      <c r="H375" s="13" t="s">
        <v>1044</v>
      </c>
    </row>
    <row r="376" spans="1:8" x14ac:dyDescent="0.2">
      <c r="A376" s="5">
        <v>45683.541865937499</v>
      </c>
      <c r="B376" s="6" t="s">
        <v>1039</v>
      </c>
      <c r="C376" s="6" t="s">
        <v>22</v>
      </c>
      <c r="D376" s="6" t="s">
        <v>1325</v>
      </c>
      <c r="E376" s="15" t="s">
        <v>70</v>
      </c>
      <c r="F376" s="15" t="s">
        <v>68</v>
      </c>
      <c r="G376" s="15" t="s">
        <v>83</v>
      </c>
      <c r="H376" s="8" t="s">
        <v>1044</v>
      </c>
    </row>
    <row r="377" spans="1:8" x14ac:dyDescent="0.2">
      <c r="A377" s="9">
        <v>45708.789880011573</v>
      </c>
      <c r="B377" s="10" t="s">
        <v>46</v>
      </c>
      <c r="C377" s="10" t="s">
        <v>16</v>
      </c>
      <c r="D377" s="10" t="s">
        <v>1326</v>
      </c>
      <c r="E377" s="11" t="s">
        <v>1327</v>
      </c>
      <c r="F377" s="11" t="s">
        <v>1328</v>
      </c>
      <c r="G377" s="11" t="s">
        <v>1329</v>
      </c>
      <c r="H377" s="13" t="s">
        <v>51</v>
      </c>
    </row>
    <row r="378" spans="1:8" x14ac:dyDescent="0.2">
      <c r="A378" s="5">
        <v>45708.790704467596</v>
      </c>
      <c r="B378" s="6" t="s">
        <v>46</v>
      </c>
      <c r="C378" s="6" t="s">
        <v>16</v>
      </c>
      <c r="D378" s="6" t="s">
        <v>1330</v>
      </c>
      <c r="E378" s="15" t="s">
        <v>1331</v>
      </c>
      <c r="F378" s="15" t="s">
        <v>1332</v>
      </c>
      <c r="G378" s="15" t="s">
        <v>1333</v>
      </c>
      <c r="H378" s="8" t="s">
        <v>51</v>
      </c>
    </row>
    <row r="379" spans="1:8" x14ac:dyDescent="0.2">
      <c r="A379" s="9">
        <v>45741.686641249995</v>
      </c>
      <c r="B379" s="10" t="s">
        <v>1334</v>
      </c>
      <c r="C379" s="10" t="s">
        <v>22</v>
      </c>
      <c r="D379" s="10" t="s">
        <v>1335</v>
      </c>
      <c r="E379" s="11" t="s">
        <v>1336</v>
      </c>
      <c r="F379" s="11" t="s">
        <v>1337</v>
      </c>
      <c r="G379" s="11" t="s">
        <v>1338</v>
      </c>
      <c r="H379" s="13" t="s">
        <v>66</v>
      </c>
    </row>
    <row r="380" spans="1:8" x14ac:dyDescent="0.2">
      <c r="A380" s="5">
        <v>45741.688973923607</v>
      </c>
      <c r="B380" s="6" t="s">
        <v>1334</v>
      </c>
      <c r="C380" s="6" t="s">
        <v>22</v>
      </c>
      <c r="D380" s="6" t="s">
        <v>1339</v>
      </c>
      <c r="E380" s="15" t="s">
        <v>1340</v>
      </c>
      <c r="F380" s="15" t="s">
        <v>1341</v>
      </c>
      <c r="G380" s="15" t="s">
        <v>1342</v>
      </c>
      <c r="H380" s="8" t="s">
        <v>66</v>
      </c>
    </row>
    <row r="381" spans="1:8" x14ac:dyDescent="0.2">
      <c r="A381" s="9">
        <v>45741.690430196759</v>
      </c>
      <c r="B381" s="10" t="s">
        <v>1334</v>
      </c>
      <c r="C381" s="10" t="s">
        <v>22</v>
      </c>
      <c r="D381" s="10" t="s">
        <v>1343</v>
      </c>
      <c r="E381" s="11" t="s">
        <v>1344</v>
      </c>
      <c r="F381" s="11" t="s">
        <v>1345</v>
      </c>
      <c r="G381" s="11" t="s">
        <v>1346</v>
      </c>
      <c r="H381" s="13" t="s">
        <v>66</v>
      </c>
    </row>
    <row r="382" spans="1:8" x14ac:dyDescent="0.2">
      <c r="A382" s="5">
        <v>45741.691284155095</v>
      </c>
      <c r="B382" s="6" t="s">
        <v>1334</v>
      </c>
      <c r="C382" s="6" t="s">
        <v>9</v>
      </c>
      <c r="D382" s="6" t="s">
        <v>1347</v>
      </c>
      <c r="E382" s="15" t="s">
        <v>1348</v>
      </c>
      <c r="F382" s="15" t="s">
        <v>1349</v>
      </c>
      <c r="G382" s="15" t="s">
        <v>1350</v>
      </c>
      <c r="H382" s="8" t="s">
        <v>66</v>
      </c>
    </row>
    <row r="383" spans="1:8" x14ac:dyDescent="0.2">
      <c r="A383" s="9">
        <v>45741.691971203705</v>
      </c>
      <c r="B383" s="10" t="s">
        <v>1334</v>
      </c>
      <c r="C383" s="10" t="s">
        <v>9</v>
      </c>
      <c r="D383" s="10" t="s">
        <v>1351</v>
      </c>
      <c r="E383" s="11" t="s">
        <v>1352</v>
      </c>
      <c r="F383" s="11" t="s">
        <v>1353</v>
      </c>
      <c r="G383" s="11" t="s">
        <v>1348</v>
      </c>
      <c r="H383" s="13" t="s">
        <v>66</v>
      </c>
    </row>
    <row r="384" spans="1:8" x14ac:dyDescent="0.2">
      <c r="A384" s="5">
        <v>45741.692700694446</v>
      </c>
      <c r="B384" s="6" t="s">
        <v>1334</v>
      </c>
      <c r="C384" s="6" t="s">
        <v>9</v>
      </c>
      <c r="D384" s="6" t="s">
        <v>1354</v>
      </c>
      <c r="E384" s="15" t="s">
        <v>1355</v>
      </c>
      <c r="F384" s="15" t="s">
        <v>1353</v>
      </c>
      <c r="G384" s="15" t="s">
        <v>1356</v>
      </c>
      <c r="H384" s="8" t="s">
        <v>66</v>
      </c>
    </row>
    <row r="385" spans="1:8" x14ac:dyDescent="0.2">
      <c r="A385" s="9">
        <v>45741.693526388888</v>
      </c>
      <c r="B385" s="10" t="s">
        <v>1334</v>
      </c>
      <c r="C385" s="10" t="s">
        <v>9</v>
      </c>
      <c r="D385" s="10" t="s">
        <v>1357</v>
      </c>
      <c r="E385" s="11" t="s">
        <v>1353</v>
      </c>
      <c r="F385" s="11" t="s">
        <v>1358</v>
      </c>
      <c r="G385" s="11" t="s">
        <v>1356</v>
      </c>
      <c r="H385" s="13" t="s">
        <v>66</v>
      </c>
    </row>
    <row r="386" spans="1:8" x14ac:dyDescent="0.2">
      <c r="A386" s="5">
        <v>45741.694693993057</v>
      </c>
      <c r="B386" s="6" t="s">
        <v>1334</v>
      </c>
      <c r="C386" s="6" t="s">
        <v>9</v>
      </c>
      <c r="D386" s="6" t="s">
        <v>1359</v>
      </c>
      <c r="E386" s="15" t="s">
        <v>1360</v>
      </c>
      <c r="F386" s="15" t="s">
        <v>1361</v>
      </c>
      <c r="G386" s="15" t="s">
        <v>1362</v>
      </c>
      <c r="H386" s="8" t="s">
        <v>66</v>
      </c>
    </row>
    <row r="387" spans="1:8" x14ac:dyDescent="0.2">
      <c r="A387" s="9">
        <v>45741.695160578704</v>
      </c>
      <c r="B387" s="10" t="s">
        <v>1334</v>
      </c>
      <c r="C387" s="10" t="s">
        <v>9</v>
      </c>
      <c r="D387" s="10" t="s">
        <v>1363</v>
      </c>
      <c r="E387" s="11" t="s">
        <v>1364</v>
      </c>
      <c r="F387" s="11" t="s">
        <v>1352</v>
      </c>
      <c r="G387" s="11" t="s">
        <v>1360</v>
      </c>
      <c r="H387" s="13" t="s">
        <v>66</v>
      </c>
    </row>
    <row r="388" spans="1:8" x14ac:dyDescent="0.2">
      <c r="A388" s="5">
        <v>45741.695793078703</v>
      </c>
      <c r="B388" s="6" t="s">
        <v>1334</v>
      </c>
      <c r="C388" s="6" t="s">
        <v>9</v>
      </c>
      <c r="D388" s="6" t="s">
        <v>1365</v>
      </c>
      <c r="E388" s="15" t="s">
        <v>1366</v>
      </c>
      <c r="F388" s="15" t="s">
        <v>1356</v>
      </c>
      <c r="G388" s="15" t="s">
        <v>1361</v>
      </c>
      <c r="H388" s="8" t="s">
        <v>66</v>
      </c>
    </row>
    <row r="389" spans="1:8" x14ac:dyDescent="0.2">
      <c r="A389" s="9">
        <v>45741.696507685185</v>
      </c>
      <c r="B389" s="10" t="s">
        <v>1334</v>
      </c>
      <c r="C389" s="10" t="s">
        <v>9</v>
      </c>
      <c r="D389" s="10" t="s">
        <v>1367</v>
      </c>
      <c r="E389" s="11" t="s">
        <v>1361</v>
      </c>
      <c r="F389" s="11" t="s">
        <v>1356</v>
      </c>
      <c r="G389" s="11" t="s">
        <v>1368</v>
      </c>
      <c r="H389" s="13" t="s">
        <v>66</v>
      </c>
    </row>
    <row r="390" spans="1:8" x14ac:dyDescent="0.2">
      <c r="A390" s="5">
        <v>45741.699144247686</v>
      </c>
      <c r="B390" s="6" t="s">
        <v>1334</v>
      </c>
      <c r="C390" s="6" t="s">
        <v>16</v>
      </c>
      <c r="D390" s="6" t="s">
        <v>1369</v>
      </c>
      <c r="E390" s="15" t="s">
        <v>1370</v>
      </c>
      <c r="F390" s="15" t="s">
        <v>1371</v>
      </c>
      <c r="G390" s="15" t="s">
        <v>1372</v>
      </c>
      <c r="H390" s="8" t="s">
        <v>66</v>
      </c>
    </row>
    <row r="391" spans="1:8" x14ac:dyDescent="0.2">
      <c r="A391" s="9">
        <v>45741.700751793978</v>
      </c>
      <c r="B391" s="10" t="s">
        <v>1334</v>
      </c>
      <c r="C391" s="10" t="s">
        <v>16</v>
      </c>
      <c r="D391" s="10" t="s">
        <v>1373</v>
      </c>
      <c r="E391" s="11" t="s">
        <v>1374</v>
      </c>
      <c r="F391" s="11" t="s">
        <v>1375</v>
      </c>
      <c r="G391" s="11" t="s">
        <v>1372</v>
      </c>
      <c r="H391" s="13" t="s">
        <v>66</v>
      </c>
    </row>
    <row r="392" spans="1:8" x14ac:dyDescent="0.2">
      <c r="A392" s="5">
        <v>45741.701945370369</v>
      </c>
      <c r="B392" s="6" t="s">
        <v>1334</v>
      </c>
      <c r="C392" s="6" t="s">
        <v>16</v>
      </c>
      <c r="D392" s="6" t="s">
        <v>1376</v>
      </c>
      <c r="E392" s="15" t="s">
        <v>1377</v>
      </c>
      <c r="F392" s="15" t="s">
        <v>1374</v>
      </c>
      <c r="G392" s="15" t="s">
        <v>1375</v>
      </c>
      <c r="H392" s="8" t="s">
        <v>66</v>
      </c>
    </row>
    <row r="393" spans="1:8" x14ac:dyDescent="0.2">
      <c r="A393" s="9">
        <v>45741.702896631949</v>
      </c>
      <c r="B393" s="10" t="s">
        <v>1334</v>
      </c>
      <c r="C393" s="10" t="s">
        <v>16</v>
      </c>
      <c r="D393" s="10" t="s">
        <v>1378</v>
      </c>
      <c r="E393" s="11" t="s">
        <v>1379</v>
      </c>
      <c r="F393" s="11" t="s">
        <v>1377</v>
      </c>
      <c r="G393" s="11" t="s">
        <v>1372</v>
      </c>
      <c r="H393" s="13" t="s">
        <v>66</v>
      </c>
    </row>
    <row r="394" spans="1:8" x14ac:dyDescent="0.2">
      <c r="A394" s="5">
        <v>45741.705738148143</v>
      </c>
      <c r="B394" s="6" t="s">
        <v>1334</v>
      </c>
      <c r="C394" s="6" t="s">
        <v>22</v>
      </c>
      <c r="D394" s="6" t="s">
        <v>1380</v>
      </c>
      <c r="E394" s="15" t="s">
        <v>1381</v>
      </c>
      <c r="F394" s="15" t="s">
        <v>1382</v>
      </c>
      <c r="G394" s="15" t="s">
        <v>1383</v>
      </c>
      <c r="H394" s="8" t="s">
        <v>66</v>
      </c>
    </row>
    <row r="395" spans="1:8" x14ac:dyDescent="0.2">
      <c r="A395" s="9">
        <v>45741.707545381942</v>
      </c>
      <c r="B395" s="10" t="s">
        <v>1334</v>
      </c>
      <c r="C395" s="10" t="s">
        <v>16</v>
      </c>
      <c r="D395" s="10" t="s">
        <v>1384</v>
      </c>
      <c r="E395" s="11" t="s">
        <v>1385</v>
      </c>
      <c r="F395" s="11" t="s">
        <v>1386</v>
      </c>
      <c r="G395" s="11" t="s">
        <v>746</v>
      </c>
      <c r="H395" s="13" t="s">
        <v>66</v>
      </c>
    </row>
    <row r="396" spans="1:8" x14ac:dyDescent="0.2">
      <c r="A396" s="5">
        <v>45741.710747511577</v>
      </c>
      <c r="B396" s="6" t="s">
        <v>1334</v>
      </c>
      <c r="C396" s="6" t="s">
        <v>16</v>
      </c>
      <c r="D396" s="6" t="s">
        <v>1387</v>
      </c>
      <c r="E396" s="15" t="s">
        <v>1388</v>
      </c>
      <c r="F396" s="15" t="s">
        <v>1389</v>
      </c>
      <c r="G396" s="15" t="s">
        <v>1390</v>
      </c>
      <c r="H396" s="8" t="s">
        <v>66</v>
      </c>
    </row>
    <row r="397" spans="1:8" x14ac:dyDescent="0.2">
      <c r="A397" s="9">
        <v>45741.711283472221</v>
      </c>
      <c r="B397" s="10" t="s">
        <v>1334</v>
      </c>
      <c r="C397" s="10" t="s">
        <v>16</v>
      </c>
      <c r="D397" s="10" t="s">
        <v>1391</v>
      </c>
      <c r="E397" s="11" t="s">
        <v>1389</v>
      </c>
      <c r="F397" s="11" t="s">
        <v>1392</v>
      </c>
      <c r="G397" s="11" t="s">
        <v>1393</v>
      </c>
      <c r="H397" s="13" t="s">
        <v>66</v>
      </c>
    </row>
    <row r="398" spans="1:8" x14ac:dyDescent="0.2">
      <c r="A398" s="5">
        <v>45741.711833576388</v>
      </c>
      <c r="B398" s="6" t="s">
        <v>1334</v>
      </c>
      <c r="C398" s="6" t="s">
        <v>16</v>
      </c>
      <c r="D398" s="6" t="s">
        <v>1394</v>
      </c>
      <c r="E398" s="15" t="s">
        <v>1395</v>
      </c>
      <c r="F398" s="15" t="s">
        <v>1392</v>
      </c>
      <c r="G398" s="15" t="s">
        <v>1388</v>
      </c>
      <c r="H398" s="8" t="s">
        <v>66</v>
      </c>
    </row>
    <row r="399" spans="1:8" x14ac:dyDescent="0.2">
      <c r="A399" s="9">
        <v>45741.712301585649</v>
      </c>
      <c r="B399" s="10" t="s">
        <v>1334</v>
      </c>
      <c r="C399" s="10" t="s">
        <v>16</v>
      </c>
      <c r="D399" s="10" t="s">
        <v>1396</v>
      </c>
      <c r="E399" s="11" t="s">
        <v>1392</v>
      </c>
      <c r="F399" s="11" t="s">
        <v>1389</v>
      </c>
      <c r="G399" s="11" t="s">
        <v>1393</v>
      </c>
      <c r="H399" s="13" t="s">
        <v>66</v>
      </c>
    </row>
    <row r="400" spans="1:8" x14ac:dyDescent="0.2">
      <c r="A400" s="5">
        <v>45741.712798356486</v>
      </c>
      <c r="B400" s="6" t="s">
        <v>1334</v>
      </c>
      <c r="C400" s="6" t="s">
        <v>16</v>
      </c>
      <c r="D400" s="6" t="s">
        <v>1397</v>
      </c>
      <c r="E400" s="15" t="s">
        <v>1390</v>
      </c>
      <c r="F400" s="15" t="s">
        <v>1388</v>
      </c>
      <c r="G400" s="15" t="s">
        <v>1393</v>
      </c>
      <c r="H400" s="8" t="s">
        <v>66</v>
      </c>
    </row>
    <row r="401" spans="1:8" x14ac:dyDescent="0.2">
      <c r="A401" s="9">
        <v>45741.71333525463</v>
      </c>
      <c r="B401" s="10" t="s">
        <v>1334</v>
      </c>
      <c r="C401" s="10" t="s">
        <v>16</v>
      </c>
      <c r="D401" s="10" t="s">
        <v>1398</v>
      </c>
      <c r="E401" s="11" t="s">
        <v>1393</v>
      </c>
      <c r="F401" s="11" t="s">
        <v>1392</v>
      </c>
      <c r="G401" s="11" t="s">
        <v>1395</v>
      </c>
      <c r="H401" s="13" t="s">
        <v>66</v>
      </c>
    </row>
    <row r="402" spans="1:8" x14ac:dyDescent="0.2">
      <c r="A402" s="5">
        <v>45741.758634537036</v>
      </c>
      <c r="B402" s="6" t="s">
        <v>138</v>
      </c>
      <c r="C402" s="6" t="s">
        <v>22</v>
      </c>
      <c r="D402" s="6" t="s">
        <v>1399</v>
      </c>
      <c r="E402" s="15" t="s">
        <v>1400</v>
      </c>
      <c r="F402" s="15" t="s">
        <v>1401</v>
      </c>
      <c r="G402" s="15" t="s">
        <v>1402</v>
      </c>
      <c r="H402" s="8" t="s">
        <v>21</v>
      </c>
    </row>
    <row r="403" spans="1:8" x14ac:dyDescent="0.2">
      <c r="A403" s="9">
        <v>45741.763666064813</v>
      </c>
      <c r="B403" s="10" t="s">
        <v>133</v>
      </c>
      <c r="C403" s="10" t="s">
        <v>22</v>
      </c>
      <c r="D403" s="10" t="s">
        <v>1403</v>
      </c>
      <c r="E403" s="11" t="s">
        <v>1404</v>
      </c>
      <c r="F403" s="11" t="s">
        <v>1405</v>
      </c>
      <c r="G403" s="11" t="s">
        <v>1406</v>
      </c>
      <c r="H403" s="13" t="s">
        <v>21</v>
      </c>
    </row>
    <row r="404" spans="1:8" x14ac:dyDescent="0.2">
      <c r="A404" s="5">
        <v>45741.906624016206</v>
      </c>
      <c r="B404" s="6" t="s">
        <v>1334</v>
      </c>
      <c r="C404" s="6" t="s">
        <v>16</v>
      </c>
      <c r="D404" s="6" t="s">
        <v>1407</v>
      </c>
      <c r="E404" s="15" t="s">
        <v>1408</v>
      </c>
      <c r="F404" s="15" t="s">
        <v>1409</v>
      </c>
      <c r="G404" s="15" t="s">
        <v>1410</v>
      </c>
      <c r="H404" s="8" t="s">
        <v>66</v>
      </c>
    </row>
    <row r="405" spans="1:8" x14ac:dyDescent="0.2">
      <c r="A405" s="9">
        <v>45741.90745204861</v>
      </c>
      <c r="B405" s="10" t="s">
        <v>1334</v>
      </c>
      <c r="C405" s="10" t="s">
        <v>16</v>
      </c>
      <c r="D405" s="10" t="s">
        <v>1411</v>
      </c>
      <c r="E405" s="11" t="s">
        <v>1412</v>
      </c>
      <c r="F405" s="11" t="s">
        <v>1413</v>
      </c>
      <c r="G405" s="11" t="s">
        <v>1414</v>
      </c>
      <c r="H405" s="13" t="s">
        <v>66</v>
      </c>
    </row>
    <row r="406" spans="1:8" x14ac:dyDescent="0.2">
      <c r="A406" s="5">
        <v>45741.908720439817</v>
      </c>
      <c r="B406" s="6" t="s">
        <v>1334</v>
      </c>
      <c r="C406" s="6" t="s">
        <v>9</v>
      </c>
      <c r="D406" s="6" t="s">
        <v>1415</v>
      </c>
      <c r="E406" s="15" t="s">
        <v>1416</v>
      </c>
      <c r="F406" s="15" t="s">
        <v>1417</v>
      </c>
      <c r="G406" s="15" t="s">
        <v>1418</v>
      </c>
      <c r="H406" s="8" t="s">
        <v>66</v>
      </c>
    </row>
    <row r="407" spans="1:8" x14ac:dyDescent="0.2">
      <c r="A407" s="9">
        <v>45741.911436180555</v>
      </c>
      <c r="B407" s="10" t="s">
        <v>1419</v>
      </c>
      <c r="C407" s="10" t="s">
        <v>22</v>
      </c>
      <c r="D407" s="10" t="s">
        <v>1420</v>
      </c>
      <c r="E407" s="11" t="s">
        <v>1421</v>
      </c>
      <c r="F407" s="11" t="s">
        <v>1422</v>
      </c>
      <c r="G407" s="11" t="s">
        <v>1423</v>
      </c>
      <c r="H407" s="13" t="s">
        <v>66</v>
      </c>
    </row>
    <row r="408" spans="1:8" x14ac:dyDescent="0.2">
      <c r="A408" s="5">
        <v>45741.912604270838</v>
      </c>
      <c r="B408" s="6" t="s">
        <v>1419</v>
      </c>
      <c r="C408" s="6" t="s">
        <v>22</v>
      </c>
      <c r="D408" s="6" t="s">
        <v>1424</v>
      </c>
      <c r="E408" s="15" t="s">
        <v>1422</v>
      </c>
      <c r="F408" s="15" t="s">
        <v>1421</v>
      </c>
      <c r="G408" s="15" t="s">
        <v>1423</v>
      </c>
      <c r="H408" s="8" t="s">
        <v>66</v>
      </c>
    </row>
    <row r="409" spans="1:8" x14ac:dyDescent="0.2">
      <c r="A409" s="9">
        <v>45741.913046608795</v>
      </c>
      <c r="B409" s="10" t="s">
        <v>1419</v>
      </c>
      <c r="C409" s="10" t="s">
        <v>22</v>
      </c>
      <c r="D409" s="10" t="s">
        <v>1425</v>
      </c>
      <c r="E409" s="11" t="s">
        <v>1423</v>
      </c>
      <c r="F409" s="11" t="s">
        <v>1421</v>
      </c>
      <c r="G409" s="11" t="s">
        <v>1422</v>
      </c>
      <c r="H409" s="13" t="s">
        <v>66</v>
      </c>
    </row>
    <row r="410" spans="1:8" x14ac:dyDescent="0.2">
      <c r="A410" s="5">
        <v>45741.91498559028</v>
      </c>
      <c r="B410" s="6" t="s">
        <v>1419</v>
      </c>
      <c r="C410" s="6" t="s">
        <v>16</v>
      </c>
      <c r="D410" s="6" t="s">
        <v>1426</v>
      </c>
      <c r="E410" s="15" t="s">
        <v>1427</v>
      </c>
      <c r="F410" s="15" t="s">
        <v>1428</v>
      </c>
      <c r="G410" s="15" t="s">
        <v>1429</v>
      </c>
      <c r="H410" s="8" t="s">
        <v>66</v>
      </c>
    </row>
    <row r="411" spans="1:8" x14ac:dyDescent="0.2">
      <c r="A411" s="9">
        <v>45741.915864305556</v>
      </c>
      <c r="B411" s="10" t="s">
        <v>1419</v>
      </c>
      <c r="C411" s="10" t="s">
        <v>9</v>
      </c>
      <c r="D411" s="10" t="s">
        <v>1430</v>
      </c>
      <c r="E411" s="11" t="s">
        <v>1431</v>
      </c>
      <c r="F411" s="11" t="s">
        <v>1432</v>
      </c>
      <c r="G411" s="11" t="s">
        <v>1433</v>
      </c>
      <c r="H411" s="13" t="s">
        <v>66</v>
      </c>
    </row>
    <row r="412" spans="1:8" x14ac:dyDescent="0.2">
      <c r="A412" s="5">
        <v>45741.917142812497</v>
      </c>
      <c r="B412" s="6" t="s">
        <v>1419</v>
      </c>
      <c r="C412" s="6" t="s">
        <v>9</v>
      </c>
      <c r="D412" s="6" t="s">
        <v>1434</v>
      </c>
      <c r="E412" s="15" t="s">
        <v>1433</v>
      </c>
      <c r="F412" s="15" t="s">
        <v>1435</v>
      </c>
      <c r="G412" s="15" t="s">
        <v>1436</v>
      </c>
      <c r="H412" s="8" t="s">
        <v>66</v>
      </c>
    </row>
    <row r="413" spans="1:8" x14ac:dyDescent="0.2">
      <c r="A413" s="9">
        <v>45741.917496828704</v>
      </c>
      <c r="B413" s="10" t="s">
        <v>1419</v>
      </c>
      <c r="C413" s="10" t="s">
        <v>9</v>
      </c>
      <c r="D413" s="10" t="s">
        <v>1437</v>
      </c>
      <c r="E413" s="11" t="s">
        <v>1438</v>
      </c>
      <c r="F413" s="11" t="s">
        <v>1439</v>
      </c>
      <c r="G413" s="11" t="s">
        <v>1440</v>
      </c>
      <c r="H413" s="13" t="s">
        <v>66</v>
      </c>
    </row>
    <row r="414" spans="1:8" x14ac:dyDescent="0.2">
      <c r="A414" s="5">
        <v>45741.917820104165</v>
      </c>
      <c r="B414" s="6" t="s">
        <v>1419</v>
      </c>
      <c r="C414" s="6" t="s">
        <v>9</v>
      </c>
      <c r="D414" s="6" t="s">
        <v>1441</v>
      </c>
      <c r="E414" s="15" t="s">
        <v>1439</v>
      </c>
      <c r="F414" s="15" t="s">
        <v>1442</v>
      </c>
      <c r="G414" s="15" t="s">
        <v>1443</v>
      </c>
      <c r="H414" s="8" t="s">
        <v>66</v>
      </c>
    </row>
    <row r="415" spans="1:8" x14ac:dyDescent="0.2">
      <c r="A415" s="9">
        <v>45741.918140624999</v>
      </c>
      <c r="B415" s="10" t="s">
        <v>1419</v>
      </c>
      <c r="C415" s="10" t="s">
        <v>9</v>
      </c>
      <c r="D415" s="10" t="s">
        <v>1444</v>
      </c>
      <c r="E415" s="11" t="s">
        <v>1443</v>
      </c>
      <c r="F415" s="11" t="s">
        <v>1432</v>
      </c>
      <c r="G415" s="11" t="s">
        <v>1445</v>
      </c>
      <c r="H415" s="13" t="s">
        <v>66</v>
      </c>
    </row>
    <row r="416" spans="1:8" x14ac:dyDescent="0.2">
      <c r="A416" s="5">
        <v>45741.918458796295</v>
      </c>
      <c r="B416" s="6" t="s">
        <v>1419</v>
      </c>
      <c r="C416" s="6" t="s">
        <v>9</v>
      </c>
      <c r="D416" s="6" t="s">
        <v>1446</v>
      </c>
      <c r="E416" s="15" t="s">
        <v>457</v>
      </c>
      <c r="F416" s="15" t="s">
        <v>1447</v>
      </c>
      <c r="G416" s="15" t="s">
        <v>1439</v>
      </c>
      <c r="H416" s="8" t="s">
        <v>66</v>
      </c>
    </row>
    <row r="417" spans="1:8" x14ac:dyDescent="0.2">
      <c r="A417" s="9">
        <v>45741.918927893523</v>
      </c>
      <c r="B417" s="10" t="s">
        <v>1419</v>
      </c>
      <c r="C417" s="10" t="s">
        <v>9</v>
      </c>
      <c r="D417" s="10" t="s">
        <v>1448</v>
      </c>
      <c r="E417" s="11" t="s">
        <v>1449</v>
      </c>
      <c r="F417" s="11" t="s">
        <v>1433</v>
      </c>
      <c r="G417" s="11" t="s">
        <v>1431</v>
      </c>
      <c r="H417" s="13" t="s">
        <v>66</v>
      </c>
    </row>
    <row r="418" spans="1:8" x14ac:dyDescent="0.2">
      <c r="A418" s="5">
        <v>45741.9193571875</v>
      </c>
      <c r="B418" s="6" t="s">
        <v>1419</v>
      </c>
      <c r="C418" s="6" t="s">
        <v>9</v>
      </c>
      <c r="D418" s="6" t="s">
        <v>1450</v>
      </c>
      <c r="E418" s="15" t="s">
        <v>1432</v>
      </c>
      <c r="F418" s="15" t="s">
        <v>1442</v>
      </c>
      <c r="G418" s="15" t="s">
        <v>1449</v>
      </c>
      <c r="H418" s="8" t="s">
        <v>66</v>
      </c>
    </row>
    <row r="419" spans="1:8" x14ac:dyDescent="0.2">
      <c r="A419" s="9">
        <v>45741.919636840277</v>
      </c>
      <c r="B419" s="10" t="s">
        <v>1419</v>
      </c>
      <c r="C419" s="10" t="s">
        <v>9</v>
      </c>
      <c r="D419" s="10" t="s">
        <v>1451</v>
      </c>
      <c r="E419" s="11" t="s">
        <v>1442</v>
      </c>
      <c r="F419" s="11" t="s">
        <v>761</v>
      </c>
      <c r="G419" s="11" t="s">
        <v>1436</v>
      </c>
      <c r="H419" s="13" t="s">
        <v>66</v>
      </c>
    </row>
    <row r="420" spans="1:8" x14ac:dyDescent="0.2">
      <c r="A420" s="5">
        <v>45741.919997962963</v>
      </c>
      <c r="B420" s="6" t="s">
        <v>1419</v>
      </c>
      <c r="C420" s="6" t="s">
        <v>9</v>
      </c>
      <c r="D420" s="6" t="s">
        <v>1452</v>
      </c>
      <c r="E420" s="15" t="s">
        <v>1445</v>
      </c>
      <c r="F420" s="15" t="s">
        <v>457</v>
      </c>
      <c r="G420" s="15" t="s">
        <v>1447</v>
      </c>
      <c r="H420" s="8" t="s">
        <v>66</v>
      </c>
    </row>
    <row r="421" spans="1:8" x14ac:dyDescent="0.2">
      <c r="A421" s="9">
        <v>45741.92021246528</v>
      </c>
      <c r="B421" s="10" t="s">
        <v>1419</v>
      </c>
      <c r="C421" s="10" t="s">
        <v>9</v>
      </c>
      <c r="D421" s="10" t="s">
        <v>1452</v>
      </c>
      <c r="E421" s="11" t="s">
        <v>1436</v>
      </c>
      <c r="F421" s="11" t="s">
        <v>1443</v>
      </c>
      <c r="G421" s="11" t="s">
        <v>1433</v>
      </c>
      <c r="H421" s="13" t="s">
        <v>66</v>
      </c>
    </row>
    <row r="422" spans="1:8" x14ac:dyDescent="0.2">
      <c r="A422" s="5">
        <v>45741.921155162039</v>
      </c>
      <c r="B422" s="6" t="s">
        <v>1419</v>
      </c>
      <c r="C422" s="6" t="s">
        <v>9</v>
      </c>
      <c r="D422" s="6" t="s">
        <v>1453</v>
      </c>
      <c r="E422" s="15" t="s">
        <v>760</v>
      </c>
      <c r="F422" s="15" t="s">
        <v>1435</v>
      </c>
      <c r="G422" s="15" t="s">
        <v>1436</v>
      </c>
      <c r="H422" s="8" t="s">
        <v>66</v>
      </c>
    </row>
    <row r="423" spans="1:8" x14ac:dyDescent="0.2">
      <c r="A423" s="9">
        <v>45741.921460034719</v>
      </c>
      <c r="B423" s="10" t="s">
        <v>1419</v>
      </c>
      <c r="C423" s="10" t="s">
        <v>9</v>
      </c>
      <c r="D423" s="10" t="s">
        <v>1454</v>
      </c>
      <c r="E423" s="11" t="s">
        <v>1435</v>
      </c>
      <c r="F423" s="11" t="s">
        <v>1440</v>
      </c>
      <c r="G423" s="11" t="s">
        <v>1455</v>
      </c>
      <c r="H423" s="13" t="s">
        <v>66</v>
      </c>
    </row>
    <row r="424" spans="1:8" x14ac:dyDescent="0.2">
      <c r="A424" s="5">
        <v>45742.489740335644</v>
      </c>
      <c r="B424" s="6" t="s">
        <v>1039</v>
      </c>
      <c r="C424" s="6" t="s">
        <v>16</v>
      </c>
      <c r="D424" s="6" t="s">
        <v>1456</v>
      </c>
      <c r="E424" s="15" t="s">
        <v>1457</v>
      </c>
      <c r="F424" s="15" t="s">
        <v>1458</v>
      </c>
      <c r="G424" s="15" t="s">
        <v>1459</v>
      </c>
      <c r="H424" s="8" t="s">
        <v>1044</v>
      </c>
    </row>
    <row r="425" spans="1:8" x14ac:dyDescent="0.2">
      <c r="A425" s="9">
        <v>45742.494241689812</v>
      </c>
      <c r="B425" s="10" t="s">
        <v>1039</v>
      </c>
      <c r="C425" s="10" t="s">
        <v>22</v>
      </c>
      <c r="D425" s="10" t="s">
        <v>1460</v>
      </c>
      <c r="E425" s="11" t="s">
        <v>1461</v>
      </c>
      <c r="F425" s="11" t="s">
        <v>1462</v>
      </c>
      <c r="G425" s="11" t="s">
        <v>1463</v>
      </c>
      <c r="H425" s="13" t="s">
        <v>1044</v>
      </c>
    </row>
    <row r="426" spans="1:8" x14ac:dyDescent="0.2">
      <c r="A426" s="5">
        <v>45742.536653877316</v>
      </c>
      <c r="B426" s="6" t="s">
        <v>186</v>
      </c>
      <c r="C426" s="6" t="s">
        <v>9</v>
      </c>
      <c r="D426" s="6" t="s">
        <v>1464</v>
      </c>
      <c r="E426" s="15" t="s">
        <v>1465</v>
      </c>
      <c r="F426" s="15" t="s">
        <v>1466</v>
      </c>
      <c r="G426" s="15" t="s">
        <v>1467</v>
      </c>
      <c r="H426" s="8" t="s">
        <v>1044</v>
      </c>
    </row>
    <row r="427" spans="1:8" x14ac:dyDescent="0.2">
      <c r="A427" s="9">
        <v>45742.595681840277</v>
      </c>
      <c r="B427" s="10" t="s">
        <v>1039</v>
      </c>
      <c r="C427" s="10" t="s">
        <v>16</v>
      </c>
      <c r="D427" s="10" t="s">
        <v>1468</v>
      </c>
      <c r="E427" s="11" t="s">
        <v>1469</v>
      </c>
      <c r="F427" s="11" t="s">
        <v>1470</v>
      </c>
      <c r="G427" s="11" t="s">
        <v>1471</v>
      </c>
      <c r="H427" s="13" t="s">
        <v>1044</v>
      </c>
    </row>
    <row r="428" spans="1:8" x14ac:dyDescent="0.2">
      <c r="A428" s="5">
        <v>45742.604863553242</v>
      </c>
      <c r="B428" s="6" t="s">
        <v>35</v>
      </c>
      <c r="C428" s="6" t="s">
        <v>22</v>
      </c>
      <c r="D428" s="6" t="s">
        <v>1472</v>
      </c>
      <c r="E428" s="15" t="s">
        <v>548</v>
      </c>
      <c r="F428" s="15" t="s">
        <v>38</v>
      </c>
      <c r="G428" s="15" t="s">
        <v>113</v>
      </c>
      <c r="H428" s="8" t="s">
        <v>1044</v>
      </c>
    </row>
    <row r="429" spans="1:8" x14ac:dyDescent="0.2">
      <c r="A429" s="9">
        <v>45742.615270451388</v>
      </c>
      <c r="B429" s="10" t="s">
        <v>212</v>
      </c>
      <c r="C429" s="10" t="s">
        <v>16</v>
      </c>
      <c r="D429" s="10" t="s">
        <v>1473</v>
      </c>
      <c r="E429" s="11" t="s">
        <v>1474</v>
      </c>
      <c r="F429" s="11" t="s">
        <v>1475</v>
      </c>
      <c r="G429" s="11" t="s">
        <v>253</v>
      </c>
      <c r="H429" s="13" t="s">
        <v>1029</v>
      </c>
    </row>
    <row r="430" spans="1:8" x14ac:dyDescent="0.2">
      <c r="A430" s="5">
        <v>45742.620232696761</v>
      </c>
      <c r="B430" s="6" t="s">
        <v>184</v>
      </c>
      <c r="C430" s="6" t="s">
        <v>22</v>
      </c>
      <c r="D430" s="6" t="s">
        <v>1476</v>
      </c>
      <c r="E430" s="15" t="s">
        <v>1099</v>
      </c>
      <c r="F430" s="15" t="s">
        <v>1477</v>
      </c>
      <c r="G430" s="15" t="s">
        <v>1478</v>
      </c>
      <c r="H430" s="8" t="s">
        <v>1029</v>
      </c>
    </row>
    <row r="431" spans="1:8" x14ac:dyDescent="0.2">
      <c r="A431" s="9">
        <v>45742.697690914356</v>
      </c>
      <c r="B431" s="10" t="s">
        <v>186</v>
      </c>
      <c r="C431" s="10" t="s">
        <v>22</v>
      </c>
      <c r="D431" s="10" t="s">
        <v>1479</v>
      </c>
      <c r="E431" s="11" t="s">
        <v>26</v>
      </c>
      <c r="F431" s="11" t="s">
        <v>70</v>
      </c>
      <c r="G431" s="11" t="s">
        <v>39</v>
      </c>
      <c r="H431" s="13" t="s">
        <v>1480</v>
      </c>
    </row>
    <row r="432" spans="1:8" x14ac:dyDescent="0.2">
      <c r="A432" s="5">
        <v>45742.699860844907</v>
      </c>
      <c r="B432" s="6" t="s">
        <v>186</v>
      </c>
      <c r="C432" s="6" t="s">
        <v>9</v>
      </c>
      <c r="D432" s="6" t="s">
        <v>1481</v>
      </c>
      <c r="E432" s="15" t="s">
        <v>1482</v>
      </c>
      <c r="F432" s="15" t="s">
        <v>1483</v>
      </c>
      <c r="G432" s="15" t="s">
        <v>1484</v>
      </c>
      <c r="H432" s="8" t="s">
        <v>1480</v>
      </c>
    </row>
    <row r="433" spans="1:8" x14ac:dyDescent="0.2">
      <c r="A433" s="9">
        <v>45742.721825324072</v>
      </c>
      <c r="B433" s="10" t="s">
        <v>1485</v>
      </c>
      <c r="C433" s="10" t="s">
        <v>16</v>
      </c>
      <c r="D433" s="10" t="s">
        <v>1486</v>
      </c>
      <c r="E433" s="11" t="s">
        <v>1487</v>
      </c>
      <c r="F433" s="11" t="s">
        <v>1488</v>
      </c>
      <c r="G433" s="11" t="s">
        <v>1489</v>
      </c>
      <c r="H433" s="13" t="s">
        <v>1480</v>
      </c>
    </row>
    <row r="434" spans="1:8" x14ac:dyDescent="0.2">
      <c r="A434" s="5">
        <v>45742.73715601852</v>
      </c>
      <c r="B434" s="6" t="s">
        <v>1485</v>
      </c>
      <c r="C434" s="6" t="s">
        <v>22</v>
      </c>
      <c r="D434" s="6" t="s">
        <v>1490</v>
      </c>
      <c r="E434" s="15" t="s">
        <v>1491</v>
      </c>
      <c r="F434" s="15" t="s">
        <v>1492</v>
      </c>
      <c r="G434" s="15" t="s">
        <v>1493</v>
      </c>
      <c r="H434" s="8" t="s">
        <v>1480</v>
      </c>
    </row>
    <row r="435" spans="1:8" x14ac:dyDescent="0.2">
      <c r="A435" s="9">
        <v>45742.764118865744</v>
      </c>
      <c r="B435" s="10" t="s">
        <v>207</v>
      </c>
      <c r="C435" s="10" t="s">
        <v>9</v>
      </c>
      <c r="D435" s="10" t="s">
        <v>1494</v>
      </c>
      <c r="E435" s="11" t="s">
        <v>590</v>
      </c>
      <c r="F435" s="11" t="s">
        <v>1495</v>
      </c>
      <c r="G435" s="11" t="s">
        <v>1279</v>
      </c>
      <c r="H435" s="13" t="s">
        <v>1480</v>
      </c>
    </row>
    <row r="436" spans="1:8" x14ac:dyDescent="0.2">
      <c r="A436" s="5">
        <v>45743.053439826384</v>
      </c>
      <c r="B436" s="6" t="s">
        <v>207</v>
      </c>
      <c r="C436" s="6" t="s">
        <v>16</v>
      </c>
      <c r="D436" s="6" t="s">
        <v>1496</v>
      </c>
      <c r="E436" s="15" t="s">
        <v>1497</v>
      </c>
      <c r="F436" s="15" t="s">
        <v>1498</v>
      </c>
      <c r="G436" s="15" t="s">
        <v>1499</v>
      </c>
      <c r="H436" s="8" t="s">
        <v>1480</v>
      </c>
    </row>
    <row r="437" spans="1:8" x14ac:dyDescent="0.2">
      <c r="A437" s="9">
        <v>45743.404944224538</v>
      </c>
      <c r="B437" s="10" t="s">
        <v>1039</v>
      </c>
      <c r="C437" s="10" t="s">
        <v>9</v>
      </c>
      <c r="D437" s="10" t="s">
        <v>1500</v>
      </c>
      <c r="E437" s="11" t="s">
        <v>1501</v>
      </c>
      <c r="F437" s="11" t="s">
        <v>1502</v>
      </c>
      <c r="G437" s="11" t="s">
        <v>1503</v>
      </c>
      <c r="H437" s="13" t="s">
        <v>1044</v>
      </c>
    </row>
    <row r="438" spans="1:8" x14ac:dyDescent="0.2">
      <c r="A438" s="5">
        <v>45743.413580034721</v>
      </c>
      <c r="B438" s="6" t="s">
        <v>1039</v>
      </c>
      <c r="C438" s="6" t="s">
        <v>9</v>
      </c>
      <c r="D438" s="6" t="s">
        <v>1504</v>
      </c>
      <c r="E438" s="15" t="s">
        <v>1505</v>
      </c>
      <c r="F438" s="15" t="s">
        <v>1506</v>
      </c>
      <c r="G438" s="15" t="s">
        <v>1507</v>
      </c>
      <c r="H438" s="8" t="s">
        <v>1044</v>
      </c>
    </row>
    <row r="439" spans="1:8" x14ac:dyDescent="0.2">
      <c r="A439" s="9">
        <v>45746.455741284721</v>
      </c>
      <c r="B439" s="10" t="s">
        <v>1508</v>
      </c>
      <c r="C439" s="10" t="s">
        <v>22</v>
      </c>
      <c r="D439" s="10" t="s">
        <v>1509</v>
      </c>
      <c r="E439" s="11" t="s">
        <v>1510</v>
      </c>
      <c r="F439" s="11" t="s">
        <v>1511</v>
      </c>
      <c r="G439" s="11" t="s">
        <v>1512</v>
      </c>
      <c r="H439" s="13" t="s">
        <v>66</v>
      </c>
    </row>
    <row r="440" spans="1:8" x14ac:dyDescent="0.2">
      <c r="A440" s="5">
        <v>45746.458442754629</v>
      </c>
      <c r="B440" s="6" t="s">
        <v>1508</v>
      </c>
      <c r="C440" s="6" t="s">
        <v>22</v>
      </c>
      <c r="D440" s="6" t="s">
        <v>1513</v>
      </c>
      <c r="E440" s="15" t="s">
        <v>1514</v>
      </c>
      <c r="F440" s="15" t="s">
        <v>1515</v>
      </c>
      <c r="G440" s="15" t="s">
        <v>1516</v>
      </c>
      <c r="H440" s="8" t="s">
        <v>66</v>
      </c>
    </row>
    <row r="441" spans="1:8" x14ac:dyDescent="0.2">
      <c r="A441" s="9">
        <v>45746.460393344911</v>
      </c>
      <c r="B441" s="10" t="s">
        <v>1508</v>
      </c>
      <c r="C441" s="10" t="s">
        <v>22</v>
      </c>
      <c r="D441" s="10" t="s">
        <v>1517</v>
      </c>
      <c r="E441" s="11" t="s">
        <v>1516</v>
      </c>
      <c r="F441" s="11" t="s">
        <v>1518</v>
      </c>
      <c r="G441" s="11" t="s">
        <v>1519</v>
      </c>
      <c r="H441" s="13" t="s">
        <v>66</v>
      </c>
    </row>
    <row r="442" spans="1:8" x14ac:dyDescent="0.2">
      <c r="A442" s="5">
        <v>45746.462900590283</v>
      </c>
      <c r="B442" s="6" t="s">
        <v>1508</v>
      </c>
      <c r="C442" s="6" t="s">
        <v>22</v>
      </c>
      <c r="D442" s="6" t="s">
        <v>1520</v>
      </c>
      <c r="E442" s="15" t="s">
        <v>1521</v>
      </c>
      <c r="F442" s="15" t="s">
        <v>1522</v>
      </c>
      <c r="G442" s="15" t="s">
        <v>1523</v>
      </c>
      <c r="H442" s="8" t="s">
        <v>66</v>
      </c>
    </row>
    <row r="443" spans="1:8" x14ac:dyDescent="0.2">
      <c r="A443" s="9">
        <v>45746.464355648146</v>
      </c>
      <c r="B443" s="10" t="s">
        <v>1508</v>
      </c>
      <c r="C443" s="10" t="s">
        <v>16</v>
      </c>
      <c r="D443" s="10" t="s">
        <v>1524</v>
      </c>
      <c r="E443" s="11" t="s">
        <v>1525</v>
      </c>
      <c r="F443" s="11" t="s">
        <v>1526</v>
      </c>
      <c r="G443" s="11" t="s">
        <v>1527</v>
      </c>
      <c r="H443" s="13" t="s">
        <v>66</v>
      </c>
    </row>
    <row r="444" spans="1:8" x14ac:dyDescent="0.2">
      <c r="A444" s="5">
        <v>45746.464922592597</v>
      </c>
      <c r="B444" s="6" t="s">
        <v>1508</v>
      </c>
      <c r="C444" s="6" t="s">
        <v>22</v>
      </c>
      <c r="D444" s="6" t="s">
        <v>1524</v>
      </c>
      <c r="E444" s="15" t="s">
        <v>1528</v>
      </c>
      <c r="F444" s="15" t="s">
        <v>1529</v>
      </c>
      <c r="G444" s="15" t="s">
        <v>1530</v>
      </c>
      <c r="H444" s="8" t="s">
        <v>66</v>
      </c>
    </row>
    <row r="445" spans="1:8" x14ac:dyDescent="0.2">
      <c r="A445" s="9">
        <v>45746.465729085648</v>
      </c>
      <c r="B445" s="10" t="s">
        <v>1508</v>
      </c>
      <c r="C445" s="10" t="s">
        <v>9</v>
      </c>
      <c r="D445" s="10" t="s">
        <v>1524</v>
      </c>
      <c r="E445" s="11" t="s">
        <v>1531</v>
      </c>
      <c r="F445" s="11" t="s">
        <v>1532</v>
      </c>
      <c r="G445" s="11" t="s">
        <v>1527</v>
      </c>
      <c r="H445" s="13" t="s">
        <v>66</v>
      </c>
    </row>
    <row r="446" spans="1:8" x14ac:dyDescent="0.2">
      <c r="A446" s="5">
        <v>45746.46652869213</v>
      </c>
      <c r="B446" s="6" t="s">
        <v>1508</v>
      </c>
      <c r="C446" s="6" t="s">
        <v>22</v>
      </c>
      <c r="D446" s="6" t="s">
        <v>1533</v>
      </c>
      <c r="E446" s="15" t="s">
        <v>1534</v>
      </c>
      <c r="F446" s="15" t="s">
        <v>1519</v>
      </c>
      <c r="G446" s="15" t="s">
        <v>1535</v>
      </c>
      <c r="H446" s="8" t="s">
        <v>66</v>
      </c>
    </row>
    <row r="447" spans="1:8" x14ac:dyDescent="0.2">
      <c r="A447" s="9">
        <v>45746.467109363424</v>
      </c>
      <c r="B447" s="10" t="s">
        <v>1508</v>
      </c>
      <c r="C447" s="10" t="s">
        <v>9</v>
      </c>
      <c r="D447" s="10" t="s">
        <v>1533</v>
      </c>
      <c r="E447" s="11" t="s">
        <v>1532</v>
      </c>
      <c r="F447" s="11" t="s">
        <v>1536</v>
      </c>
      <c r="G447" s="11" t="s">
        <v>1537</v>
      </c>
      <c r="H447" s="13" t="s">
        <v>66</v>
      </c>
    </row>
    <row r="448" spans="1:8" x14ac:dyDescent="0.2">
      <c r="A448" s="5">
        <v>45746.467519120371</v>
      </c>
      <c r="B448" s="6" t="s">
        <v>1508</v>
      </c>
      <c r="C448" s="6" t="s">
        <v>16</v>
      </c>
      <c r="D448" s="6" t="s">
        <v>1533</v>
      </c>
      <c r="E448" s="15" t="s">
        <v>1538</v>
      </c>
      <c r="F448" s="15" t="s">
        <v>1530</v>
      </c>
      <c r="G448" s="15" t="s">
        <v>1527</v>
      </c>
      <c r="H448" s="8" t="s">
        <v>66</v>
      </c>
    </row>
    <row r="449" spans="1:8" x14ac:dyDescent="0.2">
      <c r="A449" s="9">
        <v>45746.468183726851</v>
      </c>
      <c r="B449" s="10" t="s">
        <v>1508</v>
      </c>
      <c r="C449" s="10" t="s">
        <v>22</v>
      </c>
      <c r="D449" s="10" t="s">
        <v>1539</v>
      </c>
      <c r="E449" s="11" t="s">
        <v>1527</v>
      </c>
      <c r="F449" s="11" t="s">
        <v>1540</v>
      </c>
      <c r="G449" s="11" t="s">
        <v>1541</v>
      </c>
      <c r="H449" s="13" t="s">
        <v>66</v>
      </c>
    </row>
    <row r="450" spans="1:8" x14ac:dyDescent="0.2">
      <c r="A450" s="5">
        <v>45746.468797685186</v>
      </c>
      <c r="B450" s="6" t="s">
        <v>1508</v>
      </c>
      <c r="C450" s="6" t="s">
        <v>16</v>
      </c>
      <c r="D450" s="6" t="s">
        <v>1539</v>
      </c>
      <c r="E450" s="15" t="s">
        <v>1530</v>
      </c>
      <c r="F450" s="15" t="s">
        <v>1531</v>
      </c>
      <c r="G450" s="15" t="s">
        <v>1542</v>
      </c>
      <c r="H450" s="8" t="s">
        <v>66</v>
      </c>
    </row>
    <row r="451" spans="1:8" x14ac:dyDescent="0.2">
      <c r="A451" s="9">
        <v>45746.469319768519</v>
      </c>
      <c r="B451" s="10" t="s">
        <v>1508</v>
      </c>
      <c r="C451" s="10" t="s">
        <v>9</v>
      </c>
      <c r="D451" s="10" t="s">
        <v>1539</v>
      </c>
      <c r="E451" s="11" t="s">
        <v>1526</v>
      </c>
      <c r="F451" s="11" t="s">
        <v>1543</v>
      </c>
      <c r="G451" s="11" t="s">
        <v>1544</v>
      </c>
      <c r="H451" s="13" t="s">
        <v>66</v>
      </c>
    </row>
    <row r="452" spans="1:8" x14ac:dyDescent="0.2">
      <c r="A452" s="5">
        <v>45746.508560000002</v>
      </c>
      <c r="B452" s="6" t="s">
        <v>1508</v>
      </c>
      <c r="C452" s="6" t="s">
        <v>22</v>
      </c>
      <c r="D452" s="6" t="s">
        <v>1545</v>
      </c>
      <c r="E452" s="15" t="s">
        <v>1546</v>
      </c>
      <c r="F452" s="15" t="s">
        <v>158</v>
      </c>
      <c r="G452" s="15" t="s">
        <v>156</v>
      </c>
      <c r="H452" s="8" t="s">
        <v>66</v>
      </c>
    </row>
    <row r="453" spans="1:8" x14ac:dyDescent="0.2">
      <c r="A453" s="9">
        <v>45746.509670405096</v>
      </c>
      <c r="B453" s="10" t="s">
        <v>1508</v>
      </c>
      <c r="C453" s="10" t="s">
        <v>9</v>
      </c>
      <c r="D453" s="10" t="s">
        <v>1547</v>
      </c>
      <c r="E453" s="11" t="s">
        <v>298</v>
      </c>
      <c r="F453" s="11" t="s">
        <v>158</v>
      </c>
      <c r="G453" s="11" t="s">
        <v>156</v>
      </c>
      <c r="H453" s="13" t="s">
        <v>66</v>
      </c>
    </row>
    <row r="454" spans="1:8" x14ac:dyDescent="0.2">
      <c r="A454" s="5">
        <v>45746.510016446759</v>
      </c>
      <c r="B454" s="6" t="s">
        <v>1508</v>
      </c>
      <c r="C454" s="6" t="s">
        <v>9</v>
      </c>
      <c r="D454" s="6" t="s">
        <v>1548</v>
      </c>
      <c r="E454" s="15" t="s">
        <v>156</v>
      </c>
      <c r="F454" s="15" t="s">
        <v>298</v>
      </c>
      <c r="G454" s="15" t="s">
        <v>158</v>
      </c>
      <c r="H454" s="8" t="s">
        <v>66</v>
      </c>
    </row>
    <row r="455" spans="1:8" x14ac:dyDescent="0.2">
      <c r="A455" s="9">
        <v>45746.511642372687</v>
      </c>
      <c r="B455" s="10" t="s">
        <v>1508</v>
      </c>
      <c r="C455" s="10" t="s">
        <v>22</v>
      </c>
      <c r="D455" s="10" t="s">
        <v>1549</v>
      </c>
      <c r="E455" s="11" t="s">
        <v>115</v>
      </c>
      <c r="F455" s="11" t="s">
        <v>225</v>
      </c>
      <c r="G455" s="11" t="s">
        <v>113</v>
      </c>
      <c r="H455" s="13" t="s">
        <v>66</v>
      </c>
    </row>
    <row r="456" spans="1:8" x14ac:dyDescent="0.2">
      <c r="A456" s="5">
        <v>45746.512850416664</v>
      </c>
      <c r="B456" s="6" t="s">
        <v>1508</v>
      </c>
      <c r="C456" s="6" t="s">
        <v>16</v>
      </c>
      <c r="D456" s="6" t="s">
        <v>1550</v>
      </c>
      <c r="E456" s="15" t="s">
        <v>1525</v>
      </c>
      <c r="F456" s="15" t="s">
        <v>1529</v>
      </c>
      <c r="G456" s="15" t="s">
        <v>1551</v>
      </c>
      <c r="H456" s="8" t="s">
        <v>66</v>
      </c>
    </row>
    <row r="457" spans="1:8" x14ac:dyDescent="0.2">
      <c r="A457" s="9">
        <v>45746.513800555556</v>
      </c>
      <c r="B457" s="10" t="s">
        <v>1508</v>
      </c>
      <c r="C457" s="10" t="s">
        <v>16</v>
      </c>
      <c r="D457" s="10" t="s">
        <v>1550</v>
      </c>
      <c r="E457" s="11" t="s">
        <v>1552</v>
      </c>
      <c r="F457" s="11" t="s">
        <v>1541</v>
      </c>
      <c r="G457" s="11" t="s">
        <v>1540</v>
      </c>
      <c r="H457" s="13" t="s">
        <v>66</v>
      </c>
    </row>
    <row r="458" spans="1:8" x14ac:dyDescent="0.2">
      <c r="A458" s="5">
        <v>45746.51435430556</v>
      </c>
      <c r="B458" s="6" t="s">
        <v>1508</v>
      </c>
      <c r="C458" s="6" t="s">
        <v>9</v>
      </c>
      <c r="D458" s="6" t="s">
        <v>1550</v>
      </c>
      <c r="E458" s="15" t="s">
        <v>1544</v>
      </c>
      <c r="F458" s="15" t="s">
        <v>1531</v>
      </c>
      <c r="G458" s="15" t="s">
        <v>1530</v>
      </c>
      <c r="H458" s="8" t="s">
        <v>66</v>
      </c>
    </row>
    <row r="459" spans="1:8" x14ac:dyDescent="0.2">
      <c r="A459" s="9">
        <v>45746.51536769676</v>
      </c>
      <c r="B459" s="10" t="s">
        <v>1508</v>
      </c>
      <c r="C459" s="10" t="s">
        <v>9</v>
      </c>
      <c r="D459" s="10" t="s">
        <v>1553</v>
      </c>
      <c r="E459" s="11" t="s">
        <v>1497</v>
      </c>
      <c r="F459" s="11" t="s">
        <v>1554</v>
      </c>
      <c r="G459" s="11" t="s">
        <v>1555</v>
      </c>
      <c r="H459" s="13" t="s">
        <v>66</v>
      </c>
    </row>
    <row r="460" spans="1:8" x14ac:dyDescent="0.2">
      <c r="A460" s="5">
        <v>45746.51615664352</v>
      </c>
      <c r="B460" s="6" t="s">
        <v>1508</v>
      </c>
      <c r="C460" s="6" t="s">
        <v>9</v>
      </c>
      <c r="D460" s="6" t="s">
        <v>1556</v>
      </c>
      <c r="E460" s="15" t="s">
        <v>1557</v>
      </c>
      <c r="F460" s="15" t="s">
        <v>1558</v>
      </c>
      <c r="G460" s="15" t="s">
        <v>1559</v>
      </c>
      <c r="H460" s="8" t="s">
        <v>66</v>
      </c>
    </row>
    <row r="461" spans="1:8" x14ac:dyDescent="0.2">
      <c r="A461" s="9">
        <v>45746.516671689817</v>
      </c>
      <c r="B461" s="10" t="s">
        <v>1508</v>
      </c>
      <c r="C461" s="10" t="s">
        <v>22</v>
      </c>
      <c r="D461" s="10" t="s">
        <v>1560</v>
      </c>
      <c r="E461" s="11" t="s">
        <v>1561</v>
      </c>
      <c r="F461" s="11" t="s">
        <v>1562</v>
      </c>
      <c r="G461" s="11" t="s">
        <v>1563</v>
      </c>
      <c r="H461" s="13" t="s">
        <v>66</v>
      </c>
    </row>
    <row r="462" spans="1:8" x14ac:dyDescent="0.2">
      <c r="A462" s="5">
        <v>45746.517521388887</v>
      </c>
      <c r="B462" s="6" t="s">
        <v>1508</v>
      </c>
      <c r="C462" s="6" t="s">
        <v>9</v>
      </c>
      <c r="D462" s="6" t="s">
        <v>1564</v>
      </c>
      <c r="E462" s="15" t="s">
        <v>1565</v>
      </c>
      <c r="F462" s="15" t="s">
        <v>1566</v>
      </c>
      <c r="G462" s="15" t="s">
        <v>1567</v>
      </c>
      <c r="H462" s="8" t="s">
        <v>66</v>
      </c>
    </row>
    <row r="463" spans="1:8" x14ac:dyDescent="0.2">
      <c r="A463" s="9">
        <v>45746.518089340279</v>
      </c>
      <c r="B463" s="10" t="s">
        <v>1508</v>
      </c>
      <c r="C463" s="10" t="s">
        <v>22</v>
      </c>
      <c r="D463" s="10" t="s">
        <v>1568</v>
      </c>
      <c r="E463" s="11" t="s">
        <v>1569</v>
      </c>
      <c r="F463" s="11" t="s">
        <v>1557</v>
      </c>
      <c r="G463" s="11" t="s">
        <v>1570</v>
      </c>
      <c r="H463" s="13" t="s">
        <v>66</v>
      </c>
    </row>
    <row r="464" spans="1:8" x14ac:dyDescent="0.2">
      <c r="A464" s="5">
        <v>45746.518861469907</v>
      </c>
      <c r="B464" s="6" t="s">
        <v>1508</v>
      </c>
      <c r="C464" s="6" t="s">
        <v>9</v>
      </c>
      <c r="D464" s="6" t="s">
        <v>1571</v>
      </c>
      <c r="E464" s="15" t="s">
        <v>1572</v>
      </c>
      <c r="F464" s="15" t="s">
        <v>1573</v>
      </c>
      <c r="G464" s="15" t="s">
        <v>1574</v>
      </c>
      <c r="H464" s="8" t="s">
        <v>66</v>
      </c>
    </row>
    <row r="465" spans="1:8" x14ac:dyDescent="0.2">
      <c r="A465" s="9">
        <v>45746.519406956024</v>
      </c>
      <c r="B465" s="10" t="s">
        <v>1508</v>
      </c>
      <c r="C465" s="10" t="s">
        <v>22</v>
      </c>
      <c r="D465" s="10" t="s">
        <v>1575</v>
      </c>
      <c r="E465" s="11" t="s">
        <v>1574</v>
      </c>
      <c r="F465" s="11" t="s">
        <v>1572</v>
      </c>
      <c r="G465" s="11" t="s">
        <v>1561</v>
      </c>
      <c r="H465" s="13" t="s">
        <v>66</v>
      </c>
    </row>
    <row r="466" spans="1:8" x14ac:dyDescent="0.2">
      <c r="A466" s="5">
        <v>45746.521466967592</v>
      </c>
      <c r="B466" s="6" t="s">
        <v>1508</v>
      </c>
      <c r="C466" s="6" t="s">
        <v>22</v>
      </c>
      <c r="D466" s="6" t="s">
        <v>1576</v>
      </c>
      <c r="E466" s="15" t="s">
        <v>1577</v>
      </c>
      <c r="F466" s="15" t="s">
        <v>1578</v>
      </c>
      <c r="G466" s="15" t="s">
        <v>1555</v>
      </c>
      <c r="H466" s="8" t="s">
        <v>66</v>
      </c>
    </row>
    <row r="467" spans="1:8" x14ac:dyDescent="0.2">
      <c r="A467" s="9">
        <v>45746.523618032406</v>
      </c>
      <c r="B467" s="10" t="s">
        <v>1508</v>
      </c>
      <c r="C467" s="10" t="s">
        <v>16</v>
      </c>
      <c r="D467" s="10" t="s">
        <v>1579</v>
      </c>
      <c r="E467" s="11" t="s">
        <v>1578</v>
      </c>
      <c r="F467" s="11" t="s">
        <v>1573</v>
      </c>
      <c r="G467" s="11" t="s">
        <v>1555</v>
      </c>
      <c r="H467" s="13" t="s">
        <v>66</v>
      </c>
    </row>
    <row r="468" spans="1:8" x14ac:dyDescent="0.2">
      <c r="A468" s="5">
        <v>45746.52598082176</v>
      </c>
      <c r="B468" s="6" t="s">
        <v>1508</v>
      </c>
      <c r="C468" s="6" t="s">
        <v>22</v>
      </c>
      <c r="D468" s="6" t="s">
        <v>1580</v>
      </c>
      <c r="E468" s="15" t="s">
        <v>39</v>
      </c>
      <c r="F468" s="15" t="s">
        <v>115</v>
      </c>
      <c r="G468" s="15" t="s">
        <v>68</v>
      </c>
      <c r="H468" s="8" t="s">
        <v>66</v>
      </c>
    </row>
    <row r="469" spans="1:8" x14ac:dyDescent="0.2">
      <c r="A469" s="9">
        <v>45746.557110312497</v>
      </c>
      <c r="B469" s="10" t="s">
        <v>1508</v>
      </c>
      <c r="C469" s="10" t="s">
        <v>22</v>
      </c>
      <c r="D469" s="10" t="s">
        <v>1581</v>
      </c>
      <c r="E469" s="11" t="s">
        <v>1582</v>
      </c>
      <c r="F469" s="11" t="s">
        <v>1583</v>
      </c>
      <c r="G469" s="11" t="s">
        <v>1584</v>
      </c>
      <c r="H469" s="13" t="s">
        <v>66</v>
      </c>
    </row>
    <row r="470" spans="1:8" x14ac:dyDescent="0.2">
      <c r="A470" s="5">
        <v>45746.559286400465</v>
      </c>
      <c r="B470" s="6" t="s">
        <v>1508</v>
      </c>
      <c r="C470" s="6" t="s">
        <v>16</v>
      </c>
      <c r="D470" s="6" t="s">
        <v>1585</v>
      </c>
      <c r="E470" s="15" t="s">
        <v>1586</v>
      </c>
      <c r="F470" s="15" t="s">
        <v>1587</v>
      </c>
      <c r="G470" s="15" t="s">
        <v>1588</v>
      </c>
      <c r="H470" s="8" t="s">
        <v>66</v>
      </c>
    </row>
    <row r="471" spans="1:8" x14ac:dyDescent="0.2">
      <c r="A471" s="9">
        <v>45746.560111122686</v>
      </c>
      <c r="B471" s="10" t="s">
        <v>1508</v>
      </c>
      <c r="C471" s="10" t="s">
        <v>22</v>
      </c>
      <c r="D471" s="10" t="s">
        <v>1589</v>
      </c>
      <c r="E471" s="11" t="s">
        <v>1590</v>
      </c>
      <c r="F471" s="11" t="s">
        <v>1591</v>
      </c>
      <c r="G471" s="11" t="s">
        <v>1592</v>
      </c>
      <c r="H471" s="13" t="s">
        <v>66</v>
      </c>
    </row>
    <row r="472" spans="1:8" x14ac:dyDescent="0.2">
      <c r="A472" s="5">
        <v>45746.560878935183</v>
      </c>
      <c r="B472" s="6" t="s">
        <v>1508</v>
      </c>
      <c r="C472" s="6" t="s">
        <v>22</v>
      </c>
      <c r="D472" s="6" t="s">
        <v>1593</v>
      </c>
      <c r="E472" s="15" t="s">
        <v>1594</v>
      </c>
      <c r="F472" s="15" t="s">
        <v>1595</v>
      </c>
      <c r="G472" s="15" t="s">
        <v>1596</v>
      </c>
      <c r="H472" s="8" t="s">
        <v>66</v>
      </c>
    </row>
    <row r="473" spans="1:8" x14ac:dyDescent="0.2">
      <c r="A473" s="9">
        <v>45746.562033263894</v>
      </c>
      <c r="B473" s="10" t="s">
        <v>1508</v>
      </c>
      <c r="C473" s="10" t="s">
        <v>9</v>
      </c>
      <c r="D473" s="10" t="s">
        <v>1597</v>
      </c>
      <c r="E473" s="11" t="s">
        <v>450</v>
      </c>
      <c r="F473" s="11" t="s">
        <v>1598</v>
      </c>
      <c r="G473" s="11" t="s">
        <v>1591</v>
      </c>
      <c r="H473" s="13" t="s">
        <v>66</v>
      </c>
    </row>
    <row r="474" spans="1:8" x14ac:dyDescent="0.2">
      <c r="A474" s="5">
        <v>45746.563444513886</v>
      </c>
      <c r="B474" s="6" t="s">
        <v>1508</v>
      </c>
      <c r="C474" s="6" t="s">
        <v>22</v>
      </c>
      <c r="D474" s="6" t="s">
        <v>1599</v>
      </c>
      <c r="E474" s="15" t="s">
        <v>1600</v>
      </c>
      <c r="F474" s="15" t="s">
        <v>1601</v>
      </c>
      <c r="G474" s="15" t="s">
        <v>1592</v>
      </c>
      <c r="H474" s="8" t="s">
        <v>66</v>
      </c>
    </row>
    <row r="475" spans="1:8" x14ac:dyDescent="0.2">
      <c r="A475" s="9">
        <v>45746.565294004628</v>
      </c>
      <c r="B475" s="10" t="s">
        <v>1508</v>
      </c>
      <c r="C475" s="10" t="s">
        <v>22</v>
      </c>
      <c r="D475" s="10" t="s">
        <v>1602</v>
      </c>
      <c r="E475" s="11" t="s">
        <v>1528</v>
      </c>
      <c r="F475" s="11" t="s">
        <v>1542</v>
      </c>
      <c r="G475" s="11" t="s">
        <v>1527</v>
      </c>
      <c r="H475" s="13" t="s">
        <v>66</v>
      </c>
    </row>
    <row r="476" spans="1:8" x14ac:dyDescent="0.2">
      <c r="A476" s="5">
        <v>45746.565577256944</v>
      </c>
      <c r="B476" s="6" t="s">
        <v>1508</v>
      </c>
      <c r="C476" s="6" t="s">
        <v>22</v>
      </c>
      <c r="D476" s="6" t="s">
        <v>1603</v>
      </c>
      <c r="E476" s="15" t="s">
        <v>1542</v>
      </c>
      <c r="F476" s="15" t="s">
        <v>1528</v>
      </c>
      <c r="G476" s="15" t="s">
        <v>1604</v>
      </c>
      <c r="H476" s="8" t="s">
        <v>66</v>
      </c>
    </row>
    <row r="477" spans="1:8" x14ac:dyDescent="0.2">
      <c r="A477" s="9">
        <v>45746.567648715281</v>
      </c>
      <c r="B477" s="10" t="s">
        <v>1508</v>
      </c>
      <c r="C477" s="10" t="s">
        <v>22</v>
      </c>
      <c r="D477" s="10" t="s">
        <v>1605</v>
      </c>
      <c r="E477" s="11" t="s">
        <v>1606</v>
      </c>
      <c r="F477" s="11" t="s">
        <v>1607</v>
      </c>
      <c r="G477" s="11" t="s">
        <v>1608</v>
      </c>
      <c r="H477" s="13" t="s">
        <v>66</v>
      </c>
    </row>
    <row r="478" spans="1:8" x14ac:dyDescent="0.2">
      <c r="A478" s="5">
        <v>45746.568429155093</v>
      </c>
      <c r="B478" s="6" t="s">
        <v>1508</v>
      </c>
      <c r="C478" s="6" t="s">
        <v>22</v>
      </c>
      <c r="D478" s="6" t="s">
        <v>1605</v>
      </c>
      <c r="E478" s="15" t="s">
        <v>1518</v>
      </c>
      <c r="F478" s="15" t="s">
        <v>1515</v>
      </c>
      <c r="G478" s="15" t="s">
        <v>1530</v>
      </c>
      <c r="H478" s="8" t="s">
        <v>66</v>
      </c>
    </row>
    <row r="479" spans="1:8" x14ac:dyDescent="0.2">
      <c r="A479" s="9">
        <v>45746.568830335644</v>
      </c>
      <c r="B479" s="10" t="s">
        <v>1508</v>
      </c>
      <c r="C479" s="10" t="s">
        <v>9</v>
      </c>
      <c r="D479" s="10" t="s">
        <v>1605</v>
      </c>
      <c r="E479" s="11" t="s">
        <v>1540</v>
      </c>
      <c r="F479" s="11" t="s">
        <v>1531</v>
      </c>
      <c r="G479" s="11" t="s">
        <v>1609</v>
      </c>
      <c r="H479" s="13" t="s">
        <v>66</v>
      </c>
    </row>
    <row r="480" spans="1:8" x14ac:dyDescent="0.2">
      <c r="A480" s="5">
        <v>45746.56939394676</v>
      </c>
      <c r="B480" s="6" t="s">
        <v>1508</v>
      </c>
      <c r="C480" s="6" t="s">
        <v>9</v>
      </c>
      <c r="D480" s="6" t="s">
        <v>1605</v>
      </c>
      <c r="E480" s="15" t="s">
        <v>1541</v>
      </c>
      <c r="F480" s="15" t="s">
        <v>1519</v>
      </c>
      <c r="G480" s="15" t="s">
        <v>1516</v>
      </c>
      <c r="H480" s="8" t="s">
        <v>66</v>
      </c>
    </row>
    <row r="481" spans="1:8" x14ac:dyDescent="0.2">
      <c r="A481" s="9">
        <v>45746.569957291664</v>
      </c>
      <c r="B481" s="10" t="s">
        <v>1508</v>
      </c>
      <c r="C481" s="10" t="s">
        <v>16</v>
      </c>
      <c r="D481" s="10" t="s">
        <v>1605</v>
      </c>
      <c r="E481" s="11" t="s">
        <v>1610</v>
      </c>
      <c r="F481" s="11" t="s">
        <v>1528</v>
      </c>
      <c r="G481" s="11" t="s">
        <v>1537</v>
      </c>
      <c r="H481" s="13" t="s">
        <v>66</v>
      </c>
    </row>
    <row r="482" spans="1:8" x14ac:dyDescent="0.2">
      <c r="A482" s="5">
        <v>45746.57029758102</v>
      </c>
      <c r="B482" s="6" t="s">
        <v>1508</v>
      </c>
      <c r="C482" s="6" t="s">
        <v>16</v>
      </c>
      <c r="D482" s="6" t="s">
        <v>1605</v>
      </c>
      <c r="E482" s="15" t="s">
        <v>1529</v>
      </c>
      <c r="F482" s="15" t="s">
        <v>1611</v>
      </c>
      <c r="G482" s="15" t="s">
        <v>1526</v>
      </c>
      <c r="H482" s="8" t="s">
        <v>66</v>
      </c>
    </row>
    <row r="483" spans="1:8" x14ac:dyDescent="0.2">
      <c r="A483" s="9">
        <v>45746.571216886572</v>
      </c>
      <c r="B483" s="10" t="s">
        <v>1508</v>
      </c>
      <c r="C483" s="10" t="s">
        <v>16</v>
      </c>
      <c r="D483" s="10" t="s">
        <v>1605</v>
      </c>
      <c r="E483" s="11" t="s">
        <v>1552</v>
      </c>
      <c r="F483" s="11" t="s">
        <v>1612</v>
      </c>
      <c r="G483" s="11" t="s">
        <v>1613</v>
      </c>
      <c r="H483" s="13" t="s">
        <v>66</v>
      </c>
    </row>
    <row r="484" spans="1:8" x14ac:dyDescent="0.2">
      <c r="A484" s="5">
        <v>45746.572895914353</v>
      </c>
      <c r="B484" s="6" t="s">
        <v>1508</v>
      </c>
      <c r="C484" s="6" t="s">
        <v>16</v>
      </c>
      <c r="D484" s="6" t="s">
        <v>1614</v>
      </c>
      <c r="E484" s="15" t="s">
        <v>1529</v>
      </c>
      <c r="F484" s="15" t="s">
        <v>1514</v>
      </c>
      <c r="G484" s="15" t="s">
        <v>1606</v>
      </c>
      <c r="H484" s="8" t="s">
        <v>66</v>
      </c>
    </row>
    <row r="485" spans="1:8" x14ac:dyDescent="0.2">
      <c r="A485" s="9">
        <v>45746.595851921295</v>
      </c>
      <c r="B485" s="10" t="s">
        <v>1615</v>
      </c>
      <c r="C485" s="10" t="s">
        <v>9</v>
      </c>
      <c r="D485" s="10" t="s">
        <v>1616</v>
      </c>
      <c r="E485" s="11" t="s">
        <v>1617</v>
      </c>
      <c r="F485" s="11" t="s">
        <v>1618</v>
      </c>
      <c r="G485" s="11" t="s">
        <v>1619</v>
      </c>
      <c r="H485" s="13" t="s">
        <v>66</v>
      </c>
    </row>
    <row r="486" spans="1:8" x14ac:dyDescent="0.2">
      <c r="A486" s="5">
        <v>45746.596611273148</v>
      </c>
      <c r="B486" s="6" t="s">
        <v>1615</v>
      </c>
      <c r="C486" s="6" t="s">
        <v>22</v>
      </c>
      <c r="D486" s="6" t="s">
        <v>1620</v>
      </c>
      <c r="E486" s="15" t="s">
        <v>1621</v>
      </c>
      <c r="F486" s="15" t="s">
        <v>1619</v>
      </c>
      <c r="G486" s="15" t="s">
        <v>1622</v>
      </c>
      <c r="H486" s="8" t="s">
        <v>66</v>
      </c>
    </row>
    <row r="487" spans="1:8" x14ac:dyDescent="0.2">
      <c r="A487" s="9">
        <v>45746.598440034722</v>
      </c>
      <c r="B487" s="10" t="s">
        <v>1615</v>
      </c>
      <c r="C487" s="10" t="s">
        <v>9</v>
      </c>
      <c r="D487" s="10" t="s">
        <v>1623</v>
      </c>
      <c r="E487" s="11" t="s">
        <v>1624</v>
      </c>
      <c r="F487" s="11" t="s">
        <v>1625</v>
      </c>
      <c r="G487" s="11" t="s">
        <v>1626</v>
      </c>
      <c r="H487" s="13" t="s">
        <v>66</v>
      </c>
    </row>
    <row r="488" spans="1:8" x14ac:dyDescent="0.2">
      <c r="A488" s="5">
        <v>45746.599818125003</v>
      </c>
      <c r="B488" s="6" t="s">
        <v>1615</v>
      </c>
      <c r="C488" s="6" t="s">
        <v>22</v>
      </c>
      <c r="D488" s="6" t="s">
        <v>1627</v>
      </c>
      <c r="E488" s="15" t="s">
        <v>1628</v>
      </c>
      <c r="F488" s="15" t="s">
        <v>1629</v>
      </c>
      <c r="G488" s="15" t="s">
        <v>1630</v>
      </c>
      <c r="H488" s="8" t="s">
        <v>66</v>
      </c>
    </row>
    <row r="489" spans="1:8" x14ac:dyDescent="0.2">
      <c r="A489" s="9">
        <v>45746.600830023148</v>
      </c>
      <c r="B489" s="10" t="s">
        <v>1615</v>
      </c>
      <c r="C489" s="10" t="s">
        <v>9</v>
      </c>
      <c r="D489" s="10" t="s">
        <v>1627</v>
      </c>
      <c r="E489" s="11" t="s">
        <v>1631</v>
      </c>
      <c r="F489" s="11" t="s">
        <v>1632</v>
      </c>
      <c r="G489" s="11" t="s">
        <v>1633</v>
      </c>
      <c r="H489" s="13" t="s">
        <v>66</v>
      </c>
    </row>
    <row r="490" spans="1:8" x14ac:dyDescent="0.2">
      <c r="A490" s="5">
        <v>45746.602672210647</v>
      </c>
      <c r="B490" s="6" t="s">
        <v>1615</v>
      </c>
      <c r="C490" s="6" t="s">
        <v>22</v>
      </c>
      <c r="D490" s="6" t="s">
        <v>1634</v>
      </c>
      <c r="E490" s="15" t="s">
        <v>113</v>
      </c>
      <c r="F490" s="15" t="s">
        <v>225</v>
      </c>
      <c r="G490" s="15" t="s">
        <v>70</v>
      </c>
      <c r="H490" s="8" t="s">
        <v>66</v>
      </c>
    </row>
    <row r="491" spans="1:8" x14ac:dyDescent="0.2">
      <c r="A491" s="9">
        <v>45746.604408240746</v>
      </c>
      <c r="B491" s="10" t="s">
        <v>1615</v>
      </c>
      <c r="C491" s="10" t="s">
        <v>22</v>
      </c>
      <c r="D491" s="10" t="s">
        <v>1635</v>
      </c>
      <c r="E491" s="11" t="s">
        <v>1636</v>
      </c>
      <c r="F491" s="11" t="s">
        <v>1637</v>
      </c>
      <c r="G491" s="11" t="s">
        <v>1638</v>
      </c>
      <c r="H491" s="13" t="s">
        <v>66</v>
      </c>
    </row>
    <row r="492" spans="1:8" x14ac:dyDescent="0.2">
      <c r="A492" s="5">
        <v>45746.607606828708</v>
      </c>
      <c r="B492" s="6" t="s">
        <v>1615</v>
      </c>
      <c r="C492" s="6" t="s">
        <v>22</v>
      </c>
      <c r="D492" s="6" t="s">
        <v>1639</v>
      </c>
      <c r="E492" s="15" t="s">
        <v>1640</v>
      </c>
      <c r="F492" s="15" t="s">
        <v>1641</v>
      </c>
      <c r="G492" s="15" t="s">
        <v>1642</v>
      </c>
      <c r="H492" s="8" t="s">
        <v>66</v>
      </c>
    </row>
    <row r="493" spans="1:8" x14ac:dyDescent="0.2">
      <c r="A493" s="9">
        <v>45746.608842256945</v>
      </c>
      <c r="B493" s="10" t="s">
        <v>1615</v>
      </c>
      <c r="C493" s="10" t="s">
        <v>9</v>
      </c>
      <c r="D493" s="10" t="s">
        <v>1643</v>
      </c>
      <c r="E493" s="11" t="s">
        <v>1644</v>
      </c>
      <c r="F493" s="11" t="s">
        <v>1645</v>
      </c>
      <c r="G493" s="11" t="s">
        <v>1646</v>
      </c>
      <c r="H493" s="13" t="s">
        <v>66</v>
      </c>
    </row>
    <row r="494" spans="1:8" x14ac:dyDescent="0.2">
      <c r="A494" s="5">
        <v>45746.609524618056</v>
      </c>
      <c r="B494" s="6" t="s">
        <v>1615</v>
      </c>
      <c r="C494" s="6" t="s">
        <v>9</v>
      </c>
      <c r="D494" s="6" t="s">
        <v>1647</v>
      </c>
      <c r="E494" s="15" t="s">
        <v>1648</v>
      </c>
      <c r="F494" s="15" t="s">
        <v>1649</v>
      </c>
      <c r="G494" s="15" t="s">
        <v>1644</v>
      </c>
      <c r="H494" s="8" t="s">
        <v>66</v>
      </c>
    </row>
    <row r="495" spans="1:8" x14ac:dyDescent="0.2">
      <c r="A495" s="9">
        <v>45746.610338425926</v>
      </c>
      <c r="B495" s="10" t="s">
        <v>1615</v>
      </c>
      <c r="C495" s="10" t="s">
        <v>9</v>
      </c>
      <c r="D495" s="10" t="s">
        <v>1650</v>
      </c>
      <c r="E495" s="11" t="s">
        <v>1644</v>
      </c>
      <c r="F495" s="11" t="s">
        <v>1651</v>
      </c>
      <c r="G495" s="11" t="s">
        <v>1649</v>
      </c>
      <c r="H495" s="13" t="s">
        <v>66</v>
      </c>
    </row>
    <row r="496" spans="1:8" x14ac:dyDescent="0.2">
      <c r="A496" s="5">
        <v>45746.611165590279</v>
      </c>
      <c r="B496" s="6" t="s">
        <v>1615</v>
      </c>
      <c r="C496" s="6" t="s">
        <v>9</v>
      </c>
      <c r="D496" s="6" t="s">
        <v>1652</v>
      </c>
      <c r="E496" s="15" t="s">
        <v>1653</v>
      </c>
      <c r="F496" s="15" t="s">
        <v>1649</v>
      </c>
      <c r="G496" s="15" t="s">
        <v>1646</v>
      </c>
      <c r="H496" s="8" t="s">
        <v>66</v>
      </c>
    </row>
    <row r="497" spans="1:8" x14ac:dyDescent="0.2">
      <c r="A497" s="9">
        <v>45746.61184114583</v>
      </c>
      <c r="B497" s="10" t="s">
        <v>1615</v>
      </c>
      <c r="C497" s="10" t="s">
        <v>9</v>
      </c>
      <c r="D497" s="10" t="s">
        <v>1654</v>
      </c>
      <c r="E497" s="11" t="s">
        <v>1645</v>
      </c>
      <c r="F497" s="11" t="s">
        <v>1653</v>
      </c>
      <c r="G497" s="11" t="s">
        <v>1651</v>
      </c>
      <c r="H497" s="13" t="s">
        <v>66</v>
      </c>
    </row>
    <row r="498" spans="1:8" x14ac:dyDescent="0.2">
      <c r="A498" s="5">
        <v>45746.613020972218</v>
      </c>
      <c r="B498" s="6" t="s">
        <v>1615</v>
      </c>
      <c r="C498" s="6" t="s">
        <v>16</v>
      </c>
      <c r="D498" s="6" t="s">
        <v>1655</v>
      </c>
      <c r="E498" s="15" t="s">
        <v>1644</v>
      </c>
      <c r="F498" s="15" t="s">
        <v>1653</v>
      </c>
      <c r="G498" s="15" t="s">
        <v>1648</v>
      </c>
      <c r="H498" s="8" t="s">
        <v>66</v>
      </c>
    </row>
    <row r="499" spans="1:8" x14ac:dyDescent="0.2">
      <c r="A499" s="9">
        <v>45746.613614837959</v>
      </c>
      <c r="B499" s="10" t="s">
        <v>1615</v>
      </c>
      <c r="C499" s="10" t="s">
        <v>16</v>
      </c>
      <c r="D499" s="10" t="s">
        <v>1656</v>
      </c>
      <c r="E499" s="11" t="s">
        <v>1645</v>
      </c>
      <c r="F499" s="11" t="s">
        <v>1644</v>
      </c>
      <c r="G499" s="11" t="s">
        <v>1653</v>
      </c>
      <c r="H499" s="13" t="s">
        <v>66</v>
      </c>
    </row>
    <row r="500" spans="1:8" x14ac:dyDescent="0.2">
      <c r="A500" s="5">
        <v>45746.614153449074</v>
      </c>
      <c r="B500" s="6" t="s">
        <v>1615</v>
      </c>
      <c r="C500" s="6" t="s">
        <v>16</v>
      </c>
      <c r="D500" s="6" t="s">
        <v>1657</v>
      </c>
      <c r="E500" s="15" t="s">
        <v>1644</v>
      </c>
      <c r="F500" s="15" t="s">
        <v>1649</v>
      </c>
      <c r="G500" s="15" t="s">
        <v>1653</v>
      </c>
      <c r="H500" s="8" t="s">
        <v>66</v>
      </c>
    </row>
    <row r="501" spans="1:8" x14ac:dyDescent="0.2">
      <c r="A501" s="9">
        <v>45746.614686539353</v>
      </c>
      <c r="B501" s="10" t="s">
        <v>1615</v>
      </c>
      <c r="C501" s="10" t="s">
        <v>16</v>
      </c>
      <c r="D501" s="10" t="s">
        <v>1658</v>
      </c>
      <c r="E501" s="11" t="s">
        <v>1644</v>
      </c>
      <c r="F501" s="11" t="s">
        <v>1653</v>
      </c>
      <c r="G501" s="11" t="s">
        <v>1645</v>
      </c>
      <c r="H501" s="13" t="s">
        <v>66</v>
      </c>
    </row>
    <row r="502" spans="1:8" x14ac:dyDescent="0.2">
      <c r="A502" s="5">
        <v>45746.615171377314</v>
      </c>
      <c r="B502" s="6" t="s">
        <v>1615</v>
      </c>
      <c r="C502" s="6" t="s">
        <v>16</v>
      </c>
      <c r="D502" s="6" t="s">
        <v>1659</v>
      </c>
      <c r="E502" s="15" t="s">
        <v>1644</v>
      </c>
      <c r="F502" s="15" t="s">
        <v>1649</v>
      </c>
      <c r="G502" s="15" t="s">
        <v>1646</v>
      </c>
      <c r="H502" s="8" t="s">
        <v>66</v>
      </c>
    </row>
    <row r="503" spans="1:8" x14ac:dyDescent="0.2">
      <c r="A503" s="9">
        <v>45746.616044618058</v>
      </c>
      <c r="B503" s="10" t="s">
        <v>1615</v>
      </c>
      <c r="C503" s="10" t="s">
        <v>16</v>
      </c>
      <c r="D503" s="10" t="s">
        <v>1660</v>
      </c>
      <c r="E503" s="11" t="s">
        <v>1649</v>
      </c>
      <c r="F503" s="11" t="s">
        <v>1653</v>
      </c>
      <c r="G503" s="11" t="s">
        <v>1645</v>
      </c>
      <c r="H503" s="13" t="s">
        <v>66</v>
      </c>
    </row>
    <row r="504" spans="1:8" x14ac:dyDescent="0.2">
      <c r="A504" s="5">
        <v>45746.616370034724</v>
      </c>
      <c r="B504" s="6" t="s">
        <v>1615</v>
      </c>
      <c r="C504" s="6" t="s">
        <v>16</v>
      </c>
      <c r="D504" s="6" t="s">
        <v>1661</v>
      </c>
      <c r="E504" s="15" t="s">
        <v>1646</v>
      </c>
      <c r="F504" s="15" t="s">
        <v>1648</v>
      </c>
      <c r="G504" s="15" t="s">
        <v>1649</v>
      </c>
      <c r="H504" s="8" t="s">
        <v>66</v>
      </c>
    </row>
    <row r="505" spans="1:8" x14ac:dyDescent="0.2">
      <c r="A505" s="9">
        <v>45746.618298078705</v>
      </c>
      <c r="B505" s="10" t="s">
        <v>1615</v>
      </c>
      <c r="C505" s="10" t="s">
        <v>16</v>
      </c>
      <c r="D505" s="10" t="s">
        <v>1662</v>
      </c>
      <c r="E505" s="11" t="s">
        <v>1653</v>
      </c>
      <c r="F505" s="11" t="s">
        <v>1646</v>
      </c>
      <c r="G505" s="11" t="s">
        <v>1644</v>
      </c>
      <c r="H505" s="13" t="s">
        <v>66</v>
      </c>
    </row>
    <row r="506" spans="1:8" x14ac:dyDescent="0.2">
      <c r="A506" s="5">
        <v>45746.625683634258</v>
      </c>
      <c r="B506" s="6" t="s">
        <v>1615</v>
      </c>
      <c r="C506" s="6" t="s">
        <v>9</v>
      </c>
      <c r="D506" s="6" t="s">
        <v>1663</v>
      </c>
      <c r="E506" s="15" t="s">
        <v>1664</v>
      </c>
      <c r="F506" s="15" t="s">
        <v>1665</v>
      </c>
      <c r="G506" s="15" t="s">
        <v>1666</v>
      </c>
      <c r="H506" s="8" t="s">
        <v>66</v>
      </c>
    </row>
    <row r="507" spans="1:8" x14ac:dyDescent="0.2">
      <c r="A507" s="9">
        <v>45746.626637048612</v>
      </c>
      <c r="B507" s="10" t="s">
        <v>1615</v>
      </c>
      <c r="C507" s="10" t="s">
        <v>22</v>
      </c>
      <c r="D507" s="10" t="s">
        <v>1667</v>
      </c>
      <c r="E507" s="11" t="s">
        <v>1668</v>
      </c>
      <c r="F507" s="11" t="s">
        <v>1669</v>
      </c>
      <c r="G507" s="11" t="s">
        <v>1670</v>
      </c>
      <c r="H507" s="13" t="s">
        <v>66</v>
      </c>
    </row>
    <row r="508" spans="1:8" x14ac:dyDescent="0.2">
      <c r="A508" s="5">
        <v>45746.627823935181</v>
      </c>
      <c r="B508" s="6" t="s">
        <v>1615</v>
      </c>
      <c r="C508" s="6" t="s">
        <v>22</v>
      </c>
      <c r="D508" s="6" t="s">
        <v>1671</v>
      </c>
      <c r="E508" s="15" t="s">
        <v>1672</v>
      </c>
      <c r="F508" s="15" t="s">
        <v>1665</v>
      </c>
      <c r="G508" s="15" t="s">
        <v>1673</v>
      </c>
      <c r="H508" s="8" t="s">
        <v>66</v>
      </c>
    </row>
    <row r="509" spans="1:8" x14ac:dyDescent="0.2">
      <c r="A509" s="9">
        <v>45746.628526921297</v>
      </c>
      <c r="B509" s="10" t="s">
        <v>1615</v>
      </c>
      <c r="C509" s="10" t="s">
        <v>9</v>
      </c>
      <c r="D509" s="10" t="s">
        <v>1674</v>
      </c>
      <c r="E509" s="11" t="s">
        <v>1675</v>
      </c>
      <c r="F509" s="11" t="s">
        <v>1676</v>
      </c>
      <c r="G509" s="11" t="s">
        <v>1664</v>
      </c>
      <c r="H509" s="13" t="s">
        <v>66</v>
      </c>
    </row>
    <row r="510" spans="1:8" x14ac:dyDescent="0.2">
      <c r="A510" s="5">
        <v>45746.629338726852</v>
      </c>
      <c r="B510" s="6" t="s">
        <v>1615</v>
      </c>
      <c r="C510" s="6" t="s">
        <v>16</v>
      </c>
      <c r="D510" s="6" t="s">
        <v>1677</v>
      </c>
      <c r="E510" s="15" t="s">
        <v>1665</v>
      </c>
      <c r="F510" s="15" t="s">
        <v>1676</v>
      </c>
      <c r="G510" s="15" t="s">
        <v>1668</v>
      </c>
      <c r="H510" s="8" t="s">
        <v>66</v>
      </c>
    </row>
    <row r="511" spans="1:8" x14ac:dyDescent="0.2">
      <c r="A511" s="9">
        <v>45746.630202731481</v>
      </c>
      <c r="B511" s="10" t="s">
        <v>1615</v>
      </c>
      <c r="C511" s="10" t="s">
        <v>16</v>
      </c>
      <c r="D511" s="10" t="s">
        <v>1678</v>
      </c>
      <c r="E511" s="11" t="s">
        <v>1676</v>
      </c>
      <c r="F511" s="11" t="s">
        <v>1679</v>
      </c>
      <c r="G511" s="11" t="s">
        <v>1664</v>
      </c>
      <c r="H511" s="13" t="s">
        <v>66</v>
      </c>
    </row>
    <row r="512" spans="1:8" x14ac:dyDescent="0.2">
      <c r="A512" s="5">
        <v>45746.63073892361</v>
      </c>
      <c r="B512" s="6" t="s">
        <v>1615</v>
      </c>
      <c r="C512" s="6" t="s">
        <v>22</v>
      </c>
      <c r="D512" s="6" t="s">
        <v>1680</v>
      </c>
      <c r="E512" s="15" t="s">
        <v>1666</v>
      </c>
      <c r="F512" s="15" t="s">
        <v>1675</v>
      </c>
      <c r="G512" s="15" t="s">
        <v>1679</v>
      </c>
      <c r="H512" s="8" t="s">
        <v>66</v>
      </c>
    </row>
    <row r="513" spans="1:8" x14ac:dyDescent="0.2">
      <c r="A513" s="9">
        <v>45746.631251435188</v>
      </c>
      <c r="B513" s="10" t="s">
        <v>1615</v>
      </c>
      <c r="C513" s="10" t="s">
        <v>9</v>
      </c>
      <c r="D513" s="10" t="s">
        <v>1681</v>
      </c>
      <c r="E513" s="11" t="s">
        <v>1682</v>
      </c>
      <c r="F513" s="11" t="s">
        <v>1673</v>
      </c>
      <c r="G513" s="11" t="s">
        <v>1675</v>
      </c>
      <c r="H513" s="13" t="s">
        <v>66</v>
      </c>
    </row>
    <row r="514" spans="1:8" x14ac:dyDescent="0.2">
      <c r="A514" s="5">
        <v>45746.631778206021</v>
      </c>
      <c r="B514" s="6" t="s">
        <v>1615</v>
      </c>
      <c r="C514" s="6" t="s">
        <v>16</v>
      </c>
      <c r="D514" s="6" t="s">
        <v>1683</v>
      </c>
      <c r="E514" s="15" t="s">
        <v>1669</v>
      </c>
      <c r="F514" s="15" t="s">
        <v>1670</v>
      </c>
      <c r="G514" s="15" t="s">
        <v>1672</v>
      </c>
      <c r="H514" s="8" t="s">
        <v>66</v>
      </c>
    </row>
    <row r="515" spans="1:8" x14ac:dyDescent="0.2">
      <c r="A515" s="9">
        <v>45746.632531446754</v>
      </c>
      <c r="B515" s="10" t="s">
        <v>1615</v>
      </c>
      <c r="C515" s="10" t="s">
        <v>9</v>
      </c>
      <c r="D515" s="10" t="s">
        <v>1678</v>
      </c>
      <c r="E515" s="11" t="s">
        <v>1684</v>
      </c>
      <c r="F515" s="11" t="s">
        <v>1672</v>
      </c>
      <c r="G515" s="11" t="s">
        <v>1679</v>
      </c>
      <c r="H515" s="13" t="s">
        <v>66</v>
      </c>
    </row>
    <row r="516" spans="1:8" x14ac:dyDescent="0.2">
      <c r="A516" s="5">
        <v>45746.633092951393</v>
      </c>
      <c r="B516" s="6" t="s">
        <v>1615</v>
      </c>
      <c r="C516" s="6" t="s">
        <v>22</v>
      </c>
      <c r="D516" s="6" t="s">
        <v>1685</v>
      </c>
      <c r="E516" s="15" t="s">
        <v>1686</v>
      </c>
      <c r="F516" s="15" t="s">
        <v>1666</v>
      </c>
      <c r="G516" s="15" t="s">
        <v>1687</v>
      </c>
      <c r="H516" s="8" t="s">
        <v>66</v>
      </c>
    </row>
    <row r="517" spans="1:8" x14ac:dyDescent="0.2">
      <c r="A517" s="9">
        <v>45746.633451377318</v>
      </c>
      <c r="B517" s="10" t="s">
        <v>1615</v>
      </c>
      <c r="C517" s="10" t="s">
        <v>22</v>
      </c>
      <c r="D517" s="10" t="s">
        <v>1688</v>
      </c>
      <c r="E517" s="11" t="s">
        <v>1673</v>
      </c>
      <c r="F517" s="11" t="s">
        <v>1670</v>
      </c>
      <c r="G517" s="11" t="s">
        <v>1686</v>
      </c>
      <c r="H517" s="13" t="s">
        <v>66</v>
      </c>
    </row>
    <row r="518" spans="1:8" x14ac:dyDescent="0.2">
      <c r="A518" s="5">
        <v>45746.633909641205</v>
      </c>
      <c r="B518" s="6" t="s">
        <v>1615</v>
      </c>
      <c r="C518" s="6" t="s">
        <v>9</v>
      </c>
      <c r="D518" s="6" t="s">
        <v>1689</v>
      </c>
      <c r="E518" s="15" t="s">
        <v>1670</v>
      </c>
      <c r="F518" s="15" t="s">
        <v>1679</v>
      </c>
      <c r="G518" s="15" t="s">
        <v>1666</v>
      </c>
      <c r="H518" s="8" t="s">
        <v>66</v>
      </c>
    </row>
    <row r="519" spans="1:8" x14ac:dyDescent="0.2">
      <c r="A519" s="9">
        <v>45746.634460891204</v>
      </c>
      <c r="B519" s="10" t="s">
        <v>1615</v>
      </c>
      <c r="C519" s="10" t="s">
        <v>9</v>
      </c>
      <c r="D519" s="10" t="s">
        <v>1690</v>
      </c>
      <c r="E519" s="11" t="s">
        <v>1679</v>
      </c>
      <c r="F519" s="11" t="s">
        <v>1675</v>
      </c>
      <c r="G519" s="11" t="s">
        <v>1684</v>
      </c>
      <c r="H519" s="13" t="s">
        <v>66</v>
      </c>
    </row>
    <row r="520" spans="1:8" x14ac:dyDescent="0.2">
      <c r="A520" s="5">
        <v>45746.634898807868</v>
      </c>
      <c r="B520" s="6" t="s">
        <v>1615</v>
      </c>
      <c r="C520" s="6" t="s">
        <v>9</v>
      </c>
      <c r="D520" s="6" t="s">
        <v>1691</v>
      </c>
      <c r="E520" s="15" t="s">
        <v>1687</v>
      </c>
      <c r="F520" s="15" t="s">
        <v>1684</v>
      </c>
      <c r="G520" s="15" t="s">
        <v>1682</v>
      </c>
      <c r="H520" s="8" t="s">
        <v>66</v>
      </c>
    </row>
    <row r="521" spans="1:8" x14ac:dyDescent="0.2">
      <c r="A521" s="9">
        <v>45747.633530914347</v>
      </c>
      <c r="B521" s="10" t="s">
        <v>1485</v>
      </c>
      <c r="C521" s="10" t="s">
        <v>9</v>
      </c>
      <c r="D521" s="10" t="s">
        <v>1692</v>
      </c>
      <c r="E521" s="11" t="s">
        <v>1693</v>
      </c>
      <c r="F521" s="11" t="s">
        <v>1694</v>
      </c>
      <c r="G521" s="11" t="s">
        <v>1695</v>
      </c>
      <c r="H521" s="13" t="s">
        <v>1480</v>
      </c>
    </row>
    <row r="522" spans="1:8" x14ac:dyDescent="0.2">
      <c r="A522" s="5">
        <v>45747.638544317131</v>
      </c>
      <c r="B522" s="6" t="s">
        <v>1083</v>
      </c>
      <c r="C522" s="6" t="s">
        <v>22</v>
      </c>
      <c r="D522" s="6" t="s">
        <v>1696</v>
      </c>
      <c r="E522" s="15" t="s">
        <v>1697</v>
      </c>
      <c r="F522" s="15" t="s">
        <v>1698</v>
      </c>
      <c r="G522" s="15" t="s">
        <v>1699</v>
      </c>
      <c r="H522" s="8" t="s">
        <v>1480</v>
      </c>
    </row>
    <row r="523" spans="1:8" x14ac:dyDescent="0.2">
      <c r="A523" s="9">
        <v>45747.639514201393</v>
      </c>
      <c r="B523" s="10" t="s">
        <v>1083</v>
      </c>
      <c r="C523" s="10" t="s">
        <v>22</v>
      </c>
      <c r="D523" s="10" t="s">
        <v>1700</v>
      </c>
      <c r="E523" s="11" t="s">
        <v>1701</v>
      </c>
      <c r="F523" s="11" t="s">
        <v>1702</v>
      </c>
      <c r="G523" s="11" t="s">
        <v>1703</v>
      </c>
      <c r="H523" s="13" t="s">
        <v>1480</v>
      </c>
    </row>
    <row r="524" spans="1:8" x14ac:dyDescent="0.2">
      <c r="A524" s="5">
        <v>45747.642362534723</v>
      </c>
      <c r="B524" s="6" t="s">
        <v>1083</v>
      </c>
      <c r="C524" s="6" t="s">
        <v>22</v>
      </c>
      <c r="D524" s="6" t="s">
        <v>1704</v>
      </c>
      <c r="E524" s="15" t="s">
        <v>1702</v>
      </c>
      <c r="F524" s="15" t="s">
        <v>1703</v>
      </c>
      <c r="G524" s="15" t="s">
        <v>1701</v>
      </c>
      <c r="H524" s="8" t="s">
        <v>1480</v>
      </c>
    </row>
    <row r="525" spans="1:8" x14ac:dyDescent="0.2">
      <c r="A525" s="9">
        <v>45747.645592893517</v>
      </c>
      <c r="B525" s="10" t="s">
        <v>1705</v>
      </c>
      <c r="C525" s="10" t="s">
        <v>9</v>
      </c>
      <c r="D525" s="10" t="s">
        <v>1706</v>
      </c>
      <c r="E525" s="11" t="s">
        <v>1707</v>
      </c>
      <c r="F525" s="11" t="s">
        <v>1708</v>
      </c>
      <c r="G525" s="11" t="s">
        <v>1709</v>
      </c>
      <c r="H525" s="13" t="s">
        <v>1480</v>
      </c>
    </row>
    <row r="526" spans="1:8" x14ac:dyDescent="0.2">
      <c r="A526" s="5">
        <v>45747.648022743058</v>
      </c>
      <c r="B526" s="6" t="s">
        <v>1705</v>
      </c>
      <c r="C526" s="6" t="s">
        <v>16</v>
      </c>
      <c r="D526" s="6" t="s">
        <v>1710</v>
      </c>
      <c r="E526" s="15" t="s">
        <v>1711</v>
      </c>
      <c r="F526" s="15" t="s">
        <v>1712</v>
      </c>
      <c r="G526" s="15" t="s">
        <v>1713</v>
      </c>
      <c r="H526" s="8" t="s">
        <v>1480</v>
      </c>
    </row>
    <row r="527" spans="1:8" x14ac:dyDescent="0.2">
      <c r="A527" s="9">
        <v>45747.651024016202</v>
      </c>
      <c r="B527" s="10" t="s">
        <v>1714</v>
      </c>
      <c r="C527" s="10" t="s">
        <v>9</v>
      </c>
      <c r="D527" s="10" t="s">
        <v>1715</v>
      </c>
      <c r="E527" s="11" t="s">
        <v>1716</v>
      </c>
      <c r="F527" s="11" t="s">
        <v>1717</v>
      </c>
      <c r="G527" s="11" t="s">
        <v>1718</v>
      </c>
      <c r="H527" s="13" t="s">
        <v>1480</v>
      </c>
    </row>
    <row r="528" spans="1:8" x14ac:dyDescent="0.2">
      <c r="A528" s="5">
        <v>45747.654803055557</v>
      </c>
      <c r="B528" s="6" t="s">
        <v>1024</v>
      </c>
      <c r="C528" s="6" t="s">
        <v>22</v>
      </c>
      <c r="D528" s="6" t="s">
        <v>1719</v>
      </c>
      <c r="E528" s="15" t="s">
        <v>1720</v>
      </c>
      <c r="F528" s="15" t="s">
        <v>1721</v>
      </c>
      <c r="G528" s="15" t="s">
        <v>1722</v>
      </c>
      <c r="H528" s="8" t="s">
        <v>1480</v>
      </c>
    </row>
    <row r="529" spans="1:8" x14ac:dyDescent="0.2">
      <c r="A529" s="9">
        <v>45747.657902106483</v>
      </c>
      <c r="B529" s="10" t="s">
        <v>1024</v>
      </c>
      <c r="C529" s="10" t="s">
        <v>9</v>
      </c>
      <c r="D529" s="10" t="s">
        <v>1723</v>
      </c>
      <c r="E529" s="11" t="s">
        <v>1724</v>
      </c>
      <c r="F529" s="11" t="s">
        <v>1725</v>
      </c>
      <c r="G529" s="11" t="s">
        <v>1726</v>
      </c>
      <c r="H529" s="13" t="s">
        <v>1480</v>
      </c>
    </row>
    <row r="530" spans="1:8" x14ac:dyDescent="0.2">
      <c r="A530" s="5">
        <v>45748.055619143517</v>
      </c>
      <c r="B530" s="6" t="s">
        <v>1727</v>
      </c>
      <c r="C530" s="6" t="s">
        <v>22</v>
      </c>
      <c r="D530" s="6" t="s">
        <v>1728</v>
      </c>
      <c r="E530" s="15" t="s">
        <v>1729</v>
      </c>
      <c r="F530" s="15" t="s">
        <v>1730</v>
      </c>
      <c r="G530" s="15" t="s">
        <v>1731</v>
      </c>
      <c r="H530" s="8" t="s">
        <v>1480</v>
      </c>
    </row>
    <row r="531" spans="1:8" x14ac:dyDescent="0.2">
      <c r="A531" s="9">
        <v>45748.059571400459</v>
      </c>
      <c r="B531" s="10" t="s">
        <v>1732</v>
      </c>
      <c r="C531" s="10" t="s">
        <v>22</v>
      </c>
      <c r="D531" s="10" t="s">
        <v>1733</v>
      </c>
      <c r="E531" s="11" t="s">
        <v>1734</v>
      </c>
      <c r="F531" s="11" t="s">
        <v>1735</v>
      </c>
      <c r="G531" s="11" t="s">
        <v>1736</v>
      </c>
      <c r="H531" s="13" t="s">
        <v>1480</v>
      </c>
    </row>
    <row r="532" spans="1:8" x14ac:dyDescent="0.2">
      <c r="A532" s="5">
        <v>45749.444669699078</v>
      </c>
      <c r="B532" s="6" t="s">
        <v>1737</v>
      </c>
      <c r="C532" s="6" t="s">
        <v>22</v>
      </c>
      <c r="D532" s="6" t="s">
        <v>1738</v>
      </c>
      <c r="E532" s="15" t="s">
        <v>1739</v>
      </c>
      <c r="F532" s="15" t="s">
        <v>1740</v>
      </c>
      <c r="G532" s="15" t="s">
        <v>1741</v>
      </c>
      <c r="H532" s="8" t="s">
        <v>1742</v>
      </c>
    </row>
    <row r="533" spans="1:8" x14ac:dyDescent="0.2">
      <c r="A533" s="9">
        <v>45749.44542048611</v>
      </c>
      <c r="B533" s="10" t="s">
        <v>1737</v>
      </c>
      <c r="C533" s="10" t="s">
        <v>22</v>
      </c>
      <c r="D533" s="10" t="s">
        <v>1743</v>
      </c>
      <c r="E533" s="11" t="s">
        <v>1741</v>
      </c>
      <c r="F533" s="11" t="s">
        <v>1739</v>
      </c>
      <c r="G533" s="11" t="s">
        <v>1740</v>
      </c>
      <c r="H533" s="13" t="s">
        <v>1742</v>
      </c>
    </row>
    <row r="534" spans="1:8" x14ac:dyDescent="0.2">
      <c r="A534" s="5">
        <v>45749.445865844908</v>
      </c>
      <c r="B534" s="6" t="s">
        <v>1737</v>
      </c>
      <c r="C534" s="6" t="s">
        <v>22</v>
      </c>
      <c r="D534" s="6" t="s">
        <v>1744</v>
      </c>
      <c r="E534" s="15" t="s">
        <v>1740</v>
      </c>
      <c r="F534" s="15" t="s">
        <v>1741</v>
      </c>
      <c r="G534" s="15" t="s">
        <v>1739</v>
      </c>
      <c r="H534" s="8" t="s">
        <v>1742</v>
      </c>
    </row>
    <row r="535" spans="1:8" x14ac:dyDescent="0.2">
      <c r="A535" s="9">
        <v>45749.452339143521</v>
      </c>
      <c r="B535" s="10" t="s">
        <v>1737</v>
      </c>
      <c r="C535" s="10" t="s">
        <v>9</v>
      </c>
      <c r="D535" s="10" t="s">
        <v>1745</v>
      </c>
      <c r="E535" s="11" t="s">
        <v>1746</v>
      </c>
      <c r="F535" s="11" t="s">
        <v>1747</v>
      </c>
      <c r="G535" s="11" t="s">
        <v>1748</v>
      </c>
      <c r="H535" s="13" t="s">
        <v>1742</v>
      </c>
    </row>
    <row r="536" spans="1:8" x14ac:dyDescent="0.2">
      <c r="A536" s="5">
        <v>45749.458119675925</v>
      </c>
      <c r="B536" s="6" t="s">
        <v>1737</v>
      </c>
      <c r="C536" s="6" t="s">
        <v>9</v>
      </c>
      <c r="D536" s="6" t="s">
        <v>1749</v>
      </c>
      <c r="E536" s="15" t="s">
        <v>1750</v>
      </c>
      <c r="F536" s="15" t="s">
        <v>1751</v>
      </c>
      <c r="G536" s="15" t="s">
        <v>1752</v>
      </c>
      <c r="H536" s="8" t="s">
        <v>1742</v>
      </c>
    </row>
    <row r="537" spans="1:8" x14ac:dyDescent="0.2">
      <c r="A537" s="9">
        <v>45749.459817523151</v>
      </c>
      <c r="B537" s="10" t="s">
        <v>1737</v>
      </c>
      <c r="C537" s="10" t="s">
        <v>9</v>
      </c>
      <c r="D537" s="10" t="s">
        <v>1753</v>
      </c>
      <c r="E537" s="11" t="s">
        <v>1752</v>
      </c>
      <c r="F537" s="11" t="s">
        <v>1754</v>
      </c>
      <c r="G537" s="11" t="s">
        <v>1755</v>
      </c>
      <c r="H537" s="13" t="s">
        <v>1742</v>
      </c>
    </row>
    <row r="538" spans="1:8" x14ac:dyDescent="0.2">
      <c r="A538" s="5">
        <v>45749.460594270829</v>
      </c>
      <c r="B538" s="6" t="s">
        <v>1737</v>
      </c>
      <c r="C538" s="6" t="s">
        <v>9</v>
      </c>
      <c r="D538" s="6" t="s">
        <v>1756</v>
      </c>
      <c r="E538" s="15" t="s">
        <v>1755</v>
      </c>
      <c r="F538" s="15" t="s">
        <v>1750</v>
      </c>
      <c r="G538" s="15" t="s">
        <v>1751</v>
      </c>
      <c r="H538" s="8" t="s">
        <v>1742</v>
      </c>
    </row>
    <row r="539" spans="1:8" x14ac:dyDescent="0.2">
      <c r="A539" s="9">
        <v>45749.461102638888</v>
      </c>
      <c r="B539" s="10" t="s">
        <v>1737</v>
      </c>
      <c r="C539" s="10" t="s">
        <v>9</v>
      </c>
      <c r="D539" s="10" t="s">
        <v>1757</v>
      </c>
      <c r="E539" s="11" t="s">
        <v>1754</v>
      </c>
      <c r="F539" s="11" t="s">
        <v>1758</v>
      </c>
      <c r="G539" s="11" t="s">
        <v>1751</v>
      </c>
      <c r="H539" s="13" t="s">
        <v>1742</v>
      </c>
    </row>
    <row r="540" spans="1:8" x14ac:dyDescent="0.2">
      <c r="A540" s="5">
        <v>45749.461778159719</v>
      </c>
      <c r="B540" s="6" t="s">
        <v>1737</v>
      </c>
      <c r="C540" s="6" t="s">
        <v>9</v>
      </c>
      <c r="D540" s="6" t="s">
        <v>1759</v>
      </c>
      <c r="E540" s="15" t="s">
        <v>1758</v>
      </c>
      <c r="F540" s="15" t="s">
        <v>1750</v>
      </c>
      <c r="G540" s="15" t="s">
        <v>1754</v>
      </c>
      <c r="H540" s="8" t="s">
        <v>1742</v>
      </c>
    </row>
    <row r="541" spans="1:8" x14ac:dyDescent="0.2">
      <c r="A541" s="16">
        <v>45749.462347928245</v>
      </c>
      <c r="B541" s="17" t="s">
        <v>1737</v>
      </c>
      <c r="C541" s="17" t="s">
        <v>9</v>
      </c>
      <c r="D541" s="17" t="s">
        <v>1760</v>
      </c>
      <c r="E541" s="18" t="s">
        <v>1751</v>
      </c>
      <c r="F541" s="18" t="s">
        <v>1752</v>
      </c>
      <c r="G541" s="18" t="s">
        <v>1750</v>
      </c>
      <c r="H541" s="19" t="s">
        <v>1742</v>
      </c>
    </row>
  </sheetData>
  <dataValidations count="1">
    <dataValidation allowBlank="1" showDropDown="1" sqref="E2:G541" xr:uid="{00000000-0002-0000-0000-000000000000}"/>
  </dataValidations>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H199"/>
  <sheetViews>
    <sheetView workbookViewId="0"/>
  </sheetViews>
  <sheetFormatPr baseColWidth="10" defaultColWidth="12.5703125" defaultRowHeight="15.75" customHeight="1" x14ac:dyDescent="0.2"/>
  <cols>
    <col min="1" max="1" width="27.140625" customWidth="1"/>
    <col min="2" max="2" width="8.7109375" customWidth="1"/>
    <col min="3" max="3" width="8.140625" customWidth="1"/>
    <col min="4" max="4" width="8.5703125" customWidth="1"/>
    <col min="5" max="5" width="8.7109375" customWidth="1"/>
    <col min="6" max="6" width="2.85546875" customWidth="1"/>
    <col min="7" max="7" width="18.140625" customWidth="1"/>
    <col min="8" max="8" width="8.42578125" customWidth="1"/>
  </cols>
  <sheetData>
    <row r="1" spans="1:8" x14ac:dyDescent="0.2">
      <c r="A1" s="20" t="s">
        <v>1761</v>
      </c>
      <c r="B1" s="21" t="s">
        <v>1762</v>
      </c>
      <c r="C1" s="22" t="s">
        <v>1763</v>
      </c>
      <c r="D1" s="23" t="s">
        <v>1764</v>
      </c>
      <c r="E1" s="24" t="s">
        <v>1765</v>
      </c>
      <c r="F1" s="25"/>
      <c r="G1" s="26" t="s">
        <v>1766</v>
      </c>
      <c r="H1" s="27" t="s">
        <v>1767</v>
      </c>
    </row>
    <row r="2" spans="1:8" x14ac:dyDescent="0.2">
      <c r="A2" s="28" t="str">
        <f ca="1">IFERROR(__xludf.DUMMYFUNCTION("SORT(UNIQUE(Respuestas!B2:B199))"),"A Link to the Past")</f>
        <v>A Link to the Past</v>
      </c>
      <c r="B2" s="29">
        <f ca="1">COUNTIF(Respuestas!B$2:'Respuestas'!B$10350, A2)</f>
        <v>16</v>
      </c>
      <c r="C2" s="30">
        <f ca="1">COUNTIFS(Respuestas!B$2:'Respuestas'!B$10350, A2, Respuestas!C$2:'Respuestas'!C$10350, G$2)</f>
        <v>6</v>
      </c>
      <c r="D2" s="31">
        <f ca="1">COUNTIFS(Respuestas!B$2:'Respuestas'!B$10350, A2, Respuestas!C$2:'Respuestas'!C$10350, G$4)</f>
        <v>6</v>
      </c>
      <c r="E2" s="32">
        <f ca="1">COUNTIFS(Respuestas!B$2:'Respuestas'!B$10350, A2, Respuestas!C$2:'Respuestas'!C$10350, G$3)</f>
        <v>4</v>
      </c>
      <c r="F2" s="33"/>
      <c r="G2" s="34" t="str">
        <f ca="1">IFERROR(__xludf.DUMMYFUNCTION("SORT(UNIQUE(Respuestas!C2:C199))"),"EASY")</f>
        <v>EASY</v>
      </c>
      <c r="H2" s="35">
        <f ca="1">COUNTIF(Respuestas!C$2:'Respuestas'!C$10350, G2)</f>
        <v>185</v>
      </c>
    </row>
    <row r="3" spans="1:8" x14ac:dyDescent="0.2">
      <c r="A3" s="28" t="str">
        <f ca="1">IFERROR(__xludf.DUMMYFUNCTION("""COMPUTED_VALUE"""),"Actraiser")</f>
        <v>Actraiser</v>
      </c>
      <c r="B3" s="29">
        <f ca="1">COUNTIF(Respuestas!B$2:'Respuestas'!B$10350, A3)</f>
        <v>3</v>
      </c>
      <c r="C3" s="30">
        <f ca="1">COUNTIFS(Respuestas!B$2:'Respuestas'!B$10350, A3, Respuestas!C$2:'Respuestas'!C$10350, G$2)</f>
        <v>1</v>
      </c>
      <c r="D3" s="31">
        <f ca="1">COUNTIFS(Respuestas!B$2:'Respuestas'!B$10350, A3, Respuestas!C$2:'Respuestas'!C$10350, G$4)</f>
        <v>1</v>
      </c>
      <c r="E3" s="32">
        <f ca="1">COUNTIFS(Respuestas!B$2:'Respuestas'!B$10350, A3, Respuestas!C$2:'Respuestas'!C$10350, G$3)</f>
        <v>1</v>
      </c>
      <c r="F3" s="33"/>
      <c r="G3" s="34" t="str">
        <f ca="1">IFERROR(__xludf.DUMMYFUNCTION("""COMPUTED_VALUE"""),"HARD")</f>
        <v>HARD</v>
      </c>
      <c r="H3" s="35">
        <f ca="1">COUNTIF(Respuestas!C$2:'Respuestas'!C$10350, G3)</f>
        <v>160</v>
      </c>
    </row>
    <row r="4" spans="1:8" x14ac:dyDescent="0.2">
      <c r="A4" s="28" t="str">
        <f ca="1">IFERROR(__xludf.DUMMYFUNCTION("""COMPUTED_VALUE"""),"Adventure")</f>
        <v>Adventure</v>
      </c>
      <c r="B4" s="29">
        <f ca="1">COUNTIF(Respuestas!B$2:'Respuestas'!B$10350, A4)</f>
        <v>2</v>
      </c>
      <c r="C4" s="30">
        <f ca="1">COUNTIFS(Respuestas!B$2:'Respuestas'!B$10350, A4, Respuestas!C$2:'Respuestas'!C$10350, G$2)</f>
        <v>0</v>
      </c>
      <c r="D4" s="31">
        <f ca="1">COUNTIFS(Respuestas!B$2:'Respuestas'!B$10350, A4, Respuestas!C$2:'Respuestas'!C$10350, G$4)</f>
        <v>1</v>
      </c>
      <c r="E4" s="32">
        <f ca="1">COUNTIFS(Respuestas!B$2:'Respuestas'!B$10350, A4, Respuestas!C$2:'Respuestas'!C$10350, G$3)</f>
        <v>1</v>
      </c>
      <c r="F4" s="33"/>
      <c r="G4" s="34" t="str">
        <f ca="1">IFERROR(__xludf.DUMMYFUNCTION("""COMPUTED_VALUE"""),"MEDIUM")</f>
        <v>MEDIUM</v>
      </c>
      <c r="H4" s="35">
        <f ca="1">COUNTIF(Respuestas!C$2:'Respuestas'!C$10350, G4)</f>
        <v>195</v>
      </c>
    </row>
    <row r="5" spans="1:8" x14ac:dyDescent="0.2">
      <c r="A5" s="28" t="str">
        <f ca="1">IFERROR(__xludf.DUMMYFUNCTION("""COMPUTED_VALUE"""),"Astalon")</f>
        <v>Astalon</v>
      </c>
      <c r="B5" s="29">
        <f ca="1">COUNTIF(Respuestas!B$2:'Respuestas'!B$10350, A5)</f>
        <v>5</v>
      </c>
      <c r="C5" s="30">
        <f ca="1">COUNTIFS(Respuestas!B$2:'Respuestas'!B$10350, A5, Respuestas!C$2:'Respuestas'!C$10350, G$2)</f>
        <v>2</v>
      </c>
      <c r="D5" s="31">
        <f ca="1">COUNTIFS(Respuestas!B$2:'Respuestas'!B$10350, A5, Respuestas!C$2:'Respuestas'!C$10350, G$4)</f>
        <v>2</v>
      </c>
      <c r="E5" s="32">
        <f ca="1">COUNTIFS(Respuestas!B$2:'Respuestas'!B$10350, A5, Respuestas!C$2:'Respuestas'!C$10350, G$3)</f>
        <v>1</v>
      </c>
      <c r="F5" s="33"/>
      <c r="G5" s="36" t="s">
        <v>1768</v>
      </c>
      <c r="H5" s="37">
        <f ca="1">SUM(H2:H4)</f>
        <v>540</v>
      </c>
    </row>
    <row r="6" spans="1:8" x14ac:dyDescent="0.2">
      <c r="A6" s="28" t="str">
        <f ca="1">IFERROR(__xludf.DUMMYFUNCTION("""COMPUTED_VALUE"""),"Banjo-Tooie")</f>
        <v>Banjo-Tooie</v>
      </c>
      <c r="B6" s="29">
        <f ca="1">COUNTIF(Respuestas!B$2:'Respuestas'!B$10350, A6)</f>
        <v>1</v>
      </c>
      <c r="C6" s="30">
        <f ca="1">COUNTIFS(Respuestas!B$2:'Respuestas'!B$10350, A6, Respuestas!C$2:'Respuestas'!C$10350, G$2)</f>
        <v>1</v>
      </c>
      <c r="D6" s="31">
        <f ca="1">COUNTIFS(Respuestas!B$2:'Respuestas'!B$10350, A6, Respuestas!C$2:'Respuestas'!C$10350, G$4)</f>
        <v>0</v>
      </c>
      <c r="E6" s="32">
        <f ca="1">COUNTIFS(Respuestas!B$2:'Respuestas'!B$10350, A6, Respuestas!C$2:'Respuestas'!C$10350, G$3)</f>
        <v>0</v>
      </c>
      <c r="F6" s="33"/>
    </row>
    <row r="7" spans="1:8" x14ac:dyDescent="0.2">
      <c r="A7" s="28" t="str">
        <f ca="1">IFERROR(__xludf.DUMMYFUNCTION("""COMPUTED_VALUE"""),"Castlevania - Circle of the Moon")</f>
        <v>Castlevania - Circle of the Moon</v>
      </c>
      <c r="B7" s="29">
        <f ca="1">COUNTIF(Respuestas!B$2:'Respuestas'!B$10350, A7)</f>
        <v>4</v>
      </c>
      <c r="C7" s="30">
        <f ca="1">COUNTIFS(Respuestas!B$2:'Respuestas'!B$10350, A7, Respuestas!C$2:'Respuestas'!C$10350, G$2)</f>
        <v>1</v>
      </c>
      <c r="D7" s="31">
        <f ca="1">COUNTIFS(Respuestas!B$2:'Respuestas'!B$10350, A7, Respuestas!C$2:'Respuestas'!C$10350, G$4)</f>
        <v>2</v>
      </c>
      <c r="E7" s="32">
        <f ca="1">COUNTIFS(Respuestas!B$2:'Respuestas'!B$10350, A7, Respuestas!C$2:'Respuestas'!C$10350, G$3)</f>
        <v>1</v>
      </c>
      <c r="F7" s="33"/>
      <c r="G7" s="38" t="s">
        <v>1769</v>
      </c>
      <c r="H7" s="39" t="s">
        <v>1767</v>
      </c>
    </row>
    <row r="8" spans="1:8" x14ac:dyDescent="0.2">
      <c r="A8" s="28" t="str">
        <f ca="1">IFERROR(__xludf.DUMMYFUNCTION("""COMPUTED_VALUE"""),"Cave Story")</f>
        <v>Cave Story</v>
      </c>
      <c r="B8" s="29">
        <f ca="1">COUNTIF(Respuestas!B$2:'Respuestas'!B$10350, A8)</f>
        <v>17</v>
      </c>
      <c r="C8" s="30">
        <f ca="1">COUNTIFS(Respuestas!B$2:'Respuestas'!B$10350, A8, Respuestas!C$2:'Respuestas'!C$10350, G$2)</f>
        <v>4</v>
      </c>
      <c r="D8" s="31">
        <f ca="1">COUNTIFS(Respuestas!B$2:'Respuestas'!B$10350, A8, Respuestas!C$2:'Respuestas'!C$10350, G$4)</f>
        <v>7</v>
      </c>
      <c r="E8" s="32">
        <f ca="1">COUNTIFS(Respuestas!B$2:'Respuestas'!B$10350, A8, Respuestas!C$2:'Respuestas'!C$10350, G$3)</f>
        <v>6</v>
      </c>
      <c r="F8" s="33"/>
      <c r="G8" s="40" t="str">
        <f ca="1">IFERROR(__xludf.DUMMYFUNCTION("SORT(UNIQUE(Respuestas!H2:H199))"),"Anonimato")</f>
        <v>Anonimato</v>
      </c>
      <c r="H8" s="41">
        <f ca="1">COUNTIF(Respuestas!H$2:'Respuestas'!H$10350, G8)</f>
        <v>4</v>
      </c>
    </row>
    <row r="9" spans="1:8" x14ac:dyDescent="0.2">
      <c r="A9" s="28" t="str">
        <f ca="1">IFERROR(__xludf.DUMMYFUNCTION("""COMPUTED_VALUE"""),"Diddy Kong Racing")</f>
        <v>Diddy Kong Racing</v>
      </c>
      <c r="B9" s="29">
        <f ca="1">COUNTIF(Respuestas!B$2:'Respuestas'!B$10350, A9)</f>
        <v>12</v>
      </c>
      <c r="C9" s="30">
        <f ca="1">COUNTIFS(Respuestas!B$2:'Respuestas'!B$10350, A9, Respuestas!C$2:'Respuestas'!C$10350, G$2)</f>
        <v>4</v>
      </c>
      <c r="D9" s="31">
        <f ca="1">COUNTIFS(Respuestas!B$2:'Respuestas'!B$10350, A9, Respuestas!C$2:'Respuestas'!C$10350, G$4)</f>
        <v>6</v>
      </c>
      <c r="E9" s="32">
        <f ca="1">COUNTIFS(Respuestas!B$2:'Respuestas'!B$10350, A9, Respuestas!C$2:'Respuestas'!C$10350, G$3)</f>
        <v>2</v>
      </c>
      <c r="F9" s="33"/>
      <c r="G9" s="40" t="str">
        <f ca="1">IFERROR(__xludf.DUMMYFUNCTION("""COMPUTED_VALUE"""),"Carld923")</f>
        <v>Carld923</v>
      </c>
      <c r="H9" s="41">
        <f ca="1">COUNTIF(Respuestas!H$2:'Respuestas'!H$10350, G9)</f>
        <v>14</v>
      </c>
    </row>
    <row r="10" spans="1:8" x14ac:dyDescent="0.2">
      <c r="A10" s="28" t="str">
        <f ca="1">IFERROR(__xludf.DUMMYFUNCTION("""COMPUTED_VALUE"""),"Donkey Kong 64")</f>
        <v>Donkey Kong 64</v>
      </c>
      <c r="B10" s="29">
        <f ca="1">COUNTIF(Respuestas!B$2:'Respuestas'!B$10350, A10)</f>
        <v>36</v>
      </c>
      <c r="C10" s="30">
        <f ca="1">COUNTIFS(Respuestas!B$2:'Respuestas'!B$10350, A10, Respuestas!C$2:'Respuestas'!C$10350, G$2)</f>
        <v>10</v>
      </c>
      <c r="D10" s="31">
        <f ca="1">COUNTIFS(Respuestas!B$2:'Respuestas'!B$10350, A10, Respuestas!C$2:'Respuestas'!C$10350, G$4)</f>
        <v>15</v>
      </c>
      <c r="E10" s="32">
        <f ca="1">COUNTIFS(Respuestas!B$2:'Respuestas'!B$10350, A10, Respuestas!C$2:'Respuestas'!C$10350, G$3)</f>
        <v>11</v>
      </c>
      <c r="F10" s="33"/>
      <c r="G10" s="40" t="str">
        <f ca="1">IFERROR(__xludf.DUMMYFUNCTION("""COMPUTED_VALUE"""),"Cat")</f>
        <v>Cat</v>
      </c>
      <c r="H10" s="41">
        <f ca="1">COUNTIF(Respuestas!H$2:'Respuestas'!H$10350, G10)</f>
        <v>1</v>
      </c>
    </row>
    <row r="11" spans="1:8" x14ac:dyDescent="0.2">
      <c r="A11" s="28" t="str">
        <f ca="1">IFERROR(__xludf.DUMMYFUNCTION("""COMPUTED_VALUE"""),"Donkey Kong Country 2")</f>
        <v>Donkey Kong Country 2</v>
      </c>
      <c r="B11" s="29">
        <f ca="1">COUNTIF(Respuestas!B$2:'Respuestas'!B$10350, A11)</f>
        <v>9</v>
      </c>
      <c r="C11" s="30">
        <f ca="1">COUNTIFS(Respuestas!B$2:'Respuestas'!B$10350, A11, Respuestas!C$2:'Respuestas'!C$10350, G$2)</f>
        <v>4</v>
      </c>
      <c r="D11" s="31">
        <f ca="1">COUNTIFS(Respuestas!B$2:'Respuestas'!B$10350, A11, Respuestas!C$2:'Respuestas'!C$10350, G$4)</f>
        <v>1</v>
      </c>
      <c r="E11" s="32">
        <f ca="1">COUNTIFS(Respuestas!B$2:'Respuestas'!B$10350, A11, Respuestas!C$2:'Respuestas'!C$10350, G$3)</f>
        <v>4</v>
      </c>
      <c r="F11" s="33"/>
      <c r="G11" s="40" t="str">
        <f ca="1">IFERROR(__xludf.DUMMYFUNCTION("""COMPUTED_VALUE"""),"Giga Otomia")</f>
        <v>Giga Otomia</v>
      </c>
      <c r="H11" s="41">
        <f ca="1">COUNTIF(Respuestas!H$2:'Respuestas'!H$10350, G11)</f>
        <v>17</v>
      </c>
    </row>
    <row r="12" spans="1:8" x14ac:dyDescent="0.2">
      <c r="A12" s="28" t="str">
        <f ca="1">IFERROR(__xludf.DUMMYFUNCTION("""COMPUTED_VALUE"""),"Donkey Kong Country 3")</f>
        <v>Donkey Kong Country 3</v>
      </c>
      <c r="B12" s="29">
        <f ca="1">COUNTIF(Respuestas!B$2:'Respuestas'!B$10350, A12)</f>
        <v>6</v>
      </c>
      <c r="C12" s="30">
        <f ca="1">COUNTIFS(Respuestas!B$2:'Respuestas'!B$10350, A12, Respuestas!C$2:'Respuestas'!C$10350, G$2)</f>
        <v>2</v>
      </c>
      <c r="D12" s="31">
        <f ca="1">COUNTIFS(Respuestas!B$2:'Respuestas'!B$10350, A12, Respuestas!C$2:'Respuestas'!C$10350, G$4)</f>
        <v>3</v>
      </c>
      <c r="E12" s="32">
        <f ca="1">COUNTIFS(Respuestas!B$2:'Respuestas'!B$10350, A12, Respuestas!C$2:'Respuestas'!C$10350, G$3)</f>
        <v>1</v>
      </c>
      <c r="F12" s="33"/>
      <c r="G12" s="40" t="str">
        <f ca="1">IFERROR(__xludf.DUMMYFUNCTION("""COMPUTED_VALUE"""),"IvanSword")</f>
        <v>IvanSword</v>
      </c>
      <c r="H12" s="41">
        <f ca="1">COUNTIF(Respuestas!H$2:'Respuestas'!H$10350, G12)</f>
        <v>10</v>
      </c>
    </row>
    <row r="13" spans="1:8" x14ac:dyDescent="0.2">
      <c r="A13" s="28" t="str">
        <f ca="1">IFERROR(__xludf.DUMMYFUNCTION("""COMPUTED_VALUE"""),"EarthBound")</f>
        <v>EarthBound</v>
      </c>
      <c r="B13" s="29">
        <f ca="1">COUNTIF(Respuestas!B$2:'Respuestas'!B$10350, A13)</f>
        <v>13</v>
      </c>
      <c r="C13" s="30">
        <f ca="1">COUNTIFS(Respuestas!B$2:'Respuestas'!B$10350, A13, Respuestas!C$2:'Respuestas'!C$10350, G$2)</f>
        <v>6</v>
      </c>
      <c r="D13" s="31">
        <f ca="1">COUNTIFS(Respuestas!B$2:'Respuestas'!B$10350, A13, Respuestas!C$2:'Respuestas'!C$10350, G$4)</f>
        <v>5</v>
      </c>
      <c r="E13" s="32">
        <f ca="1">COUNTIFS(Respuestas!B$2:'Respuestas'!B$10350, A13, Respuestas!C$2:'Respuestas'!C$10350, G$3)</f>
        <v>2</v>
      </c>
      <c r="F13" s="33"/>
      <c r="G13" s="40" t="str">
        <f ca="1">IFERROR(__xludf.DUMMYFUNCTION("""COMPUTED_VALUE"""),"JerryEris")</f>
        <v>JerryEris</v>
      </c>
      <c r="H13" s="41">
        <f ca="1">COUNTIF(Respuestas!H$2:'Respuestas'!H$10350, G13)</f>
        <v>3</v>
      </c>
    </row>
    <row r="14" spans="1:8" x14ac:dyDescent="0.2">
      <c r="A14" s="28" t="str">
        <f ca="1">IFERROR(__xludf.DUMMYFUNCTION("""COMPUTED_VALUE"""),"Final Fantasy Mystic Quest")</f>
        <v>Final Fantasy Mystic Quest</v>
      </c>
      <c r="B14" s="29">
        <f ca="1">COUNTIF(Respuestas!B$2:'Respuestas'!B$10350, A14)</f>
        <v>6</v>
      </c>
      <c r="C14" s="30">
        <f ca="1">COUNTIFS(Respuestas!B$2:'Respuestas'!B$10350, A14, Respuestas!C$2:'Respuestas'!C$10350, G$2)</f>
        <v>2</v>
      </c>
      <c r="D14" s="31">
        <f ca="1">COUNTIFS(Respuestas!B$2:'Respuestas'!B$10350, A14, Respuestas!C$2:'Respuestas'!C$10350, G$4)</f>
        <v>3</v>
      </c>
      <c r="E14" s="32">
        <f ca="1">COUNTIFS(Respuestas!B$2:'Respuestas'!B$10350, A14, Respuestas!C$2:'Respuestas'!C$10350, G$3)</f>
        <v>1</v>
      </c>
      <c r="F14" s="33"/>
      <c r="G14" s="40" t="str">
        <f ca="1">IFERROR(__xludf.DUMMYFUNCTION("""COMPUTED_VALUE"""),"LoloGuru")</f>
        <v>LoloGuru</v>
      </c>
      <c r="H14" s="41">
        <f ca="1">COUNTIF(Respuestas!H$2:'Respuestas'!H$10350, G14)</f>
        <v>17</v>
      </c>
    </row>
    <row r="15" spans="1:8" x14ac:dyDescent="0.2">
      <c r="A15" s="28" t="str">
        <f ca="1">IFERROR(__xludf.DUMMYFUNCTION("""COMPUTED_VALUE"""),"Genshin Impact")</f>
        <v>Genshin Impact</v>
      </c>
      <c r="B15" s="29">
        <f ca="1">COUNTIF(Respuestas!B$2:'Respuestas'!B$10350, A15)</f>
        <v>26</v>
      </c>
      <c r="C15" s="30">
        <f ca="1">COUNTIFS(Respuestas!B$2:'Respuestas'!B$10350, A15, Respuestas!C$2:'Respuestas'!C$10350, G$2)</f>
        <v>4</v>
      </c>
      <c r="D15" s="31">
        <f ca="1">COUNTIFS(Respuestas!B$2:'Respuestas'!B$10350, A15, Respuestas!C$2:'Respuestas'!C$10350, G$4)</f>
        <v>9</v>
      </c>
      <c r="E15" s="32">
        <f ca="1">COUNTIFS(Respuestas!B$2:'Respuestas'!B$10350, A15, Respuestas!C$2:'Respuestas'!C$10350, G$3)</f>
        <v>13</v>
      </c>
      <c r="F15" s="33"/>
      <c r="G15" s="40" t="str">
        <f ca="1">IFERROR(__xludf.DUMMYFUNCTION("""COMPUTED_VALUE"""),"lx5")</f>
        <v>lx5</v>
      </c>
      <c r="H15" s="41">
        <f ca="1">COUNTIF(Respuestas!H$2:'Respuestas'!H$10350, G15)</f>
        <v>312</v>
      </c>
    </row>
    <row r="16" spans="1:8" x14ac:dyDescent="0.2">
      <c r="A16" s="28" t="str">
        <f ca="1">IFERROR(__xludf.DUMMYFUNCTION("""COMPUTED_VALUE"""),"Hollow Knight")</f>
        <v>Hollow Knight</v>
      </c>
      <c r="B16" s="29">
        <f ca="1">COUNTIF(Respuestas!B$2:'Respuestas'!B$10350, A16)</f>
        <v>5</v>
      </c>
      <c r="C16" s="30">
        <f ca="1">COUNTIFS(Respuestas!B$2:'Respuestas'!B$10350, A16, Respuestas!C$2:'Respuestas'!C$10350, G$2)</f>
        <v>1</v>
      </c>
      <c r="D16" s="31">
        <f ca="1">COUNTIFS(Respuestas!B$2:'Respuestas'!B$10350, A16, Respuestas!C$2:'Respuestas'!C$10350, G$4)</f>
        <v>2</v>
      </c>
      <c r="E16" s="32">
        <f ca="1">COUNTIFS(Respuestas!B$2:'Respuestas'!B$10350, A16, Respuestas!C$2:'Respuestas'!C$10350, G$3)</f>
        <v>2</v>
      </c>
      <c r="F16" s="33"/>
      <c r="G16" s="40" t="str">
        <f ca="1">IFERROR(__xludf.DUMMYFUNCTION("""COMPUTED_VALUE"""),"M.")</f>
        <v>M.</v>
      </c>
      <c r="H16" s="41">
        <f ca="1">COUNTIF(Respuestas!H$2:'Respuestas'!H$10350, G16)</f>
        <v>8</v>
      </c>
    </row>
    <row r="17" spans="1:8" x14ac:dyDescent="0.2">
      <c r="A17" s="28" t="str">
        <f ca="1">IFERROR(__xludf.DUMMYFUNCTION("""COMPUTED_VALUE"""),"Kingdom Hearts")</f>
        <v>Kingdom Hearts</v>
      </c>
      <c r="B17" s="29">
        <f ca="1">COUNTIF(Respuestas!B$2:'Respuestas'!B$10350, A17)</f>
        <v>2</v>
      </c>
      <c r="C17" s="30">
        <f ca="1">COUNTIFS(Respuestas!B$2:'Respuestas'!B$10350, A17, Respuestas!C$2:'Respuestas'!C$10350, G$2)</f>
        <v>0</v>
      </c>
      <c r="D17" s="31">
        <f ca="1">COUNTIFS(Respuestas!B$2:'Respuestas'!B$10350, A17, Respuestas!C$2:'Respuestas'!C$10350, G$4)</f>
        <v>1</v>
      </c>
      <c r="E17" s="32">
        <f ca="1">COUNTIFS(Respuestas!B$2:'Respuestas'!B$10350, A17, Respuestas!C$2:'Respuestas'!C$10350, G$3)</f>
        <v>1</v>
      </c>
      <c r="F17" s="33"/>
      <c r="G17" s="40" t="str">
        <f ca="1">IFERROR(__xludf.DUMMYFUNCTION("""COMPUTED_VALUE"""),"Manul")</f>
        <v>Manul</v>
      </c>
      <c r="H17" s="41">
        <f ca="1">COUNTIF(Respuestas!H$2:'Respuestas'!H$10350, G17)</f>
        <v>50</v>
      </c>
    </row>
    <row r="18" spans="1:8" x14ac:dyDescent="0.2">
      <c r="A18" s="28" t="str">
        <f ca="1">IFERROR(__xludf.DUMMYFUNCTION("""COMPUTED_VALUE"""),"Kingdom Hearts 2")</f>
        <v>Kingdom Hearts 2</v>
      </c>
      <c r="B18" s="29">
        <f ca="1">COUNTIF(Respuestas!B$2:'Respuestas'!B$10350, A18)</f>
        <v>2</v>
      </c>
      <c r="C18" s="30">
        <f ca="1">COUNTIFS(Respuestas!B$2:'Respuestas'!B$10350, A18, Respuestas!C$2:'Respuestas'!C$10350, G$2)</f>
        <v>1</v>
      </c>
      <c r="D18" s="31">
        <f ca="1">COUNTIFS(Respuestas!B$2:'Respuestas'!B$10350, A18, Respuestas!C$2:'Respuestas'!C$10350, G$4)</f>
        <v>0</v>
      </c>
      <c r="E18" s="32">
        <f ca="1">COUNTIFS(Respuestas!B$2:'Respuestas'!B$10350, A18, Respuestas!C$2:'Respuestas'!C$10350, G$3)</f>
        <v>1</v>
      </c>
      <c r="F18" s="33"/>
      <c r="G18" s="40" t="str">
        <f ca="1">IFERROR(__xludf.DUMMYFUNCTION("""COMPUTED_VALUE"""),"Mentholeus")</f>
        <v>Mentholeus</v>
      </c>
      <c r="H18" s="41">
        <f ca="1">COUNTIF(Respuestas!H$2:'Respuestas'!H$10350, G18)</f>
        <v>20</v>
      </c>
    </row>
    <row r="19" spans="1:8" x14ac:dyDescent="0.2">
      <c r="A19" s="28" t="str">
        <f ca="1">IFERROR(__xludf.DUMMYFUNCTION("""COMPUTED_VALUE"""),"Kirby 64 - The Crystal Shards")</f>
        <v>Kirby 64 - The Crystal Shards</v>
      </c>
      <c r="B19" s="29">
        <f ca="1">COUNTIF(Respuestas!B$2:'Respuestas'!B$10350, A19)</f>
        <v>10</v>
      </c>
      <c r="C19" s="30">
        <f ca="1">COUNTIFS(Respuestas!B$2:'Respuestas'!B$10350, A19, Respuestas!C$2:'Respuestas'!C$10350, G$2)</f>
        <v>4</v>
      </c>
      <c r="D19" s="31">
        <f ca="1">COUNTIFS(Respuestas!B$2:'Respuestas'!B$10350, A19, Respuestas!C$2:'Respuestas'!C$10350, G$4)</f>
        <v>2</v>
      </c>
      <c r="E19" s="32">
        <f ca="1">COUNTIFS(Respuestas!B$2:'Respuestas'!B$10350, A19, Respuestas!C$2:'Respuestas'!C$10350, G$3)</f>
        <v>4</v>
      </c>
      <c r="F19" s="33"/>
      <c r="G19" s="40" t="str">
        <f ca="1">IFERROR(__xludf.DUMMYFUNCTION("""COMPUTED_VALUE"""),"MittyVee")</f>
        <v>MittyVee</v>
      </c>
      <c r="H19" s="41">
        <f ca="1">COUNTIF(Respuestas!H$2:'Respuestas'!H$10350, G19)</f>
        <v>15</v>
      </c>
    </row>
    <row r="20" spans="1:8" x14ac:dyDescent="0.2">
      <c r="A20" s="28" t="str">
        <f ca="1">IFERROR(__xludf.DUMMYFUNCTION("""COMPUTED_VALUE"""),"Kirby Super Star")</f>
        <v>Kirby Super Star</v>
      </c>
      <c r="B20" s="29">
        <f ca="1">COUNTIF(Respuestas!B$2:'Respuestas'!B$10350, A20)</f>
        <v>17</v>
      </c>
      <c r="C20" s="30">
        <f ca="1">COUNTIFS(Respuestas!B$2:'Respuestas'!B$10350, A20, Respuestas!C$2:'Respuestas'!C$10350, G$2)</f>
        <v>3</v>
      </c>
      <c r="D20" s="31">
        <f ca="1">COUNTIFS(Respuestas!B$2:'Respuestas'!B$10350, A20, Respuestas!C$2:'Respuestas'!C$10350, G$4)</f>
        <v>13</v>
      </c>
      <c r="E20" s="32">
        <f ca="1">COUNTIFS(Respuestas!B$2:'Respuestas'!B$10350, A20, Respuestas!C$2:'Respuestas'!C$10350, G$3)</f>
        <v>1</v>
      </c>
      <c r="F20" s="33"/>
      <c r="G20" s="40" t="str">
        <f ca="1">IFERROR(__xludf.DUMMYFUNCTION("""COMPUTED_VALUE"""),"Moonbeam Funk")</f>
        <v>Moonbeam Funk</v>
      </c>
      <c r="H20" s="41">
        <f ca="1">COUNTIF(Respuestas!H$2:'Respuestas'!H$10350, G20)</f>
        <v>3</v>
      </c>
    </row>
    <row r="21" spans="1:8" x14ac:dyDescent="0.2">
      <c r="A21" s="28" t="str">
        <f ca="1">IFERROR(__xludf.DUMMYFUNCTION("""COMPUTED_VALUE"""),"Kirby's Dream Land 3")</f>
        <v>Kirby's Dream Land 3</v>
      </c>
      <c r="B21" s="29">
        <f ca="1">COUNTIF(Respuestas!B$2:'Respuestas'!B$10350, A21)</f>
        <v>10</v>
      </c>
      <c r="C21" s="30">
        <f ca="1">COUNTIFS(Respuestas!B$2:'Respuestas'!B$10350, A21, Respuestas!C$2:'Respuestas'!C$10350, G$2)</f>
        <v>4</v>
      </c>
      <c r="D21" s="31">
        <f ca="1">COUNTIFS(Respuestas!B$2:'Respuestas'!B$10350, A21, Respuestas!C$2:'Respuestas'!C$10350, G$4)</f>
        <v>3</v>
      </c>
      <c r="E21" s="32">
        <f ca="1">COUNTIFS(Respuestas!B$2:'Respuestas'!B$10350, A21, Respuestas!C$2:'Respuestas'!C$10350, G$3)</f>
        <v>3</v>
      </c>
      <c r="F21" s="33"/>
      <c r="G21" s="40" t="str">
        <f ca="1">IFERROR(__xludf.DUMMYFUNCTION("""COMPUTED_VALUE"""),"Super Star Earth")</f>
        <v>Super Star Earth</v>
      </c>
      <c r="H21" s="41">
        <f ca="1">COUNTIF(Respuestas!H$2:'Respuestas'!H$10350, G21)</f>
        <v>4</v>
      </c>
    </row>
    <row r="22" spans="1:8" x14ac:dyDescent="0.2">
      <c r="A22" s="28" t="str">
        <f ca="1">IFERROR(__xludf.DUMMYFUNCTION("""COMPUTED_VALUE"""),"Luigi's Mansion")</f>
        <v>Luigi's Mansion</v>
      </c>
      <c r="B22" s="29">
        <f ca="1">COUNTIF(Respuestas!B$2:'Respuestas'!B$10350, A22)</f>
        <v>46</v>
      </c>
      <c r="C22" s="30">
        <f ca="1">COUNTIFS(Respuestas!B$2:'Respuestas'!B$10350, A22, Respuestas!C$2:'Respuestas'!C$10350, G$2)</f>
        <v>22</v>
      </c>
      <c r="D22" s="31">
        <f ca="1">COUNTIFS(Respuestas!B$2:'Respuestas'!B$10350, A22, Respuestas!C$2:'Respuestas'!C$10350, G$4)</f>
        <v>13</v>
      </c>
      <c r="E22" s="32">
        <f ca="1">COUNTIFS(Respuestas!B$2:'Respuestas'!B$10350, A22, Respuestas!C$2:'Respuestas'!C$10350, G$3)</f>
        <v>11</v>
      </c>
      <c r="F22" s="33"/>
      <c r="G22" s="40" t="str">
        <f ca="1">IFERROR(__xludf.DUMMYFUNCTION("""COMPUTED_VALUE"""),"Vasho")</f>
        <v>Vasho</v>
      </c>
      <c r="H22" s="41">
        <f ca="1">COUNTIF(Respuestas!H$2:'Respuestas'!H$10350, G22)</f>
        <v>62</v>
      </c>
    </row>
    <row r="23" spans="1:8" x14ac:dyDescent="0.2">
      <c r="A23" s="28" t="str">
        <f ca="1">IFERROR(__xludf.DUMMYFUNCTION("""COMPUTED_VALUE"""),"Majora's Mask Recompiled")</f>
        <v>Majora's Mask Recompiled</v>
      </c>
      <c r="B23" s="29">
        <f ca="1">COUNTIF(Respuestas!B$2:'Respuestas'!B$10350, A23)</f>
        <v>10</v>
      </c>
      <c r="C23" s="30">
        <f ca="1">COUNTIFS(Respuestas!B$2:'Respuestas'!B$10350, A23, Respuestas!C$2:'Respuestas'!C$10350, G$2)</f>
        <v>2</v>
      </c>
      <c r="D23" s="31">
        <f ca="1">COUNTIFS(Respuestas!B$2:'Respuestas'!B$10350, A23, Respuestas!C$2:'Respuestas'!C$10350, G$4)</f>
        <v>6</v>
      </c>
      <c r="E23" s="32">
        <f ca="1">COUNTIFS(Respuestas!B$2:'Respuestas'!B$10350, A23, Respuestas!C$2:'Respuestas'!C$10350, G$3)</f>
        <v>2</v>
      </c>
      <c r="F23" s="33"/>
      <c r="G23" s="40"/>
      <c r="H23" s="41">
        <f>COUNTIF(Respuestas!H$2:'Respuestas'!H$10350, G23)</f>
        <v>0</v>
      </c>
    </row>
    <row r="24" spans="1:8" x14ac:dyDescent="0.2">
      <c r="A24" s="28" t="str">
        <f ca="1">IFERROR(__xludf.DUMMYFUNCTION("""COMPUTED_VALUE"""),"Mario &amp; Luigi Superstar Saga")</f>
        <v>Mario &amp; Luigi Superstar Saga</v>
      </c>
      <c r="B24" s="29">
        <f ca="1">COUNTIF(Respuestas!B$2:'Respuestas'!B$10350, A24)</f>
        <v>1</v>
      </c>
      <c r="C24" s="30">
        <f ca="1">COUNTIFS(Respuestas!B$2:'Respuestas'!B$10350, A24, Respuestas!C$2:'Respuestas'!C$10350, G$2)</f>
        <v>1</v>
      </c>
      <c r="D24" s="31">
        <f ca="1">COUNTIFS(Respuestas!B$2:'Respuestas'!B$10350, A24, Respuestas!C$2:'Respuestas'!C$10350, G$4)</f>
        <v>0</v>
      </c>
      <c r="E24" s="32">
        <f ca="1">COUNTIFS(Respuestas!B$2:'Respuestas'!B$10350, A24, Respuestas!C$2:'Respuestas'!C$10350, G$3)</f>
        <v>0</v>
      </c>
      <c r="F24" s="33"/>
      <c r="G24" s="40"/>
      <c r="H24" s="41">
        <f>COUNTIF(Respuestas!H$2:'Respuestas'!H$10350, G24)</f>
        <v>0</v>
      </c>
    </row>
    <row r="25" spans="1:8" x14ac:dyDescent="0.2">
      <c r="A25" s="28" t="str">
        <f ca="1">IFERROR(__xludf.DUMMYFUNCTION("""COMPUTED_VALUE"""),"Math")</f>
        <v>Math</v>
      </c>
      <c r="B25" s="29">
        <f ca="1">COUNTIF(Respuestas!B$2:'Respuestas'!B$10350, A25)</f>
        <v>7</v>
      </c>
      <c r="C25" s="30">
        <f ca="1">COUNTIFS(Respuestas!B$2:'Respuestas'!B$10350, A25, Respuestas!C$2:'Respuestas'!C$10350, G$2)</f>
        <v>3</v>
      </c>
      <c r="D25" s="31">
        <f ca="1">COUNTIFS(Respuestas!B$2:'Respuestas'!B$10350, A25, Respuestas!C$2:'Respuestas'!C$10350, G$4)</f>
        <v>3</v>
      </c>
      <c r="E25" s="32">
        <f ca="1">COUNTIFS(Respuestas!B$2:'Respuestas'!B$10350, A25, Respuestas!C$2:'Respuestas'!C$10350, G$3)</f>
        <v>1</v>
      </c>
      <c r="F25" s="33"/>
      <c r="G25" s="40"/>
      <c r="H25" s="41">
        <f>COUNTIF(Respuestas!H$2:'Respuestas'!H$10350, G25)</f>
        <v>0</v>
      </c>
    </row>
    <row r="26" spans="1:8" x14ac:dyDescent="0.2">
      <c r="A26" s="28" t="str">
        <f ca="1">IFERROR(__xludf.DUMMYFUNCTION("""COMPUTED_VALUE"""),"Mega Man 2")</f>
        <v>Mega Man 2</v>
      </c>
      <c r="B26" s="29">
        <f ca="1">COUNTIF(Respuestas!B$2:'Respuestas'!B$10350, A26)</f>
        <v>9</v>
      </c>
      <c r="C26" s="30">
        <f ca="1">COUNTIFS(Respuestas!B$2:'Respuestas'!B$10350, A26, Respuestas!C$2:'Respuestas'!C$10350, G$2)</f>
        <v>3</v>
      </c>
      <c r="D26" s="31">
        <f ca="1">COUNTIFS(Respuestas!B$2:'Respuestas'!B$10350, A26, Respuestas!C$2:'Respuestas'!C$10350, G$4)</f>
        <v>4</v>
      </c>
      <c r="E26" s="32">
        <f ca="1">COUNTIFS(Respuestas!B$2:'Respuestas'!B$10350, A26, Respuestas!C$2:'Respuestas'!C$10350, G$3)</f>
        <v>2</v>
      </c>
      <c r="F26" s="33"/>
      <c r="G26" s="40"/>
      <c r="H26" s="41">
        <f>COUNTIF(Respuestas!H$2:'Respuestas'!H$10350, G26)</f>
        <v>0</v>
      </c>
    </row>
    <row r="27" spans="1:8" x14ac:dyDescent="0.2">
      <c r="A27" s="28" t="str">
        <f ca="1">IFERROR(__xludf.DUMMYFUNCTION("""COMPUTED_VALUE"""),"Mega Man 3")</f>
        <v>Mega Man 3</v>
      </c>
      <c r="B27" s="29">
        <f ca="1">COUNTIF(Respuestas!B$2:'Respuestas'!B$10350, A27)</f>
        <v>8</v>
      </c>
      <c r="C27" s="30">
        <f ca="1">COUNTIFS(Respuestas!B$2:'Respuestas'!B$10350, A27, Respuestas!C$2:'Respuestas'!C$10350, G$2)</f>
        <v>3</v>
      </c>
      <c r="D27" s="31">
        <f ca="1">COUNTIFS(Respuestas!B$2:'Respuestas'!B$10350, A27, Respuestas!C$2:'Respuestas'!C$10350, G$4)</f>
        <v>3</v>
      </c>
      <c r="E27" s="32">
        <f ca="1">COUNTIFS(Respuestas!B$2:'Respuestas'!B$10350, A27, Respuestas!C$2:'Respuestas'!C$10350, G$3)</f>
        <v>2</v>
      </c>
      <c r="F27" s="33"/>
      <c r="G27" s="40"/>
      <c r="H27" s="41">
        <f>COUNTIF(Respuestas!H$2:'Respuestas'!H$10350, G27)</f>
        <v>0</v>
      </c>
    </row>
    <row r="28" spans="1:8" x14ac:dyDescent="0.2">
      <c r="A28" s="28" t="str">
        <f ca="1">IFERROR(__xludf.DUMMYFUNCTION("""COMPUTED_VALUE"""),"Mega Man X")</f>
        <v>Mega Man X</v>
      </c>
      <c r="B28" s="29">
        <f ca="1">COUNTIF(Respuestas!B$2:'Respuestas'!B$10350, A28)</f>
        <v>11</v>
      </c>
      <c r="C28" s="30">
        <f ca="1">COUNTIFS(Respuestas!B$2:'Respuestas'!B$10350, A28, Respuestas!C$2:'Respuestas'!C$10350, G$2)</f>
        <v>6</v>
      </c>
      <c r="D28" s="31">
        <f ca="1">COUNTIFS(Respuestas!B$2:'Respuestas'!B$10350, A28, Respuestas!C$2:'Respuestas'!C$10350, G$4)</f>
        <v>3</v>
      </c>
      <c r="E28" s="32">
        <f ca="1">COUNTIFS(Respuestas!B$2:'Respuestas'!B$10350, A28, Respuestas!C$2:'Respuestas'!C$10350, G$3)</f>
        <v>2</v>
      </c>
      <c r="F28" s="33"/>
      <c r="G28" s="40"/>
      <c r="H28" s="41">
        <f>COUNTIF(Respuestas!H$2:'Respuestas'!H$10350, G28)</f>
        <v>0</v>
      </c>
    </row>
    <row r="29" spans="1:8" x14ac:dyDescent="0.2">
      <c r="A29" s="28" t="str">
        <f ca="1">IFERROR(__xludf.DUMMYFUNCTION("""COMPUTED_VALUE"""),"Mega Man X2")</f>
        <v>Mega Man X2</v>
      </c>
      <c r="B29" s="29">
        <f ca="1">COUNTIF(Respuestas!B$2:'Respuestas'!B$10350, A29)</f>
        <v>8</v>
      </c>
      <c r="C29" s="30">
        <f ca="1">COUNTIFS(Respuestas!B$2:'Respuestas'!B$10350, A29, Respuestas!C$2:'Respuestas'!C$10350, G$2)</f>
        <v>3</v>
      </c>
      <c r="D29" s="31">
        <f ca="1">COUNTIFS(Respuestas!B$2:'Respuestas'!B$10350, A29, Respuestas!C$2:'Respuestas'!C$10350, G$4)</f>
        <v>4</v>
      </c>
      <c r="E29" s="32">
        <f ca="1">COUNTIFS(Respuestas!B$2:'Respuestas'!B$10350, A29, Respuestas!C$2:'Respuestas'!C$10350, G$3)</f>
        <v>1</v>
      </c>
      <c r="F29" s="33"/>
      <c r="G29" s="40"/>
      <c r="H29" s="41">
        <f>COUNTIF(Respuestas!H$2:'Respuestas'!H$10350, G29)</f>
        <v>0</v>
      </c>
    </row>
    <row r="30" spans="1:8" x14ac:dyDescent="0.2">
      <c r="A30" s="28" t="str">
        <f ca="1">IFERROR(__xludf.DUMMYFUNCTION("""COMPUTED_VALUE"""),"Mega Man X3")</f>
        <v>Mega Man X3</v>
      </c>
      <c r="B30" s="29">
        <f ca="1">COUNTIF(Respuestas!B$2:'Respuestas'!B$10350, A30)</f>
        <v>6</v>
      </c>
      <c r="C30" s="30">
        <f ca="1">COUNTIFS(Respuestas!B$2:'Respuestas'!B$10350, A30, Respuestas!C$2:'Respuestas'!C$10350, G$2)</f>
        <v>3</v>
      </c>
      <c r="D30" s="31">
        <f ca="1">COUNTIFS(Respuestas!B$2:'Respuestas'!B$10350, A30, Respuestas!C$2:'Respuestas'!C$10350, G$4)</f>
        <v>2</v>
      </c>
      <c r="E30" s="32">
        <f ca="1">COUNTIFS(Respuestas!B$2:'Respuestas'!B$10350, A30, Respuestas!C$2:'Respuestas'!C$10350, G$3)</f>
        <v>1</v>
      </c>
      <c r="F30" s="33"/>
      <c r="G30" s="40"/>
      <c r="H30" s="41">
        <f>COUNTIF(Respuestas!H$2:'Respuestas'!H$10350, G30)</f>
        <v>0</v>
      </c>
    </row>
    <row r="31" spans="1:8" x14ac:dyDescent="0.2">
      <c r="A31" s="28" t="str">
        <f ca="1">IFERROR(__xludf.DUMMYFUNCTION("""COMPUTED_VALUE"""),"Ocarina of Time")</f>
        <v>Ocarina of Time</v>
      </c>
      <c r="B31" s="29">
        <f ca="1">COUNTIF(Respuestas!B$2:'Respuestas'!B$10350, A31)</f>
        <v>33</v>
      </c>
      <c r="C31" s="30">
        <f ca="1">COUNTIFS(Respuestas!B$2:'Respuestas'!B$10350, A31, Respuestas!C$2:'Respuestas'!C$10350, G$2)</f>
        <v>8</v>
      </c>
      <c r="D31" s="31">
        <f ca="1">COUNTIFS(Respuestas!B$2:'Respuestas'!B$10350, A31, Respuestas!C$2:'Respuestas'!C$10350, G$4)</f>
        <v>13</v>
      </c>
      <c r="E31" s="32">
        <f ca="1">COUNTIFS(Respuestas!B$2:'Respuestas'!B$10350, A31, Respuestas!C$2:'Respuestas'!C$10350, G$3)</f>
        <v>12</v>
      </c>
      <c r="F31" s="33"/>
      <c r="G31" s="40"/>
      <c r="H31" s="41">
        <f>COUNTIF(Respuestas!H$2:'Respuestas'!H$10350, G31)</f>
        <v>0</v>
      </c>
    </row>
    <row r="32" spans="1:8" x14ac:dyDescent="0.2">
      <c r="A32" s="28" t="str">
        <f ca="1">IFERROR(__xludf.DUMMYFUNCTION("""COMPUTED_VALUE"""),"Overcooked! 2")</f>
        <v>Overcooked! 2</v>
      </c>
      <c r="B32" s="29">
        <f ca="1">COUNTIF(Respuestas!B$2:'Respuestas'!B$10350, A32)</f>
        <v>2</v>
      </c>
      <c r="C32" s="30">
        <f ca="1">COUNTIFS(Respuestas!B$2:'Respuestas'!B$10350, A32, Respuestas!C$2:'Respuestas'!C$10350, G$2)</f>
        <v>2</v>
      </c>
      <c r="D32" s="31">
        <f ca="1">COUNTIFS(Respuestas!B$2:'Respuestas'!B$10350, A32, Respuestas!C$2:'Respuestas'!C$10350, G$4)</f>
        <v>0</v>
      </c>
      <c r="E32" s="32">
        <f ca="1">COUNTIFS(Respuestas!B$2:'Respuestas'!B$10350, A32, Respuestas!C$2:'Respuestas'!C$10350, G$3)</f>
        <v>0</v>
      </c>
      <c r="F32" s="33"/>
      <c r="G32" s="40"/>
      <c r="H32" s="41">
        <f>COUNTIF(Respuestas!H$2:'Respuestas'!H$10350, G32)</f>
        <v>0</v>
      </c>
    </row>
    <row r="33" spans="1:8" x14ac:dyDescent="0.2">
      <c r="A33" s="28" t="str">
        <f ca="1">IFERROR(__xludf.DUMMYFUNCTION("""COMPUTED_VALUE"""),"Paper Mario")</f>
        <v>Paper Mario</v>
      </c>
      <c r="B33" s="29">
        <f ca="1">COUNTIF(Respuestas!B$2:'Respuestas'!B$10350, A33)</f>
        <v>22</v>
      </c>
      <c r="C33" s="30">
        <f ca="1">COUNTIFS(Respuestas!B$2:'Respuestas'!B$10350, A33, Respuestas!C$2:'Respuestas'!C$10350, G$2)</f>
        <v>7</v>
      </c>
      <c r="D33" s="31">
        <f ca="1">COUNTIFS(Respuestas!B$2:'Respuestas'!B$10350, A33, Respuestas!C$2:'Respuestas'!C$10350, G$4)</f>
        <v>6</v>
      </c>
      <c r="E33" s="32">
        <f ca="1">COUNTIFS(Respuestas!B$2:'Respuestas'!B$10350, A33, Respuestas!C$2:'Respuestas'!C$10350, G$3)</f>
        <v>9</v>
      </c>
      <c r="F33" s="33"/>
      <c r="G33" s="40"/>
      <c r="H33" s="41">
        <f>COUNTIF(Respuestas!H$2:'Respuestas'!H$10350, G33)</f>
        <v>0</v>
      </c>
    </row>
    <row r="34" spans="1:8" x14ac:dyDescent="0.2">
      <c r="A34" s="28" t="str">
        <f ca="1">IFERROR(__xludf.DUMMYFUNCTION("""COMPUTED_VALUE"""),"Pokemon Crystal")</f>
        <v>Pokemon Crystal</v>
      </c>
      <c r="B34" s="29">
        <f ca="1">COUNTIF(Respuestas!B$2:'Respuestas'!B$10350, A34)</f>
        <v>47</v>
      </c>
      <c r="C34" s="30">
        <f ca="1">COUNTIFS(Respuestas!B$2:'Respuestas'!B$10350, A34, Respuestas!C$2:'Respuestas'!C$10350, G$2)</f>
        <v>16</v>
      </c>
      <c r="D34" s="31">
        <f ca="1">COUNTIFS(Respuestas!B$2:'Respuestas'!B$10350, A34, Respuestas!C$2:'Respuestas'!C$10350, G$4)</f>
        <v>13</v>
      </c>
      <c r="E34" s="32">
        <f ca="1">COUNTIFS(Respuestas!B$2:'Respuestas'!B$10350, A34, Respuestas!C$2:'Respuestas'!C$10350, G$3)</f>
        <v>18</v>
      </c>
      <c r="F34" s="33"/>
      <c r="G34" s="40"/>
      <c r="H34" s="41">
        <f>COUNTIF(Respuestas!H$2:'Respuestas'!H$10350, G34)</f>
        <v>0</v>
      </c>
    </row>
    <row r="35" spans="1:8" x14ac:dyDescent="0.2">
      <c r="A35" s="28" t="str">
        <f ca="1">IFERROR(__xludf.DUMMYFUNCTION("""COMPUTED_VALUE"""),"Pokemon Emerald")</f>
        <v>Pokemon Emerald</v>
      </c>
      <c r="B35" s="29">
        <f ca="1">COUNTIF(Respuestas!B$2:'Respuestas'!B$10350, A35)</f>
        <v>2</v>
      </c>
      <c r="C35" s="30">
        <f ca="1">COUNTIFS(Respuestas!B$2:'Respuestas'!B$10350, A35, Respuestas!C$2:'Respuestas'!C$10350, G$2)</f>
        <v>0</v>
      </c>
      <c r="D35" s="31">
        <f ca="1">COUNTIFS(Respuestas!B$2:'Respuestas'!B$10350, A35, Respuestas!C$2:'Respuestas'!C$10350, G$4)</f>
        <v>2</v>
      </c>
      <c r="E35" s="32">
        <f ca="1">COUNTIFS(Respuestas!B$2:'Respuestas'!B$10350, A35, Respuestas!C$2:'Respuestas'!C$10350, G$3)</f>
        <v>0</v>
      </c>
      <c r="F35" s="33"/>
      <c r="G35" s="40"/>
      <c r="H35" s="41">
        <f>COUNTIF(Respuestas!H$2:'Respuestas'!H$10350, G35)</f>
        <v>0</v>
      </c>
    </row>
    <row r="36" spans="1:8" x14ac:dyDescent="0.2">
      <c r="A36" s="28" t="str">
        <f ca="1">IFERROR(__xludf.DUMMYFUNCTION("""COMPUTED_VALUE"""),"Pokemon Red and Blue")</f>
        <v>Pokemon Red and Blue</v>
      </c>
      <c r="B36" s="29">
        <f ca="1">COUNTIF(Respuestas!B$2:'Respuestas'!B$10350, A36)</f>
        <v>3</v>
      </c>
      <c r="C36" s="30">
        <f ca="1">COUNTIFS(Respuestas!B$2:'Respuestas'!B$10350, A36, Respuestas!C$2:'Respuestas'!C$10350, G$2)</f>
        <v>2</v>
      </c>
      <c r="D36" s="31">
        <f ca="1">COUNTIFS(Respuestas!B$2:'Respuestas'!B$10350, A36, Respuestas!C$2:'Respuestas'!C$10350, G$4)</f>
        <v>1</v>
      </c>
      <c r="E36" s="32">
        <f ca="1">COUNTIFS(Respuestas!B$2:'Respuestas'!B$10350, A36, Respuestas!C$2:'Respuestas'!C$10350, G$3)</f>
        <v>0</v>
      </c>
      <c r="F36" s="33"/>
      <c r="G36" s="40"/>
      <c r="H36" s="41">
        <f>COUNTIF(Respuestas!H$2:'Respuestas'!H$10350, G36)</f>
        <v>0</v>
      </c>
    </row>
    <row r="37" spans="1:8" x14ac:dyDescent="0.2">
      <c r="A37" s="28" t="str">
        <f ca="1">IFERROR(__xludf.DUMMYFUNCTION("""COMPUTED_VALUE"""),"Rabi-Ribi")</f>
        <v>Rabi-Ribi</v>
      </c>
      <c r="B37" s="29">
        <f ca="1">COUNTIF(Respuestas!B$2:'Respuestas'!B$10350, A37)</f>
        <v>9</v>
      </c>
      <c r="C37" s="30">
        <f ca="1">COUNTIFS(Respuestas!B$2:'Respuestas'!B$10350, A37, Respuestas!C$2:'Respuestas'!C$10350, G$2)</f>
        <v>6</v>
      </c>
      <c r="D37" s="31">
        <f ca="1">COUNTIFS(Respuestas!B$2:'Respuestas'!B$10350, A37, Respuestas!C$2:'Respuestas'!C$10350, G$4)</f>
        <v>3</v>
      </c>
      <c r="E37" s="32">
        <f ca="1">COUNTIFS(Respuestas!B$2:'Respuestas'!B$10350, A37, Respuestas!C$2:'Respuestas'!C$10350, G$3)</f>
        <v>0</v>
      </c>
      <c r="F37" s="33"/>
      <c r="G37" s="40"/>
      <c r="H37" s="41">
        <f>COUNTIF(Respuestas!H$2:'Respuestas'!H$10350, G37)</f>
        <v>0</v>
      </c>
    </row>
    <row r="38" spans="1:8" x14ac:dyDescent="0.2">
      <c r="A38" s="28" t="str">
        <f ca="1">IFERROR(__xludf.DUMMYFUNCTION("""COMPUTED_VALUE"""),"Risk of Rain 2")</f>
        <v>Risk of Rain 2</v>
      </c>
      <c r="B38" s="29">
        <f ca="1">COUNTIF(Respuestas!B$2:'Respuestas'!B$10350, A38)</f>
        <v>9</v>
      </c>
      <c r="C38" s="30">
        <f ca="1">COUNTIFS(Respuestas!B$2:'Respuestas'!B$10350, A38, Respuestas!C$2:'Respuestas'!C$10350, G$2)</f>
        <v>5</v>
      </c>
      <c r="D38" s="31">
        <f ca="1">COUNTIFS(Respuestas!B$2:'Respuestas'!B$10350, A38, Respuestas!C$2:'Respuestas'!C$10350, G$4)</f>
        <v>4</v>
      </c>
      <c r="E38" s="32">
        <f ca="1">COUNTIFS(Respuestas!B$2:'Respuestas'!B$10350, A38, Respuestas!C$2:'Respuestas'!C$10350, G$3)</f>
        <v>0</v>
      </c>
      <c r="F38" s="33"/>
      <c r="G38" s="40"/>
      <c r="H38" s="41">
        <f>COUNTIF(Respuestas!H$2:'Respuestas'!H$10350, G38)</f>
        <v>0</v>
      </c>
    </row>
    <row r="39" spans="1:8" x14ac:dyDescent="0.2">
      <c r="A39" s="28" t="str">
        <f ca="1">IFERROR(__xludf.DUMMYFUNCTION("""COMPUTED_VALUE"""),"Skyward Sword")</f>
        <v>Skyward Sword</v>
      </c>
      <c r="B39" s="29">
        <f ca="1">COUNTIF(Respuestas!B$2:'Respuestas'!B$10350, A39)</f>
        <v>10</v>
      </c>
      <c r="C39" s="30">
        <f ca="1">COUNTIFS(Respuestas!B$2:'Respuestas'!B$10350, A39, Respuestas!C$2:'Respuestas'!C$10350, G$2)</f>
        <v>3</v>
      </c>
      <c r="D39" s="31">
        <f ca="1">COUNTIFS(Respuestas!B$2:'Respuestas'!B$10350, A39, Respuestas!C$2:'Respuestas'!C$10350, G$4)</f>
        <v>7</v>
      </c>
      <c r="E39" s="32">
        <f ca="1">COUNTIFS(Respuestas!B$2:'Respuestas'!B$10350, A39, Respuestas!C$2:'Respuestas'!C$10350, G$3)</f>
        <v>0</v>
      </c>
      <c r="F39" s="33"/>
      <c r="G39" s="40"/>
      <c r="H39" s="41">
        <f>COUNTIF(Respuestas!H$2:'Respuestas'!H$10350, G39)</f>
        <v>0</v>
      </c>
    </row>
    <row r="40" spans="1:8" x14ac:dyDescent="0.2">
      <c r="A40" s="28" t="str">
        <f ca="1">IFERROR(__xludf.DUMMYFUNCTION("""COMPUTED_VALUE"""),"Sonic Adventure 2 Battle")</f>
        <v>Sonic Adventure 2 Battle</v>
      </c>
      <c r="B40" s="29">
        <f ca="1">COUNTIF(Respuestas!B$2:'Respuestas'!B$10350, A40)</f>
        <v>3</v>
      </c>
      <c r="C40" s="30">
        <f ca="1">COUNTIFS(Respuestas!B$2:'Respuestas'!B$10350, A40, Respuestas!C$2:'Respuestas'!C$10350, G$2)</f>
        <v>0</v>
      </c>
      <c r="D40" s="31">
        <f ca="1">COUNTIFS(Respuestas!B$2:'Respuestas'!B$10350, A40, Respuestas!C$2:'Respuestas'!C$10350, G$4)</f>
        <v>2</v>
      </c>
      <c r="E40" s="32">
        <f ca="1">COUNTIFS(Respuestas!B$2:'Respuestas'!B$10350, A40, Respuestas!C$2:'Respuestas'!C$10350, G$3)</f>
        <v>1</v>
      </c>
      <c r="F40" s="33"/>
      <c r="G40" s="40"/>
      <c r="H40" s="41">
        <f>COUNTIF(Respuestas!H$2:'Respuestas'!H$10350, G40)</f>
        <v>0</v>
      </c>
    </row>
    <row r="41" spans="1:8" x14ac:dyDescent="0.2">
      <c r="A41" s="28" t="str">
        <f ca="1">IFERROR(__xludf.DUMMYFUNCTION("""COMPUTED_VALUE"""),"Super Mario 64")</f>
        <v>Super Mario 64</v>
      </c>
      <c r="B41" s="29">
        <f ca="1">COUNTIF(Respuestas!B$2:'Respuestas'!B$10350, A41)</f>
        <v>8</v>
      </c>
      <c r="C41" s="30">
        <f ca="1">COUNTIFS(Respuestas!B$2:'Respuestas'!B$10350, A41, Respuestas!C$2:'Respuestas'!C$10350, G$2)</f>
        <v>4</v>
      </c>
      <c r="D41" s="31">
        <f ca="1">COUNTIFS(Respuestas!B$2:'Respuestas'!B$10350, A41, Respuestas!C$2:'Respuestas'!C$10350, G$4)</f>
        <v>3</v>
      </c>
      <c r="E41" s="32">
        <f ca="1">COUNTIFS(Respuestas!B$2:'Respuestas'!B$10350, A41, Respuestas!C$2:'Respuestas'!C$10350, G$3)</f>
        <v>1</v>
      </c>
      <c r="F41" s="33"/>
      <c r="G41" s="40"/>
      <c r="H41" s="41">
        <f>COUNTIF(Respuestas!H$2:'Respuestas'!H$10350, G41)</f>
        <v>0</v>
      </c>
    </row>
    <row r="42" spans="1:8" x14ac:dyDescent="0.2">
      <c r="A42" s="28" t="str">
        <f ca="1">IFERROR(__xludf.DUMMYFUNCTION("""COMPUTED_VALUE"""),"Super Mario World")</f>
        <v>Super Mario World</v>
      </c>
      <c r="B42" s="29">
        <f ca="1">COUNTIF(Respuestas!B$2:'Respuestas'!B$10350, A42)</f>
        <v>38</v>
      </c>
      <c r="C42" s="30">
        <f ca="1">COUNTIFS(Respuestas!B$2:'Respuestas'!B$10350, A42, Respuestas!C$2:'Respuestas'!C$10350, G$2)</f>
        <v>8</v>
      </c>
      <c r="D42" s="31">
        <f ca="1">COUNTIFS(Respuestas!B$2:'Respuestas'!B$10350, A42, Respuestas!C$2:'Respuestas'!C$10350, G$4)</f>
        <v>11</v>
      </c>
      <c r="E42" s="32">
        <f ca="1">COUNTIFS(Respuestas!B$2:'Respuestas'!B$10350, A42, Respuestas!C$2:'Respuestas'!C$10350, G$3)</f>
        <v>19</v>
      </c>
      <c r="F42" s="33"/>
      <c r="G42" s="40"/>
      <c r="H42" s="41">
        <f>COUNTIF(Respuestas!H$2:'Respuestas'!H$10350, G42)</f>
        <v>0</v>
      </c>
    </row>
    <row r="43" spans="1:8" x14ac:dyDescent="0.2">
      <c r="A43" s="28" t="str">
        <f ca="1">IFERROR(__xludf.DUMMYFUNCTION("""COMPUTED_VALUE"""),"Super Metroid")</f>
        <v>Super Metroid</v>
      </c>
      <c r="B43" s="29">
        <f ca="1">COUNTIF(Respuestas!B$2:'Respuestas'!B$10350, A43)</f>
        <v>3</v>
      </c>
      <c r="C43" s="30">
        <f ca="1">COUNTIFS(Respuestas!B$2:'Respuestas'!B$10350, A43, Respuestas!C$2:'Respuestas'!C$10350, G$2)</f>
        <v>2</v>
      </c>
      <c r="D43" s="31">
        <f ca="1">COUNTIFS(Respuestas!B$2:'Respuestas'!B$10350, A43, Respuestas!C$2:'Respuestas'!C$10350, G$4)</f>
        <v>0</v>
      </c>
      <c r="E43" s="32">
        <f ca="1">COUNTIFS(Respuestas!B$2:'Respuestas'!B$10350, A43, Respuestas!C$2:'Respuestas'!C$10350, G$3)</f>
        <v>1</v>
      </c>
      <c r="F43" s="33"/>
      <c r="G43" s="40"/>
      <c r="H43" s="41">
        <f>COUNTIF(Respuestas!H$2:'Respuestas'!H$10350, G43)</f>
        <v>0</v>
      </c>
    </row>
    <row r="44" spans="1:8" x14ac:dyDescent="0.2">
      <c r="A44" s="28" t="str">
        <f ca="1">IFERROR(__xludf.DUMMYFUNCTION("""COMPUTED_VALUE"""),"Symphony of the Night")</f>
        <v>Symphony of the Night</v>
      </c>
      <c r="B44" s="29">
        <f ca="1">COUNTIF(Respuestas!B$2:'Respuestas'!B$10350, A44)</f>
        <v>5</v>
      </c>
      <c r="C44" s="30">
        <f ca="1">COUNTIFS(Respuestas!B$2:'Respuestas'!B$10350, A44, Respuestas!C$2:'Respuestas'!C$10350, G$2)</f>
        <v>1</v>
      </c>
      <c r="D44" s="31">
        <f ca="1">COUNTIFS(Respuestas!B$2:'Respuestas'!B$10350, A44, Respuestas!C$2:'Respuestas'!C$10350, G$4)</f>
        <v>2</v>
      </c>
      <c r="E44" s="32">
        <f ca="1">COUNTIFS(Respuestas!B$2:'Respuestas'!B$10350, A44, Respuestas!C$2:'Respuestas'!C$10350, G$3)</f>
        <v>2</v>
      </c>
      <c r="F44" s="33"/>
      <c r="G44" s="40"/>
      <c r="H44" s="41">
        <f>COUNTIF(Respuestas!H$2:'Respuestas'!H$10350, G44)</f>
        <v>0</v>
      </c>
    </row>
    <row r="45" spans="1:8" x14ac:dyDescent="0.2">
      <c r="A45" s="28" t="str">
        <f ca="1">IFERROR(__xludf.DUMMYFUNCTION("""COMPUTED_VALUE"""),"Terraria")</f>
        <v>Terraria</v>
      </c>
      <c r="B45" s="29">
        <f ca="1">COUNTIF(Respuestas!B$2:'Respuestas'!B$10350, A45)</f>
        <v>24</v>
      </c>
      <c r="C45" s="30">
        <f ca="1">COUNTIFS(Respuestas!B$2:'Respuestas'!B$10350, A45, Respuestas!C$2:'Respuestas'!C$10350, G$2)</f>
        <v>7</v>
      </c>
      <c r="D45" s="31">
        <f ca="1">COUNTIFS(Respuestas!B$2:'Respuestas'!B$10350, A45, Respuestas!C$2:'Respuestas'!C$10350, G$4)</f>
        <v>4</v>
      </c>
      <c r="E45" s="32">
        <f ca="1">COUNTIFS(Respuestas!B$2:'Respuestas'!B$10350, A45, Respuestas!C$2:'Respuestas'!C$10350, G$3)</f>
        <v>13</v>
      </c>
      <c r="F45" s="33"/>
      <c r="G45" s="40"/>
      <c r="H45" s="41">
        <f>COUNTIF(Respuestas!H$2:'Respuestas'!H$10350, G45)</f>
        <v>0</v>
      </c>
    </row>
    <row r="46" spans="1:8" x14ac:dyDescent="0.2">
      <c r="A46" s="28" t="str">
        <f ca="1">IFERROR(__xludf.DUMMYFUNCTION("""COMPUTED_VALUE"""),"The Legend of Zelda")</f>
        <v>The Legend of Zelda</v>
      </c>
      <c r="B46" s="29">
        <f ca="1">COUNTIF(Respuestas!B$2:'Respuestas'!B$10350, A46)</f>
        <v>4</v>
      </c>
      <c r="C46" s="30">
        <f ca="1">COUNTIFS(Respuestas!B$2:'Respuestas'!B$10350, A46, Respuestas!C$2:'Respuestas'!C$10350, G$2)</f>
        <v>3</v>
      </c>
      <c r="D46" s="31">
        <f ca="1">COUNTIFS(Respuestas!B$2:'Respuestas'!B$10350, A46, Respuestas!C$2:'Respuestas'!C$10350, G$4)</f>
        <v>0</v>
      </c>
      <c r="E46" s="32">
        <f ca="1">COUNTIFS(Respuestas!B$2:'Respuestas'!B$10350, A46, Respuestas!C$2:'Respuestas'!C$10350, G$3)</f>
        <v>1</v>
      </c>
      <c r="F46" s="33"/>
      <c r="G46" s="40"/>
      <c r="H46" s="41">
        <f>COUNTIF(Respuestas!H$2:'Respuestas'!H$10350, G46)</f>
        <v>0</v>
      </c>
    </row>
    <row r="47" spans="1:8" x14ac:dyDescent="0.2">
      <c r="A47" s="28" t="str">
        <f ca="1">IFERROR(__xludf.DUMMYFUNCTION("""COMPUTED_VALUE"""),"VVVVVV")</f>
        <v>VVVVVV</v>
      </c>
      <c r="B47" s="29">
        <f ca="1">COUNTIF(Respuestas!B$2:'Respuestas'!B$10350, A47)</f>
        <v>2</v>
      </c>
      <c r="C47" s="30">
        <f ca="1">COUNTIFS(Respuestas!B$2:'Respuestas'!B$10350, A47, Respuestas!C$2:'Respuestas'!C$10350, G$2)</f>
        <v>2</v>
      </c>
      <c r="D47" s="31">
        <f ca="1">COUNTIFS(Respuestas!B$2:'Respuestas'!B$10350, A47, Respuestas!C$2:'Respuestas'!C$10350, G$4)</f>
        <v>0</v>
      </c>
      <c r="E47" s="32">
        <f ca="1">COUNTIFS(Respuestas!B$2:'Respuestas'!B$10350, A47, Respuestas!C$2:'Respuestas'!C$10350, G$3)</f>
        <v>0</v>
      </c>
      <c r="F47" s="33"/>
      <c r="G47" s="40"/>
      <c r="H47" s="41">
        <f>COUNTIF(Respuestas!H$2:'Respuestas'!H$10350, G47)</f>
        <v>0</v>
      </c>
    </row>
    <row r="48" spans="1:8" x14ac:dyDescent="0.2">
      <c r="A48" s="28" t="str">
        <f ca="1">IFERROR(__xludf.DUMMYFUNCTION("""COMPUTED_VALUE"""),"Yoshi's Island")</f>
        <v>Yoshi's Island</v>
      </c>
      <c r="B48" s="29">
        <f ca="1">COUNTIF(Respuestas!B$2:'Respuestas'!B$10350, A48)</f>
        <v>4</v>
      </c>
      <c r="C48" s="30">
        <f ca="1">COUNTIFS(Respuestas!B$2:'Respuestas'!B$10350, A48, Respuestas!C$2:'Respuestas'!C$10350, G$2)</f>
        <v>2</v>
      </c>
      <c r="D48" s="31">
        <f ca="1">COUNTIFS(Respuestas!B$2:'Respuestas'!B$10350, A48, Respuestas!C$2:'Respuestas'!C$10350, G$4)</f>
        <v>2</v>
      </c>
      <c r="E48" s="32">
        <f ca="1">COUNTIFS(Respuestas!B$2:'Respuestas'!B$10350, A48, Respuestas!C$2:'Respuestas'!C$10350, G$3)</f>
        <v>0</v>
      </c>
      <c r="F48" s="33"/>
      <c r="G48" s="40"/>
      <c r="H48" s="41">
        <f>COUNTIF(Respuestas!H$2:'Respuestas'!H$10350, G48)</f>
        <v>0</v>
      </c>
    </row>
    <row r="49" spans="1:8" x14ac:dyDescent="0.2">
      <c r="A49" s="28" t="str">
        <f ca="1">IFERROR(__xludf.DUMMYFUNCTION("""COMPUTED_VALUE"""),"Zelda II: The Adventure of Link")</f>
        <v>Zelda II: The Adventure of Link</v>
      </c>
      <c r="B49" s="29">
        <f ca="1">COUNTIF(Respuestas!B$2:'Respuestas'!B$10350, A49)</f>
        <v>1</v>
      </c>
      <c r="C49" s="30">
        <f ca="1">COUNTIFS(Respuestas!B$2:'Respuestas'!B$10350, A49, Respuestas!C$2:'Respuestas'!C$10350, G$2)</f>
        <v>0</v>
      </c>
      <c r="D49" s="31">
        <f ca="1">COUNTIFS(Respuestas!B$2:'Respuestas'!B$10350, A49, Respuestas!C$2:'Respuestas'!C$10350, G$4)</f>
        <v>1</v>
      </c>
      <c r="E49" s="32">
        <f ca="1">COUNTIFS(Respuestas!B$2:'Respuestas'!B$10350, A49, Respuestas!C$2:'Respuestas'!C$10350, G$3)</f>
        <v>0</v>
      </c>
      <c r="F49" s="33"/>
      <c r="G49" s="40"/>
      <c r="H49" s="41">
        <f>COUNTIF(Respuestas!H$2:'Respuestas'!H$10350, G49)</f>
        <v>0</v>
      </c>
    </row>
    <row r="50" spans="1:8" x14ac:dyDescent="0.2">
      <c r="A50" s="28" t="str">
        <f ca="1">IFERROR(__xludf.DUMMYFUNCTION("""COMPUTED_VALUE"""),"Zillion")</f>
        <v>Zillion</v>
      </c>
      <c r="B50" s="29">
        <f ca="1">COUNTIF(Respuestas!B$2:'Respuestas'!B$10350, A50)</f>
        <v>3</v>
      </c>
      <c r="C50" s="30">
        <f ca="1">COUNTIFS(Respuestas!B$2:'Respuestas'!B$10350, A50, Respuestas!C$2:'Respuestas'!C$10350, G$2)</f>
        <v>1</v>
      </c>
      <c r="D50" s="31">
        <f ca="1">COUNTIFS(Respuestas!B$2:'Respuestas'!B$10350, A50, Respuestas!C$2:'Respuestas'!C$10350, G$4)</f>
        <v>1</v>
      </c>
      <c r="E50" s="32">
        <f ca="1">COUNTIFS(Respuestas!B$2:'Respuestas'!B$10350, A50, Respuestas!C$2:'Respuestas'!C$10350, G$3)</f>
        <v>1</v>
      </c>
      <c r="F50" s="33"/>
      <c r="G50" s="40"/>
      <c r="H50" s="41">
        <f>COUNTIF(Respuestas!H$2:'Respuestas'!H$10350, G50)</f>
        <v>0</v>
      </c>
    </row>
    <row r="51" spans="1:8" x14ac:dyDescent="0.2">
      <c r="A51" s="28"/>
      <c r="B51" s="29">
        <f>COUNTIF(Respuestas!B$2:'Respuestas'!B$10350, A51)</f>
        <v>0</v>
      </c>
      <c r="C51" s="30">
        <f ca="1">COUNTIFS(Respuestas!B$2:'Respuestas'!B$10350, A51, Respuestas!C$2:'Respuestas'!C$10350, G$2)</f>
        <v>0</v>
      </c>
      <c r="D51" s="31">
        <f ca="1">COUNTIFS(Respuestas!B$2:'Respuestas'!B$10350, A51, Respuestas!C$2:'Respuestas'!C$10350, G$4)</f>
        <v>0</v>
      </c>
      <c r="E51" s="32">
        <f ca="1">COUNTIFS(Respuestas!B$2:'Respuestas'!B$10350, A51, Respuestas!C$2:'Respuestas'!C$10350, G$3)</f>
        <v>0</v>
      </c>
      <c r="F51" s="33"/>
      <c r="G51" s="40"/>
      <c r="H51" s="41">
        <f>COUNTIF(Respuestas!H$2:'Respuestas'!H$10350, G51)</f>
        <v>0</v>
      </c>
    </row>
    <row r="52" spans="1:8" x14ac:dyDescent="0.2">
      <c r="A52" s="28"/>
      <c r="B52" s="29">
        <f>COUNTIF(Respuestas!B$2:'Respuestas'!B$10350, A52)</f>
        <v>0</v>
      </c>
      <c r="C52" s="30">
        <f ca="1">COUNTIFS(Respuestas!B$2:'Respuestas'!B$10350, A52, Respuestas!C$2:'Respuestas'!C$10350, G$2)</f>
        <v>0</v>
      </c>
      <c r="D52" s="31">
        <f ca="1">COUNTIFS(Respuestas!B$2:'Respuestas'!B$10350, A52, Respuestas!C$2:'Respuestas'!C$10350, G$4)</f>
        <v>0</v>
      </c>
      <c r="E52" s="32">
        <f ca="1">COUNTIFS(Respuestas!B$2:'Respuestas'!B$10350, A52, Respuestas!C$2:'Respuestas'!C$10350, G$3)</f>
        <v>0</v>
      </c>
      <c r="F52" s="33"/>
      <c r="G52" s="40"/>
      <c r="H52" s="41">
        <f>COUNTIF(Respuestas!H$2:'Respuestas'!H$10350, G52)</f>
        <v>0</v>
      </c>
    </row>
    <row r="53" spans="1:8" x14ac:dyDescent="0.2">
      <c r="A53" s="28"/>
      <c r="B53" s="29">
        <f>COUNTIF(Respuestas!B$2:'Respuestas'!B$10350, A53)</f>
        <v>0</v>
      </c>
      <c r="C53" s="30">
        <f ca="1">COUNTIFS(Respuestas!B$2:'Respuestas'!B$10350, A53, Respuestas!C$2:'Respuestas'!C$10350, G$2)</f>
        <v>0</v>
      </c>
      <c r="D53" s="31">
        <f ca="1">COUNTIFS(Respuestas!B$2:'Respuestas'!B$10350, A53, Respuestas!C$2:'Respuestas'!C$10350, G$4)</f>
        <v>0</v>
      </c>
      <c r="E53" s="32">
        <f ca="1">COUNTIFS(Respuestas!B$2:'Respuestas'!B$10350, A53, Respuestas!C$2:'Respuestas'!C$10350, G$3)</f>
        <v>0</v>
      </c>
      <c r="F53" s="33"/>
      <c r="G53" s="40"/>
      <c r="H53" s="41">
        <f>COUNTIF(Respuestas!H$2:'Respuestas'!H$10350, G53)</f>
        <v>0</v>
      </c>
    </row>
    <row r="54" spans="1:8" x14ac:dyDescent="0.2">
      <c r="A54" s="28"/>
      <c r="B54" s="29">
        <f>COUNTIF(Respuestas!B$2:'Respuestas'!B$10350, A54)</f>
        <v>0</v>
      </c>
      <c r="C54" s="30">
        <f ca="1">COUNTIFS(Respuestas!B$2:'Respuestas'!B$10350, A54, Respuestas!C$2:'Respuestas'!C$10350, G$2)</f>
        <v>0</v>
      </c>
      <c r="D54" s="31">
        <f ca="1">COUNTIFS(Respuestas!B$2:'Respuestas'!B$10350, A54, Respuestas!C$2:'Respuestas'!C$10350, G$4)</f>
        <v>0</v>
      </c>
      <c r="E54" s="32">
        <f ca="1">COUNTIFS(Respuestas!B$2:'Respuestas'!B$10350, A54, Respuestas!C$2:'Respuestas'!C$10350, G$3)</f>
        <v>0</v>
      </c>
      <c r="F54" s="33"/>
      <c r="G54" s="40"/>
      <c r="H54" s="41">
        <f>COUNTIF(Respuestas!H$2:'Respuestas'!H$10350, G54)</f>
        <v>0</v>
      </c>
    </row>
    <row r="55" spans="1:8" x14ac:dyDescent="0.2">
      <c r="A55" s="28"/>
      <c r="B55" s="29">
        <f>COUNTIF(Respuestas!B$2:'Respuestas'!B$10350, A55)</f>
        <v>0</v>
      </c>
      <c r="C55" s="30">
        <f ca="1">COUNTIFS(Respuestas!B$2:'Respuestas'!B$10350, A55, Respuestas!C$2:'Respuestas'!C$10350, G$2)</f>
        <v>0</v>
      </c>
      <c r="D55" s="31">
        <f ca="1">COUNTIFS(Respuestas!B$2:'Respuestas'!B$10350, A55, Respuestas!C$2:'Respuestas'!C$10350, G$4)</f>
        <v>0</v>
      </c>
      <c r="E55" s="32">
        <f ca="1">COUNTIFS(Respuestas!B$2:'Respuestas'!B$10350, A55, Respuestas!C$2:'Respuestas'!C$10350, G$3)</f>
        <v>0</v>
      </c>
      <c r="F55" s="33"/>
      <c r="G55" s="40"/>
      <c r="H55" s="41">
        <f>COUNTIF(Respuestas!H$2:'Respuestas'!H$10350, G55)</f>
        <v>0</v>
      </c>
    </row>
    <row r="56" spans="1:8" x14ac:dyDescent="0.2">
      <c r="A56" s="28"/>
      <c r="B56" s="29">
        <f>COUNTIF(Respuestas!B$2:'Respuestas'!B$10350, A56)</f>
        <v>0</v>
      </c>
      <c r="C56" s="30">
        <f ca="1">COUNTIFS(Respuestas!B$2:'Respuestas'!B$10350, A56, Respuestas!C$2:'Respuestas'!C$10350, G$2)</f>
        <v>0</v>
      </c>
      <c r="D56" s="31">
        <f ca="1">COUNTIFS(Respuestas!B$2:'Respuestas'!B$10350, A56, Respuestas!C$2:'Respuestas'!C$10350, G$4)</f>
        <v>0</v>
      </c>
      <c r="E56" s="32">
        <f ca="1">COUNTIFS(Respuestas!B$2:'Respuestas'!B$10350, A56, Respuestas!C$2:'Respuestas'!C$10350, G$3)</f>
        <v>0</v>
      </c>
      <c r="F56" s="33"/>
      <c r="G56" s="40"/>
      <c r="H56" s="41">
        <f>COUNTIF(Respuestas!H$2:'Respuestas'!H$10350, G56)</f>
        <v>0</v>
      </c>
    </row>
    <row r="57" spans="1:8" x14ac:dyDescent="0.2">
      <c r="A57" s="28"/>
      <c r="B57" s="29">
        <f>COUNTIF(Respuestas!B$2:'Respuestas'!B$10350, A57)</f>
        <v>0</v>
      </c>
      <c r="C57" s="30">
        <f ca="1">COUNTIFS(Respuestas!B$2:'Respuestas'!B$10350, A57, Respuestas!C$2:'Respuestas'!C$10350, G$2)</f>
        <v>0</v>
      </c>
      <c r="D57" s="31">
        <f ca="1">COUNTIFS(Respuestas!B$2:'Respuestas'!B$10350, A57, Respuestas!C$2:'Respuestas'!C$10350, G$4)</f>
        <v>0</v>
      </c>
      <c r="E57" s="32">
        <f ca="1">COUNTIFS(Respuestas!B$2:'Respuestas'!B$10350, A57, Respuestas!C$2:'Respuestas'!C$10350, G$3)</f>
        <v>0</v>
      </c>
      <c r="F57" s="33"/>
      <c r="G57" s="40"/>
      <c r="H57" s="41">
        <f>COUNTIF(Respuestas!H$2:'Respuestas'!H$10350, G57)</f>
        <v>0</v>
      </c>
    </row>
    <row r="58" spans="1:8" x14ac:dyDescent="0.2">
      <c r="A58" s="28"/>
      <c r="B58" s="29">
        <f>COUNTIF(Respuestas!B$2:'Respuestas'!B$10350, A58)</f>
        <v>0</v>
      </c>
      <c r="C58" s="30">
        <f ca="1">COUNTIFS(Respuestas!B$2:'Respuestas'!B$10350, A58, Respuestas!C$2:'Respuestas'!C$10350, G$2)</f>
        <v>0</v>
      </c>
      <c r="D58" s="31">
        <f ca="1">COUNTIFS(Respuestas!B$2:'Respuestas'!B$10350, A58, Respuestas!C$2:'Respuestas'!C$10350, G$4)</f>
        <v>0</v>
      </c>
      <c r="E58" s="32">
        <f ca="1">COUNTIFS(Respuestas!B$2:'Respuestas'!B$10350, A58, Respuestas!C$2:'Respuestas'!C$10350, G$3)</f>
        <v>0</v>
      </c>
      <c r="F58" s="33"/>
      <c r="G58" s="40"/>
      <c r="H58" s="41">
        <f>COUNTIF(Respuestas!H$2:'Respuestas'!H$10350, G58)</f>
        <v>0</v>
      </c>
    </row>
    <row r="59" spans="1:8" x14ac:dyDescent="0.2">
      <c r="A59" s="28"/>
      <c r="B59" s="29">
        <f>COUNTIF(Respuestas!B$2:'Respuestas'!B$10350, A59)</f>
        <v>0</v>
      </c>
      <c r="C59" s="30">
        <f ca="1">COUNTIFS(Respuestas!B$2:'Respuestas'!B$10350, A59, Respuestas!C$2:'Respuestas'!C$10350, G$2)</f>
        <v>0</v>
      </c>
      <c r="D59" s="31">
        <f ca="1">COUNTIFS(Respuestas!B$2:'Respuestas'!B$10350, A59, Respuestas!C$2:'Respuestas'!C$10350, G$4)</f>
        <v>0</v>
      </c>
      <c r="E59" s="32">
        <f ca="1">COUNTIFS(Respuestas!B$2:'Respuestas'!B$10350, A59, Respuestas!C$2:'Respuestas'!C$10350, G$3)</f>
        <v>0</v>
      </c>
      <c r="F59" s="33"/>
      <c r="G59" s="40"/>
      <c r="H59" s="41">
        <f>COUNTIF(Respuestas!H$2:'Respuestas'!H$10350, G59)</f>
        <v>0</v>
      </c>
    </row>
    <row r="60" spans="1:8" x14ac:dyDescent="0.2">
      <c r="A60" s="28"/>
      <c r="B60" s="29">
        <f>COUNTIF(Respuestas!B$2:'Respuestas'!B$10350, A60)</f>
        <v>0</v>
      </c>
      <c r="C60" s="30">
        <f ca="1">COUNTIFS(Respuestas!B$2:'Respuestas'!B$10350, A60, Respuestas!C$2:'Respuestas'!C$10350, G$2)</f>
        <v>0</v>
      </c>
      <c r="D60" s="31">
        <f ca="1">COUNTIFS(Respuestas!B$2:'Respuestas'!B$10350, A60, Respuestas!C$2:'Respuestas'!C$10350, G$4)</f>
        <v>0</v>
      </c>
      <c r="E60" s="32">
        <f ca="1">COUNTIFS(Respuestas!B$2:'Respuestas'!B$10350, A60, Respuestas!C$2:'Respuestas'!C$10350, G$3)</f>
        <v>0</v>
      </c>
      <c r="F60" s="33"/>
      <c r="G60" s="40"/>
      <c r="H60" s="41">
        <f>COUNTIF(Respuestas!H$2:'Respuestas'!H$10350, G60)</f>
        <v>0</v>
      </c>
    </row>
    <row r="61" spans="1:8" x14ac:dyDescent="0.2">
      <c r="A61" s="28"/>
      <c r="B61" s="29">
        <f>COUNTIF(Respuestas!B$2:'Respuestas'!B$10350, A61)</f>
        <v>0</v>
      </c>
      <c r="C61" s="30">
        <f ca="1">COUNTIFS(Respuestas!B$2:'Respuestas'!B$10350, A61, Respuestas!C$2:'Respuestas'!C$10350, G$2)</f>
        <v>0</v>
      </c>
      <c r="D61" s="31">
        <f ca="1">COUNTIFS(Respuestas!B$2:'Respuestas'!B$10350, A61, Respuestas!C$2:'Respuestas'!C$10350, G$4)</f>
        <v>0</v>
      </c>
      <c r="E61" s="32">
        <f ca="1">COUNTIFS(Respuestas!B$2:'Respuestas'!B$10350, A61, Respuestas!C$2:'Respuestas'!C$10350, G$3)</f>
        <v>0</v>
      </c>
      <c r="F61" s="33"/>
      <c r="G61" s="40"/>
      <c r="H61" s="41">
        <f>COUNTIF(Respuestas!H$2:'Respuestas'!H$10350, G61)</f>
        <v>0</v>
      </c>
    </row>
    <row r="62" spans="1:8" x14ac:dyDescent="0.2">
      <c r="A62" s="28"/>
      <c r="B62" s="29">
        <f>COUNTIF(Respuestas!B$2:'Respuestas'!B$10350, A62)</f>
        <v>0</v>
      </c>
      <c r="C62" s="30">
        <f ca="1">COUNTIFS(Respuestas!B$2:'Respuestas'!B$10350, A62, Respuestas!C$2:'Respuestas'!C$10350, G$2)</f>
        <v>0</v>
      </c>
      <c r="D62" s="31">
        <f ca="1">COUNTIFS(Respuestas!B$2:'Respuestas'!B$10350, A62, Respuestas!C$2:'Respuestas'!C$10350, G$4)</f>
        <v>0</v>
      </c>
      <c r="E62" s="32">
        <f ca="1">COUNTIFS(Respuestas!B$2:'Respuestas'!B$10350, A62, Respuestas!C$2:'Respuestas'!C$10350, G$3)</f>
        <v>0</v>
      </c>
      <c r="F62" s="33"/>
      <c r="G62" s="40"/>
      <c r="H62" s="41">
        <f>COUNTIF(Respuestas!H$2:'Respuestas'!H$10350, G62)</f>
        <v>0</v>
      </c>
    </row>
    <row r="63" spans="1:8" x14ac:dyDescent="0.2">
      <c r="A63" s="28"/>
      <c r="B63" s="29">
        <f>COUNTIF(Respuestas!B$2:'Respuestas'!B$10350, A63)</f>
        <v>0</v>
      </c>
      <c r="C63" s="30">
        <f ca="1">COUNTIFS(Respuestas!B$2:'Respuestas'!B$10350, A63, Respuestas!C$2:'Respuestas'!C$10350, G$2)</f>
        <v>0</v>
      </c>
      <c r="D63" s="31">
        <f ca="1">COUNTIFS(Respuestas!B$2:'Respuestas'!B$10350, A63, Respuestas!C$2:'Respuestas'!C$10350, G$4)</f>
        <v>0</v>
      </c>
      <c r="E63" s="32">
        <f ca="1">COUNTIFS(Respuestas!B$2:'Respuestas'!B$10350, A63, Respuestas!C$2:'Respuestas'!C$10350, G$3)</f>
        <v>0</v>
      </c>
      <c r="F63" s="33"/>
      <c r="G63" s="40"/>
      <c r="H63" s="41">
        <f>COUNTIF(Respuestas!H$2:'Respuestas'!H$10350, G63)</f>
        <v>0</v>
      </c>
    </row>
    <row r="64" spans="1:8" x14ac:dyDescent="0.2">
      <c r="A64" s="28"/>
      <c r="B64" s="29">
        <f>COUNTIF(Respuestas!B$2:'Respuestas'!B$10350, A64)</f>
        <v>0</v>
      </c>
      <c r="C64" s="30">
        <f ca="1">COUNTIFS(Respuestas!B$2:'Respuestas'!B$10350, A64, Respuestas!C$2:'Respuestas'!C$10350, G$2)</f>
        <v>0</v>
      </c>
      <c r="D64" s="31">
        <f ca="1">COUNTIFS(Respuestas!B$2:'Respuestas'!B$10350, A64, Respuestas!C$2:'Respuestas'!C$10350, G$4)</f>
        <v>0</v>
      </c>
      <c r="E64" s="32">
        <f ca="1">COUNTIFS(Respuestas!B$2:'Respuestas'!B$10350, A64, Respuestas!C$2:'Respuestas'!C$10350, G$3)</f>
        <v>0</v>
      </c>
      <c r="F64" s="33"/>
      <c r="G64" s="40"/>
      <c r="H64" s="41">
        <f>COUNTIF(Respuestas!H$2:'Respuestas'!H$10350, G64)</f>
        <v>0</v>
      </c>
    </row>
    <row r="65" spans="1:8" x14ac:dyDescent="0.2">
      <c r="A65" s="28"/>
      <c r="B65" s="29">
        <f>COUNTIF(Respuestas!B$2:'Respuestas'!B$10350, A65)</f>
        <v>0</v>
      </c>
      <c r="C65" s="30">
        <f ca="1">COUNTIFS(Respuestas!B$2:'Respuestas'!B$10350, A65, Respuestas!C$2:'Respuestas'!C$10350, G$2)</f>
        <v>0</v>
      </c>
      <c r="D65" s="31">
        <f ca="1">COUNTIFS(Respuestas!B$2:'Respuestas'!B$10350, A65, Respuestas!C$2:'Respuestas'!C$10350, G$4)</f>
        <v>0</v>
      </c>
      <c r="E65" s="32">
        <f ca="1">COUNTIFS(Respuestas!B$2:'Respuestas'!B$10350, A65, Respuestas!C$2:'Respuestas'!C$10350, G$3)</f>
        <v>0</v>
      </c>
      <c r="F65" s="33"/>
      <c r="G65" s="40"/>
      <c r="H65" s="41">
        <f>COUNTIF(Respuestas!H$2:'Respuestas'!H$10350, G65)</f>
        <v>0</v>
      </c>
    </row>
    <row r="66" spans="1:8" x14ac:dyDescent="0.2">
      <c r="A66" s="28"/>
      <c r="B66" s="29">
        <f>COUNTIF(Respuestas!B$2:'Respuestas'!B$10350, A66)</f>
        <v>0</v>
      </c>
      <c r="C66" s="30">
        <f ca="1">COUNTIFS(Respuestas!B$2:'Respuestas'!B$10350, A66, Respuestas!C$2:'Respuestas'!C$10350, G$2)</f>
        <v>0</v>
      </c>
      <c r="D66" s="31">
        <f ca="1">COUNTIFS(Respuestas!B$2:'Respuestas'!B$10350, A66, Respuestas!C$2:'Respuestas'!C$10350, G$4)</f>
        <v>0</v>
      </c>
      <c r="E66" s="32">
        <f ca="1">COUNTIFS(Respuestas!B$2:'Respuestas'!B$10350, A66, Respuestas!C$2:'Respuestas'!C$10350, G$3)</f>
        <v>0</v>
      </c>
      <c r="F66" s="33"/>
      <c r="G66" s="40"/>
      <c r="H66" s="41">
        <f>COUNTIF(Respuestas!H$2:'Respuestas'!H$10350, G66)</f>
        <v>0</v>
      </c>
    </row>
    <row r="67" spans="1:8" x14ac:dyDescent="0.2">
      <c r="A67" s="28"/>
      <c r="B67" s="29">
        <f>COUNTIF(Respuestas!B$2:'Respuestas'!B$10350, A67)</f>
        <v>0</v>
      </c>
      <c r="C67" s="30">
        <f ca="1">COUNTIFS(Respuestas!B$2:'Respuestas'!B$10350, A67, Respuestas!C$2:'Respuestas'!C$10350, G$2)</f>
        <v>0</v>
      </c>
      <c r="D67" s="31">
        <f ca="1">COUNTIFS(Respuestas!B$2:'Respuestas'!B$10350, A67, Respuestas!C$2:'Respuestas'!C$10350, G$4)</f>
        <v>0</v>
      </c>
      <c r="E67" s="32">
        <f ca="1">COUNTIFS(Respuestas!B$2:'Respuestas'!B$10350, A67, Respuestas!C$2:'Respuestas'!C$10350, G$3)</f>
        <v>0</v>
      </c>
      <c r="F67" s="33"/>
      <c r="G67" s="40"/>
      <c r="H67" s="41">
        <f>COUNTIF(Respuestas!H$2:'Respuestas'!H$10350, G67)</f>
        <v>0</v>
      </c>
    </row>
    <row r="68" spans="1:8" x14ac:dyDescent="0.2">
      <c r="A68" s="28"/>
      <c r="B68" s="29">
        <f>COUNTIF(Respuestas!B$2:'Respuestas'!B$10350, A68)</f>
        <v>0</v>
      </c>
      <c r="C68" s="30">
        <f ca="1">COUNTIFS(Respuestas!B$2:'Respuestas'!B$10350, A68, Respuestas!C$2:'Respuestas'!C$10350, G$2)</f>
        <v>0</v>
      </c>
      <c r="D68" s="31">
        <f ca="1">COUNTIFS(Respuestas!B$2:'Respuestas'!B$10350, A68, Respuestas!C$2:'Respuestas'!C$10350, G$4)</f>
        <v>0</v>
      </c>
      <c r="E68" s="32">
        <f ca="1">COUNTIFS(Respuestas!B$2:'Respuestas'!B$10350, A68, Respuestas!C$2:'Respuestas'!C$10350, G$3)</f>
        <v>0</v>
      </c>
      <c r="F68" s="33"/>
      <c r="G68" s="40"/>
      <c r="H68" s="41">
        <f>COUNTIF(Respuestas!H$2:'Respuestas'!H$10350, G68)</f>
        <v>0</v>
      </c>
    </row>
    <row r="69" spans="1:8" x14ac:dyDescent="0.2">
      <c r="A69" s="28"/>
      <c r="B69" s="29">
        <f>COUNTIF(Respuestas!B$2:'Respuestas'!B$10350, A69)</f>
        <v>0</v>
      </c>
      <c r="C69" s="30">
        <f ca="1">COUNTIFS(Respuestas!B$2:'Respuestas'!B$10350, A69, Respuestas!C$2:'Respuestas'!C$10350, G$2)</f>
        <v>0</v>
      </c>
      <c r="D69" s="31">
        <f ca="1">COUNTIFS(Respuestas!B$2:'Respuestas'!B$10350, A69, Respuestas!C$2:'Respuestas'!C$10350, G$4)</f>
        <v>0</v>
      </c>
      <c r="E69" s="32">
        <f ca="1">COUNTIFS(Respuestas!B$2:'Respuestas'!B$10350, A69, Respuestas!C$2:'Respuestas'!C$10350, G$3)</f>
        <v>0</v>
      </c>
      <c r="F69" s="33"/>
      <c r="G69" s="40"/>
      <c r="H69" s="41">
        <f>COUNTIF(Respuestas!H$2:'Respuestas'!H$10350, G69)</f>
        <v>0</v>
      </c>
    </row>
    <row r="70" spans="1:8" x14ac:dyDescent="0.2">
      <c r="A70" s="28"/>
      <c r="B70" s="29">
        <f>COUNTIF(Respuestas!B$2:'Respuestas'!B$10350, A70)</f>
        <v>0</v>
      </c>
      <c r="C70" s="30">
        <f ca="1">COUNTIFS(Respuestas!B$2:'Respuestas'!B$10350, A70, Respuestas!C$2:'Respuestas'!C$10350, G$2)</f>
        <v>0</v>
      </c>
      <c r="D70" s="31">
        <f ca="1">COUNTIFS(Respuestas!B$2:'Respuestas'!B$10350, A70, Respuestas!C$2:'Respuestas'!C$10350, G$4)</f>
        <v>0</v>
      </c>
      <c r="E70" s="32">
        <f ca="1">COUNTIFS(Respuestas!B$2:'Respuestas'!B$10350, A70, Respuestas!C$2:'Respuestas'!C$10350, G$3)</f>
        <v>0</v>
      </c>
      <c r="F70" s="33"/>
      <c r="G70" s="40"/>
      <c r="H70" s="41">
        <f>COUNTIF(Respuestas!H$2:'Respuestas'!H$10350, G70)</f>
        <v>0</v>
      </c>
    </row>
    <row r="71" spans="1:8" x14ac:dyDescent="0.2">
      <c r="A71" s="28"/>
      <c r="B71" s="29">
        <f>COUNTIF(Respuestas!B$2:'Respuestas'!B$10350, A71)</f>
        <v>0</v>
      </c>
      <c r="C71" s="30">
        <f ca="1">COUNTIFS(Respuestas!B$2:'Respuestas'!B$10350, A71, Respuestas!C$2:'Respuestas'!C$10350, G$2)</f>
        <v>0</v>
      </c>
      <c r="D71" s="31">
        <f ca="1">COUNTIFS(Respuestas!B$2:'Respuestas'!B$10350, A71, Respuestas!C$2:'Respuestas'!C$10350, G$4)</f>
        <v>0</v>
      </c>
      <c r="E71" s="32">
        <f ca="1">COUNTIFS(Respuestas!B$2:'Respuestas'!B$10350, A71, Respuestas!C$2:'Respuestas'!C$10350, G$3)</f>
        <v>0</v>
      </c>
      <c r="F71" s="33"/>
      <c r="G71" s="40"/>
      <c r="H71" s="41">
        <f>COUNTIF(Respuestas!H$2:'Respuestas'!H$10350, G71)</f>
        <v>0</v>
      </c>
    </row>
    <row r="72" spans="1:8" x14ac:dyDescent="0.2">
      <c r="A72" s="28"/>
      <c r="B72" s="29">
        <f>COUNTIF(Respuestas!B$2:'Respuestas'!B$10350, A72)</f>
        <v>0</v>
      </c>
      <c r="C72" s="30">
        <f ca="1">COUNTIFS(Respuestas!B$2:'Respuestas'!B$10350, A72, Respuestas!C$2:'Respuestas'!C$10350, G$2)</f>
        <v>0</v>
      </c>
      <c r="D72" s="31">
        <f ca="1">COUNTIFS(Respuestas!B$2:'Respuestas'!B$10350, A72, Respuestas!C$2:'Respuestas'!C$10350, G$4)</f>
        <v>0</v>
      </c>
      <c r="E72" s="32">
        <f ca="1">COUNTIFS(Respuestas!B$2:'Respuestas'!B$10350, A72, Respuestas!C$2:'Respuestas'!C$10350, G$3)</f>
        <v>0</v>
      </c>
      <c r="F72" s="33"/>
      <c r="G72" s="40"/>
      <c r="H72" s="41">
        <f>COUNTIF(Respuestas!H$2:'Respuestas'!H$10350, G72)</f>
        <v>0</v>
      </c>
    </row>
    <row r="73" spans="1:8" x14ac:dyDescent="0.2">
      <c r="A73" s="28"/>
      <c r="B73" s="29">
        <f>COUNTIF(Respuestas!B$2:'Respuestas'!B$10350, A73)</f>
        <v>0</v>
      </c>
      <c r="C73" s="30">
        <f ca="1">COUNTIFS(Respuestas!B$2:'Respuestas'!B$10350, A73, Respuestas!C$2:'Respuestas'!C$10350, G$2)</f>
        <v>0</v>
      </c>
      <c r="D73" s="31">
        <f ca="1">COUNTIFS(Respuestas!B$2:'Respuestas'!B$10350, A73, Respuestas!C$2:'Respuestas'!C$10350, G$4)</f>
        <v>0</v>
      </c>
      <c r="E73" s="32">
        <f ca="1">COUNTIFS(Respuestas!B$2:'Respuestas'!B$10350, A73, Respuestas!C$2:'Respuestas'!C$10350, G$3)</f>
        <v>0</v>
      </c>
      <c r="F73" s="33"/>
      <c r="G73" s="40"/>
      <c r="H73" s="41">
        <f>COUNTIF(Respuestas!H$2:'Respuestas'!H$10350, G73)</f>
        <v>0</v>
      </c>
    </row>
    <row r="74" spans="1:8" x14ac:dyDescent="0.2">
      <c r="A74" s="28"/>
      <c r="B74" s="29">
        <f>COUNTIF(Respuestas!B$2:'Respuestas'!B$10350, A74)</f>
        <v>0</v>
      </c>
      <c r="C74" s="30">
        <f ca="1">COUNTIFS(Respuestas!B$2:'Respuestas'!B$10350, A74, Respuestas!C$2:'Respuestas'!C$10350, G$2)</f>
        <v>0</v>
      </c>
      <c r="D74" s="31">
        <f ca="1">COUNTIFS(Respuestas!B$2:'Respuestas'!B$10350, A74, Respuestas!C$2:'Respuestas'!C$10350, G$4)</f>
        <v>0</v>
      </c>
      <c r="E74" s="32">
        <f ca="1">COUNTIFS(Respuestas!B$2:'Respuestas'!B$10350, A74, Respuestas!C$2:'Respuestas'!C$10350, G$3)</f>
        <v>0</v>
      </c>
      <c r="F74" s="33"/>
      <c r="G74" s="40"/>
      <c r="H74" s="41">
        <f>COUNTIF(Respuestas!H$2:'Respuestas'!H$10350, G74)</f>
        <v>0</v>
      </c>
    </row>
    <row r="75" spans="1:8" x14ac:dyDescent="0.2">
      <c r="A75" s="28"/>
      <c r="B75" s="29">
        <f>COUNTIF(Respuestas!B$2:'Respuestas'!B$10350, A75)</f>
        <v>0</v>
      </c>
      <c r="C75" s="30">
        <f ca="1">COUNTIFS(Respuestas!B$2:'Respuestas'!B$10350, A75, Respuestas!C$2:'Respuestas'!C$10350, G$2)</f>
        <v>0</v>
      </c>
      <c r="D75" s="31">
        <f ca="1">COUNTIFS(Respuestas!B$2:'Respuestas'!B$10350, A75, Respuestas!C$2:'Respuestas'!C$10350, G$4)</f>
        <v>0</v>
      </c>
      <c r="E75" s="32">
        <f ca="1">COUNTIFS(Respuestas!B$2:'Respuestas'!B$10350, A75, Respuestas!C$2:'Respuestas'!C$10350, G$3)</f>
        <v>0</v>
      </c>
      <c r="F75" s="33"/>
      <c r="G75" s="40"/>
      <c r="H75" s="41">
        <f>COUNTIF(Respuestas!H$2:'Respuestas'!H$10350, G75)</f>
        <v>0</v>
      </c>
    </row>
    <row r="76" spans="1:8" x14ac:dyDescent="0.2">
      <c r="A76" s="28"/>
      <c r="B76" s="29">
        <f>COUNTIF(Respuestas!B$2:'Respuestas'!B$10350, A76)</f>
        <v>0</v>
      </c>
      <c r="C76" s="30">
        <f ca="1">COUNTIFS(Respuestas!B$2:'Respuestas'!B$10350, A76, Respuestas!C$2:'Respuestas'!C$10350, G$2)</f>
        <v>0</v>
      </c>
      <c r="D76" s="31">
        <f ca="1">COUNTIFS(Respuestas!B$2:'Respuestas'!B$10350, A76, Respuestas!C$2:'Respuestas'!C$10350, G$4)</f>
        <v>0</v>
      </c>
      <c r="E76" s="32">
        <f ca="1">COUNTIFS(Respuestas!B$2:'Respuestas'!B$10350, A76, Respuestas!C$2:'Respuestas'!C$10350, G$3)</f>
        <v>0</v>
      </c>
      <c r="F76" s="33"/>
      <c r="G76" s="40"/>
      <c r="H76" s="41">
        <f>COUNTIF(Respuestas!H$2:'Respuestas'!H$10350, G76)</f>
        <v>0</v>
      </c>
    </row>
    <row r="77" spans="1:8" x14ac:dyDescent="0.2">
      <c r="A77" s="28"/>
      <c r="B77" s="29">
        <f>COUNTIF(Respuestas!B$2:'Respuestas'!B$10350, A77)</f>
        <v>0</v>
      </c>
      <c r="C77" s="30">
        <f ca="1">COUNTIFS(Respuestas!B$2:'Respuestas'!B$10350, A77, Respuestas!C$2:'Respuestas'!C$10350, G$2)</f>
        <v>0</v>
      </c>
      <c r="D77" s="31">
        <f ca="1">COUNTIFS(Respuestas!B$2:'Respuestas'!B$10350, A77, Respuestas!C$2:'Respuestas'!C$10350, G$4)</f>
        <v>0</v>
      </c>
      <c r="E77" s="32">
        <f ca="1">COUNTIFS(Respuestas!B$2:'Respuestas'!B$10350, A77, Respuestas!C$2:'Respuestas'!C$10350, G$3)</f>
        <v>0</v>
      </c>
      <c r="F77" s="33"/>
      <c r="G77" s="40"/>
      <c r="H77" s="41">
        <f>COUNTIF(Respuestas!H$2:'Respuestas'!H$10350, G77)</f>
        <v>0</v>
      </c>
    </row>
    <row r="78" spans="1:8" x14ac:dyDescent="0.2">
      <c r="A78" s="28"/>
      <c r="B78" s="29">
        <f>COUNTIF(Respuestas!B$2:'Respuestas'!B$10350, A78)</f>
        <v>0</v>
      </c>
      <c r="C78" s="30">
        <f ca="1">COUNTIFS(Respuestas!B$2:'Respuestas'!B$10350, A78, Respuestas!C$2:'Respuestas'!C$10350, G$2)</f>
        <v>0</v>
      </c>
      <c r="D78" s="31">
        <f ca="1">COUNTIFS(Respuestas!B$2:'Respuestas'!B$10350, A78, Respuestas!C$2:'Respuestas'!C$10350, G$4)</f>
        <v>0</v>
      </c>
      <c r="E78" s="32">
        <f ca="1">COUNTIFS(Respuestas!B$2:'Respuestas'!B$10350, A78, Respuestas!C$2:'Respuestas'!C$10350, G$3)</f>
        <v>0</v>
      </c>
      <c r="F78" s="33"/>
      <c r="G78" s="40"/>
      <c r="H78" s="41">
        <f>COUNTIF(Respuestas!H$2:'Respuestas'!H$10350, G78)</f>
        <v>0</v>
      </c>
    </row>
    <row r="79" spans="1:8" x14ac:dyDescent="0.2">
      <c r="A79" s="28"/>
      <c r="B79" s="29">
        <f>COUNTIF(Respuestas!B$2:'Respuestas'!B$10350, A79)</f>
        <v>0</v>
      </c>
      <c r="C79" s="30">
        <f ca="1">COUNTIFS(Respuestas!B$2:'Respuestas'!B$10350, A79, Respuestas!C$2:'Respuestas'!C$10350, G$2)</f>
        <v>0</v>
      </c>
      <c r="D79" s="31">
        <f ca="1">COUNTIFS(Respuestas!B$2:'Respuestas'!B$10350, A79, Respuestas!C$2:'Respuestas'!C$10350, G$4)</f>
        <v>0</v>
      </c>
      <c r="E79" s="32">
        <f ca="1">COUNTIFS(Respuestas!B$2:'Respuestas'!B$10350, A79, Respuestas!C$2:'Respuestas'!C$10350, G$3)</f>
        <v>0</v>
      </c>
      <c r="F79" s="33"/>
      <c r="G79" s="40"/>
      <c r="H79" s="41">
        <f>COUNTIF(Respuestas!H$2:'Respuestas'!H$10350, G79)</f>
        <v>0</v>
      </c>
    </row>
    <row r="80" spans="1:8" x14ac:dyDescent="0.2">
      <c r="A80" s="28"/>
      <c r="B80" s="29">
        <f>COUNTIF(Respuestas!B$2:'Respuestas'!B$10350, A80)</f>
        <v>0</v>
      </c>
      <c r="C80" s="30">
        <f ca="1">COUNTIFS(Respuestas!B$2:'Respuestas'!B$10350, A80, Respuestas!C$2:'Respuestas'!C$10350, G$2)</f>
        <v>0</v>
      </c>
      <c r="D80" s="31">
        <f ca="1">COUNTIFS(Respuestas!B$2:'Respuestas'!B$10350, A80, Respuestas!C$2:'Respuestas'!C$10350, G$4)</f>
        <v>0</v>
      </c>
      <c r="E80" s="32">
        <f ca="1">COUNTIFS(Respuestas!B$2:'Respuestas'!B$10350, A80, Respuestas!C$2:'Respuestas'!C$10350, G$3)</f>
        <v>0</v>
      </c>
      <c r="F80" s="33"/>
      <c r="G80" s="40"/>
      <c r="H80" s="41">
        <f>COUNTIF(Respuestas!H$2:'Respuestas'!H$10350, G80)</f>
        <v>0</v>
      </c>
    </row>
    <row r="81" spans="1:8" x14ac:dyDescent="0.2">
      <c r="A81" s="28"/>
      <c r="B81" s="29">
        <f>COUNTIF(Respuestas!B$2:'Respuestas'!B$10350, A81)</f>
        <v>0</v>
      </c>
      <c r="C81" s="30">
        <f ca="1">COUNTIFS(Respuestas!B$2:'Respuestas'!B$10350, A81, Respuestas!C$2:'Respuestas'!C$10350, G$2)</f>
        <v>0</v>
      </c>
      <c r="D81" s="31">
        <f ca="1">COUNTIFS(Respuestas!B$2:'Respuestas'!B$10350, A81, Respuestas!C$2:'Respuestas'!C$10350, G$4)</f>
        <v>0</v>
      </c>
      <c r="E81" s="32">
        <f ca="1">COUNTIFS(Respuestas!B$2:'Respuestas'!B$10350, A81, Respuestas!C$2:'Respuestas'!C$10350, G$3)</f>
        <v>0</v>
      </c>
      <c r="F81" s="33"/>
      <c r="G81" s="40"/>
      <c r="H81" s="41">
        <f>COUNTIF(Respuestas!H$2:'Respuestas'!H$10350, G81)</f>
        <v>0</v>
      </c>
    </row>
    <row r="82" spans="1:8" x14ac:dyDescent="0.2">
      <c r="A82" s="28"/>
      <c r="B82" s="29">
        <f>COUNTIF(Respuestas!B$2:'Respuestas'!B$10350, A82)</f>
        <v>0</v>
      </c>
      <c r="C82" s="30">
        <f ca="1">COUNTIFS(Respuestas!B$2:'Respuestas'!B$10350, A82, Respuestas!C$2:'Respuestas'!C$10350, G$2)</f>
        <v>0</v>
      </c>
      <c r="D82" s="31">
        <f ca="1">COUNTIFS(Respuestas!B$2:'Respuestas'!B$10350, A82, Respuestas!C$2:'Respuestas'!C$10350, G$4)</f>
        <v>0</v>
      </c>
      <c r="E82" s="32">
        <f ca="1">COUNTIFS(Respuestas!B$2:'Respuestas'!B$10350, A82, Respuestas!C$2:'Respuestas'!C$10350, G$3)</f>
        <v>0</v>
      </c>
      <c r="F82" s="33"/>
      <c r="G82" s="40"/>
      <c r="H82" s="41">
        <f>COUNTIF(Respuestas!H$2:'Respuestas'!H$10350, G82)</f>
        <v>0</v>
      </c>
    </row>
    <row r="83" spans="1:8" x14ac:dyDescent="0.2">
      <c r="A83" s="28"/>
      <c r="B83" s="29">
        <f>COUNTIF(Respuestas!B$2:'Respuestas'!B$10350, A83)</f>
        <v>0</v>
      </c>
      <c r="C83" s="30">
        <f ca="1">COUNTIFS(Respuestas!B$2:'Respuestas'!B$10350, A83, Respuestas!C$2:'Respuestas'!C$10350, G$2)</f>
        <v>0</v>
      </c>
      <c r="D83" s="31">
        <f ca="1">COUNTIFS(Respuestas!B$2:'Respuestas'!B$10350, A83, Respuestas!C$2:'Respuestas'!C$10350, G$4)</f>
        <v>0</v>
      </c>
      <c r="E83" s="32">
        <f ca="1">COUNTIFS(Respuestas!B$2:'Respuestas'!B$10350, A83, Respuestas!C$2:'Respuestas'!C$10350, G$3)</f>
        <v>0</v>
      </c>
      <c r="F83" s="33"/>
      <c r="G83" s="40"/>
      <c r="H83" s="41">
        <f>COUNTIF(Respuestas!H$2:'Respuestas'!H$10350, G83)</f>
        <v>0</v>
      </c>
    </row>
    <row r="84" spans="1:8" x14ac:dyDescent="0.2">
      <c r="A84" s="28"/>
      <c r="B84" s="29">
        <f>COUNTIF(Respuestas!B$2:'Respuestas'!B$10350, A84)</f>
        <v>0</v>
      </c>
      <c r="C84" s="30">
        <f ca="1">COUNTIFS(Respuestas!B$2:'Respuestas'!B$10350, A84, Respuestas!C$2:'Respuestas'!C$10350, G$2)</f>
        <v>0</v>
      </c>
      <c r="D84" s="31">
        <f ca="1">COUNTIFS(Respuestas!B$2:'Respuestas'!B$10350, A84, Respuestas!C$2:'Respuestas'!C$10350, G$4)</f>
        <v>0</v>
      </c>
      <c r="E84" s="32">
        <f ca="1">COUNTIFS(Respuestas!B$2:'Respuestas'!B$10350, A84, Respuestas!C$2:'Respuestas'!C$10350, G$3)</f>
        <v>0</v>
      </c>
      <c r="F84" s="33"/>
      <c r="G84" s="40"/>
      <c r="H84" s="41">
        <f>COUNTIF(Respuestas!H$2:'Respuestas'!H$10350, G84)</f>
        <v>0</v>
      </c>
    </row>
    <row r="85" spans="1:8" x14ac:dyDescent="0.2">
      <c r="A85" s="28"/>
      <c r="B85" s="29">
        <f>COUNTIF(Respuestas!B$2:'Respuestas'!B$10350, A85)</f>
        <v>0</v>
      </c>
      <c r="C85" s="30">
        <f ca="1">COUNTIFS(Respuestas!B$2:'Respuestas'!B$10350, A85, Respuestas!C$2:'Respuestas'!C$10350, G$2)</f>
        <v>0</v>
      </c>
      <c r="D85" s="31">
        <f ca="1">COUNTIFS(Respuestas!B$2:'Respuestas'!B$10350, A85, Respuestas!C$2:'Respuestas'!C$10350, G$4)</f>
        <v>0</v>
      </c>
      <c r="E85" s="32">
        <f ca="1">COUNTIFS(Respuestas!B$2:'Respuestas'!B$10350, A85, Respuestas!C$2:'Respuestas'!C$10350, G$3)</f>
        <v>0</v>
      </c>
      <c r="F85" s="33"/>
      <c r="G85" s="40"/>
      <c r="H85" s="41">
        <f>COUNTIF(Respuestas!H$2:'Respuestas'!H$10350, G85)</f>
        <v>0</v>
      </c>
    </row>
    <row r="86" spans="1:8" x14ac:dyDescent="0.2">
      <c r="A86" s="28"/>
      <c r="B86" s="29">
        <f>COUNTIF(Respuestas!B$2:'Respuestas'!B$10350, A86)</f>
        <v>0</v>
      </c>
      <c r="C86" s="30">
        <f ca="1">COUNTIFS(Respuestas!B$2:'Respuestas'!B$10350, A86, Respuestas!C$2:'Respuestas'!C$10350, G$2)</f>
        <v>0</v>
      </c>
      <c r="D86" s="31">
        <f ca="1">COUNTIFS(Respuestas!B$2:'Respuestas'!B$10350, A86, Respuestas!C$2:'Respuestas'!C$10350, G$4)</f>
        <v>0</v>
      </c>
      <c r="E86" s="32">
        <f ca="1">COUNTIFS(Respuestas!B$2:'Respuestas'!B$10350, A86, Respuestas!C$2:'Respuestas'!C$10350, G$3)</f>
        <v>0</v>
      </c>
      <c r="F86" s="33"/>
      <c r="G86" s="40"/>
      <c r="H86" s="41">
        <f>COUNTIF(Respuestas!H$2:'Respuestas'!H$10350, G86)</f>
        <v>0</v>
      </c>
    </row>
    <row r="87" spans="1:8" x14ac:dyDescent="0.2">
      <c r="A87" s="28"/>
      <c r="B87" s="29">
        <f>COUNTIF(Respuestas!B$2:'Respuestas'!B$10350, A87)</f>
        <v>0</v>
      </c>
      <c r="C87" s="30">
        <f ca="1">COUNTIFS(Respuestas!B$2:'Respuestas'!B$10350, A87, Respuestas!C$2:'Respuestas'!C$10350, G$2)</f>
        <v>0</v>
      </c>
      <c r="D87" s="31">
        <f ca="1">COUNTIFS(Respuestas!B$2:'Respuestas'!B$10350, A87, Respuestas!C$2:'Respuestas'!C$10350, G$4)</f>
        <v>0</v>
      </c>
      <c r="E87" s="32">
        <f ca="1">COUNTIFS(Respuestas!B$2:'Respuestas'!B$10350, A87, Respuestas!C$2:'Respuestas'!C$10350, G$3)</f>
        <v>0</v>
      </c>
      <c r="F87" s="33"/>
      <c r="G87" s="40"/>
      <c r="H87" s="41">
        <f>COUNTIF(Respuestas!H$2:'Respuestas'!H$10350, G87)</f>
        <v>0</v>
      </c>
    </row>
    <row r="88" spans="1:8" x14ac:dyDescent="0.2">
      <c r="A88" s="28"/>
      <c r="B88" s="29">
        <f>COUNTIF(Respuestas!B$2:'Respuestas'!B$10350, A88)</f>
        <v>0</v>
      </c>
      <c r="C88" s="30">
        <f ca="1">COUNTIFS(Respuestas!B$2:'Respuestas'!B$10350, A88, Respuestas!C$2:'Respuestas'!C$10350, G$2)</f>
        <v>0</v>
      </c>
      <c r="D88" s="31">
        <f ca="1">COUNTIFS(Respuestas!B$2:'Respuestas'!B$10350, A88, Respuestas!C$2:'Respuestas'!C$10350, G$4)</f>
        <v>0</v>
      </c>
      <c r="E88" s="32">
        <f ca="1">COUNTIFS(Respuestas!B$2:'Respuestas'!B$10350, A88, Respuestas!C$2:'Respuestas'!C$10350, G$3)</f>
        <v>0</v>
      </c>
      <c r="F88" s="33"/>
      <c r="G88" s="40"/>
      <c r="H88" s="41">
        <f>COUNTIF(Respuestas!H$2:'Respuestas'!H$10350, G88)</f>
        <v>0</v>
      </c>
    </row>
    <row r="89" spans="1:8" x14ac:dyDescent="0.2">
      <c r="A89" s="28"/>
      <c r="B89" s="29">
        <f>COUNTIF(Respuestas!B$2:'Respuestas'!B$10350, A89)</f>
        <v>0</v>
      </c>
      <c r="C89" s="30">
        <f ca="1">COUNTIFS(Respuestas!B$2:'Respuestas'!B$10350, A89, Respuestas!C$2:'Respuestas'!C$10350, G$2)</f>
        <v>0</v>
      </c>
      <c r="D89" s="31">
        <f ca="1">COUNTIFS(Respuestas!B$2:'Respuestas'!B$10350, A89, Respuestas!C$2:'Respuestas'!C$10350, G$4)</f>
        <v>0</v>
      </c>
      <c r="E89" s="32">
        <f ca="1">COUNTIFS(Respuestas!B$2:'Respuestas'!B$10350, A89, Respuestas!C$2:'Respuestas'!C$10350, G$3)</f>
        <v>0</v>
      </c>
      <c r="F89" s="33"/>
      <c r="G89" s="40"/>
      <c r="H89" s="41">
        <f>COUNTIF(Respuestas!H$2:'Respuestas'!H$10350, G89)</f>
        <v>0</v>
      </c>
    </row>
    <row r="90" spans="1:8" x14ac:dyDescent="0.2">
      <c r="A90" s="28"/>
      <c r="B90" s="29">
        <f>COUNTIF(Respuestas!B$2:'Respuestas'!B$10350, A90)</f>
        <v>0</v>
      </c>
      <c r="C90" s="30">
        <f ca="1">COUNTIFS(Respuestas!B$2:'Respuestas'!B$10350, A90, Respuestas!C$2:'Respuestas'!C$10350, G$2)</f>
        <v>0</v>
      </c>
      <c r="D90" s="31">
        <f ca="1">COUNTIFS(Respuestas!B$2:'Respuestas'!B$10350, A90, Respuestas!C$2:'Respuestas'!C$10350, G$4)</f>
        <v>0</v>
      </c>
      <c r="E90" s="32">
        <f ca="1">COUNTIFS(Respuestas!B$2:'Respuestas'!B$10350, A90, Respuestas!C$2:'Respuestas'!C$10350, G$3)</f>
        <v>0</v>
      </c>
      <c r="F90" s="33"/>
      <c r="G90" s="40"/>
      <c r="H90" s="41">
        <f>COUNTIF(Respuestas!H$2:'Respuestas'!H$10350, G90)</f>
        <v>0</v>
      </c>
    </row>
    <row r="91" spans="1:8" x14ac:dyDescent="0.2">
      <c r="A91" s="28"/>
      <c r="B91" s="29">
        <f>COUNTIF(Respuestas!B$2:'Respuestas'!B$10350, A91)</f>
        <v>0</v>
      </c>
      <c r="C91" s="30">
        <f ca="1">COUNTIFS(Respuestas!B$2:'Respuestas'!B$10350, A91, Respuestas!C$2:'Respuestas'!C$10350, G$2)</f>
        <v>0</v>
      </c>
      <c r="D91" s="31">
        <f ca="1">COUNTIFS(Respuestas!B$2:'Respuestas'!B$10350, A91, Respuestas!C$2:'Respuestas'!C$10350, G$4)</f>
        <v>0</v>
      </c>
      <c r="E91" s="32">
        <f ca="1">COUNTIFS(Respuestas!B$2:'Respuestas'!B$10350, A91, Respuestas!C$2:'Respuestas'!C$10350, G$3)</f>
        <v>0</v>
      </c>
      <c r="F91" s="33"/>
      <c r="G91" s="40"/>
      <c r="H91" s="41">
        <f>COUNTIF(Respuestas!H$2:'Respuestas'!H$10350, G91)</f>
        <v>0</v>
      </c>
    </row>
    <row r="92" spans="1:8" x14ac:dyDescent="0.2">
      <c r="A92" s="28"/>
      <c r="B92" s="29">
        <f>COUNTIF(Respuestas!B$2:'Respuestas'!B$10350, A92)</f>
        <v>0</v>
      </c>
      <c r="C92" s="30">
        <f ca="1">COUNTIFS(Respuestas!B$2:'Respuestas'!B$10350, A92, Respuestas!C$2:'Respuestas'!C$10350, G$2)</f>
        <v>0</v>
      </c>
      <c r="D92" s="31">
        <f ca="1">COUNTIFS(Respuestas!B$2:'Respuestas'!B$10350, A92, Respuestas!C$2:'Respuestas'!C$10350, G$4)</f>
        <v>0</v>
      </c>
      <c r="E92" s="32">
        <f ca="1">COUNTIFS(Respuestas!B$2:'Respuestas'!B$10350, A92, Respuestas!C$2:'Respuestas'!C$10350, G$3)</f>
        <v>0</v>
      </c>
      <c r="F92" s="33"/>
      <c r="G92" s="40"/>
      <c r="H92" s="41">
        <f>COUNTIF(Respuestas!H$2:'Respuestas'!H$10350, G92)</f>
        <v>0</v>
      </c>
    </row>
    <row r="93" spans="1:8" x14ac:dyDescent="0.2">
      <c r="A93" s="28"/>
      <c r="B93" s="29">
        <f>COUNTIF(Respuestas!B$2:'Respuestas'!B$10350, A93)</f>
        <v>0</v>
      </c>
      <c r="C93" s="30">
        <f ca="1">COUNTIFS(Respuestas!B$2:'Respuestas'!B$10350, A93, Respuestas!C$2:'Respuestas'!C$10350, G$2)</f>
        <v>0</v>
      </c>
      <c r="D93" s="31">
        <f ca="1">COUNTIFS(Respuestas!B$2:'Respuestas'!B$10350, A93, Respuestas!C$2:'Respuestas'!C$10350, G$4)</f>
        <v>0</v>
      </c>
      <c r="E93" s="32">
        <f ca="1">COUNTIFS(Respuestas!B$2:'Respuestas'!B$10350, A93, Respuestas!C$2:'Respuestas'!C$10350, G$3)</f>
        <v>0</v>
      </c>
      <c r="F93" s="33"/>
      <c r="G93" s="40"/>
      <c r="H93" s="41">
        <f>COUNTIF(Respuestas!H$2:'Respuestas'!H$10350, G93)</f>
        <v>0</v>
      </c>
    </row>
    <row r="94" spans="1:8" x14ac:dyDescent="0.2">
      <c r="A94" s="28"/>
      <c r="B94" s="29">
        <f>COUNTIF(Respuestas!B$2:'Respuestas'!B$10350, A94)</f>
        <v>0</v>
      </c>
      <c r="C94" s="30">
        <f ca="1">COUNTIFS(Respuestas!B$2:'Respuestas'!B$10350, A94, Respuestas!C$2:'Respuestas'!C$10350, G$2)</f>
        <v>0</v>
      </c>
      <c r="D94" s="31">
        <f ca="1">COUNTIFS(Respuestas!B$2:'Respuestas'!B$10350, A94, Respuestas!C$2:'Respuestas'!C$10350, G$4)</f>
        <v>0</v>
      </c>
      <c r="E94" s="32">
        <f ca="1">COUNTIFS(Respuestas!B$2:'Respuestas'!B$10350, A94, Respuestas!C$2:'Respuestas'!C$10350, G$3)</f>
        <v>0</v>
      </c>
      <c r="F94" s="33"/>
      <c r="G94" s="40"/>
      <c r="H94" s="41">
        <f>COUNTIF(Respuestas!H$2:'Respuestas'!H$10350, G94)</f>
        <v>0</v>
      </c>
    </row>
    <row r="95" spans="1:8" x14ac:dyDescent="0.2">
      <c r="A95" s="28"/>
      <c r="B95" s="29">
        <f>COUNTIF(Respuestas!B$2:'Respuestas'!B$10350, A95)</f>
        <v>0</v>
      </c>
      <c r="C95" s="30">
        <f ca="1">COUNTIFS(Respuestas!B$2:'Respuestas'!B$10350, A95, Respuestas!C$2:'Respuestas'!C$10350, G$2)</f>
        <v>0</v>
      </c>
      <c r="D95" s="31">
        <f ca="1">COUNTIFS(Respuestas!B$2:'Respuestas'!B$10350, A95, Respuestas!C$2:'Respuestas'!C$10350, G$4)</f>
        <v>0</v>
      </c>
      <c r="E95" s="32">
        <f ca="1">COUNTIFS(Respuestas!B$2:'Respuestas'!B$10350, A95, Respuestas!C$2:'Respuestas'!C$10350, G$3)</f>
        <v>0</v>
      </c>
      <c r="F95" s="33"/>
      <c r="G95" s="40"/>
      <c r="H95" s="41">
        <f>COUNTIF(Respuestas!H$2:'Respuestas'!H$10350, G95)</f>
        <v>0</v>
      </c>
    </row>
    <row r="96" spans="1:8" x14ac:dyDescent="0.2">
      <c r="A96" s="28"/>
      <c r="B96" s="29">
        <f>COUNTIF(Respuestas!B$2:'Respuestas'!B$10350, A96)</f>
        <v>0</v>
      </c>
      <c r="C96" s="30">
        <f ca="1">COUNTIFS(Respuestas!B$2:'Respuestas'!B$10350, A96, Respuestas!C$2:'Respuestas'!C$10350, G$2)</f>
        <v>0</v>
      </c>
      <c r="D96" s="31">
        <f ca="1">COUNTIFS(Respuestas!B$2:'Respuestas'!B$10350, A96, Respuestas!C$2:'Respuestas'!C$10350, G$4)</f>
        <v>0</v>
      </c>
      <c r="E96" s="32">
        <f ca="1">COUNTIFS(Respuestas!B$2:'Respuestas'!B$10350, A96, Respuestas!C$2:'Respuestas'!C$10350, G$3)</f>
        <v>0</v>
      </c>
      <c r="F96" s="33"/>
      <c r="G96" s="40"/>
      <c r="H96" s="41">
        <f>COUNTIF(Respuestas!H$2:'Respuestas'!H$10350, G96)</f>
        <v>0</v>
      </c>
    </row>
    <row r="97" spans="1:8" x14ac:dyDescent="0.2">
      <c r="A97" s="28"/>
      <c r="B97" s="29">
        <f>COUNTIF(Respuestas!B$2:'Respuestas'!B$10350, A97)</f>
        <v>0</v>
      </c>
      <c r="C97" s="30">
        <f ca="1">COUNTIFS(Respuestas!B$2:'Respuestas'!B$10350, A97, Respuestas!C$2:'Respuestas'!C$10350, G$2)</f>
        <v>0</v>
      </c>
      <c r="D97" s="31">
        <f ca="1">COUNTIFS(Respuestas!B$2:'Respuestas'!B$10350, A97, Respuestas!C$2:'Respuestas'!C$10350, G$4)</f>
        <v>0</v>
      </c>
      <c r="E97" s="32">
        <f ca="1">COUNTIFS(Respuestas!B$2:'Respuestas'!B$10350, A97, Respuestas!C$2:'Respuestas'!C$10350, G$3)</f>
        <v>0</v>
      </c>
      <c r="F97" s="33"/>
      <c r="G97" s="40"/>
      <c r="H97" s="41">
        <f>COUNTIF(Respuestas!H$2:'Respuestas'!H$10350, G97)</f>
        <v>0</v>
      </c>
    </row>
    <row r="98" spans="1:8" x14ac:dyDescent="0.2">
      <c r="A98" s="28"/>
      <c r="B98" s="29">
        <f>COUNTIF(Respuestas!B$2:'Respuestas'!B$10350, A98)</f>
        <v>0</v>
      </c>
      <c r="C98" s="30">
        <f ca="1">COUNTIFS(Respuestas!B$2:'Respuestas'!B$10350, A98, Respuestas!C$2:'Respuestas'!C$10350, G$2)</f>
        <v>0</v>
      </c>
      <c r="D98" s="31">
        <f ca="1">COUNTIFS(Respuestas!B$2:'Respuestas'!B$10350, A98, Respuestas!C$2:'Respuestas'!C$10350, G$4)</f>
        <v>0</v>
      </c>
      <c r="E98" s="32">
        <f ca="1">COUNTIFS(Respuestas!B$2:'Respuestas'!B$10350, A98, Respuestas!C$2:'Respuestas'!C$10350, G$3)</f>
        <v>0</v>
      </c>
      <c r="F98" s="33"/>
      <c r="G98" s="40"/>
      <c r="H98" s="41">
        <f>COUNTIF(Respuestas!H$2:'Respuestas'!H$10350, G98)</f>
        <v>0</v>
      </c>
    </row>
    <row r="99" spans="1:8" x14ac:dyDescent="0.2">
      <c r="A99" s="28"/>
      <c r="B99" s="29">
        <f>COUNTIF(Respuestas!B$2:'Respuestas'!B$10350, A99)</f>
        <v>0</v>
      </c>
      <c r="C99" s="30">
        <f ca="1">COUNTIFS(Respuestas!B$2:'Respuestas'!B$10350, A99, Respuestas!C$2:'Respuestas'!C$10350, G$2)</f>
        <v>0</v>
      </c>
      <c r="D99" s="31">
        <f ca="1">COUNTIFS(Respuestas!B$2:'Respuestas'!B$10350, A99, Respuestas!C$2:'Respuestas'!C$10350, G$4)</f>
        <v>0</v>
      </c>
      <c r="E99" s="32">
        <f ca="1">COUNTIFS(Respuestas!B$2:'Respuestas'!B$10350, A99, Respuestas!C$2:'Respuestas'!C$10350, G$3)</f>
        <v>0</v>
      </c>
      <c r="F99" s="33"/>
      <c r="G99" s="40"/>
      <c r="H99" s="41">
        <f>COUNTIF(Respuestas!H$2:'Respuestas'!H$10350, G99)</f>
        <v>0</v>
      </c>
    </row>
    <row r="100" spans="1:8" x14ac:dyDescent="0.2">
      <c r="A100" s="28"/>
      <c r="B100" s="29">
        <f>COUNTIF(Respuestas!B$2:'Respuestas'!B$10350, A100)</f>
        <v>0</v>
      </c>
      <c r="C100" s="30">
        <f ca="1">COUNTIFS(Respuestas!B$2:'Respuestas'!B$10350, A100, Respuestas!C$2:'Respuestas'!C$10350, G$2)</f>
        <v>0</v>
      </c>
      <c r="D100" s="31">
        <f ca="1">COUNTIFS(Respuestas!B$2:'Respuestas'!B$10350, A100, Respuestas!C$2:'Respuestas'!C$10350, G$4)</f>
        <v>0</v>
      </c>
      <c r="E100" s="32">
        <f ca="1">COUNTIFS(Respuestas!B$2:'Respuestas'!B$10350, A100, Respuestas!C$2:'Respuestas'!C$10350, G$3)</f>
        <v>0</v>
      </c>
      <c r="F100" s="33"/>
      <c r="G100" s="40"/>
      <c r="H100" s="41">
        <f>COUNTIF(Respuestas!H$2:'Respuestas'!H$10350, G100)</f>
        <v>0</v>
      </c>
    </row>
    <row r="101" spans="1:8" x14ac:dyDescent="0.2">
      <c r="A101" s="28"/>
      <c r="B101" s="29">
        <f>COUNTIF(Respuestas!B$2:'Respuestas'!B$10350, A101)</f>
        <v>0</v>
      </c>
      <c r="C101" s="30">
        <f ca="1">COUNTIFS(Respuestas!B$2:'Respuestas'!B$10350, A101, Respuestas!C$2:'Respuestas'!C$10350, G$2)</f>
        <v>0</v>
      </c>
      <c r="D101" s="31">
        <f ca="1">COUNTIFS(Respuestas!B$2:'Respuestas'!B$10350, A101, Respuestas!C$2:'Respuestas'!C$10350, G$4)</f>
        <v>0</v>
      </c>
      <c r="E101" s="32">
        <f ca="1">COUNTIFS(Respuestas!B$2:'Respuestas'!B$10350, A101, Respuestas!C$2:'Respuestas'!C$10350, G$3)</f>
        <v>0</v>
      </c>
      <c r="F101" s="33"/>
      <c r="G101" s="40"/>
      <c r="H101" s="41">
        <f>COUNTIF(Respuestas!H$2:'Respuestas'!H$10350, G101)</f>
        <v>0</v>
      </c>
    </row>
    <row r="102" spans="1:8" x14ac:dyDescent="0.2">
      <c r="A102" s="28"/>
      <c r="B102" s="29">
        <f>COUNTIF(Respuestas!B$2:'Respuestas'!B$10350, A102)</f>
        <v>0</v>
      </c>
      <c r="C102" s="30">
        <f ca="1">COUNTIFS(Respuestas!B$2:'Respuestas'!B$10350, A102, Respuestas!C$2:'Respuestas'!C$10350, G$2)</f>
        <v>0</v>
      </c>
      <c r="D102" s="31">
        <f ca="1">COUNTIFS(Respuestas!B$2:'Respuestas'!B$10350, A102, Respuestas!C$2:'Respuestas'!C$10350, G$4)</f>
        <v>0</v>
      </c>
      <c r="E102" s="32">
        <f ca="1">COUNTIFS(Respuestas!B$2:'Respuestas'!B$10350, A102, Respuestas!C$2:'Respuestas'!C$10350, G$3)</f>
        <v>0</v>
      </c>
      <c r="F102" s="33"/>
      <c r="G102" s="40"/>
      <c r="H102" s="41">
        <f>COUNTIF(Respuestas!H$2:'Respuestas'!H$10350, G102)</f>
        <v>0</v>
      </c>
    </row>
    <row r="103" spans="1:8" x14ac:dyDescent="0.2">
      <c r="A103" s="28"/>
      <c r="B103" s="29">
        <f>COUNTIF(Respuestas!B$2:'Respuestas'!B$10350, A103)</f>
        <v>0</v>
      </c>
      <c r="C103" s="30">
        <f ca="1">COUNTIFS(Respuestas!B$2:'Respuestas'!B$10350, A103, Respuestas!C$2:'Respuestas'!C$10350, G$2)</f>
        <v>0</v>
      </c>
      <c r="D103" s="31">
        <f ca="1">COUNTIFS(Respuestas!B$2:'Respuestas'!B$10350, A103, Respuestas!C$2:'Respuestas'!C$10350, G$4)</f>
        <v>0</v>
      </c>
      <c r="E103" s="32">
        <f ca="1">COUNTIFS(Respuestas!B$2:'Respuestas'!B$10350, A103, Respuestas!C$2:'Respuestas'!C$10350, G$3)</f>
        <v>0</v>
      </c>
      <c r="F103" s="33"/>
      <c r="G103" s="40"/>
      <c r="H103" s="41">
        <f>COUNTIF(Respuestas!H$2:'Respuestas'!H$10350, G103)</f>
        <v>0</v>
      </c>
    </row>
    <row r="104" spans="1:8" x14ac:dyDescent="0.2">
      <c r="A104" s="28"/>
      <c r="B104" s="29">
        <f>COUNTIF(Respuestas!B$2:'Respuestas'!B$10350, A104)</f>
        <v>0</v>
      </c>
      <c r="C104" s="30">
        <f ca="1">COUNTIFS(Respuestas!B$2:'Respuestas'!B$10350, A104, Respuestas!C$2:'Respuestas'!C$10350, G$2)</f>
        <v>0</v>
      </c>
      <c r="D104" s="31">
        <f ca="1">COUNTIFS(Respuestas!B$2:'Respuestas'!B$10350, A104, Respuestas!C$2:'Respuestas'!C$10350, G$4)</f>
        <v>0</v>
      </c>
      <c r="E104" s="32">
        <f ca="1">COUNTIFS(Respuestas!B$2:'Respuestas'!B$10350, A104, Respuestas!C$2:'Respuestas'!C$10350, G$3)</f>
        <v>0</v>
      </c>
      <c r="F104" s="33"/>
      <c r="G104" s="40"/>
      <c r="H104" s="41">
        <f>COUNTIF(Respuestas!H$2:'Respuestas'!H$10350, G104)</f>
        <v>0</v>
      </c>
    </row>
    <row r="105" spans="1:8" x14ac:dyDescent="0.2">
      <c r="A105" s="28"/>
      <c r="B105" s="29">
        <f>COUNTIF(Respuestas!B$2:'Respuestas'!B$10350, A105)</f>
        <v>0</v>
      </c>
      <c r="C105" s="30">
        <f ca="1">COUNTIFS(Respuestas!B$2:'Respuestas'!B$10350, A105, Respuestas!C$2:'Respuestas'!C$10350, G$2)</f>
        <v>0</v>
      </c>
      <c r="D105" s="31">
        <f ca="1">COUNTIFS(Respuestas!B$2:'Respuestas'!B$10350, A105, Respuestas!C$2:'Respuestas'!C$10350, G$4)</f>
        <v>0</v>
      </c>
      <c r="E105" s="32">
        <f ca="1">COUNTIFS(Respuestas!B$2:'Respuestas'!B$10350, A105, Respuestas!C$2:'Respuestas'!C$10350, G$3)</f>
        <v>0</v>
      </c>
      <c r="F105" s="33"/>
      <c r="G105" s="40"/>
      <c r="H105" s="41">
        <f>COUNTIF(Respuestas!H$2:'Respuestas'!H$10350, G105)</f>
        <v>0</v>
      </c>
    </row>
    <row r="106" spans="1:8" x14ac:dyDescent="0.2">
      <c r="A106" s="28"/>
      <c r="B106" s="29">
        <f>COUNTIF(Respuestas!B$2:'Respuestas'!B$10350, A106)</f>
        <v>0</v>
      </c>
      <c r="C106" s="30">
        <f ca="1">COUNTIFS(Respuestas!B$2:'Respuestas'!B$10350, A106, Respuestas!C$2:'Respuestas'!C$10350, G$2)</f>
        <v>0</v>
      </c>
      <c r="D106" s="31">
        <f ca="1">COUNTIFS(Respuestas!B$2:'Respuestas'!B$10350, A106, Respuestas!C$2:'Respuestas'!C$10350, G$4)</f>
        <v>0</v>
      </c>
      <c r="E106" s="32">
        <f ca="1">COUNTIFS(Respuestas!B$2:'Respuestas'!B$10350, A106, Respuestas!C$2:'Respuestas'!C$10350, G$3)</f>
        <v>0</v>
      </c>
      <c r="F106" s="33"/>
      <c r="G106" s="40"/>
      <c r="H106" s="41">
        <f>COUNTIF(Respuestas!H$2:'Respuestas'!H$10350, G106)</f>
        <v>0</v>
      </c>
    </row>
    <row r="107" spans="1:8" x14ac:dyDescent="0.2">
      <c r="A107" s="28"/>
      <c r="B107" s="29">
        <f>COUNTIF(Respuestas!B$2:'Respuestas'!B$10350, A107)</f>
        <v>0</v>
      </c>
      <c r="C107" s="30">
        <f ca="1">COUNTIFS(Respuestas!B$2:'Respuestas'!B$10350, A107, Respuestas!C$2:'Respuestas'!C$10350, G$2)</f>
        <v>0</v>
      </c>
      <c r="D107" s="31">
        <f ca="1">COUNTIFS(Respuestas!B$2:'Respuestas'!B$10350, A107, Respuestas!C$2:'Respuestas'!C$10350, G$4)</f>
        <v>0</v>
      </c>
      <c r="E107" s="32">
        <f ca="1">COUNTIFS(Respuestas!B$2:'Respuestas'!B$10350, A107, Respuestas!C$2:'Respuestas'!C$10350, G$3)</f>
        <v>0</v>
      </c>
      <c r="F107" s="33"/>
      <c r="G107" s="40"/>
      <c r="H107" s="41">
        <f>COUNTIF(Respuestas!H$2:'Respuestas'!H$10350, G107)</f>
        <v>0</v>
      </c>
    </row>
    <row r="108" spans="1:8" x14ac:dyDescent="0.2">
      <c r="A108" s="28"/>
      <c r="B108" s="29">
        <f>COUNTIF(Respuestas!B$2:'Respuestas'!B$10350, A108)</f>
        <v>0</v>
      </c>
      <c r="C108" s="30">
        <f ca="1">COUNTIFS(Respuestas!B$2:'Respuestas'!B$10350, A108, Respuestas!C$2:'Respuestas'!C$10350, G$2)</f>
        <v>0</v>
      </c>
      <c r="D108" s="31">
        <f ca="1">COUNTIFS(Respuestas!B$2:'Respuestas'!B$10350, A108, Respuestas!C$2:'Respuestas'!C$10350, G$4)</f>
        <v>0</v>
      </c>
      <c r="E108" s="32">
        <f ca="1">COUNTIFS(Respuestas!B$2:'Respuestas'!B$10350, A108, Respuestas!C$2:'Respuestas'!C$10350, G$3)</f>
        <v>0</v>
      </c>
      <c r="F108" s="33"/>
      <c r="G108" s="40"/>
      <c r="H108" s="41">
        <f>COUNTIF(Respuestas!H$2:'Respuestas'!H$10350, G108)</f>
        <v>0</v>
      </c>
    </row>
    <row r="109" spans="1:8" x14ac:dyDescent="0.2">
      <c r="A109" s="28"/>
      <c r="B109" s="29">
        <f>COUNTIF(Respuestas!B$2:'Respuestas'!B$10350, A109)</f>
        <v>0</v>
      </c>
      <c r="C109" s="30">
        <f ca="1">COUNTIFS(Respuestas!B$2:'Respuestas'!B$10350, A109, Respuestas!C$2:'Respuestas'!C$10350, G$2)</f>
        <v>0</v>
      </c>
      <c r="D109" s="31">
        <f ca="1">COUNTIFS(Respuestas!B$2:'Respuestas'!B$10350, A109, Respuestas!C$2:'Respuestas'!C$10350, G$4)</f>
        <v>0</v>
      </c>
      <c r="E109" s="32">
        <f ca="1">COUNTIFS(Respuestas!B$2:'Respuestas'!B$10350, A109, Respuestas!C$2:'Respuestas'!C$10350, G$3)</f>
        <v>0</v>
      </c>
      <c r="F109" s="33"/>
      <c r="G109" s="40"/>
      <c r="H109" s="41">
        <f>COUNTIF(Respuestas!H$2:'Respuestas'!H$10350, G109)</f>
        <v>0</v>
      </c>
    </row>
    <row r="110" spans="1:8" x14ac:dyDescent="0.2">
      <c r="A110" s="28"/>
      <c r="B110" s="29">
        <f>COUNTIF(Respuestas!B$2:'Respuestas'!B$10350, A110)</f>
        <v>0</v>
      </c>
      <c r="C110" s="30">
        <f ca="1">COUNTIFS(Respuestas!B$2:'Respuestas'!B$10350, A110, Respuestas!C$2:'Respuestas'!C$10350, G$2)</f>
        <v>0</v>
      </c>
      <c r="D110" s="31">
        <f ca="1">COUNTIFS(Respuestas!B$2:'Respuestas'!B$10350, A110, Respuestas!C$2:'Respuestas'!C$10350, G$4)</f>
        <v>0</v>
      </c>
      <c r="E110" s="32">
        <f ca="1">COUNTIFS(Respuestas!B$2:'Respuestas'!B$10350, A110, Respuestas!C$2:'Respuestas'!C$10350, G$3)</f>
        <v>0</v>
      </c>
      <c r="F110" s="33"/>
      <c r="G110" s="40"/>
      <c r="H110" s="41">
        <f>COUNTIF(Respuestas!H$2:'Respuestas'!H$10350, G110)</f>
        <v>0</v>
      </c>
    </row>
    <row r="111" spans="1:8" x14ac:dyDescent="0.2">
      <c r="A111" s="28"/>
      <c r="B111" s="29">
        <f>COUNTIF(Respuestas!B$2:'Respuestas'!B$10350, A111)</f>
        <v>0</v>
      </c>
      <c r="C111" s="30">
        <f ca="1">COUNTIFS(Respuestas!B$2:'Respuestas'!B$10350, A111, Respuestas!C$2:'Respuestas'!C$10350, G$2)</f>
        <v>0</v>
      </c>
      <c r="D111" s="31">
        <f ca="1">COUNTIFS(Respuestas!B$2:'Respuestas'!B$10350, A111, Respuestas!C$2:'Respuestas'!C$10350, G$4)</f>
        <v>0</v>
      </c>
      <c r="E111" s="32">
        <f ca="1">COUNTIFS(Respuestas!B$2:'Respuestas'!B$10350, A111, Respuestas!C$2:'Respuestas'!C$10350, G$3)</f>
        <v>0</v>
      </c>
      <c r="F111" s="33"/>
      <c r="G111" s="40"/>
      <c r="H111" s="41">
        <f>COUNTIF(Respuestas!H$2:'Respuestas'!H$10350, G111)</f>
        <v>0</v>
      </c>
    </row>
    <row r="112" spans="1:8" x14ac:dyDescent="0.2">
      <c r="A112" s="28"/>
      <c r="B112" s="29">
        <f>COUNTIF(Respuestas!B$2:'Respuestas'!B$10350, A112)</f>
        <v>0</v>
      </c>
      <c r="C112" s="30">
        <f ca="1">COUNTIFS(Respuestas!B$2:'Respuestas'!B$10350, A112, Respuestas!C$2:'Respuestas'!C$10350, G$2)</f>
        <v>0</v>
      </c>
      <c r="D112" s="31">
        <f ca="1">COUNTIFS(Respuestas!B$2:'Respuestas'!B$10350, A112, Respuestas!C$2:'Respuestas'!C$10350, G$4)</f>
        <v>0</v>
      </c>
      <c r="E112" s="32">
        <f ca="1">COUNTIFS(Respuestas!B$2:'Respuestas'!B$10350, A112, Respuestas!C$2:'Respuestas'!C$10350, G$3)</f>
        <v>0</v>
      </c>
      <c r="F112" s="33"/>
      <c r="G112" s="40"/>
      <c r="H112" s="41">
        <f>COUNTIF(Respuestas!H$2:'Respuestas'!H$10350, G112)</f>
        <v>0</v>
      </c>
    </row>
    <row r="113" spans="1:8" x14ac:dyDescent="0.2">
      <c r="A113" s="28"/>
      <c r="B113" s="29">
        <f>COUNTIF(Respuestas!B$2:'Respuestas'!B$10350, A113)</f>
        <v>0</v>
      </c>
      <c r="C113" s="30">
        <f ca="1">COUNTIFS(Respuestas!B$2:'Respuestas'!B$10350, A113, Respuestas!C$2:'Respuestas'!C$10350, G$2)</f>
        <v>0</v>
      </c>
      <c r="D113" s="31">
        <f ca="1">COUNTIFS(Respuestas!B$2:'Respuestas'!B$10350, A113, Respuestas!C$2:'Respuestas'!C$10350, G$4)</f>
        <v>0</v>
      </c>
      <c r="E113" s="32">
        <f ca="1">COUNTIFS(Respuestas!B$2:'Respuestas'!B$10350, A113, Respuestas!C$2:'Respuestas'!C$10350, G$3)</f>
        <v>0</v>
      </c>
      <c r="F113" s="33"/>
      <c r="G113" s="40"/>
      <c r="H113" s="41">
        <f>COUNTIF(Respuestas!H$2:'Respuestas'!H$10350, G113)</f>
        <v>0</v>
      </c>
    </row>
    <row r="114" spans="1:8" x14ac:dyDescent="0.2">
      <c r="A114" s="28"/>
      <c r="B114" s="29">
        <f>COUNTIF(Respuestas!B$2:'Respuestas'!B$10350, A114)</f>
        <v>0</v>
      </c>
      <c r="C114" s="30">
        <f ca="1">COUNTIFS(Respuestas!B$2:'Respuestas'!B$10350, A114, Respuestas!C$2:'Respuestas'!C$10350, G$2)</f>
        <v>0</v>
      </c>
      <c r="D114" s="31">
        <f ca="1">COUNTIFS(Respuestas!B$2:'Respuestas'!B$10350, A114, Respuestas!C$2:'Respuestas'!C$10350, G$4)</f>
        <v>0</v>
      </c>
      <c r="E114" s="32">
        <f ca="1">COUNTIFS(Respuestas!B$2:'Respuestas'!B$10350, A114, Respuestas!C$2:'Respuestas'!C$10350, G$3)</f>
        <v>0</v>
      </c>
      <c r="F114" s="33"/>
      <c r="G114" s="40"/>
      <c r="H114" s="41">
        <f>COUNTIF(Respuestas!H$2:'Respuestas'!H$10350, G114)</f>
        <v>0</v>
      </c>
    </row>
    <row r="115" spans="1:8" x14ac:dyDescent="0.2">
      <c r="A115" s="28"/>
      <c r="B115" s="29">
        <f>COUNTIF(Respuestas!B$2:'Respuestas'!B$10350, A115)</f>
        <v>0</v>
      </c>
      <c r="C115" s="30">
        <f ca="1">COUNTIFS(Respuestas!B$2:'Respuestas'!B$10350, A115, Respuestas!C$2:'Respuestas'!C$10350, G$2)</f>
        <v>0</v>
      </c>
      <c r="D115" s="31">
        <f ca="1">COUNTIFS(Respuestas!B$2:'Respuestas'!B$10350, A115, Respuestas!C$2:'Respuestas'!C$10350, G$4)</f>
        <v>0</v>
      </c>
      <c r="E115" s="32">
        <f ca="1">COUNTIFS(Respuestas!B$2:'Respuestas'!B$10350, A115, Respuestas!C$2:'Respuestas'!C$10350, G$3)</f>
        <v>0</v>
      </c>
      <c r="F115" s="33"/>
      <c r="G115" s="40"/>
      <c r="H115" s="41">
        <f>COUNTIF(Respuestas!H$2:'Respuestas'!H$10350, G115)</f>
        <v>0</v>
      </c>
    </row>
    <row r="116" spans="1:8" x14ac:dyDescent="0.2">
      <c r="A116" s="28"/>
      <c r="B116" s="29">
        <f>COUNTIF(Respuestas!B$2:'Respuestas'!B$10350, A116)</f>
        <v>0</v>
      </c>
      <c r="C116" s="30">
        <f ca="1">COUNTIFS(Respuestas!B$2:'Respuestas'!B$10350, A116, Respuestas!C$2:'Respuestas'!C$10350, G$2)</f>
        <v>0</v>
      </c>
      <c r="D116" s="31">
        <f ca="1">COUNTIFS(Respuestas!B$2:'Respuestas'!B$10350, A116, Respuestas!C$2:'Respuestas'!C$10350, G$4)</f>
        <v>0</v>
      </c>
      <c r="E116" s="32">
        <f ca="1">COUNTIFS(Respuestas!B$2:'Respuestas'!B$10350, A116, Respuestas!C$2:'Respuestas'!C$10350, G$3)</f>
        <v>0</v>
      </c>
      <c r="F116" s="33"/>
      <c r="G116" s="40"/>
      <c r="H116" s="41">
        <f>COUNTIF(Respuestas!H$2:'Respuestas'!H$10350, G116)</f>
        <v>0</v>
      </c>
    </row>
    <row r="117" spans="1:8" x14ac:dyDescent="0.2">
      <c r="A117" s="28"/>
      <c r="B117" s="29">
        <f>COUNTIF(Respuestas!B$2:'Respuestas'!B$10350, A117)</f>
        <v>0</v>
      </c>
      <c r="C117" s="30">
        <f ca="1">COUNTIFS(Respuestas!B$2:'Respuestas'!B$10350, A117, Respuestas!C$2:'Respuestas'!C$10350, G$2)</f>
        <v>0</v>
      </c>
      <c r="D117" s="31">
        <f ca="1">COUNTIFS(Respuestas!B$2:'Respuestas'!B$10350, A117, Respuestas!C$2:'Respuestas'!C$10350, G$4)</f>
        <v>0</v>
      </c>
      <c r="E117" s="32">
        <f ca="1">COUNTIFS(Respuestas!B$2:'Respuestas'!B$10350, A117, Respuestas!C$2:'Respuestas'!C$10350, G$3)</f>
        <v>0</v>
      </c>
      <c r="F117" s="33"/>
      <c r="G117" s="40"/>
      <c r="H117" s="41">
        <f>COUNTIF(Respuestas!H$2:'Respuestas'!H$10350, G117)</f>
        <v>0</v>
      </c>
    </row>
    <row r="118" spans="1:8" x14ac:dyDescent="0.2">
      <c r="A118" s="28"/>
      <c r="B118" s="29">
        <f>COUNTIF(Respuestas!B$2:'Respuestas'!B$10350, A118)</f>
        <v>0</v>
      </c>
      <c r="C118" s="30">
        <f ca="1">COUNTIFS(Respuestas!B$2:'Respuestas'!B$10350, A118, Respuestas!C$2:'Respuestas'!C$10350, G$2)</f>
        <v>0</v>
      </c>
      <c r="D118" s="31">
        <f ca="1">COUNTIFS(Respuestas!B$2:'Respuestas'!B$10350, A118, Respuestas!C$2:'Respuestas'!C$10350, G$4)</f>
        <v>0</v>
      </c>
      <c r="E118" s="32">
        <f ca="1">COUNTIFS(Respuestas!B$2:'Respuestas'!B$10350, A118, Respuestas!C$2:'Respuestas'!C$10350, G$3)</f>
        <v>0</v>
      </c>
      <c r="F118" s="33"/>
      <c r="G118" s="40"/>
      <c r="H118" s="41">
        <f>COUNTIF(Respuestas!H$2:'Respuestas'!H$10350, G118)</f>
        <v>0</v>
      </c>
    </row>
    <row r="119" spans="1:8" x14ac:dyDescent="0.2">
      <c r="A119" s="28"/>
      <c r="B119" s="29">
        <f>COUNTIF(Respuestas!B$2:'Respuestas'!B$10350, A119)</f>
        <v>0</v>
      </c>
      <c r="C119" s="30">
        <f ca="1">COUNTIFS(Respuestas!B$2:'Respuestas'!B$10350, A119, Respuestas!C$2:'Respuestas'!C$10350, G$2)</f>
        <v>0</v>
      </c>
      <c r="D119" s="31">
        <f ca="1">COUNTIFS(Respuestas!B$2:'Respuestas'!B$10350, A119, Respuestas!C$2:'Respuestas'!C$10350, G$4)</f>
        <v>0</v>
      </c>
      <c r="E119" s="32">
        <f ca="1">COUNTIFS(Respuestas!B$2:'Respuestas'!B$10350, A119, Respuestas!C$2:'Respuestas'!C$10350, G$3)</f>
        <v>0</v>
      </c>
      <c r="F119" s="33"/>
      <c r="G119" s="40"/>
      <c r="H119" s="41">
        <f>COUNTIF(Respuestas!H$2:'Respuestas'!H$10350, G119)</f>
        <v>0</v>
      </c>
    </row>
    <row r="120" spans="1:8" x14ac:dyDescent="0.2">
      <c r="A120" s="28"/>
      <c r="B120" s="29">
        <f>COUNTIF(Respuestas!B$2:'Respuestas'!B$10350, A120)</f>
        <v>0</v>
      </c>
      <c r="C120" s="30">
        <f ca="1">COUNTIFS(Respuestas!B$2:'Respuestas'!B$10350, A120, Respuestas!C$2:'Respuestas'!C$10350, G$2)</f>
        <v>0</v>
      </c>
      <c r="D120" s="31">
        <f ca="1">COUNTIFS(Respuestas!B$2:'Respuestas'!B$10350, A120, Respuestas!C$2:'Respuestas'!C$10350, G$4)</f>
        <v>0</v>
      </c>
      <c r="E120" s="32">
        <f ca="1">COUNTIFS(Respuestas!B$2:'Respuestas'!B$10350, A120, Respuestas!C$2:'Respuestas'!C$10350, G$3)</f>
        <v>0</v>
      </c>
      <c r="F120" s="33"/>
      <c r="G120" s="40"/>
      <c r="H120" s="41">
        <f>COUNTIF(Respuestas!H$2:'Respuestas'!H$10350, G120)</f>
        <v>0</v>
      </c>
    </row>
    <row r="121" spans="1:8" x14ac:dyDescent="0.2">
      <c r="A121" s="28"/>
      <c r="B121" s="29">
        <f>COUNTIF(Respuestas!B$2:'Respuestas'!B$10350, A121)</f>
        <v>0</v>
      </c>
      <c r="C121" s="30">
        <f ca="1">COUNTIFS(Respuestas!B$2:'Respuestas'!B$10350, A121, Respuestas!C$2:'Respuestas'!C$10350, G$2)</f>
        <v>0</v>
      </c>
      <c r="D121" s="31">
        <f ca="1">COUNTIFS(Respuestas!B$2:'Respuestas'!B$10350, A121, Respuestas!C$2:'Respuestas'!C$10350, G$4)</f>
        <v>0</v>
      </c>
      <c r="E121" s="32">
        <f ca="1">COUNTIFS(Respuestas!B$2:'Respuestas'!B$10350, A121, Respuestas!C$2:'Respuestas'!C$10350, G$3)</f>
        <v>0</v>
      </c>
      <c r="F121" s="33"/>
      <c r="G121" s="40"/>
      <c r="H121" s="41">
        <f>COUNTIF(Respuestas!H$2:'Respuestas'!H$10350, G121)</f>
        <v>0</v>
      </c>
    </row>
    <row r="122" spans="1:8" x14ac:dyDescent="0.2">
      <c r="A122" s="28"/>
      <c r="B122" s="29">
        <f>COUNTIF(Respuestas!B$2:'Respuestas'!B$10350, A122)</f>
        <v>0</v>
      </c>
      <c r="C122" s="30">
        <f ca="1">COUNTIFS(Respuestas!B$2:'Respuestas'!B$10350, A122, Respuestas!C$2:'Respuestas'!C$10350, G$2)</f>
        <v>0</v>
      </c>
      <c r="D122" s="31">
        <f ca="1">COUNTIFS(Respuestas!B$2:'Respuestas'!B$10350, A122, Respuestas!C$2:'Respuestas'!C$10350, G$4)</f>
        <v>0</v>
      </c>
      <c r="E122" s="32">
        <f ca="1">COUNTIFS(Respuestas!B$2:'Respuestas'!B$10350, A122, Respuestas!C$2:'Respuestas'!C$10350, G$3)</f>
        <v>0</v>
      </c>
      <c r="F122" s="33"/>
      <c r="G122" s="40"/>
      <c r="H122" s="41">
        <f>COUNTIF(Respuestas!H$2:'Respuestas'!H$10350, G122)</f>
        <v>0</v>
      </c>
    </row>
    <row r="123" spans="1:8" x14ac:dyDescent="0.2">
      <c r="A123" s="28"/>
      <c r="B123" s="29">
        <f>COUNTIF(Respuestas!B$2:'Respuestas'!B$10350, A123)</f>
        <v>0</v>
      </c>
      <c r="C123" s="30">
        <f ca="1">COUNTIFS(Respuestas!B$2:'Respuestas'!B$10350, A123, Respuestas!C$2:'Respuestas'!C$10350, G$2)</f>
        <v>0</v>
      </c>
      <c r="D123" s="31">
        <f ca="1">COUNTIFS(Respuestas!B$2:'Respuestas'!B$10350, A123, Respuestas!C$2:'Respuestas'!C$10350, G$4)</f>
        <v>0</v>
      </c>
      <c r="E123" s="32">
        <f ca="1">COUNTIFS(Respuestas!B$2:'Respuestas'!B$10350, A123, Respuestas!C$2:'Respuestas'!C$10350, G$3)</f>
        <v>0</v>
      </c>
      <c r="F123" s="33"/>
      <c r="G123" s="40"/>
      <c r="H123" s="41">
        <f>COUNTIF(Respuestas!H$2:'Respuestas'!H$10350, G123)</f>
        <v>0</v>
      </c>
    </row>
    <row r="124" spans="1:8" x14ac:dyDescent="0.2">
      <c r="A124" s="28"/>
      <c r="B124" s="29">
        <f>COUNTIF(Respuestas!B$2:'Respuestas'!B$10350, A124)</f>
        <v>0</v>
      </c>
      <c r="C124" s="30">
        <f ca="1">COUNTIFS(Respuestas!B$2:'Respuestas'!B$10350, A124, Respuestas!C$2:'Respuestas'!C$10350, G$2)</f>
        <v>0</v>
      </c>
      <c r="D124" s="31">
        <f ca="1">COUNTIFS(Respuestas!B$2:'Respuestas'!B$10350, A124, Respuestas!C$2:'Respuestas'!C$10350, G$4)</f>
        <v>0</v>
      </c>
      <c r="E124" s="32">
        <f ca="1">COUNTIFS(Respuestas!B$2:'Respuestas'!B$10350, A124, Respuestas!C$2:'Respuestas'!C$10350, G$3)</f>
        <v>0</v>
      </c>
      <c r="F124" s="33"/>
      <c r="G124" s="40"/>
      <c r="H124" s="41">
        <f>COUNTIF(Respuestas!H$2:'Respuestas'!H$10350, G124)</f>
        <v>0</v>
      </c>
    </row>
    <row r="125" spans="1:8" x14ac:dyDescent="0.2">
      <c r="A125" s="28"/>
      <c r="B125" s="29">
        <f>COUNTIF(Respuestas!B$2:'Respuestas'!B$10350, A125)</f>
        <v>0</v>
      </c>
      <c r="C125" s="30">
        <f ca="1">COUNTIFS(Respuestas!B$2:'Respuestas'!B$10350, A125, Respuestas!C$2:'Respuestas'!C$10350, G$2)</f>
        <v>0</v>
      </c>
      <c r="D125" s="31">
        <f ca="1">COUNTIFS(Respuestas!B$2:'Respuestas'!B$10350, A125, Respuestas!C$2:'Respuestas'!C$10350, G$4)</f>
        <v>0</v>
      </c>
      <c r="E125" s="32">
        <f ca="1">COUNTIFS(Respuestas!B$2:'Respuestas'!B$10350, A125, Respuestas!C$2:'Respuestas'!C$10350, G$3)</f>
        <v>0</v>
      </c>
      <c r="F125" s="33"/>
      <c r="G125" s="40"/>
      <c r="H125" s="41">
        <f>COUNTIF(Respuestas!H$2:'Respuestas'!H$10350, G125)</f>
        <v>0</v>
      </c>
    </row>
    <row r="126" spans="1:8" x14ac:dyDescent="0.2">
      <c r="A126" s="28"/>
      <c r="B126" s="29">
        <f>COUNTIF(Respuestas!B$2:'Respuestas'!B$10350, A126)</f>
        <v>0</v>
      </c>
      <c r="C126" s="30">
        <f ca="1">COUNTIFS(Respuestas!B$2:'Respuestas'!B$10350, A126, Respuestas!C$2:'Respuestas'!C$10350, G$2)</f>
        <v>0</v>
      </c>
      <c r="D126" s="31">
        <f ca="1">COUNTIFS(Respuestas!B$2:'Respuestas'!B$10350, A126, Respuestas!C$2:'Respuestas'!C$10350, G$4)</f>
        <v>0</v>
      </c>
      <c r="E126" s="32">
        <f ca="1">COUNTIFS(Respuestas!B$2:'Respuestas'!B$10350, A126, Respuestas!C$2:'Respuestas'!C$10350, G$3)</f>
        <v>0</v>
      </c>
      <c r="F126" s="33"/>
      <c r="G126" s="40"/>
      <c r="H126" s="41">
        <f>COUNTIF(Respuestas!H$2:'Respuestas'!H$10350, G126)</f>
        <v>0</v>
      </c>
    </row>
    <row r="127" spans="1:8" x14ac:dyDescent="0.2">
      <c r="A127" s="28"/>
      <c r="B127" s="29">
        <f>COUNTIF(Respuestas!B$2:'Respuestas'!B$10350, A127)</f>
        <v>0</v>
      </c>
      <c r="C127" s="30">
        <f ca="1">COUNTIFS(Respuestas!B$2:'Respuestas'!B$10350, A127, Respuestas!C$2:'Respuestas'!C$10350, G$2)</f>
        <v>0</v>
      </c>
      <c r="D127" s="31">
        <f ca="1">COUNTIFS(Respuestas!B$2:'Respuestas'!B$10350, A127, Respuestas!C$2:'Respuestas'!C$10350, G$4)</f>
        <v>0</v>
      </c>
      <c r="E127" s="32">
        <f ca="1">COUNTIFS(Respuestas!B$2:'Respuestas'!B$10350, A127, Respuestas!C$2:'Respuestas'!C$10350, G$3)</f>
        <v>0</v>
      </c>
      <c r="F127" s="33"/>
      <c r="G127" s="40"/>
      <c r="H127" s="41">
        <f>COUNTIF(Respuestas!H$2:'Respuestas'!H$10350, G127)</f>
        <v>0</v>
      </c>
    </row>
    <row r="128" spans="1:8" x14ac:dyDescent="0.2">
      <c r="A128" s="28"/>
      <c r="B128" s="29">
        <f>COUNTIF(Respuestas!B$2:'Respuestas'!B$10350, A128)</f>
        <v>0</v>
      </c>
      <c r="C128" s="30">
        <f ca="1">COUNTIFS(Respuestas!B$2:'Respuestas'!B$10350, A128, Respuestas!C$2:'Respuestas'!C$10350, G$2)</f>
        <v>0</v>
      </c>
      <c r="D128" s="31">
        <f ca="1">COUNTIFS(Respuestas!B$2:'Respuestas'!B$10350, A128, Respuestas!C$2:'Respuestas'!C$10350, G$4)</f>
        <v>0</v>
      </c>
      <c r="E128" s="32">
        <f ca="1">COUNTIFS(Respuestas!B$2:'Respuestas'!B$10350, A128, Respuestas!C$2:'Respuestas'!C$10350, G$3)</f>
        <v>0</v>
      </c>
      <c r="F128" s="33"/>
      <c r="G128" s="40"/>
      <c r="H128" s="41">
        <f>COUNTIF(Respuestas!H$2:'Respuestas'!H$10350, G128)</f>
        <v>0</v>
      </c>
    </row>
    <row r="129" spans="1:8" x14ac:dyDescent="0.2">
      <c r="A129" s="28"/>
      <c r="B129" s="29">
        <f>COUNTIF(Respuestas!B$2:'Respuestas'!B$10350, A129)</f>
        <v>0</v>
      </c>
      <c r="C129" s="30">
        <f ca="1">COUNTIFS(Respuestas!B$2:'Respuestas'!B$10350, A129, Respuestas!C$2:'Respuestas'!C$10350, G$2)</f>
        <v>0</v>
      </c>
      <c r="D129" s="31">
        <f ca="1">COUNTIFS(Respuestas!B$2:'Respuestas'!B$10350, A129, Respuestas!C$2:'Respuestas'!C$10350, G$4)</f>
        <v>0</v>
      </c>
      <c r="E129" s="32">
        <f ca="1">COUNTIFS(Respuestas!B$2:'Respuestas'!B$10350, A129, Respuestas!C$2:'Respuestas'!C$10350, G$3)</f>
        <v>0</v>
      </c>
      <c r="F129" s="33"/>
      <c r="G129" s="40"/>
      <c r="H129" s="41">
        <f>COUNTIF(Respuestas!H$2:'Respuestas'!H$10350, G129)</f>
        <v>0</v>
      </c>
    </row>
    <row r="130" spans="1:8" x14ac:dyDescent="0.2">
      <c r="A130" s="28"/>
      <c r="B130" s="29">
        <f>COUNTIF(Respuestas!B$2:'Respuestas'!B$10350, A130)</f>
        <v>0</v>
      </c>
      <c r="C130" s="30">
        <f ca="1">COUNTIFS(Respuestas!B$2:'Respuestas'!B$10350, A130, Respuestas!C$2:'Respuestas'!C$10350, G$2)</f>
        <v>0</v>
      </c>
      <c r="D130" s="31">
        <f ca="1">COUNTIFS(Respuestas!B$2:'Respuestas'!B$10350, A130, Respuestas!C$2:'Respuestas'!C$10350, G$4)</f>
        <v>0</v>
      </c>
      <c r="E130" s="32">
        <f ca="1">COUNTIFS(Respuestas!B$2:'Respuestas'!B$10350, A130, Respuestas!C$2:'Respuestas'!C$10350, G$3)</f>
        <v>0</v>
      </c>
      <c r="F130" s="33"/>
      <c r="G130" s="40"/>
      <c r="H130" s="41">
        <f>COUNTIF(Respuestas!H$2:'Respuestas'!H$10350, G130)</f>
        <v>0</v>
      </c>
    </row>
    <row r="131" spans="1:8" x14ac:dyDescent="0.2">
      <c r="A131" s="28"/>
      <c r="B131" s="29">
        <f>COUNTIF(Respuestas!B$2:'Respuestas'!B$10350, A131)</f>
        <v>0</v>
      </c>
      <c r="C131" s="30">
        <f ca="1">COUNTIFS(Respuestas!B$2:'Respuestas'!B$10350, A131, Respuestas!C$2:'Respuestas'!C$10350, G$2)</f>
        <v>0</v>
      </c>
      <c r="D131" s="31">
        <f ca="1">COUNTIFS(Respuestas!B$2:'Respuestas'!B$10350, A131, Respuestas!C$2:'Respuestas'!C$10350, G$4)</f>
        <v>0</v>
      </c>
      <c r="E131" s="32">
        <f ca="1">COUNTIFS(Respuestas!B$2:'Respuestas'!B$10350, A131, Respuestas!C$2:'Respuestas'!C$10350, G$3)</f>
        <v>0</v>
      </c>
      <c r="F131" s="33"/>
      <c r="G131" s="40"/>
      <c r="H131" s="41">
        <f>COUNTIF(Respuestas!H$2:'Respuestas'!H$10350, G131)</f>
        <v>0</v>
      </c>
    </row>
    <row r="132" spans="1:8" x14ac:dyDescent="0.2">
      <c r="A132" s="28"/>
      <c r="B132" s="29">
        <f>COUNTIF(Respuestas!B$2:'Respuestas'!B$10350, A132)</f>
        <v>0</v>
      </c>
      <c r="C132" s="30">
        <f ca="1">COUNTIFS(Respuestas!B$2:'Respuestas'!B$10350, A132, Respuestas!C$2:'Respuestas'!C$10350, G$2)</f>
        <v>0</v>
      </c>
      <c r="D132" s="31">
        <f ca="1">COUNTIFS(Respuestas!B$2:'Respuestas'!B$10350, A132, Respuestas!C$2:'Respuestas'!C$10350, G$4)</f>
        <v>0</v>
      </c>
      <c r="E132" s="32">
        <f ca="1">COUNTIFS(Respuestas!B$2:'Respuestas'!B$10350, A132, Respuestas!C$2:'Respuestas'!C$10350, G$3)</f>
        <v>0</v>
      </c>
      <c r="F132" s="33"/>
      <c r="G132" s="40"/>
      <c r="H132" s="41">
        <f>COUNTIF(Respuestas!H$2:'Respuestas'!H$10350, G132)</f>
        <v>0</v>
      </c>
    </row>
    <row r="133" spans="1:8" x14ac:dyDescent="0.2">
      <c r="A133" s="28"/>
      <c r="B133" s="29">
        <f>COUNTIF(Respuestas!B$2:'Respuestas'!B$10350, A133)</f>
        <v>0</v>
      </c>
      <c r="C133" s="30">
        <f ca="1">COUNTIFS(Respuestas!B$2:'Respuestas'!B$10350, A133, Respuestas!C$2:'Respuestas'!C$10350, G$2)</f>
        <v>0</v>
      </c>
      <c r="D133" s="31">
        <f ca="1">COUNTIFS(Respuestas!B$2:'Respuestas'!B$10350, A133, Respuestas!C$2:'Respuestas'!C$10350, G$4)</f>
        <v>0</v>
      </c>
      <c r="E133" s="32">
        <f ca="1">COUNTIFS(Respuestas!B$2:'Respuestas'!B$10350, A133, Respuestas!C$2:'Respuestas'!C$10350, G$3)</f>
        <v>0</v>
      </c>
      <c r="F133" s="33"/>
      <c r="G133" s="40"/>
      <c r="H133" s="41">
        <f>COUNTIF(Respuestas!H$2:'Respuestas'!H$10350, G133)</f>
        <v>0</v>
      </c>
    </row>
    <row r="134" spans="1:8" x14ac:dyDescent="0.2">
      <c r="A134" s="28"/>
      <c r="B134" s="29">
        <f>COUNTIF(Respuestas!B$2:'Respuestas'!B$10350, A134)</f>
        <v>0</v>
      </c>
      <c r="C134" s="30">
        <f ca="1">COUNTIFS(Respuestas!B$2:'Respuestas'!B$10350, A134, Respuestas!C$2:'Respuestas'!C$10350, G$2)</f>
        <v>0</v>
      </c>
      <c r="D134" s="31">
        <f ca="1">COUNTIFS(Respuestas!B$2:'Respuestas'!B$10350, A134, Respuestas!C$2:'Respuestas'!C$10350, G$4)</f>
        <v>0</v>
      </c>
      <c r="E134" s="32">
        <f ca="1">COUNTIFS(Respuestas!B$2:'Respuestas'!B$10350, A134, Respuestas!C$2:'Respuestas'!C$10350, G$3)</f>
        <v>0</v>
      </c>
      <c r="F134" s="33"/>
      <c r="G134" s="40"/>
      <c r="H134" s="41">
        <f>COUNTIF(Respuestas!H$2:'Respuestas'!H$10350, G134)</f>
        <v>0</v>
      </c>
    </row>
    <row r="135" spans="1:8" x14ac:dyDescent="0.2">
      <c r="A135" s="28"/>
      <c r="B135" s="29">
        <f>COUNTIF(Respuestas!B$2:'Respuestas'!B$10350, A135)</f>
        <v>0</v>
      </c>
      <c r="C135" s="30">
        <f ca="1">COUNTIFS(Respuestas!B$2:'Respuestas'!B$10350, A135, Respuestas!C$2:'Respuestas'!C$10350, G$2)</f>
        <v>0</v>
      </c>
      <c r="D135" s="31">
        <f ca="1">COUNTIFS(Respuestas!B$2:'Respuestas'!B$10350, A135, Respuestas!C$2:'Respuestas'!C$10350, G$4)</f>
        <v>0</v>
      </c>
      <c r="E135" s="32">
        <f ca="1">COUNTIFS(Respuestas!B$2:'Respuestas'!B$10350, A135, Respuestas!C$2:'Respuestas'!C$10350, G$3)</f>
        <v>0</v>
      </c>
      <c r="F135" s="33"/>
      <c r="G135" s="40"/>
      <c r="H135" s="41">
        <f>COUNTIF(Respuestas!H$2:'Respuestas'!H$10350, G135)</f>
        <v>0</v>
      </c>
    </row>
    <row r="136" spans="1:8" x14ac:dyDescent="0.2">
      <c r="A136" s="28"/>
      <c r="B136" s="29">
        <f>COUNTIF(Respuestas!B$2:'Respuestas'!B$10350, A136)</f>
        <v>0</v>
      </c>
      <c r="C136" s="30">
        <f ca="1">COUNTIFS(Respuestas!B$2:'Respuestas'!B$10350, A136, Respuestas!C$2:'Respuestas'!C$10350, G$2)</f>
        <v>0</v>
      </c>
      <c r="D136" s="31">
        <f ca="1">COUNTIFS(Respuestas!B$2:'Respuestas'!B$10350, A136, Respuestas!C$2:'Respuestas'!C$10350, G$4)</f>
        <v>0</v>
      </c>
      <c r="E136" s="32">
        <f ca="1">COUNTIFS(Respuestas!B$2:'Respuestas'!B$10350, A136, Respuestas!C$2:'Respuestas'!C$10350, G$3)</f>
        <v>0</v>
      </c>
      <c r="F136" s="33"/>
      <c r="G136" s="40"/>
      <c r="H136" s="41">
        <f>COUNTIF(Respuestas!H$2:'Respuestas'!H$10350, G136)</f>
        <v>0</v>
      </c>
    </row>
    <row r="137" spans="1:8" x14ac:dyDescent="0.2">
      <c r="A137" s="28"/>
      <c r="B137" s="29">
        <f>COUNTIF(Respuestas!B$2:'Respuestas'!B$10350, A137)</f>
        <v>0</v>
      </c>
      <c r="C137" s="30">
        <f ca="1">COUNTIFS(Respuestas!B$2:'Respuestas'!B$10350, A137, Respuestas!C$2:'Respuestas'!C$10350, G$2)</f>
        <v>0</v>
      </c>
      <c r="D137" s="31">
        <f ca="1">COUNTIFS(Respuestas!B$2:'Respuestas'!B$10350, A137, Respuestas!C$2:'Respuestas'!C$10350, G$4)</f>
        <v>0</v>
      </c>
      <c r="E137" s="32">
        <f ca="1">COUNTIFS(Respuestas!B$2:'Respuestas'!B$10350, A137, Respuestas!C$2:'Respuestas'!C$10350, G$3)</f>
        <v>0</v>
      </c>
      <c r="F137" s="33"/>
      <c r="G137" s="40"/>
      <c r="H137" s="41">
        <f>COUNTIF(Respuestas!H$2:'Respuestas'!H$10350, G137)</f>
        <v>0</v>
      </c>
    </row>
    <row r="138" spans="1:8" x14ac:dyDescent="0.2">
      <c r="A138" s="28"/>
      <c r="B138" s="29">
        <f>COUNTIF(Respuestas!B$2:'Respuestas'!B$10350, A138)</f>
        <v>0</v>
      </c>
      <c r="C138" s="30">
        <f ca="1">COUNTIFS(Respuestas!B$2:'Respuestas'!B$10350, A138, Respuestas!C$2:'Respuestas'!C$10350, G$2)</f>
        <v>0</v>
      </c>
      <c r="D138" s="31">
        <f ca="1">COUNTIFS(Respuestas!B$2:'Respuestas'!B$10350, A138, Respuestas!C$2:'Respuestas'!C$10350, G$4)</f>
        <v>0</v>
      </c>
      <c r="E138" s="32">
        <f ca="1">COUNTIFS(Respuestas!B$2:'Respuestas'!B$10350, A138, Respuestas!C$2:'Respuestas'!C$10350, G$3)</f>
        <v>0</v>
      </c>
      <c r="F138" s="33"/>
      <c r="G138" s="40"/>
      <c r="H138" s="41">
        <f>COUNTIF(Respuestas!H$2:'Respuestas'!H$10350, G138)</f>
        <v>0</v>
      </c>
    </row>
    <row r="139" spans="1:8" x14ac:dyDescent="0.2">
      <c r="A139" s="28"/>
      <c r="B139" s="29">
        <f>COUNTIF(Respuestas!B$2:'Respuestas'!B$10350, A139)</f>
        <v>0</v>
      </c>
      <c r="C139" s="30">
        <f ca="1">COUNTIFS(Respuestas!B$2:'Respuestas'!B$10350, A139, Respuestas!C$2:'Respuestas'!C$10350, G$2)</f>
        <v>0</v>
      </c>
      <c r="D139" s="31">
        <f ca="1">COUNTIFS(Respuestas!B$2:'Respuestas'!B$10350, A139, Respuestas!C$2:'Respuestas'!C$10350, G$4)</f>
        <v>0</v>
      </c>
      <c r="E139" s="32">
        <f ca="1">COUNTIFS(Respuestas!B$2:'Respuestas'!B$10350, A139, Respuestas!C$2:'Respuestas'!C$10350, G$3)</f>
        <v>0</v>
      </c>
      <c r="F139" s="33"/>
      <c r="G139" s="40"/>
      <c r="H139" s="41">
        <f>COUNTIF(Respuestas!H$2:'Respuestas'!H$10350, G139)</f>
        <v>0</v>
      </c>
    </row>
    <row r="140" spans="1:8" x14ac:dyDescent="0.2">
      <c r="A140" s="28"/>
      <c r="B140" s="29">
        <f>COUNTIF(Respuestas!B$2:'Respuestas'!B$10350, A140)</f>
        <v>0</v>
      </c>
      <c r="C140" s="30">
        <f ca="1">COUNTIFS(Respuestas!B$2:'Respuestas'!B$10350, A140, Respuestas!C$2:'Respuestas'!C$10350, G$2)</f>
        <v>0</v>
      </c>
      <c r="D140" s="31">
        <f ca="1">COUNTIFS(Respuestas!B$2:'Respuestas'!B$10350, A140, Respuestas!C$2:'Respuestas'!C$10350, G$4)</f>
        <v>0</v>
      </c>
      <c r="E140" s="32">
        <f ca="1">COUNTIFS(Respuestas!B$2:'Respuestas'!B$10350, A140, Respuestas!C$2:'Respuestas'!C$10350, G$3)</f>
        <v>0</v>
      </c>
      <c r="F140" s="33"/>
      <c r="G140" s="40"/>
      <c r="H140" s="41">
        <f>COUNTIF(Respuestas!H$2:'Respuestas'!H$10350, G140)</f>
        <v>0</v>
      </c>
    </row>
    <row r="141" spans="1:8" x14ac:dyDescent="0.2">
      <c r="A141" s="28"/>
      <c r="B141" s="29">
        <f>COUNTIF(Respuestas!B$2:'Respuestas'!B$10350, A141)</f>
        <v>0</v>
      </c>
      <c r="C141" s="30">
        <f ca="1">COUNTIFS(Respuestas!B$2:'Respuestas'!B$10350, A141, Respuestas!C$2:'Respuestas'!C$10350, G$2)</f>
        <v>0</v>
      </c>
      <c r="D141" s="31">
        <f ca="1">COUNTIFS(Respuestas!B$2:'Respuestas'!B$10350, A141, Respuestas!C$2:'Respuestas'!C$10350, G$4)</f>
        <v>0</v>
      </c>
      <c r="E141" s="32">
        <f ca="1">COUNTIFS(Respuestas!B$2:'Respuestas'!B$10350, A141, Respuestas!C$2:'Respuestas'!C$10350, G$3)</f>
        <v>0</v>
      </c>
      <c r="F141" s="33"/>
      <c r="G141" s="40"/>
      <c r="H141" s="41">
        <f>COUNTIF(Respuestas!H$2:'Respuestas'!H$10350, G141)</f>
        <v>0</v>
      </c>
    </row>
    <row r="142" spans="1:8" x14ac:dyDescent="0.2">
      <c r="A142" s="28"/>
      <c r="B142" s="29">
        <f>COUNTIF(Respuestas!B$2:'Respuestas'!B$10350, A142)</f>
        <v>0</v>
      </c>
      <c r="C142" s="30">
        <f ca="1">COUNTIFS(Respuestas!B$2:'Respuestas'!B$10350, A142, Respuestas!C$2:'Respuestas'!C$10350, G$2)</f>
        <v>0</v>
      </c>
      <c r="D142" s="31">
        <f ca="1">COUNTIFS(Respuestas!B$2:'Respuestas'!B$10350, A142, Respuestas!C$2:'Respuestas'!C$10350, G$4)</f>
        <v>0</v>
      </c>
      <c r="E142" s="32">
        <f ca="1">COUNTIFS(Respuestas!B$2:'Respuestas'!B$10350, A142, Respuestas!C$2:'Respuestas'!C$10350, G$3)</f>
        <v>0</v>
      </c>
      <c r="F142" s="33"/>
      <c r="G142" s="40"/>
      <c r="H142" s="41">
        <f>COUNTIF(Respuestas!H$2:'Respuestas'!H$10350, G142)</f>
        <v>0</v>
      </c>
    </row>
    <row r="143" spans="1:8" x14ac:dyDescent="0.2">
      <c r="A143" s="28"/>
      <c r="B143" s="29">
        <f>COUNTIF(Respuestas!B$2:'Respuestas'!B$10350, A143)</f>
        <v>0</v>
      </c>
      <c r="C143" s="30">
        <f ca="1">COUNTIFS(Respuestas!B$2:'Respuestas'!B$10350, A143, Respuestas!C$2:'Respuestas'!C$10350, G$2)</f>
        <v>0</v>
      </c>
      <c r="D143" s="31">
        <f ca="1">COUNTIFS(Respuestas!B$2:'Respuestas'!B$10350, A143, Respuestas!C$2:'Respuestas'!C$10350, G$4)</f>
        <v>0</v>
      </c>
      <c r="E143" s="32">
        <f ca="1">COUNTIFS(Respuestas!B$2:'Respuestas'!B$10350, A143, Respuestas!C$2:'Respuestas'!C$10350, G$3)</f>
        <v>0</v>
      </c>
      <c r="F143" s="33"/>
      <c r="G143" s="40"/>
      <c r="H143" s="41">
        <f>COUNTIF(Respuestas!H$2:'Respuestas'!H$10350, G143)</f>
        <v>0</v>
      </c>
    </row>
    <row r="144" spans="1:8" x14ac:dyDescent="0.2">
      <c r="A144" s="28"/>
      <c r="B144" s="29">
        <f>COUNTIF(Respuestas!B$2:'Respuestas'!B$10350, A144)</f>
        <v>0</v>
      </c>
      <c r="C144" s="30">
        <f ca="1">COUNTIFS(Respuestas!B$2:'Respuestas'!B$10350, A144, Respuestas!C$2:'Respuestas'!C$10350, G$2)</f>
        <v>0</v>
      </c>
      <c r="D144" s="31">
        <f ca="1">COUNTIFS(Respuestas!B$2:'Respuestas'!B$10350, A144, Respuestas!C$2:'Respuestas'!C$10350, G$4)</f>
        <v>0</v>
      </c>
      <c r="E144" s="32">
        <f ca="1">COUNTIFS(Respuestas!B$2:'Respuestas'!B$10350, A144, Respuestas!C$2:'Respuestas'!C$10350, G$3)</f>
        <v>0</v>
      </c>
      <c r="F144" s="33"/>
      <c r="G144" s="40"/>
      <c r="H144" s="41">
        <f>COUNTIF(Respuestas!H$2:'Respuestas'!H$10350, G144)</f>
        <v>0</v>
      </c>
    </row>
    <row r="145" spans="1:8" x14ac:dyDescent="0.2">
      <c r="A145" s="28"/>
      <c r="B145" s="29">
        <f>COUNTIF(Respuestas!B$2:'Respuestas'!B$10350, A145)</f>
        <v>0</v>
      </c>
      <c r="C145" s="30">
        <f ca="1">COUNTIFS(Respuestas!B$2:'Respuestas'!B$10350, A145, Respuestas!C$2:'Respuestas'!C$10350, G$2)</f>
        <v>0</v>
      </c>
      <c r="D145" s="31">
        <f ca="1">COUNTIFS(Respuestas!B$2:'Respuestas'!B$10350, A145, Respuestas!C$2:'Respuestas'!C$10350, G$4)</f>
        <v>0</v>
      </c>
      <c r="E145" s="32">
        <f ca="1">COUNTIFS(Respuestas!B$2:'Respuestas'!B$10350, A145, Respuestas!C$2:'Respuestas'!C$10350, G$3)</f>
        <v>0</v>
      </c>
      <c r="F145" s="33"/>
      <c r="G145" s="40"/>
      <c r="H145" s="41">
        <f>COUNTIF(Respuestas!H$2:'Respuestas'!H$10350, G145)</f>
        <v>0</v>
      </c>
    </row>
    <row r="146" spans="1:8" x14ac:dyDescent="0.2">
      <c r="A146" s="28"/>
      <c r="B146" s="29">
        <f>COUNTIF(Respuestas!B$2:'Respuestas'!B$10350, A146)</f>
        <v>0</v>
      </c>
      <c r="C146" s="30">
        <f ca="1">COUNTIFS(Respuestas!B$2:'Respuestas'!B$10350, A146, Respuestas!C$2:'Respuestas'!C$10350, G$2)</f>
        <v>0</v>
      </c>
      <c r="D146" s="31">
        <f ca="1">COUNTIFS(Respuestas!B$2:'Respuestas'!B$10350, A146, Respuestas!C$2:'Respuestas'!C$10350, G$4)</f>
        <v>0</v>
      </c>
      <c r="E146" s="32">
        <f ca="1">COUNTIFS(Respuestas!B$2:'Respuestas'!B$10350, A146, Respuestas!C$2:'Respuestas'!C$10350, G$3)</f>
        <v>0</v>
      </c>
      <c r="F146" s="33"/>
      <c r="G146" s="40"/>
      <c r="H146" s="41">
        <f>COUNTIF(Respuestas!H$2:'Respuestas'!H$10350, G146)</f>
        <v>0</v>
      </c>
    </row>
    <row r="147" spans="1:8" x14ac:dyDescent="0.2">
      <c r="A147" s="28"/>
      <c r="B147" s="29">
        <f>COUNTIF(Respuestas!B$2:'Respuestas'!B$10350, A147)</f>
        <v>0</v>
      </c>
      <c r="C147" s="30">
        <f ca="1">COUNTIFS(Respuestas!B$2:'Respuestas'!B$10350, A147, Respuestas!C$2:'Respuestas'!C$10350, G$2)</f>
        <v>0</v>
      </c>
      <c r="D147" s="31">
        <f ca="1">COUNTIFS(Respuestas!B$2:'Respuestas'!B$10350, A147, Respuestas!C$2:'Respuestas'!C$10350, G$4)</f>
        <v>0</v>
      </c>
      <c r="E147" s="32">
        <f ca="1">COUNTIFS(Respuestas!B$2:'Respuestas'!B$10350, A147, Respuestas!C$2:'Respuestas'!C$10350, G$3)</f>
        <v>0</v>
      </c>
      <c r="F147" s="33"/>
      <c r="G147" s="40"/>
      <c r="H147" s="41">
        <f>COUNTIF(Respuestas!H$2:'Respuestas'!H$10350, G147)</f>
        <v>0</v>
      </c>
    </row>
    <row r="148" spans="1:8" x14ac:dyDescent="0.2">
      <c r="A148" s="28"/>
      <c r="B148" s="29">
        <f>COUNTIF(Respuestas!B$2:'Respuestas'!B$10350, A148)</f>
        <v>0</v>
      </c>
      <c r="C148" s="30">
        <f ca="1">COUNTIFS(Respuestas!B$2:'Respuestas'!B$10350, A148, Respuestas!C$2:'Respuestas'!C$10350, G$2)</f>
        <v>0</v>
      </c>
      <c r="D148" s="31">
        <f ca="1">COUNTIFS(Respuestas!B$2:'Respuestas'!B$10350, A148, Respuestas!C$2:'Respuestas'!C$10350, G$4)</f>
        <v>0</v>
      </c>
      <c r="E148" s="32">
        <f ca="1">COUNTIFS(Respuestas!B$2:'Respuestas'!B$10350, A148, Respuestas!C$2:'Respuestas'!C$10350, G$3)</f>
        <v>0</v>
      </c>
      <c r="F148" s="33"/>
      <c r="G148" s="40"/>
      <c r="H148" s="41">
        <f>COUNTIF(Respuestas!H$2:'Respuestas'!H$10350, G148)</f>
        <v>0</v>
      </c>
    </row>
    <row r="149" spans="1:8" x14ac:dyDescent="0.2">
      <c r="A149" s="28"/>
      <c r="B149" s="29">
        <f>COUNTIF(Respuestas!B$2:'Respuestas'!B$10350, A149)</f>
        <v>0</v>
      </c>
      <c r="C149" s="30">
        <f ca="1">COUNTIFS(Respuestas!B$2:'Respuestas'!B$10350, A149, Respuestas!C$2:'Respuestas'!C$10350, G$2)</f>
        <v>0</v>
      </c>
      <c r="D149" s="31">
        <f ca="1">COUNTIFS(Respuestas!B$2:'Respuestas'!B$10350, A149, Respuestas!C$2:'Respuestas'!C$10350, G$4)</f>
        <v>0</v>
      </c>
      <c r="E149" s="32">
        <f ca="1">COUNTIFS(Respuestas!B$2:'Respuestas'!B$10350, A149, Respuestas!C$2:'Respuestas'!C$10350, G$3)</f>
        <v>0</v>
      </c>
      <c r="F149" s="33"/>
      <c r="G149" s="40"/>
      <c r="H149" s="41">
        <f>COUNTIF(Respuestas!H$2:'Respuestas'!H$10350, G149)</f>
        <v>0</v>
      </c>
    </row>
    <row r="150" spans="1:8" x14ac:dyDescent="0.2">
      <c r="A150" s="28"/>
      <c r="B150" s="29">
        <f>COUNTIF(Respuestas!B$2:'Respuestas'!B$10350, A150)</f>
        <v>0</v>
      </c>
      <c r="C150" s="30">
        <f ca="1">COUNTIFS(Respuestas!B$2:'Respuestas'!B$10350, A150, Respuestas!C$2:'Respuestas'!C$10350, G$2)</f>
        <v>0</v>
      </c>
      <c r="D150" s="31">
        <f ca="1">COUNTIFS(Respuestas!B$2:'Respuestas'!B$10350, A150, Respuestas!C$2:'Respuestas'!C$10350, G$4)</f>
        <v>0</v>
      </c>
      <c r="E150" s="32">
        <f ca="1">COUNTIFS(Respuestas!B$2:'Respuestas'!B$10350, A150, Respuestas!C$2:'Respuestas'!C$10350, G$3)</f>
        <v>0</v>
      </c>
      <c r="F150" s="33"/>
      <c r="G150" s="40"/>
      <c r="H150" s="41">
        <f>COUNTIF(Respuestas!H$2:'Respuestas'!H$10350, G150)</f>
        <v>0</v>
      </c>
    </row>
    <row r="151" spans="1:8" x14ac:dyDescent="0.2">
      <c r="A151" s="28"/>
      <c r="B151" s="29">
        <f>COUNTIF(Respuestas!B$2:'Respuestas'!B$10350, A151)</f>
        <v>0</v>
      </c>
      <c r="C151" s="30">
        <f ca="1">COUNTIFS(Respuestas!B$2:'Respuestas'!B$10350, A151, Respuestas!C$2:'Respuestas'!C$10350, G$2)</f>
        <v>0</v>
      </c>
      <c r="D151" s="31">
        <f ca="1">COUNTIFS(Respuestas!B$2:'Respuestas'!B$10350, A151, Respuestas!C$2:'Respuestas'!C$10350, G$4)</f>
        <v>0</v>
      </c>
      <c r="E151" s="32">
        <f ca="1">COUNTIFS(Respuestas!B$2:'Respuestas'!B$10350, A151, Respuestas!C$2:'Respuestas'!C$10350, G$3)</f>
        <v>0</v>
      </c>
      <c r="F151" s="33"/>
      <c r="G151" s="40"/>
      <c r="H151" s="41">
        <f>COUNTIF(Respuestas!H$2:'Respuestas'!H$10350, G151)</f>
        <v>0</v>
      </c>
    </row>
    <row r="152" spans="1:8" x14ac:dyDescent="0.2">
      <c r="A152" s="28"/>
      <c r="B152" s="29">
        <f>COUNTIF(Respuestas!B$2:'Respuestas'!B$10350, A152)</f>
        <v>0</v>
      </c>
      <c r="C152" s="30">
        <f ca="1">COUNTIFS(Respuestas!B$2:'Respuestas'!B$10350, A152, Respuestas!C$2:'Respuestas'!C$10350, G$2)</f>
        <v>0</v>
      </c>
      <c r="D152" s="31">
        <f ca="1">COUNTIFS(Respuestas!B$2:'Respuestas'!B$10350, A152, Respuestas!C$2:'Respuestas'!C$10350, G$4)</f>
        <v>0</v>
      </c>
      <c r="E152" s="32">
        <f ca="1">COUNTIFS(Respuestas!B$2:'Respuestas'!B$10350, A152, Respuestas!C$2:'Respuestas'!C$10350, G$3)</f>
        <v>0</v>
      </c>
      <c r="F152" s="33"/>
      <c r="G152" s="40"/>
      <c r="H152" s="41">
        <f>COUNTIF(Respuestas!H$2:'Respuestas'!H$10350, G152)</f>
        <v>0</v>
      </c>
    </row>
    <row r="153" spans="1:8" x14ac:dyDescent="0.2">
      <c r="A153" s="28"/>
      <c r="B153" s="29">
        <f>COUNTIF(Respuestas!B$2:'Respuestas'!B$10350, A153)</f>
        <v>0</v>
      </c>
      <c r="C153" s="30">
        <f ca="1">COUNTIFS(Respuestas!B$2:'Respuestas'!B$10350, A153, Respuestas!C$2:'Respuestas'!C$10350, G$2)</f>
        <v>0</v>
      </c>
      <c r="D153" s="31">
        <f ca="1">COUNTIFS(Respuestas!B$2:'Respuestas'!B$10350, A153, Respuestas!C$2:'Respuestas'!C$10350, G$4)</f>
        <v>0</v>
      </c>
      <c r="E153" s="32">
        <f ca="1">COUNTIFS(Respuestas!B$2:'Respuestas'!B$10350, A153, Respuestas!C$2:'Respuestas'!C$10350, G$3)</f>
        <v>0</v>
      </c>
      <c r="F153" s="33"/>
      <c r="G153" s="40"/>
      <c r="H153" s="41">
        <f>COUNTIF(Respuestas!H$2:'Respuestas'!H$10350, G153)</f>
        <v>0</v>
      </c>
    </row>
    <row r="154" spans="1:8" x14ac:dyDescent="0.2">
      <c r="A154" s="28"/>
      <c r="B154" s="29">
        <f>COUNTIF(Respuestas!B$2:'Respuestas'!B$10350, A154)</f>
        <v>0</v>
      </c>
      <c r="C154" s="30">
        <f ca="1">COUNTIFS(Respuestas!B$2:'Respuestas'!B$10350, A154, Respuestas!C$2:'Respuestas'!C$10350, G$2)</f>
        <v>0</v>
      </c>
      <c r="D154" s="31">
        <f ca="1">COUNTIFS(Respuestas!B$2:'Respuestas'!B$10350, A154, Respuestas!C$2:'Respuestas'!C$10350, G$4)</f>
        <v>0</v>
      </c>
      <c r="E154" s="32">
        <f ca="1">COUNTIFS(Respuestas!B$2:'Respuestas'!B$10350, A154, Respuestas!C$2:'Respuestas'!C$10350, G$3)</f>
        <v>0</v>
      </c>
      <c r="F154" s="33"/>
      <c r="G154" s="40"/>
      <c r="H154" s="41">
        <f>COUNTIF(Respuestas!H$2:'Respuestas'!H$10350, G154)</f>
        <v>0</v>
      </c>
    </row>
    <row r="155" spans="1:8" x14ac:dyDescent="0.2">
      <c r="A155" s="28"/>
      <c r="B155" s="29">
        <f>COUNTIF(Respuestas!B$2:'Respuestas'!B$10350, A155)</f>
        <v>0</v>
      </c>
      <c r="C155" s="30">
        <f ca="1">COUNTIFS(Respuestas!B$2:'Respuestas'!B$10350, A155, Respuestas!C$2:'Respuestas'!C$10350, G$2)</f>
        <v>0</v>
      </c>
      <c r="D155" s="31">
        <f ca="1">COUNTIFS(Respuestas!B$2:'Respuestas'!B$10350, A155, Respuestas!C$2:'Respuestas'!C$10350, G$4)</f>
        <v>0</v>
      </c>
      <c r="E155" s="32">
        <f ca="1">COUNTIFS(Respuestas!B$2:'Respuestas'!B$10350, A155, Respuestas!C$2:'Respuestas'!C$10350, G$3)</f>
        <v>0</v>
      </c>
      <c r="F155" s="33"/>
      <c r="G155" s="40"/>
      <c r="H155" s="41">
        <f>COUNTIF(Respuestas!H$2:'Respuestas'!H$10350, G155)</f>
        <v>0</v>
      </c>
    </row>
    <row r="156" spans="1:8" x14ac:dyDescent="0.2">
      <c r="A156" s="28"/>
      <c r="B156" s="29">
        <f>COUNTIF(Respuestas!B$2:'Respuestas'!B$10350, A156)</f>
        <v>0</v>
      </c>
      <c r="C156" s="30">
        <f ca="1">COUNTIFS(Respuestas!B$2:'Respuestas'!B$10350, A156, Respuestas!C$2:'Respuestas'!C$10350, G$2)</f>
        <v>0</v>
      </c>
      <c r="D156" s="31">
        <f ca="1">COUNTIFS(Respuestas!B$2:'Respuestas'!B$10350, A156, Respuestas!C$2:'Respuestas'!C$10350, G$4)</f>
        <v>0</v>
      </c>
      <c r="E156" s="32">
        <f ca="1">COUNTIFS(Respuestas!B$2:'Respuestas'!B$10350, A156, Respuestas!C$2:'Respuestas'!C$10350, G$3)</f>
        <v>0</v>
      </c>
      <c r="F156" s="33"/>
      <c r="G156" s="40"/>
      <c r="H156" s="41">
        <f>COUNTIF(Respuestas!H$2:'Respuestas'!H$10350, G156)</f>
        <v>0</v>
      </c>
    </row>
    <row r="157" spans="1:8" x14ac:dyDescent="0.2">
      <c r="A157" s="28"/>
      <c r="B157" s="29">
        <f>COUNTIF(Respuestas!B$2:'Respuestas'!B$10350, A157)</f>
        <v>0</v>
      </c>
      <c r="C157" s="30">
        <f ca="1">COUNTIFS(Respuestas!B$2:'Respuestas'!B$10350, A157, Respuestas!C$2:'Respuestas'!C$10350, G$2)</f>
        <v>0</v>
      </c>
      <c r="D157" s="31">
        <f ca="1">COUNTIFS(Respuestas!B$2:'Respuestas'!B$10350, A157, Respuestas!C$2:'Respuestas'!C$10350, G$4)</f>
        <v>0</v>
      </c>
      <c r="E157" s="32">
        <f ca="1">COUNTIFS(Respuestas!B$2:'Respuestas'!B$10350, A157, Respuestas!C$2:'Respuestas'!C$10350, G$3)</f>
        <v>0</v>
      </c>
      <c r="F157" s="33"/>
      <c r="G157" s="40"/>
      <c r="H157" s="41">
        <f>COUNTIF(Respuestas!H$2:'Respuestas'!H$10350, G157)</f>
        <v>0</v>
      </c>
    </row>
    <row r="158" spans="1:8" x14ac:dyDescent="0.2">
      <c r="A158" s="28"/>
      <c r="B158" s="29">
        <f>COUNTIF(Respuestas!B$2:'Respuestas'!B$10350, A158)</f>
        <v>0</v>
      </c>
      <c r="C158" s="30">
        <f ca="1">COUNTIFS(Respuestas!B$2:'Respuestas'!B$10350, A158, Respuestas!C$2:'Respuestas'!C$10350, G$2)</f>
        <v>0</v>
      </c>
      <c r="D158" s="31">
        <f ca="1">COUNTIFS(Respuestas!B$2:'Respuestas'!B$10350, A158, Respuestas!C$2:'Respuestas'!C$10350, G$4)</f>
        <v>0</v>
      </c>
      <c r="E158" s="32">
        <f ca="1">COUNTIFS(Respuestas!B$2:'Respuestas'!B$10350, A158, Respuestas!C$2:'Respuestas'!C$10350, G$3)</f>
        <v>0</v>
      </c>
      <c r="F158" s="33"/>
      <c r="G158" s="40"/>
      <c r="H158" s="41">
        <f>COUNTIF(Respuestas!H$2:'Respuestas'!H$10350, G158)</f>
        <v>0</v>
      </c>
    </row>
    <row r="159" spans="1:8" x14ac:dyDescent="0.2">
      <c r="A159" s="28"/>
      <c r="B159" s="29">
        <f>COUNTIF(Respuestas!B$2:'Respuestas'!B$10350, A159)</f>
        <v>0</v>
      </c>
      <c r="C159" s="30">
        <f ca="1">COUNTIFS(Respuestas!B$2:'Respuestas'!B$10350, A159, Respuestas!C$2:'Respuestas'!C$10350, G$2)</f>
        <v>0</v>
      </c>
      <c r="D159" s="31">
        <f ca="1">COUNTIFS(Respuestas!B$2:'Respuestas'!B$10350, A159, Respuestas!C$2:'Respuestas'!C$10350, G$4)</f>
        <v>0</v>
      </c>
      <c r="E159" s="32">
        <f ca="1">COUNTIFS(Respuestas!B$2:'Respuestas'!B$10350, A159, Respuestas!C$2:'Respuestas'!C$10350, G$3)</f>
        <v>0</v>
      </c>
      <c r="F159" s="33"/>
      <c r="G159" s="40"/>
      <c r="H159" s="41">
        <f>COUNTIF(Respuestas!H$2:'Respuestas'!H$10350, G159)</f>
        <v>0</v>
      </c>
    </row>
    <row r="160" spans="1:8" x14ac:dyDescent="0.2">
      <c r="A160" s="28"/>
      <c r="B160" s="29">
        <f>COUNTIF(Respuestas!B$2:'Respuestas'!B$10350, A160)</f>
        <v>0</v>
      </c>
      <c r="C160" s="30">
        <f ca="1">COUNTIFS(Respuestas!B$2:'Respuestas'!B$10350, A160, Respuestas!C$2:'Respuestas'!C$10350, G$2)</f>
        <v>0</v>
      </c>
      <c r="D160" s="31">
        <f ca="1">COUNTIFS(Respuestas!B$2:'Respuestas'!B$10350, A160, Respuestas!C$2:'Respuestas'!C$10350, G$4)</f>
        <v>0</v>
      </c>
      <c r="E160" s="32">
        <f ca="1">COUNTIFS(Respuestas!B$2:'Respuestas'!B$10350, A160, Respuestas!C$2:'Respuestas'!C$10350, G$3)</f>
        <v>0</v>
      </c>
      <c r="F160" s="33"/>
      <c r="G160" s="40"/>
      <c r="H160" s="41">
        <f>COUNTIF(Respuestas!H$2:'Respuestas'!H$10350, G160)</f>
        <v>0</v>
      </c>
    </row>
    <row r="161" spans="1:8" x14ac:dyDescent="0.2">
      <c r="A161" s="28"/>
      <c r="B161" s="29">
        <f>COUNTIF(Respuestas!B$2:'Respuestas'!B$10350, A161)</f>
        <v>0</v>
      </c>
      <c r="C161" s="30">
        <f ca="1">COUNTIFS(Respuestas!B$2:'Respuestas'!B$10350, A161, Respuestas!C$2:'Respuestas'!C$10350, G$2)</f>
        <v>0</v>
      </c>
      <c r="D161" s="31">
        <f ca="1">COUNTIFS(Respuestas!B$2:'Respuestas'!B$10350, A161, Respuestas!C$2:'Respuestas'!C$10350, G$4)</f>
        <v>0</v>
      </c>
      <c r="E161" s="32">
        <f ca="1">COUNTIFS(Respuestas!B$2:'Respuestas'!B$10350, A161, Respuestas!C$2:'Respuestas'!C$10350, G$3)</f>
        <v>0</v>
      </c>
      <c r="F161" s="33"/>
      <c r="G161" s="40"/>
      <c r="H161" s="41">
        <f>COUNTIF(Respuestas!H$2:'Respuestas'!H$10350, G161)</f>
        <v>0</v>
      </c>
    </row>
    <row r="162" spans="1:8" x14ac:dyDescent="0.2">
      <c r="A162" s="28"/>
      <c r="B162" s="29">
        <f>COUNTIF(Respuestas!B$2:'Respuestas'!B$10350, A162)</f>
        <v>0</v>
      </c>
      <c r="C162" s="30">
        <f ca="1">COUNTIFS(Respuestas!B$2:'Respuestas'!B$10350, A162, Respuestas!C$2:'Respuestas'!C$10350, G$2)</f>
        <v>0</v>
      </c>
      <c r="D162" s="31">
        <f ca="1">COUNTIFS(Respuestas!B$2:'Respuestas'!B$10350, A162, Respuestas!C$2:'Respuestas'!C$10350, G$4)</f>
        <v>0</v>
      </c>
      <c r="E162" s="32">
        <f ca="1">COUNTIFS(Respuestas!B$2:'Respuestas'!B$10350, A162, Respuestas!C$2:'Respuestas'!C$10350, G$3)</f>
        <v>0</v>
      </c>
      <c r="F162" s="33"/>
      <c r="G162" s="40"/>
      <c r="H162" s="41">
        <f>COUNTIF(Respuestas!H$2:'Respuestas'!H$10350, G162)</f>
        <v>0</v>
      </c>
    </row>
    <row r="163" spans="1:8" x14ac:dyDescent="0.2">
      <c r="A163" s="28"/>
      <c r="B163" s="29">
        <f>COUNTIF(Respuestas!B$2:'Respuestas'!B$10350, A163)</f>
        <v>0</v>
      </c>
      <c r="C163" s="30">
        <f ca="1">COUNTIFS(Respuestas!B$2:'Respuestas'!B$10350, A163, Respuestas!C$2:'Respuestas'!C$10350, G$2)</f>
        <v>0</v>
      </c>
      <c r="D163" s="31">
        <f ca="1">COUNTIFS(Respuestas!B$2:'Respuestas'!B$10350, A163, Respuestas!C$2:'Respuestas'!C$10350, G$4)</f>
        <v>0</v>
      </c>
      <c r="E163" s="32">
        <f ca="1">COUNTIFS(Respuestas!B$2:'Respuestas'!B$10350, A163, Respuestas!C$2:'Respuestas'!C$10350, G$3)</f>
        <v>0</v>
      </c>
      <c r="F163" s="33"/>
      <c r="G163" s="40"/>
      <c r="H163" s="41">
        <f>COUNTIF(Respuestas!H$2:'Respuestas'!H$10350, G163)</f>
        <v>0</v>
      </c>
    </row>
    <row r="164" spans="1:8" x14ac:dyDescent="0.2">
      <c r="A164" s="28"/>
      <c r="B164" s="29">
        <f>COUNTIF(Respuestas!B$2:'Respuestas'!B$10350, A164)</f>
        <v>0</v>
      </c>
      <c r="C164" s="30">
        <f ca="1">COUNTIFS(Respuestas!B$2:'Respuestas'!B$10350, A164, Respuestas!C$2:'Respuestas'!C$10350, G$2)</f>
        <v>0</v>
      </c>
      <c r="D164" s="31">
        <f ca="1">COUNTIFS(Respuestas!B$2:'Respuestas'!B$10350, A164, Respuestas!C$2:'Respuestas'!C$10350, G$4)</f>
        <v>0</v>
      </c>
      <c r="E164" s="32">
        <f ca="1">COUNTIFS(Respuestas!B$2:'Respuestas'!B$10350, A164, Respuestas!C$2:'Respuestas'!C$10350, G$3)</f>
        <v>0</v>
      </c>
      <c r="F164" s="33"/>
      <c r="G164" s="40"/>
      <c r="H164" s="41">
        <f>COUNTIF(Respuestas!H$2:'Respuestas'!H$10350, G164)</f>
        <v>0</v>
      </c>
    </row>
    <row r="165" spans="1:8" x14ac:dyDescent="0.2">
      <c r="A165" s="28"/>
      <c r="B165" s="29">
        <f>COUNTIF(Respuestas!B$2:'Respuestas'!B$10350, A165)</f>
        <v>0</v>
      </c>
      <c r="C165" s="30">
        <f ca="1">COUNTIFS(Respuestas!B$2:'Respuestas'!B$10350, A165, Respuestas!C$2:'Respuestas'!C$10350, G$2)</f>
        <v>0</v>
      </c>
      <c r="D165" s="31">
        <f ca="1">COUNTIFS(Respuestas!B$2:'Respuestas'!B$10350, A165, Respuestas!C$2:'Respuestas'!C$10350, G$4)</f>
        <v>0</v>
      </c>
      <c r="E165" s="32">
        <f ca="1">COUNTIFS(Respuestas!B$2:'Respuestas'!B$10350, A165, Respuestas!C$2:'Respuestas'!C$10350, G$3)</f>
        <v>0</v>
      </c>
      <c r="F165" s="33"/>
      <c r="G165" s="40"/>
      <c r="H165" s="41">
        <f>COUNTIF(Respuestas!H$2:'Respuestas'!H$10350, G165)</f>
        <v>0</v>
      </c>
    </row>
    <row r="166" spans="1:8" x14ac:dyDescent="0.2">
      <c r="A166" s="28"/>
      <c r="B166" s="29">
        <f>COUNTIF(Respuestas!B$2:'Respuestas'!B$10350, A166)</f>
        <v>0</v>
      </c>
      <c r="C166" s="30">
        <f ca="1">COUNTIFS(Respuestas!B$2:'Respuestas'!B$10350, A166, Respuestas!C$2:'Respuestas'!C$10350, G$2)</f>
        <v>0</v>
      </c>
      <c r="D166" s="31">
        <f ca="1">COUNTIFS(Respuestas!B$2:'Respuestas'!B$10350, A166, Respuestas!C$2:'Respuestas'!C$10350, G$4)</f>
        <v>0</v>
      </c>
      <c r="E166" s="32">
        <f ca="1">COUNTIFS(Respuestas!B$2:'Respuestas'!B$10350, A166, Respuestas!C$2:'Respuestas'!C$10350, G$3)</f>
        <v>0</v>
      </c>
      <c r="F166" s="33"/>
      <c r="G166" s="40"/>
      <c r="H166" s="41">
        <f>COUNTIF(Respuestas!H$2:'Respuestas'!H$10350, G166)</f>
        <v>0</v>
      </c>
    </row>
    <row r="167" spans="1:8" x14ac:dyDescent="0.2">
      <c r="A167" s="28"/>
      <c r="B167" s="29">
        <f>COUNTIF(Respuestas!B$2:'Respuestas'!B$10350, A167)</f>
        <v>0</v>
      </c>
      <c r="C167" s="30">
        <f ca="1">COUNTIFS(Respuestas!B$2:'Respuestas'!B$10350, A167, Respuestas!C$2:'Respuestas'!C$10350, G$2)</f>
        <v>0</v>
      </c>
      <c r="D167" s="31">
        <f ca="1">COUNTIFS(Respuestas!B$2:'Respuestas'!B$10350, A167, Respuestas!C$2:'Respuestas'!C$10350, G$4)</f>
        <v>0</v>
      </c>
      <c r="E167" s="32">
        <f ca="1">COUNTIFS(Respuestas!B$2:'Respuestas'!B$10350, A167, Respuestas!C$2:'Respuestas'!C$10350, G$3)</f>
        <v>0</v>
      </c>
      <c r="F167" s="33"/>
      <c r="G167" s="40"/>
      <c r="H167" s="41">
        <f>COUNTIF(Respuestas!H$2:'Respuestas'!H$10350, G167)</f>
        <v>0</v>
      </c>
    </row>
    <row r="168" spans="1:8" x14ac:dyDescent="0.2">
      <c r="A168" s="28"/>
      <c r="B168" s="29">
        <f>COUNTIF(Respuestas!B$2:'Respuestas'!B$10350, A168)</f>
        <v>0</v>
      </c>
      <c r="C168" s="30">
        <f ca="1">COUNTIFS(Respuestas!B$2:'Respuestas'!B$10350, A168, Respuestas!C$2:'Respuestas'!C$10350, G$2)</f>
        <v>0</v>
      </c>
      <c r="D168" s="31">
        <f ca="1">COUNTIFS(Respuestas!B$2:'Respuestas'!B$10350, A168, Respuestas!C$2:'Respuestas'!C$10350, G$4)</f>
        <v>0</v>
      </c>
      <c r="E168" s="32">
        <f ca="1">COUNTIFS(Respuestas!B$2:'Respuestas'!B$10350, A168, Respuestas!C$2:'Respuestas'!C$10350, G$3)</f>
        <v>0</v>
      </c>
      <c r="F168" s="33"/>
      <c r="G168" s="40"/>
      <c r="H168" s="41">
        <f>COUNTIF(Respuestas!H$2:'Respuestas'!H$10350, G168)</f>
        <v>0</v>
      </c>
    </row>
    <row r="169" spans="1:8" x14ac:dyDescent="0.2">
      <c r="A169" s="28"/>
      <c r="B169" s="29">
        <f>COUNTIF(Respuestas!B$2:'Respuestas'!B$10350, A169)</f>
        <v>0</v>
      </c>
      <c r="C169" s="30">
        <f ca="1">COUNTIFS(Respuestas!B$2:'Respuestas'!B$10350, A169, Respuestas!C$2:'Respuestas'!C$10350, G$2)</f>
        <v>0</v>
      </c>
      <c r="D169" s="31">
        <f ca="1">COUNTIFS(Respuestas!B$2:'Respuestas'!B$10350, A169, Respuestas!C$2:'Respuestas'!C$10350, G$4)</f>
        <v>0</v>
      </c>
      <c r="E169" s="32">
        <f ca="1">COUNTIFS(Respuestas!B$2:'Respuestas'!B$10350, A169, Respuestas!C$2:'Respuestas'!C$10350, G$3)</f>
        <v>0</v>
      </c>
      <c r="F169" s="33"/>
      <c r="G169" s="40"/>
      <c r="H169" s="41">
        <f>COUNTIF(Respuestas!H$2:'Respuestas'!H$10350, G169)</f>
        <v>0</v>
      </c>
    </row>
    <row r="170" spans="1:8" x14ac:dyDescent="0.2">
      <c r="A170" s="28"/>
      <c r="B170" s="29">
        <f>COUNTIF(Respuestas!B$2:'Respuestas'!B$10350, A170)</f>
        <v>0</v>
      </c>
      <c r="C170" s="30">
        <f ca="1">COUNTIFS(Respuestas!B$2:'Respuestas'!B$10350, A170, Respuestas!C$2:'Respuestas'!C$10350, G$2)</f>
        <v>0</v>
      </c>
      <c r="D170" s="31">
        <f ca="1">COUNTIFS(Respuestas!B$2:'Respuestas'!B$10350, A170, Respuestas!C$2:'Respuestas'!C$10350, G$4)</f>
        <v>0</v>
      </c>
      <c r="E170" s="32">
        <f ca="1">COUNTIFS(Respuestas!B$2:'Respuestas'!B$10350, A170, Respuestas!C$2:'Respuestas'!C$10350, G$3)</f>
        <v>0</v>
      </c>
      <c r="F170" s="33"/>
      <c r="G170" s="40"/>
      <c r="H170" s="41">
        <f>COUNTIF(Respuestas!H$2:'Respuestas'!H$10350, G170)</f>
        <v>0</v>
      </c>
    </row>
    <row r="171" spans="1:8" x14ac:dyDescent="0.2">
      <c r="A171" s="28"/>
      <c r="B171" s="29">
        <f>COUNTIF(Respuestas!B$2:'Respuestas'!B$10350, A171)</f>
        <v>0</v>
      </c>
      <c r="C171" s="30">
        <f ca="1">COUNTIFS(Respuestas!B$2:'Respuestas'!B$10350, A171, Respuestas!C$2:'Respuestas'!C$10350, G$2)</f>
        <v>0</v>
      </c>
      <c r="D171" s="31">
        <f ca="1">COUNTIFS(Respuestas!B$2:'Respuestas'!B$10350, A171, Respuestas!C$2:'Respuestas'!C$10350, G$4)</f>
        <v>0</v>
      </c>
      <c r="E171" s="32">
        <f ca="1">COUNTIFS(Respuestas!B$2:'Respuestas'!B$10350, A171, Respuestas!C$2:'Respuestas'!C$10350, G$3)</f>
        <v>0</v>
      </c>
      <c r="F171" s="33"/>
      <c r="G171" s="40"/>
      <c r="H171" s="41">
        <f>COUNTIF(Respuestas!H$2:'Respuestas'!H$10350, G171)</f>
        <v>0</v>
      </c>
    </row>
    <row r="172" spans="1:8" x14ac:dyDescent="0.2">
      <c r="A172" s="28"/>
      <c r="B172" s="29">
        <f>COUNTIF(Respuestas!B$2:'Respuestas'!B$10350, A172)</f>
        <v>0</v>
      </c>
      <c r="C172" s="30">
        <f ca="1">COUNTIFS(Respuestas!B$2:'Respuestas'!B$10350, A172, Respuestas!C$2:'Respuestas'!C$10350, G$2)</f>
        <v>0</v>
      </c>
      <c r="D172" s="31">
        <f ca="1">COUNTIFS(Respuestas!B$2:'Respuestas'!B$10350, A172, Respuestas!C$2:'Respuestas'!C$10350, G$4)</f>
        <v>0</v>
      </c>
      <c r="E172" s="32">
        <f ca="1">COUNTIFS(Respuestas!B$2:'Respuestas'!B$10350, A172, Respuestas!C$2:'Respuestas'!C$10350, G$3)</f>
        <v>0</v>
      </c>
      <c r="F172" s="33"/>
      <c r="G172" s="40"/>
      <c r="H172" s="41">
        <f>COUNTIF(Respuestas!H$2:'Respuestas'!H$10350, G172)</f>
        <v>0</v>
      </c>
    </row>
    <row r="173" spans="1:8" x14ac:dyDescent="0.2">
      <c r="A173" s="28"/>
      <c r="B173" s="29">
        <f>COUNTIF(Respuestas!B$2:'Respuestas'!B$10350, A173)</f>
        <v>0</v>
      </c>
      <c r="C173" s="30">
        <f ca="1">COUNTIFS(Respuestas!B$2:'Respuestas'!B$10350, A173, Respuestas!C$2:'Respuestas'!C$10350, G$2)</f>
        <v>0</v>
      </c>
      <c r="D173" s="31">
        <f ca="1">COUNTIFS(Respuestas!B$2:'Respuestas'!B$10350, A173, Respuestas!C$2:'Respuestas'!C$10350, G$4)</f>
        <v>0</v>
      </c>
      <c r="E173" s="32">
        <f ca="1">COUNTIFS(Respuestas!B$2:'Respuestas'!B$10350, A173, Respuestas!C$2:'Respuestas'!C$10350, G$3)</f>
        <v>0</v>
      </c>
      <c r="F173" s="33"/>
      <c r="G173" s="40"/>
      <c r="H173" s="41">
        <f>COUNTIF(Respuestas!H$2:'Respuestas'!H$10350, G173)</f>
        <v>0</v>
      </c>
    </row>
    <row r="174" spans="1:8" x14ac:dyDescent="0.2">
      <c r="A174" s="28"/>
      <c r="B174" s="29">
        <f>COUNTIF(Respuestas!B$2:'Respuestas'!B$10350, A174)</f>
        <v>0</v>
      </c>
      <c r="C174" s="30">
        <f ca="1">COUNTIFS(Respuestas!B$2:'Respuestas'!B$10350, A174, Respuestas!C$2:'Respuestas'!C$10350, G$2)</f>
        <v>0</v>
      </c>
      <c r="D174" s="31">
        <f ca="1">COUNTIFS(Respuestas!B$2:'Respuestas'!B$10350, A174, Respuestas!C$2:'Respuestas'!C$10350, G$4)</f>
        <v>0</v>
      </c>
      <c r="E174" s="32">
        <f ca="1">COUNTIFS(Respuestas!B$2:'Respuestas'!B$10350, A174, Respuestas!C$2:'Respuestas'!C$10350, G$3)</f>
        <v>0</v>
      </c>
      <c r="F174" s="33"/>
      <c r="G174" s="40"/>
      <c r="H174" s="41">
        <f>COUNTIF(Respuestas!H$2:'Respuestas'!H$10350, G174)</f>
        <v>0</v>
      </c>
    </row>
    <row r="175" spans="1:8" x14ac:dyDescent="0.2">
      <c r="A175" s="28"/>
      <c r="B175" s="29">
        <f>COUNTIF(Respuestas!B$2:'Respuestas'!B$10350, A175)</f>
        <v>0</v>
      </c>
      <c r="C175" s="30">
        <f ca="1">COUNTIFS(Respuestas!B$2:'Respuestas'!B$10350, A175, Respuestas!C$2:'Respuestas'!C$10350, G$2)</f>
        <v>0</v>
      </c>
      <c r="D175" s="31">
        <f ca="1">COUNTIFS(Respuestas!B$2:'Respuestas'!B$10350, A175, Respuestas!C$2:'Respuestas'!C$10350, G$4)</f>
        <v>0</v>
      </c>
      <c r="E175" s="32">
        <f ca="1">COUNTIFS(Respuestas!B$2:'Respuestas'!B$10350, A175, Respuestas!C$2:'Respuestas'!C$10350, G$3)</f>
        <v>0</v>
      </c>
      <c r="F175" s="33"/>
      <c r="G175" s="40"/>
      <c r="H175" s="41">
        <f>COUNTIF(Respuestas!H$2:'Respuestas'!H$10350, G175)</f>
        <v>0</v>
      </c>
    </row>
    <row r="176" spans="1:8" x14ac:dyDescent="0.2">
      <c r="A176" s="28"/>
      <c r="B176" s="29">
        <f>COUNTIF(Respuestas!B$2:'Respuestas'!B$10350, A176)</f>
        <v>0</v>
      </c>
      <c r="C176" s="30">
        <f ca="1">COUNTIFS(Respuestas!B$2:'Respuestas'!B$10350, A176, Respuestas!C$2:'Respuestas'!C$10350, G$2)</f>
        <v>0</v>
      </c>
      <c r="D176" s="31">
        <f ca="1">COUNTIFS(Respuestas!B$2:'Respuestas'!B$10350, A176, Respuestas!C$2:'Respuestas'!C$10350, G$4)</f>
        <v>0</v>
      </c>
      <c r="E176" s="32">
        <f ca="1">COUNTIFS(Respuestas!B$2:'Respuestas'!B$10350, A176, Respuestas!C$2:'Respuestas'!C$10350, G$3)</f>
        <v>0</v>
      </c>
      <c r="F176" s="33"/>
      <c r="G176" s="40"/>
      <c r="H176" s="41">
        <f>COUNTIF(Respuestas!H$2:'Respuestas'!H$10350, G176)</f>
        <v>0</v>
      </c>
    </row>
    <row r="177" spans="1:8" x14ac:dyDescent="0.2">
      <c r="A177" s="28"/>
      <c r="B177" s="29">
        <f>COUNTIF(Respuestas!B$2:'Respuestas'!B$10350, A177)</f>
        <v>0</v>
      </c>
      <c r="C177" s="30">
        <f ca="1">COUNTIFS(Respuestas!B$2:'Respuestas'!B$10350, A177, Respuestas!C$2:'Respuestas'!C$10350, G$2)</f>
        <v>0</v>
      </c>
      <c r="D177" s="31">
        <f ca="1">COUNTIFS(Respuestas!B$2:'Respuestas'!B$10350, A177, Respuestas!C$2:'Respuestas'!C$10350, G$4)</f>
        <v>0</v>
      </c>
      <c r="E177" s="32">
        <f ca="1">COUNTIFS(Respuestas!B$2:'Respuestas'!B$10350, A177, Respuestas!C$2:'Respuestas'!C$10350, G$3)</f>
        <v>0</v>
      </c>
      <c r="F177" s="33"/>
      <c r="G177" s="40"/>
      <c r="H177" s="41">
        <f>COUNTIF(Respuestas!H$2:'Respuestas'!H$10350, G177)</f>
        <v>0</v>
      </c>
    </row>
    <row r="178" spans="1:8" x14ac:dyDescent="0.2">
      <c r="A178" s="28"/>
      <c r="B178" s="29">
        <f>COUNTIF(Respuestas!B$2:'Respuestas'!B$10350, A178)</f>
        <v>0</v>
      </c>
      <c r="C178" s="30">
        <f ca="1">COUNTIFS(Respuestas!B$2:'Respuestas'!B$10350, A178, Respuestas!C$2:'Respuestas'!C$10350, G$2)</f>
        <v>0</v>
      </c>
      <c r="D178" s="31">
        <f ca="1">COUNTIFS(Respuestas!B$2:'Respuestas'!B$10350, A178, Respuestas!C$2:'Respuestas'!C$10350, G$4)</f>
        <v>0</v>
      </c>
      <c r="E178" s="32">
        <f ca="1">COUNTIFS(Respuestas!B$2:'Respuestas'!B$10350, A178, Respuestas!C$2:'Respuestas'!C$10350, G$3)</f>
        <v>0</v>
      </c>
      <c r="F178" s="33"/>
      <c r="G178" s="40"/>
      <c r="H178" s="41">
        <f>COUNTIF(Respuestas!H$2:'Respuestas'!H$10350, G178)</f>
        <v>0</v>
      </c>
    </row>
    <row r="179" spans="1:8" x14ac:dyDescent="0.2">
      <c r="A179" s="28"/>
      <c r="B179" s="29">
        <f>COUNTIF(Respuestas!B$2:'Respuestas'!B$10350, A179)</f>
        <v>0</v>
      </c>
      <c r="C179" s="30">
        <f ca="1">COUNTIFS(Respuestas!B$2:'Respuestas'!B$10350, A179, Respuestas!C$2:'Respuestas'!C$10350, G$2)</f>
        <v>0</v>
      </c>
      <c r="D179" s="31">
        <f ca="1">COUNTIFS(Respuestas!B$2:'Respuestas'!B$10350, A179, Respuestas!C$2:'Respuestas'!C$10350, G$4)</f>
        <v>0</v>
      </c>
      <c r="E179" s="32">
        <f ca="1">COUNTIFS(Respuestas!B$2:'Respuestas'!B$10350, A179, Respuestas!C$2:'Respuestas'!C$10350, G$3)</f>
        <v>0</v>
      </c>
      <c r="F179" s="33"/>
      <c r="G179" s="40"/>
      <c r="H179" s="41">
        <f>COUNTIF(Respuestas!H$2:'Respuestas'!H$10350, G179)</f>
        <v>0</v>
      </c>
    </row>
    <row r="180" spans="1:8" x14ac:dyDescent="0.2">
      <c r="A180" s="28"/>
      <c r="B180" s="29">
        <f>COUNTIF(Respuestas!B$2:'Respuestas'!B$10350, A180)</f>
        <v>0</v>
      </c>
      <c r="C180" s="30">
        <f ca="1">COUNTIFS(Respuestas!B$2:'Respuestas'!B$10350, A180, Respuestas!C$2:'Respuestas'!C$10350, G$2)</f>
        <v>0</v>
      </c>
      <c r="D180" s="31">
        <f ca="1">COUNTIFS(Respuestas!B$2:'Respuestas'!B$10350, A180, Respuestas!C$2:'Respuestas'!C$10350, G$4)</f>
        <v>0</v>
      </c>
      <c r="E180" s="32">
        <f ca="1">COUNTIFS(Respuestas!B$2:'Respuestas'!B$10350, A180, Respuestas!C$2:'Respuestas'!C$10350, G$3)</f>
        <v>0</v>
      </c>
      <c r="F180" s="33"/>
      <c r="G180" s="40"/>
      <c r="H180" s="41">
        <f>COUNTIF(Respuestas!H$2:'Respuestas'!H$10350, G180)</f>
        <v>0</v>
      </c>
    </row>
    <row r="181" spans="1:8" x14ac:dyDescent="0.2">
      <c r="A181" s="28"/>
      <c r="B181" s="29">
        <f>COUNTIF(Respuestas!B$2:'Respuestas'!B$10350, A181)</f>
        <v>0</v>
      </c>
      <c r="C181" s="30">
        <f ca="1">COUNTIFS(Respuestas!B$2:'Respuestas'!B$10350, A181, Respuestas!C$2:'Respuestas'!C$10350, G$2)</f>
        <v>0</v>
      </c>
      <c r="D181" s="31">
        <f ca="1">COUNTIFS(Respuestas!B$2:'Respuestas'!B$10350, A181, Respuestas!C$2:'Respuestas'!C$10350, G$4)</f>
        <v>0</v>
      </c>
      <c r="E181" s="32">
        <f ca="1">COUNTIFS(Respuestas!B$2:'Respuestas'!B$10350, A181, Respuestas!C$2:'Respuestas'!C$10350, G$3)</f>
        <v>0</v>
      </c>
      <c r="F181" s="33"/>
      <c r="G181" s="40"/>
      <c r="H181" s="41">
        <f>COUNTIF(Respuestas!H$2:'Respuestas'!H$10350, G181)</f>
        <v>0</v>
      </c>
    </row>
    <row r="182" spans="1:8" x14ac:dyDescent="0.2">
      <c r="A182" s="28"/>
      <c r="B182" s="29">
        <f>COUNTIF(Respuestas!B$2:'Respuestas'!B$10350, A182)</f>
        <v>0</v>
      </c>
      <c r="C182" s="30">
        <f ca="1">COUNTIFS(Respuestas!B$2:'Respuestas'!B$10350, A182, Respuestas!C$2:'Respuestas'!C$10350, G$2)</f>
        <v>0</v>
      </c>
      <c r="D182" s="31">
        <f ca="1">COUNTIFS(Respuestas!B$2:'Respuestas'!B$10350, A182, Respuestas!C$2:'Respuestas'!C$10350, G$4)</f>
        <v>0</v>
      </c>
      <c r="E182" s="32">
        <f ca="1">COUNTIFS(Respuestas!B$2:'Respuestas'!B$10350, A182, Respuestas!C$2:'Respuestas'!C$10350, G$3)</f>
        <v>0</v>
      </c>
      <c r="F182" s="33"/>
      <c r="G182" s="40"/>
      <c r="H182" s="41">
        <f>COUNTIF(Respuestas!H$2:'Respuestas'!H$10350, G182)</f>
        <v>0</v>
      </c>
    </row>
    <row r="183" spans="1:8" x14ac:dyDescent="0.2">
      <c r="A183" s="28"/>
      <c r="B183" s="29">
        <f>COUNTIF(Respuestas!B$2:'Respuestas'!B$10350, A183)</f>
        <v>0</v>
      </c>
      <c r="C183" s="30">
        <f ca="1">COUNTIFS(Respuestas!B$2:'Respuestas'!B$10350, A183, Respuestas!C$2:'Respuestas'!C$10350, G$2)</f>
        <v>0</v>
      </c>
      <c r="D183" s="31">
        <f ca="1">COUNTIFS(Respuestas!B$2:'Respuestas'!B$10350, A183, Respuestas!C$2:'Respuestas'!C$10350, G$4)</f>
        <v>0</v>
      </c>
      <c r="E183" s="32">
        <f ca="1">COUNTIFS(Respuestas!B$2:'Respuestas'!B$10350, A183, Respuestas!C$2:'Respuestas'!C$10350, G$3)</f>
        <v>0</v>
      </c>
      <c r="F183" s="33"/>
      <c r="G183" s="40"/>
      <c r="H183" s="41">
        <f>COUNTIF(Respuestas!H$2:'Respuestas'!H$10350, G183)</f>
        <v>0</v>
      </c>
    </row>
    <row r="184" spans="1:8" x14ac:dyDescent="0.2">
      <c r="A184" s="28"/>
      <c r="B184" s="29">
        <f>COUNTIF(Respuestas!B$2:'Respuestas'!B$10350, A184)</f>
        <v>0</v>
      </c>
      <c r="C184" s="30">
        <f ca="1">COUNTIFS(Respuestas!B$2:'Respuestas'!B$10350, A184, Respuestas!C$2:'Respuestas'!C$10350, G$2)</f>
        <v>0</v>
      </c>
      <c r="D184" s="31">
        <f ca="1">COUNTIFS(Respuestas!B$2:'Respuestas'!B$10350, A184, Respuestas!C$2:'Respuestas'!C$10350, G$4)</f>
        <v>0</v>
      </c>
      <c r="E184" s="32">
        <f ca="1">COUNTIFS(Respuestas!B$2:'Respuestas'!B$10350, A184, Respuestas!C$2:'Respuestas'!C$10350, G$3)</f>
        <v>0</v>
      </c>
      <c r="F184" s="33"/>
      <c r="G184" s="40"/>
      <c r="H184" s="41">
        <f>COUNTIF(Respuestas!H$2:'Respuestas'!H$10350, G184)</f>
        <v>0</v>
      </c>
    </row>
    <row r="185" spans="1:8" x14ac:dyDescent="0.2">
      <c r="A185" s="28"/>
      <c r="B185" s="29">
        <f>COUNTIF(Respuestas!B$2:'Respuestas'!B$10350, A185)</f>
        <v>0</v>
      </c>
      <c r="C185" s="30">
        <f ca="1">COUNTIFS(Respuestas!B$2:'Respuestas'!B$10350, A185, Respuestas!C$2:'Respuestas'!C$10350, G$2)</f>
        <v>0</v>
      </c>
      <c r="D185" s="31">
        <f ca="1">COUNTIFS(Respuestas!B$2:'Respuestas'!B$10350, A185, Respuestas!C$2:'Respuestas'!C$10350, G$4)</f>
        <v>0</v>
      </c>
      <c r="E185" s="32">
        <f ca="1">COUNTIFS(Respuestas!B$2:'Respuestas'!B$10350, A185, Respuestas!C$2:'Respuestas'!C$10350, G$3)</f>
        <v>0</v>
      </c>
      <c r="F185" s="33"/>
      <c r="G185" s="40"/>
      <c r="H185" s="41">
        <f>COUNTIF(Respuestas!H$2:'Respuestas'!H$10350, G185)</f>
        <v>0</v>
      </c>
    </row>
    <row r="186" spans="1:8" x14ac:dyDescent="0.2">
      <c r="A186" s="28"/>
      <c r="B186" s="29">
        <f>COUNTIF(Respuestas!B$2:'Respuestas'!B$10350, A186)</f>
        <v>0</v>
      </c>
      <c r="C186" s="30">
        <f ca="1">COUNTIFS(Respuestas!B$2:'Respuestas'!B$10350, A186, Respuestas!C$2:'Respuestas'!C$10350, G$2)</f>
        <v>0</v>
      </c>
      <c r="D186" s="31">
        <f ca="1">COUNTIFS(Respuestas!B$2:'Respuestas'!B$10350, A186, Respuestas!C$2:'Respuestas'!C$10350, G$4)</f>
        <v>0</v>
      </c>
      <c r="E186" s="32">
        <f ca="1">COUNTIFS(Respuestas!B$2:'Respuestas'!B$10350, A186, Respuestas!C$2:'Respuestas'!C$10350, G$3)</f>
        <v>0</v>
      </c>
      <c r="F186" s="33"/>
      <c r="G186" s="40"/>
      <c r="H186" s="41">
        <f>COUNTIF(Respuestas!H$2:'Respuestas'!H$10350, G186)</f>
        <v>0</v>
      </c>
    </row>
    <row r="187" spans="1:8" x14ac:dyDescent="0.2">
      <c r="A187" s="28"/>
      <c r="B187" s="29">
        <f>COUNTIF(Respuestas!B$2:'Respuestas'!B$10350, A187)</f>
        <v>0</v>
      </c>
      <c r="C187" s="30">
        <f ca="1">COUNTIFS(Respuestas!B$2:'Respuestas'!B$10350, A187, Respuestas!C$2:'Respuestas'!C$10350, G$2)</f>
        <v>0</v>
      </c>
      <c r="D187" s="31">
        <f ca="1">COUNTIFS(Respuestas!B$2:'Respuestas'!B$10350, A187, Respuestas!C$2:'Respuestas'!C$10350, G$4)</f>
        <v>0</v>
      </c>
      <c r="E187" s="32">
        <f ca="1">COUNTIFS(Respuestas!B$2:'Respuestas'!B$10350, A187, Respuestas!C$2:'Respuestas'!C$10350, G$3)</f>
        <v>0</v>
      </c>
      <c r="F187" s="33"/>
      <c r="G187" s="40"/>
      <c r="H187" s="41">
        <f>COUNTIF(Respuestas!H$2:'Respuestas'!H$10350, G187)</f>
        <v>0</v>
      </c>
    </row>
    <row r="188" spans="1:8" x14ac:dyDescent="0.2">
      <c r="A188" s="28"/>
      <c r="B188" s="29">
        <f>COUNTIF(Respuestas!B$2:'Respuestas'!B$10350, A188)</f>
        <v>0</v>
      </c>
      <c r="C188" s="30">
        <f ca="1">COUNTIFS(Respuestas!B$2:'Respuestas'!B$10350, A188, Respuestas!C$2:'Respuestas'!C$10350, G$2)</f>
        <v>0</v>
      </c>
      <c r="D188" s="31">
        <f ca="1">COUNTIFS(Respuestas!B$2:'Respuestas'!B$10350, A188, Respuestas!C$2:'Respuestas'!C$10350, G$4)</f>
        <v>0</v>
      </c>
      <c r="E188" s="32">
        <f ca="1">COUNTIFS(Respuestas!B$2:'Respuestas'!B$10350, A188, Respuestas!C$2:'Respuestas'!C$10350, G$3)</f>
        <v>0</v>
      </c>
      <c r="F188" s="33"/>
      <c r="G188" s="40"/>
      <c r="H188" s="41">
        <f>COUNTIF(Respuestas!H$2:'Respuestas'!H$10350, G188)</f>
        <v>0</v>
      </c>
    </row>
    <row r="189" spans="1:8" x14ac:dyDescent="0.2">
      <c r="A189" s="28"/>
      <c r="B189" s="29">
        <f>COUNTIF(Respuestas!B$2:'Respuestas'!B$10350, A189)</f>
        <v>0</v>
      </c>
      <c r="C189" s="30">
        <f ca="1">COUNTIFS(Respuestas!B$2:'Respuestas'!B$10350, A189, Respuestas!C$2:'Respuestas'!C$10350, G$2)</f>
        <v>0</v>
      </c>
      <c r="D189" s="31">
        <f ca="1">COUNTIFS(Respuestas!B$2:'Respuestas'!B$10350, A189, Respuestas!C$2:'Respuestas'!C$10350, G$4)</f>
        <v>0</v>
      </c>
      <c r="E189" s="32">
        <f ca="1">COUNTIFS(Respuestas!B$2:'Respuestas'!B$10350, A189, Respuestas!C$2:'Respuestas'!C$10350, G$3)</f>
        <v>0</v>
      </c>
      <c r="F189" s="33"/>
      <c r="G189" s="40"/>
      <c r="H189" s="41">
        <f>COUNTIF(Respuestas!H$2:'Respuestas'!H$10350, G189)</f>
        <v>0</v>
      </c>
    </row>
    <row r="190" spans="1:8" x14ac:dyDescent="0.2">
      <c r="A190" s="28"/>
      <c r="B190" s="29">
        <f>COUNTIF(Respuestas!B$2:'Respuestas'!B$10350, A190)</f>
        <v>0</v>
      </c>
      <c r="C190" s="30">
        <f ca="1">COUNTIFS(Respuestas!B$2:'Respuestas'!B$10350, A190, Respuestas!C$2:'Respuestas'!C$10350, G$2)</f>
        <v>0</v>
      </c>
      <c r="D190" s="31">
        <f ca="1">COUNTIFS(Respuestas!B$2:'Respuestas'!B$10350, A190, Respuestas!C$2:'Respuestas'!C$10350, G$4)</f>
        <v>0</v>
      </c>
      <c r="E190" s="32">
        <f ca="1">COUNTIFS(Respuestas!B$2:'Respuestas'!B$10350, A190, Respuestas!C$2:'Respuestas'!C$10350, G$3)</f>
        <v>0</v>
      </c>
      <c r="F190" s="33"/>
      <c r="G190" s="40"/>
      <c r="H190" s="41">
        <f>COUNTIF(Respuestas!H$2:'Respuestas'!H$10350, G190)</f>
        <v>0</v>
      </c>
    </row>
    <row r="191" spans="1:8" x14ac:dyDescent="0.2">
      <c r="A191" s="28"/>
      <c r="B191" s="29">
        <f>COUNTIF(Respuestas!B$2:'Respuestas'!B$10350, A191)</f>
        <v>0</v>
      </c>
      <c r="C191" s="30">
        <f ca="1">COUNTIFS(Respuestas!B$2:'Respuestas'!B$10350, A191, Respuestas!C$2:'Respuestas'!C$10350, G$2)</f>
        <v>0</v>
      </c>
      <c r="D191" s="31">
        <f ca="1">COUNTIFS(Respuestas!B$2:'Respuestas'!B$10350, A191, Respuestas!C$2:'Respuestas'!C$10350, G$4)</f>
        <v>0</v>
      </c>
      <c r="E191" s="32">
        <f ca="1">COUNTIFS(Respuestas!B$2:'Respuestas'!B$10350, A191, Respuestas!C$2:'Respuestas'!C$10350, G$3)</f>
        <v>0</v>
      </c>
      <c r="F191" s="33"/>
      <c r="G191" s="40"/>
      <c r="H191" s="41">
        <f>COUNTIF(Respuestas!H$2:'Respuestas'!H$10350, G191)</f>
        <v>0</v>
      </c>
    </row>
    <row r="192" spans="1:8" x14ac:dyDescent="0.2">
      <c r="A192" s="28"/>
      <c r="B192" s="29">
        <f>COUNTIF(Respuestas!B$2:'Respuestas'!B$10350, A192)</f>
        <v>0</v>
      </c>
      <c r="C192" s="30">
        <f ca="1">COUNTIFS(Respuestas!B$2:'Respuestas'!B$10350, A192, Respuestas!C$2:'Respuestas'!C$10350, G$2)</f>
        <v>0</v>
      </c>
      <c r="D192" s="31">
        <f ca="1">COUNTIFS(Respuestas!B$2:'Respuestas'!B$10350, A192, Respuestas!C$2:'Respuestas'!C$10350, G$4)</f>
        <v>0</v>
      </c>
      <c r="E192" s="32">
        <f ca="1">COUNTIFS(Respuestas!B$2:'Respuestas'!B$10350, A192, Respuestas!C$2:'Respuestas'!C$10350, G$3)</f>
        <v>0</v>
      </c>
      <c r="F192" s="33"/>
      <c r="G192" s="40"/>
      <c r="H192" s="41">
        <f>COUNTIF(Respuestas!H$2:'Respuestas'!H$10350, G192)</f>
        <v>0</v>
      </c>
    </row>
    <row r="193" spans="1:8" x14ac:dyDescent="0.2">
      <c r="A193" s="28"/>
      <c r="B193" s="29">
        <f>COUNTIF(Respuestas!B$2:'Respuestas'!B$10350, A193)</f>
        <v>0</v>
      </c>
      <c r="C193" s="30">
        <f ca="1">COUNTIFS(Respuestas!B$2:'Respuestas'!B$10350, A193, Respuestas!C$2:'Respuestas'!C$10350, G$2)</f>
        <v>0</v>
      </c>
      <c r="D193" s="31">
        <f ca="1">COUNTIFS(Respuestas!B$2:'Respuestas'!B$10350, A193, Respuestas!C$2:'Respuestas'!C$10350, G$4)</f>
        <v>0</v>
      </c>
      <c r="E193" s="32">
        <f ca="1">COUNTIFS(Respuestas!B$2:'Respuestas'!B$10350, A193, Respuestas!C$2:'Respuestas'!C$10350, G$3)</f>
        <v>0</v>
      </c>
      <c r="F193" s="33"/>
      <c r="G193" s="40"/>
      <c r="H193" s="41">
        <f>COUNTIF(Respuestas!H$2:'Respuestas'!H$10350, G193)</f>
        <v>0</v>
      </c>
    </row>
    <row r="194" spans="1:8" x14ac:dyDescent="0.2">
      <c r="A194" s="28"/>
      <c r="B194" s="29">
        <f>COUNTIF(Respuestas!B$2:'Respuestas'!B$10350, A194)</f>
        <v>0</v>
      </c>
      <c r="C194" s="30">
        <f ca="1">COUNTIFS(Respuestas!B$2:'Respuestas'!B$10350, A194, Respuestas!C$2:'Respuestas'!C$10350, G$2)</f>
        <v>0</v>
      </c>
      <c r="D194" s="31">
        <f ca="1">COUNTIFS(Respuestas!B$2:'Respuestas'!B$10350, A194, Respuestas!C$2:'Respuestas'!C$10350, G$4)</f>
        <v>0</v>
      </c>
      <c r="E194" s="32">
        <f ca="1">COUNTIFS(Respuestas!B$2:'Respuestas'!B$10350, A194, Respuestas!C$2:'Respuestas'!C$10350, G$3)</f>
        <v>0</v>
      </c>
      <c r="F194" s="33"/>
      <c r="G194" s="40"/>
      <c r="H194" s="41">
        <f>COUNTIF(Respuestas!H$2:'Respuestas'!H$10350, G194)</f>
        <v>0</v>
      </c>
    </row>
    <row r="195" spans="1:8" x14ac:dyDescent="0.2">
      <c r="A195" s="28"/>
      <c r="B195" s="29">
        <f>COUNTIF(Respuestas!B$2:'Respuestas'!B$10350, A195)</f>
        <v>0</v>
      </c>
      <c r="C195" s="30">
        <f ca="1">COUNTIFS(Respuestas!B$2:'Respuestas'!B$10350, A195, Respuestas!C$2:'Respuestas'!C$10350, G$2)</f>
        <v>0</v>
      </c>
      <c r="D195" s="31">
        <f ca="1">COUNTIFS(Respuestas!B$2:'Respuestas'!B$10350, A195, Respuestas!C$2:'Respuestas'!C$10350, G$4)</f>
        <v>0</v>
      </c>
      <c r="E195" s="32">
        <f ca="1">COUNTIFS(Respuestas!B$2:'Respuestas'!B$10350, A195, Respuestas!C$2:'Respuestas'!C$10350, G$3)</f>
        <v>0</v>
      </c>
      <c r="F195" s="33"/>
      <c r="G195" s="40"/>
      <c r="H195" s="41">
        <f>COUNTIF(Respuestas!H$2:'Respuestas'!H$10350, G195)</f>
        <v>0</v>
      </c>
    </row>
    <row r="196" spans="1:8" x14ac:dyDescent="0.2">
      <c r="A196" s="28"/>
      <c r="B196" s="29">
        <f>COUNTIF(Respuestas!B$2:'Respuestas'!B$10350, A196)</f>
        <v>0</v>
      </c>
      <c r="C196" s="30">
        <f ca="1">COUNTIFS(Respuestas!B$2:'Respuestas'!B$10350, A196, Respuestas!C$2:'Respuestas'!C$10350, G$2)</f>
        <v>0</v>
      </c>
      <c r="D196" s="31">
        <f ca="1">COUNTIFS(Respuestas!B$2:'Respuestas'!B$10350, A196, Respuestas!C$2:'Respuestas'!C$10350, G$4)</f>
        <v>0</v>
      </c>
      <c r="E196" s="32">
        <f ca="1">COUNTIFS(Respuestas!B$2:'Respuestas'!B$10350, A196, Respuestas!C$2:'Respuestas'!C$10350, G$3)</f>
        <v>0</v>
      </c>
      <c r="F196" s="33"/>
      <c r="G196" s="40"/>
      <c r="H196" s="41">
        <f>COUNTIF(Respuestas!H$2:'Respuestas'!H$10350, G196)</f>
        <v>0</v>
      </c>
    </row>
    <row r="197" spans="1:8" x14ac:dyDescent="0.2">
      <c r="A197" s="28"/>
      <c r="B197" s="29">
        <f>COUNTIF(Respuestas!B$2:'Respuestas'!B$10350, A197)</f>
        <v>0</v>
      </c>
      <c r="C197" s="30">
        <f ca="1">COUNTIFS(Respuestas!B$2:'Respuestas'!B$10350, A197, Respuestas!C$2:'Respuestas'!C$10350, G$2)</f>
        <v>0</v>
      </c>
      <c r="D197" s="31">
        <f ca="1">COUNTIFS(Respuestas!B$2:'Respuestas'!B$10350, A197, Respuestas!C$2:'Respuestas'!C$10350, G$4)</f>
        <v>0</v>
      </c>
      <c r="E197" s="32">
        <f ca="1">COUNTIFS(Respuestas!B$2:'Respuestas'!B$10350, A197, Respuestas!C$2:'Respuestas'!C$10350, G$3)</f>
        <v>0</v>
      </c>
      <c r="F197" s="33"/>
      <c r="G197" s="40"/>
      <c r="H197" s="41">
        <f>COUNTIF(Respuestas!H$2:'Respuestas'!H$10350, G197)</f>
        <v>0</v>
      </c>
    </row>
    <row r="198" spans="1:8" x14ac:dyDescent="0.2">
      <c r="A198" s="28"/>
      <c r="B198" s="29">
        <f>COUNTIF(Respuestas!B$2:'Respuestas'!B$10350, A198)</f>
        <v>0</v>
      </c>
      <c r="C198" s="30">
        <f ca="1">COUNTIFS(Respuestas!B$2:'Respuestas'!B$10350, A198, Respuestas!C$2:'Respuestas'!C$10350, G$2)</f>
        <v>0</v>
      </c>
      <c r="D198" s="31">
        <f ca="1">COUNTIFS(Respuestas!B$2:'Respuestas'!B$10350, A198, Respuestas!C$2:'Respuestas'!C$10350, G$4)</f>
        <v>0</v>
      </c>
      <c r="E198" s="32">
        <f ca="1">COUNTIFS(Respuestas!B$2:'Respuestas'!B$10350, A198, Respuestas!C$2:'Respuestas'!C$10350, G$3)</f>
        <v>0</v>
      </c>
      <c r="F198" s="33"/>
      <c r="G198" s="40"/>
      <c r="H198" s="41">
        <f>COUNTIF(Respuestas!H$2:'Respuestas'!H$10350, G198)</f>
        <v>0</v>
      </c>
    </row>
    <row r="199" spans="1:8" x14ac:dyDescent="0.2">
      <c r="A199" s="28"/>
      <c r="B199" s="29">
        <f>COUNTIF(Respuestas!B$2:'Respuestas'!B$10350, A199)</f>
        <v>0</v>
      </c>
      <c r="C199" s="30">
        <f ca="1">COUNTIFS(Respuestas!B$2:'Respuestas'!B$10350, A199, Respuestas!C$2:'Respuestas'!C$10350, G$2)</f>
        <v>0</v>
      </c>
      <c r="D199" s="31">
        <f ca="1">COUNTIFS(Respuestas!B$2:'Respuestas'!B$10350, A199, Respuestas!C$2:'Respuestas'!C$10350, G$4)</f>
        <v>0</v>
      </c>
      <c r="E199" s="32">
        <f ca="1">COUNTIFS(Respuestas!B$2:'Respuestas'!B$10350, A199, Respuestas!C$2:'Respuestas'!C$10350, G$3)</f>
        <v>0</v>
      </c>
      <c r="F199" s="33"/>
      <c r="G199" s="40"/>
      <c r="H199" s="41">
        <f>COUNTIF(Respuestas!H$2:'Respuestas'!H$10350, G199)</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Hojas de cálculo</vt:lpstr>
      </vt:variant>
      <vt:variant>
        <vt:i4>2</vt:i4>
      </vt:variant>
    </vt:vector>
  </HeadingPairs>
  <TitlesOfParts>
    <vt:vector size="2" baseType="lpstr">
      <vt:lpstr>Respuestas</vt:lpstr>
      <vt:lpstr>Conteos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modified xsi:type="dcterms:W3CDTF">2025-04-04T05:32:45Z</dcterms:modified>
</cp:coreProperties>
</file>