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próbna Operon 2020\Zadanie 5\"/>
    </mc:Choice>
  </mc:AlternateContent>
  <xr:revisionPtr revIDLastSave="0" documentId="13_ncr:1_{5479E4D6-35A3-43D8-8A43-C288FA16E501}" xr6:coauthVersionLast="47" xr6:coauthVersionMax="47" xr10:uidLastSave="{00000000-0000-0000-0000-000000000000}"/>
  <bookViews>
    <workbookView xWindow="-98" yWindow="-98" windowWidth="21795" windowHeight="12975" activeTab="1" xr2:uid="{69ABA67F-A647-4D0B-A2F6-BE59870B7C35}"/>
  </bookViews>
  <sheets>
    <sheet name="matura" sheetId="8" r:id="rId1"/>
    <sheet name="Zadanie 5" sheetId="12" r:id="rId2"/>
    <sheet name="Zadanie 1" sheetId="7" r:id="rId3"/>
    <sheet name="Zadanie 2" sheetId="9" r:id="rId4"/>
    <sheet name="Zadanie 3" sheetId="10" r:id="rId5"/>
    <sheet name="Zadanie 4" sheetId="11" r:id="rId6"/>
  </sheets>
  <definedNames>
    <definedName name="ExternalData_1" localSheetId="0" hidden="1">matura!$A$1:$U$153</definedName>
    <definedName name="ExternalData_1" localSheetId="2" hidden="1">'Zadanie 1'!$A$1:$U$153</definedName>
    <definedName name="ExternalData_1" localSheetId="3" hidden="1">'Zadanie 2'!$A$1:$U$153</definedName>
    <definedName name="ExternalData_1" localSheetId="4" hidden="1">'Zadanie 3'!$A$1:$U$153</definedName>
    <definedName name="ExternalData_1" localSheetId="5" hidden="1">'Zadanie 4'!$A$1:$U$153</definedName>
    <definedName name="ExternalData_1" localSheetId="1" hidden="1">'Zadanie 5'!$A$1:$U$153</definedName>
  </definedNames>
  <calcPr calcId="191029"/>
  <pivotCaches>
    <pivotCache cacheId="10" r:id="rId7"/>
    <pivotCache cacheId="14" r:id="rId8"/>
    <pivotCache cacheId="49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2" l="1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V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AE3" i="10"/>
  <c r="AE4" i="10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E85" i="10"/>
  <c r="AE86" i="10"/>
  <c r="AE87" i="10"/>
  <c r="AE88" i="10"/>
  <c r="AE89" i="10"/>
  <c r="AE90" i="10"/>
  <c r="AE91" i="10"/>
  <c r="AE92" i="10"/>
  <c r="AE93" i="10"/>
  <c r="AE94" i="10"/>
  <c r="AE95" i="10"/>
  <c r="AE96" i="10"/>
  <c r="AE97" i="10"/>
  <c r="AE98" i="10"/>
  <c r="AE99" i="10"/>
  <c r="AE100" i="10"/>
  <c r="AE101" i="10"/>
  <c r="AE102" i="10"/>
  <c r="AE103" i="10"/>
  <c r="AE104" i="10"/>
  <c r="AE105" i="10"/>
  <c r="AE106" i="10"/>
  <c r="AE107" i="10"/>
  <c r="AE108" i="10"/>
  <c r="AE109" i="10"/>
  <c r="AE110" i="10"/>
  <c r="AE111" i="10"/>
  <c r="AE112" i="10"/>
  <c r="AE113" i="10"/>
  <c r="AE114" i="10"/>
  <c r="AE115" i="10"/>
  <c r="AE116" i="10"/>
  <c r="AE117" i="10"/>
  <c r="AE118" i="10"/>
  <c r="AE119" i="10"/>
  <c r="AE120" i="10"/>
  <c r="AE121" i="10"/>
  <c r="AE122" i="10"/>
  <c r="AE123" i="10"/>
  <c r="AE124" i="10"/>
  <c r="AE125" i="10"/>
  <c r="AE126" i="10"/>
  <c r="AE127" i="10"/>
  <c r="AE128" i="10"/>
  <c r="AE129" i="10"/>
  <c r="AE130" i="10"/>
  <c r="AE131" i="10"/>
  <c r="AE132" i="10"/>
  <c r="AE133" i="10"/>
  <c r="AE134" i="10"/>
  <c r="AE135" i="10"/>
  <c r="AE136" i="10"/>
  <c r="AE137" i="10"/>
  <c r="AE138" i="10"/>
  <c r="AE139" i="10"/>
  <c r="AE140" i="10"/>
  <c r="AE141" i="10"/>
  <c r="AE142" i="10"/>
  <c r="AE143" i="10"/>
  <c r="AE144" i="10"/>
  <c r="AE145" i="10"/>
  <c r="AE146" i="10"/>
  <c r="AE147" i="10"/>
  <c r="AE148" i="10"/>
  <c r="AE149" i="10"/>
  <c r="AE150" i="10"/>
  <c r="AE151" i="10"/>
  <c r="AE152" i="10"/>
  <c r="AE153" i="10"/>
  <c r="AE2" i="10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C157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C156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C155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C154" i="9"/>
  <c r="V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006EFB-5E30-45FE-B3E4-5F24E29B32DE}" keepAlive="1" name="Zapytanie — matura" description="Połączenie z zapytaniem „matura” w skoroszycie." type="5" refreshedVersion="8" background="1" saveData="1">
    <dbPr connection="Provider=Microsoft.Mashup.OleDb.1;Data Source=$Workbook$;Location=matura;Extended Properties=&quot;&quot;" command="SELECT * FROM [matura]"/>
  </connection>
  <connection id="2" xr16:uid="{E4AEB820-327F-4128-9060-5C76ABAC124E}" keepAlive="1" name="Zapytanie — matura (2)" description="Połączenie z zapytaniem „matura (2)” w skoroszycie." type="5" refreshedVersion="8" background="1" saveData="1">
    <dbPr connection="Provider=Microsoft.Mashup.OleDb.1;Data Source=$Workbook$;Location=&quot;matura (2)&quot;;Extended Properties=&quot;&quot;" command="SELECT * FROM [matura (2)]"/>
  </connection>
  <connection id="3" xr16:uid="{43A45B75-27AB-4ADA-A5B1-D817CA619D5E}" keepAlive="1" name="Zapytanie — matura (3)" description="Połączenie z zapytaniem „matura (3)” w skoroszycie." type="5" refreshedVersion="8" background="1" saveData="1">
    <dbPr connection="Provider=Microsoft.Mashup.OleDb.1;Data Source=$Workbook$;Location=&quot;matura (3)&quot;;Extended Properties=&quot;&quot;" command="SELECT * FROM [matura (3)]"/>
  </connection>
  <connection id="4" xr16:uid="{65B2F8D3-4B19-4972-899E-A271DF88357D}" keepAlive="1" name="Zapytanie — matura (4)" description="Połączenie z zapytaniem „matura (4)” w skoroszycie." type="5" refreshedVersion="8" background="1" saveData="1">
    <dbPr connection="Provider=Microsoft.Mashup.OleDb.1;Data Source=$Workbook$;Location=&quot;matura (4)&quot;;Extended Properties=&quot;&quot;" command="SELECT * FROM [matura (4)]"/>
  </connection>
  <connection id="5" xr16:uid="{59358C49-D7B6-4CF1-9249-E50D24B9444B}" keepAlive="1" name="Zapytanie — matura (5)" description="Połączenie z zapytaniem „matura (5)” w skoroszycie." type="5" refreshedVersion="8" background="1" saveData="1">
    <dbPr connection="Provider=Microsoft.Mashup.OleDb.1;Data Source=$Workbook$;Location=&quot;matura (5)&quot;;Extended Properties=&quot;&quot;" command="SELECT * FROM [matura (5)]"/>
  </connection>
  <connection id="6" xr16:uid="{3AC4DCB3-D141-47E9-B390-9ECEB63890B4}" keepAlive="1" name="Zapytanie — matura (6)" description="Połączenie z zapytaniem „matura (6)” w skoroszycie." type="5" refreshedVersion="8" background="1" saveData="1">
    <dbPr connection="Provider=Microsoft.Mashup.OleDb.1;Data Source=$Workbook$;Location=&quot;matura (6)&quot;;Extended Properties=&quot;&quot;" command="SELECT * FROM [matura (6)]"/>
  </connection>
  <connection id="7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8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9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10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11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12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<sst xmlns="http://schemas.openxmlformats.org/spreadsheetml/2006/main" count="1119" uniqueCount="48">
  <si>
    <t>KLASA</t>
  </si>
  <si>
    <t>PESEL</t>
  </si>
  <si>
    <t>Biologia-R</t>
  </si>
  <si>
    <t>Chemia-R</t>
  </si>
  <si>
    <t>Fizyka-R</t>
  </si>
  <si>
    <t>Geografia-R</t>
  </si>
  <si>
    <t>Historia-R</t>
  </si>
  <si>
    <t>Informatyka-R</t>
  </si>
  <si>
    <t>Angielski-P</t>
  </si>
  <si>
    <t>Angielski-R</t>
  </si>
  <si>
    <t>Francuski-P</t>
  </si>
  <si>
    <t>Francuski-R</t>
  </si>
  <si>
    <t>Hiszpañski-P</t>
  </si>
  <si>
    <t>Hiszpañski-R</t>
  </si>
  <si>
    <t>Niemiecki-P</t>
  </si>
  <si>
    <t>Niemiecki-R</t>
  </si>
  <si>
    <t>Matematyka-P</t>
  </si>
  <si>
    <t>Matematyka-R</t>
  </si>
  <si>
    <t>Polski-P</t>
  </si>
  <si>
    <t>Polski-R</t>
  </si>
  <si>
    <t>WOS-R</t>
  </si>
  <si>
    <t>A</t>
  </si>
  <si>
    <t>B</t>
  </si>
  <si>
    <t>C</t>
  </si>
  <si>
    <t>E</t>
  </si>
  <si>
    <t>H</t>
  </si>
  <si>
    <t>Count 100</t>
  </si>
  <si>
    <t>Etykiety wierszy</t>
  </si>
  <si>
    <t>Suma końcowa</t>
  </si>
  <si>
    <t>(puste)</t>
  </si>
  <si>
    <t>Liczba z PESEL</t>
  </si>
  <si>
    <t>Etykiety kolumn</t>
  </si>
  <si>
    <t>Liczba osób</t>
  </si>
  <si>
    <t>Srednia</t>
  </si>
  <si>
    <t>Zakres</t>
  </si>
  <si>
    <t>{100}</t>
  </si>
  <si>
    <t>&lt;31,50&gt;</t>
  </si>
  <si>
    <t>&lt;51,75&gt;</t>
  </si>
  <si>
    <t>&lt;76,90&gt;</t>
  </si>
  <si>
    <t>&lt;91,99&gt;</t>
  </si>
  <si>
    <t>Liczba z Matematyka-P</t>
  </si>
  <si>
    <t>Płęć</t>
  </si>
  <si>
    <t>Kobieta</t>
  </si>
  <si>
    <t>Męszczyzna</t>
  </si>
  <si>
    <t>Średnia z Polski-P</t>
  </si>
  <si>
    <t>Średnia z Matematyka-P</t>
  </si>
  <si>
    <t>Płęc</t>
  </si>
  <si>
    <t>Ilośc rozszeżeń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</si>
</sst>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2'!$B$162</c:f>
              <c:strCache>
                <c:ptCount val="1"/>
                <c:pt idx="0">
                  <c:v>Liczba 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2'!$C$161:$U$161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Hiszpañski-P</c:v>
                </c:pt>
                <c:pt idx="11">
                  <c:v>Hiszpañski-R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'Zadanie 2'!$C$162:$U$162</c:f>
              <c:numCache>
                <c:formatCode>General</c:formatCode>
                <c:ptCount val="19"/>
                <c:pt idx="0">
                  <c:v>40</c:v>
                </c:pt>
                <c:pt idx="1">
                  <c:v>33</c:v>
                </c:pt>
                <c:pt idx="2">
                  <c:v>27</c:v>
                </c:pt>
                <c:pt idx="3">
                  <c:v>32</c:v>
                </c:pt>
                <c:pt idx="4">
                  <c:v>20</c:v>
                </c:pt>
                <c:pt idx="5">
                  <c:v>5</c:v>
                </c:pt>
                <c:pt idx="6">
                  <c:v>146</c:v>
                </c:pt>
                <c:pt idx="7">
                  <c:v>101</c:v>
                </c:pt>
                <c:pt idx="8">
                  <c:v>5</c:v>
                </c:pt>
                <c:pt idx="9">
                  <c:v>2</c:v>
                </c:pt>
                <c:pt idx="10">
                  <c:v>19</c:v>
                </c:pt>
                <c:pt idx="11">
                  <c:v>20</c:v>
                </c:pt>
                <c:pt idx="12">
                  <c:v>5</c:v>
                </c:pt>
                <c:pt idx="13">
                  <c:v>2</c:v>
                </c:pt>
                <c:pt idx="14">
                  <c:v>152</c:v>
                </c:pt>
                <c:pt idx="15">
                  <c:v>61</c:v>
                </c:pt>
                <c:pt idx="16">
                  <c:v>152</c:v>
                </c:pt>
                <c:pt idx="17">
                  <c:v>53</c:v>
                </c:pt>
                <c:pt idx="1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C-460E-AA4F-DC26B450A8DC}"/>
            </c:ext>
          </c:extLst>
        </c:ser>
        <c:ser>
          <c:idx val="1"/>
          <c:order val="1"/>
          <c:tx>
            <c:strRef>
              <c:f>'Zadanie 2'!$B$163</c:f>
              <c:strCache>
                <c:ptCount val="1"/>
                <c:pt idx="0">
                  <c:v>Srednia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'Zadanie 2'!$C$161:$U$161</c:f>
              <c:strCache>
                <c:ptCount val="19"/>
                <c:pt idx="0">
                  <c:v>Biologia-R</c:v>
                </c:pt>
                <c:pt idx="1">
                  <c:v>Chemia-R</c:v>
                </c:pt>
                <c:pt idx="2">
                  <c:v>Fizyka-R</c:v>
                </c:pt>
                <c:pt idx="3">
                  <c:v>Geografia-R</c:v>
                </c:pt>
                <c:pt idx="4">
                  <c:v>Historia-R</c:v>
                </c:pt>
                <c:pt idx="5">
                  <c:v>Informatyka-R</c:v>
                </c:pt>
                <c:pt idx="6">
                  <c:v>Angielski-P</c:v>
                </c:pt>
                <c:pt idx="7">
                  <c:v>Angielski-R</c:v>
                </c:pt>
                <c:pt idx="8">
                  <c:v>Francuski-P</c:v>
                </c:pt>
                <c:pt idx="9">
                  <c:v>Francuski-R</c:v>
                </c:pt>
                <c:pt idx="10">
                  <c:v>Hiszpañski-P</c:v>
                </c:pt>
                <c:pt idx="11">
                  <c:v>Hiszpañski-R</c:v>
                </c:pt>
                <c:pt idx="12">
                  <c:v>Niemiecki-P</c:v>
                </c:pt>
                <c:pt idx="13">
                  <c:v>Niemiecki-R</c:v>
                </c:pt>
                <c:pt idx="14">
                  <c:v>Matematyka-P</c:v>
                </c:pt>
                <c:pt idx="15">
                  <c:v>Matematyka-R</c:v>
                </c:pt>
                <c:pt idx="16">
                  <c:v>Polski-P</c:v>
                </c:pt>
                <c:pt idx="17">
                  <c:v>Polski-R</c:v>
                </c:pt>
                <c:pt idx="18">
                  <c:v>WOS-R</c:v>
                </c:pt>
              </c:strCache>
            </c:strRef>
          </c:cat>
          <c:val>
            <c:numRef>
              <c:f>'Zadanie 2'!$C$163:$U$163</c:f>
              <c:numCache>
                <c:formatCode>0.00</c:formatCode>
                <c:ptCount val="19"/>
                <c:pt idx="0">
                  <c:v>66.599999999999994</c:v>
                </c:pt>
                <c:pt idx="1">
                  <c:v>59.545454545454547</c:v>
                </c:pt>
                <c:pt idx="2">
                  <c:v>63.25925925925926</c:v>
                </c:pt>
                <c:pt idx="3">
                  <c:v>65.5625</c:v>
                </c:pt>
                <c:pt idx="4">
                  <c:v>77.8</c:v>
                </c:pt>
                <c:pt idx="5">
                  <c:v>77.2</c:v>
                </c:pt>
                <c:pt idx="6">
                  <c:v>92.705479452054789</c:v>
                </c:pt>
                <c:pt idx="7">
                  <c:v>77.643564356435647</c:v>
                </c:pt>
                <c:pt idx="8">
                  <c:v>79.400000000000006</c:v>
                </c:pt>
                <c:pt idx="9">
                  <c:v>80.5</c:v>
                </c:pt>
                <c:pt idx="10">
                  <c:v>89.89473684210526</c:v>
                </c:pt>
                <c:pt idx="11">
                  <c:v>70.2</c:v>
                </c:pt>
                <c:pt idx="12">
                  <c:v>98.4</c:v>
                </c:pt>
                <c:pt idx="13">
                  <c:v>79.5</c:v>
                </c:pt>
                <c:pt idx="14">
                  <c:v>73.78947368421052</c:v>
                </c:pt>
                <c:pt idx="15">
                  <c:v>59.442622950819676</c:v>
                </c:pt>
                <c:pt idx="16">
                  <c:v>61.907894736842103</c:v>
                </c:pt>
                <c:pt idx="17">
                  <c:v>67.547169811320757</c:v>
                </c:pt>
                <c:pt idx="18">
                  <c:v>56.315789473684212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9C-460E-AA4F-DC26B450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4701519"/>
        <c:axId val="2034702959"/>
      </c:barChart>
      <c:catAx>
        <c:axId val="2034701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02959"/>
        <c:crosses val="autoZero"/>
        <c:auto val="1"/>
        <c:lblAlgn val="ctr"/>
        <c:lblOffset val="100"/>
        <c:noMultiLvlLbl val="0"/>
      </c:catAx>
      <c:valAx>
        <c:axId val="203470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70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859630</xdr:colOff>
      <xdr:row>158</xdr:row>
      <xdr:rowOff>114299</xdr:rowOff>
    </xdr:from>
    <xdr:to>
      <xdr:col>15</xdr:col>
      <xdr:colOff>869155</xdr:colOff>
      <xdr:row>173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EC4E4B-BA6F-D729-A521-8AF70B7CA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1.391402893518" createdVersion="8" refreshedVersion="8" minRefreshableVersion="3" recordCount="152" xr:uid="{8507CA1B-981A-4285-B2B3-041D8F884F10}">
  <cacheSource type="worksheet">
    <worksheetSource ref="AD1:AE153" sheet="Zadanie 3"/>
  </cacheSource>
  <cacheFields count="2">
    <cacheField name="Matematyka-P" numFmtId="0">
      <sharedItems containsSemiMixedTypes="0" containsString="0" containsNumber="1" containsInteger="1" minValue="32" maxValue="100"/>
    </cacheField>
    <cacheField name="Zakres" numFmtId="0">
      <sharedItems count="5">
        <s v="&lt;76,90&gt;"/>
        <s v="&lt;51,75&gt;"/>
        <s v="&lt;31,50&gt;"/>
        <s v="&lt;91,99&gt;"/>
        <s v="{100}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1.394062847219" createdVersion="8" refreshedVersion="8" minRefreshableVersion="3" recordCount="153" xr:uid="{B9C7399F-6A52-43D4-B38D-8DEC6D3C0151}">
  <cacheSource type="worksheet">
    <worksheetSource ref="A1:V1048576" sheet="Zadanie 4"/>
  </cacheSource>
  <cacheFields count="22">
    <cacheField name="KLASA" numFmtId="0">
      <sharedItems containsBlank="1"/>
    </cacheField>
    <cacheField name="PESEL" numFmtId="0">
      <sharedItems containsString="0" containsBlank="1" containsNumber="1" containsInteger="1" minValue="94011110436" maxValue="96011200502"/>
    </cacheField>
    <cacheField name="Biologia-R" numFmtId="0">
      <sharedItems containsString="0" containsBlank="1" containsNumber="1" containsInteger="1" minValue="18" maxValue="95"/>
    </cacheField>
    <cacheField name="Chemia-R" numFmtId="0">
      <sharedItems containsString="0" containsBlank="1" containsNumber="1" containsInteger="1" minValue="12" maxValue="93"/>
    </cacheField>
    <cacheField name="Fizyka-R" numFmtId="0">
      <sharedItems containsString="0" containsBlank="1" containsNumber="1" containsInteger="1" minValue="32" maxValue="92"/>
    </cacheField>
    <cacheField name="Geografia-R" numFmtId="0">
      <sharedItems containsString="0" containsBlank="1" containsNumber="1" containsInteger="1" minValue="38" maxValue="93"/>
    </cacheField>
    <cacheField name="Historia-R" numFmtId="0">
      <sharedItems containsString="0" containsBlank="1" containsNumber="1" containsInteger="1" minValue="24" maxValue="96"/>
    </cacheField>
    <cacheField name="Informatyka-R" numFmtId="0">
      <sharedItems containsString="0" containsBlank="1" containsNumber="1" containsInteger="1" minValue="52" maxValue="98"/>
    </cacheField>
    <cacheField name="Angielski-P" numFmtId="0">
      <sharedItems containsString="0" containsBlank="1" containsNumber="1" containsInteger="1" minValue="51" maxValue="100"/>
    </cacheField>
    <cacheField name="Angielski-R" numFmtId="0">
      <sharedItems containsString="0" containsBlank="1" containsNumber="1" containsInteger="1" minValue="28" maxValue="100"/>
    </cacheField>
    <cacheField name="Francuski-P" numFmtId="0">
      <sharedItems containsString="0" containsBlank="1" containsNumber="1" containsInteger="1" minValue="68" maxValue="99"/>
    </cacheField>
    <cacheField name="Francuski-R" numFmtId="0">
      <sharedItems containsString="0" containsBlank="1" containsNumber="1" containsInteger="1" minValue="73" maxValue="88"/>
    </cacheField>
    <cacheField name="Hiszpañski-P" numFmtId="0">
      <sharedItems containsString="0" containsBlank="1" containsNumber="1" containsInteger="1" minValue="51" maxValue="100"/>
    </cacheField>
    <cacheField name="Hiszpañski-R" numFmtId="0">
      <sharedItems containsString="0" containsBlank="1" containsNumber="1" containsInteger="1" minValue="45" maxValue="96"/>
    </cacheField>
    <cacheField name="Niemiecki-P" numFmtId="0">
      <sharedItems containsString="0" containsBlank="1" containsNumber="1" containsInteger="1" minValue="96" maxValue="100"/>
    </cacheField>
    <cacheField name="Niemiecki-R" numFmtId="0">
      <sharedItems containsString="0" containsBlank="1" containsNumber="1" containsInteger="1" minValue="69" maxValue="90"/>
    </cacheField>
    <cacheField name="Matematyka-P" numFmtId="0">
      <sharedItems containsString="0" containsBlank="1" containsNumber="1" containsInteger="1" minValue="32" maxValue="100"/>
    </cacheField>
    <cacheField name="Matematyka-R" numFmtId="0">
      <sharedItems containsString="0" containsBlank="1" containsNumber="1" containsInteger="1" minValue="14" maxValue="94"/>
    </cacheField>
    <cacheField name="Polski-P" numFmtId="0">
      <sharedItems containsString="0" containsBlank="1" containsNumber="1" containsInteger="1" minValue="30" maxValue="91"/>
    </cacheField>
    <cacheField name="Polski-R" numFmtId="0">
      <sharedItems containsString="0" containsBlank="1" containsNumber="1" containsInteger="1" minValue="25" maxValue="100"/>
    </cacheField>
    <cacheField name="WOS-R" numFmtId="0">
      <sharedItems containsString="0" containsBlank="1" containsNumber="1" containsInteger="1" minValue="16" maxValue="100"/>
    </cacheField>
    <cacheField name="Płęć" numFmtId="0">
      <sharedItems containsBlank="1" count="3">
        <s v="Kobieta"/>
        <s v="Męszczyz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61.40562928241" createdVersion="8" refreshedVersion="8" minRefreshableVersion="3" recordCount="160" xr:uid="{3F51F03E-A756-4F47-BA04-EA3E52FC84C2}">
  <cacheSource type="worksheet">
    <worksheetSource ref="A1:W1048576" sheet="Zadanie 5"/>
  </cacheSource>
  <cacheFields count="23">
    <cacheField name="KLASA" numFmtId="0">
      <sharedItems containsBlank="1" count="6">
        <s v="A"/>
        <s v="B"/>
        <s v="C"/>
        <s v="E"/>
        <s v="H"/>
        <m/>
      </sharedItems>
    </cacheField>
    <cacheField name="PESEL" numFmtId="0">
      <sharedItems containsString="0" containsBlank="1" containsNumber="1" containsInteger="1" minValue="94011110436" maxValue="96011200502"/>
    </cacheField>
    <cacheField name="Biologia-R" numFmtId="0">
      <sharedItems containsString="0" containsBlank="1" containsNumber="1" containsInteger="1" minValue="18" maxValue="95"/>
    </cacheField>
    <cacheField name="Chemia-R" numFmtId="0">
      <sharedItems containsString="0" containsBlank="1" containsNumber="1" containsInteger="1" minValue="12" maxValue="93"/>
    </cacheField>
    <cacheField name="Fizyka-R" numFmtId="0">
      <sharedItems containsString="0" containsBlank="1" containsNumber="1" containsInteger="1" minValue="32" maxValue="92"/>
    </cacheField>
    <cacheField name="Geografia-R" numFmtId="0">
      <sharedItems containsString="0" containsBlank="1" containsNumber="1" containsInteger="1" minValue="38" maxValue="93"/>
    </cacheField>
    <cacheField name="Historia-R" numFmtId="0">
      <sharedItems containsString="0" containsBlank="1" containsNumber="1" containsInteger="1" minValue="24" maxValue="96"/>
    </cacheField>
    <cacheField name="Informatyka-R" numFmtId="0">
      <sharedItems containsString="0" containsBlank="1" containsNumber="1" containsInteger="1" minValue="52" maxValue="98"/>
    </cacheField>
    <cacheField name="Angielski-P" numFmtId="0">
      <sharedItems containsString="0" containsBlank="1" containsNumber="1" containsInteger="1" minValue="51" maxValue="100"/>
    </cacheField>
    <cacheField name="Angielski-R" numFmtId="0">
      <sharedItems containsString="0" containsBlank="1" containsNumber="1" containsInteger="1" minValue="28" maxValue="100"/>
    </cacheField>
    <cacheField name="Francuski-P" numFmtId="0">
      <sharedItems containsString="0" containsBlank="1" containsNumber="1" containsInteger="1" minValue="68" maxValue="99"/>
    </cacheField>
    <cacheField name="Francuski-R" numFmtId="0">
      <sharedItems containsString="0" containsBlank="1" containsNumber="1" containsInteger="1" minValue="73" maxValue="88"/>
    </cacheField>
    <cacheField name="Hiszpañski-P" numFmtId="0">
      <sharedItems containsString="0" containsBlank="1" containsNumber="1" containsInteger="1" minValue="51" maxValue="100"/>
    </cacheField>
    <cacheField name="Hiszpañski-R" numFmtId="0">
      <sharedItems containsString="0" containsBlank="1" containsNumber="1" containsInteger="1" minValue="45" maxValue="96"/>
    </cacheField>
    <cacheField name="Niemiecki-P" numFmtId="0">
      <sharedItems containsString="0" containsBlank="1" containsNumber="1" containsInteger="1" minValue="96" maxValue="100"/>
    </cacheField>
    <cacheField name="Niemiecki-R" numFmtId="0">
      <sharedItems containsString="0" containsBlank="1" containsNumber="1" containsInteger="1" minValue="69" maxValue="90"/>
    </cacheField>
    <cacheField name="Matematyka-P" numFmtId="0">
      <sharedItems containsString="0" containsBlank="1" containsNumber="1" containsInteger="1" minValue="32" maxValue="100"/>
    </cacheField>
    <cacheField name="Matematyka-R" numFmtId="0">
      <sharedItems containsString="0" containsBlank="1" containsNumber="1" containsInteger="1" minValue="14" maxValue="94"/>
    </cacheField>
    <cacheField name="Polski-P" numFmtId="0">
      <sharedItems containsString="0" containsBlank="1" containsNumber="1" containsInteger="1" minValue="30" maxValue="91"/>
    </cacheField>
    <cacheField name="Polski-R" numFmtId="0">
      <sharedItems containsString="0" containsBlank="1" containsNumber="1" containsInteger="1" minValue="25" maxValue="100"/>
    </cacheField>
    <cacheField name="WOS-R" numFmtId="0">
      <sharedItems containsString="0" containsBlank="1" containsNumber="1" containsInteger="1" minValue="16" maxValue="100"/>
    </cacheField>
    <cacheField name="Płęc" numFmtId="0">
      <sharedItems containsBlank="1" count="3">
        <s v="Kobieta"/>
        <s v="Męszczyzna"/>
        <m/>
      </sharedItems>
    </cacheField>
    <cacheField name="Ilośc rozszeżeń" numFmtId="0">
      <sharedItems containsString="0" containsBlank="1" containsNumber="1" containsInteger="1" minValue="1" maxValue="5" count="6">
        <n v="3"/>
        <n v="2"/>
        <n v="4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">
  <r>
    <n v="80"/>
    <x v="0"/>
  </r>
  <r>
    <n v="56"/>
    <x v="1"/>
  </r>
  <r>
    <n v="60"/>
    <x v="1"/>
  </r>
  <r>
    <n v="70"/>
    <x v="1"/>
  </r>
  <r>
    <n v="70"/>
    <x v="1"/>
  </r>
  <r>
    <n v="48"/>
    <x v="2"/>
  </r>
  <r>
    <n v="94"/>
    <x v="3"/>
  </r>
  <r>
    <n v="96"/>
    <x v="3"/>
  </r>
  <r>
    <n v="86"/>
    <x v="0"/>
  </r>
  <r>
    <n v="40"/>
    <x v="2"/>
  </r>
  <r>
    <n v="70"/>
    <x v="1"/>
  </r>
  <r>
    <n v="98"/>
    <x v="3"/>
  </r>
  <r>
    <n v="92"/>
    <x v="3"/>
  </r>
  <r>
    <n v="88"/>
    <x v="0"/>
  </r>
  <r>
    <n v="92"/>
    <x v="3"/>
  </r>
  <r>
    <n v="58"/>
    <x v="1"/>
  </r>
  <r>
    <n v="78"/>
    <x v="0"/>
  </r>
  <r>
    <n v="92"/>
    <x v="3"/>
  </r>
  <r>
    <n v="78"/>
    <x v="0"/>
  </r>
  <r>
    <n v="64"/>
    <x v="1"/>
  </r>
  <r>
    <n v="70"/>
    <x v="1"/>
  </r>
  <r>
    <n v="58"/>
    <x v="1"/>
  </r>
  <r>
    <n v="76"/>
    <x v="0"/>
  </r>
  <r>
    <n v="50"/>
    <x v="2"/>
  </r>
  <r>
    <n v="62"/>
    <x v="1"/>
  </r>
  <r>
    <n v="72"/>
    <x v="1"/>
  </r>
  <r>
    <n v="80"/>
    <x v="0"/>
  </r>
  <r>
    <n v="86"/>
    <x v="0"/>
  </r>
  <r>
    <n v="82"/>
    <x v="0"/>
  </r>
  <r>
    <n v="80"/>
    <x v="0"/>
  </r>
  <r>
    <n v="92"/>
    <x v="3"/>
  </r>
  <r>
    <n v="94"/>
    <x v="3"/>
  </r>
  <r>
    <n v="86"/>
    <x v="0"/>
  </r>
  <r>
    <n v="82"/>
    <x v="0"/>
  </r>
  <r>
    <n v="46"/>
    <x v="2"/>
  </r>
  <r>
    <n v="50"/>
    <x v="2"/>
  </r>
  <r>
    <n v="88"/>
    <x v="0"/>
  </r>
  <r>
    <n v="70"/>
    <x v="1"/>
  </r>
  <r>
    <n v="86"/>
    <x v="0"/>
  </r>
  <r>
    <n v="34"/>
    <x v="2"/>
  </r>
  <r>
    <n v="68"/>
    <x v="1"/>
  </r>
  <r>
    <n v="56"/>
    <x v="1"/>
  </r>
  <r>
    <n v="40"/>
    <x v="2"/>
  </r>
  <r>
    <n v="50"/>
    <x v="2"/>
  </r>
  <r>
    <n v="70"/>
    <x v="1"/>
  </r>
  <r>
    <n v="64"/>
    <x v="1"/>
  </r>
  <r>
    <n v="68"/>
    <x v="1"/>
  </r>
  <r>
    <n v="52"/>
    <x v="1"/>
  </r>
  <r>
    <n v="58"/>
    <x v="1"/>
  </r>
  <r>
    <n v="72"/>
    <x v="1"/>
  </r>
  <r>
    <n v="56"/>
    <x v="1"/>
  </r>
  <r>
    <n v="44"/>
    <x v="2"/>
  </r>
  <r>
    <n v="32"/>
    <x v="2"/>
  </r>
  <r>
    <n v="66"/>
    <x v="1"/>
  </r>
  <r>
    <n v="64"/>
    <x v="1"/>
  </r>
  <r>
    <n v="72"/>
    <x v="1"/>
  </r>
  <r>
    <n v="52"/>
    <x v="1"/>
  </r>
  <r>
    <n v="50"/>
    <x v="2"/>
  </r>
  <r>
    <n v="58"/>
    <x v="1"/>
  </r>
  <r>
    <n v="78"/>
    <x v="0"/>
  </r>
  <r>
    <n v="72"/>
    <x v="1"/>
  </r>
  <r>
    <n v="70"/>
    <x v="1"/>
  </r>
  <r>
    <n v="60"/>
    <x v="1"/>
  </r>
  <r>
    <n v="66"/>
    <x v="1"/>
  </r>
  <r>
    <n v="76"/>
    <x v="0"/>
  </r>
  <r>
    <n v="76"/>
    <x v="0"/>
  </r>
  <r>
    <n v="76"/>
    <x v="0"/>
  </r>
  <r>
    <n v="66"/>
    <x v="1"/>
  </r>
  <r>
    <n v="72"/>
    <x v="1"/>
  </r>
  <r>
    <n v="94"/>
    <x v="3"/>
  </r>
  <r>
    <n v="52"/>
    <x v="1"/>
  </r>
  <r>
    <n v="70"/>
    <x v="1"/>
  </r>
  <r>
    <n v="88"/>
    <x v="0"/>
  </r>
  <r>
    <n v="48"/>
    <x v="2"/>
  </r>
  <r>
    <n v="72"/>
    <x v="1"/>
  </r>
  <r>
    <n v="78"/>
    <x v="0"/>
  </r>
  <r>
    <n v="64"/>
    <x v="1"/>
  </r>
  <r>
    <n v="52"/>
    <x v="1"/>
  </r>
  <r>
    <n v="68"/>
    <x v="1"/>
  </r>
  <r>
    <n v="82"/>
    <x v="0"/>
  </r>
  <r>
    <n v="88"/>
    <x v="0"/>
  </r>
  <r>
    <n v="76"/>
    <x v="0"/>
  </r>
  <r>
    <n v="86"/>
    <x v="0"/>
  </r>
  <r>
    <n v="100"/>
    <x v="4"/>
  </r>
  <r>
    <n v="74"/>
    <x v="1"/>
  </r>
  <r>
    <n v="96"/>
    <x v="3"/>
  </r>
  <r>
    <n v="76"/>
    <x v="0"/>
  </r>
  <r>
    <n v="88"/>
    <x v="0"/>
  </r>
  <r>
    <n v="100"/>
    <x v="4"/>
  </r>
  <r>
    <n v="78"/>
    <x v="0"/>
  </r>
  <r>
    <n v="86"/>
    <x v="0"/>
  </r>
  <r>
    <n v="68"/>
    <x v="1"/>
  </r>
  <r>
    <n v="90"/>
    <x v="0"/>
  </r>
  <r>
    <n v="90"/>
    <x v="0"/>
  </r>
  <r>
    <n v="100"/>
    <x v="4"/>
  </r>
  <r>
    <n v="86"/>
    <x v="0"/>
  </r>
  <r>
    <n v="82"/>
    <x v="0"/>
  </r>
  <r>
    <n v="98"/>
    <x v="3"/>
  </r>
  <r>
    <n v="94"/>
    <x v="3"/>
  </r>
  <r>
    <n v="72"/>
    <x v="1"/>
  </r>
  <r>
    <n v="86"/>
    <x v="0"/>
  </r>
  <r>
    <n v="84"/>
    <x v="0"/>
  </r>
  <r>
    <n v="94"/>
    <x v="3"/>
  </r>
  <r>
    <n v="78"/>
    <x v="0"/>
  </r>
  <r>
    <n v="80"/>
    <x v="0"/>
  </r>
  <r>
    <n v="64"/>
    <x v="1"/>
  </r>
  <r>
    <n v="100"/>
    <x v="4"/>
  </r>
  <r>
    <n v="92"/>
    <x v="3"/>
  </r>
  <r>
    <n v="94"/>
    <x v="3"/>
  </r>
  <r>
    <n v="88"/>
    <x v="0"/>
  </r>
  <r>
    <n v="100"/>
    <x v="4"/>
  </r>
  <r>
    <n v="92"/>
    <x v="3"/>
  </r>
  <r>
    <n v="98"/>
    <x v="3"/>
  </r>
  <r>
    <n v="96"/>
    <x v="3"/>
  </r>
  <r>
    <n v="94"/>
    <x v="3"/>
  </r>
  <r>
    <n v="94"/>
    <x v="3"/>
  </r>
  <r>
    <n v="100"/>
    <x v="4"/>
  </r>
  <r>
    <n v="94"/>
    <x v="3"/>
  </r>
  <r>
    <n v="98"/>
    <x v="3"/>
  </r>
  <r>
    <n v="90"/>
    <x v="0"/>
  </r>
  <r>
    <n v="92"/>
    <x v="3"/>
  </r>
  <r>
    <n v="96"/>
    <x v="3"/>
  </r>
  <r>
    <n v="94"/>
    <x v="3"/>
  </r>
  <r>
    <n v="82"/>
    <x v="0"/>
  </r>
  <r>
    <n v="98"/>
    <x v="3"/>
  </r>
  <r>
    <n v="58"/>
    <x v="1"/>
  </r>
  <r>
    <n v="68"/>
    <x v="1"/>
  </r>
  <r>
    <n v="50"/>
    <x v="2"/>
  </r>
  <r>
    <n v="58"/>
    <x v="1"/>
  </r>
  <r>
    <n v="82"/>
    <x v="0"/>
  </r>
  <r>
    <n v="74"/>
    <x v="1"/>
  </r>
  <r>
    <n v="64"/>
    <x v="1"/>
  </r>
  <r>
    <n v="56"/>
    <x v="1"/>
  </r>
  <r>
    <n v="56"/>
    <x v="1"/>
  </r>
  <r>
    <n v="54"/>
    <x v="1"/>
  </r>
  <r>
    <n v="100"/>
    <x v="4"/>
  </r>
  <r>
    <n v="56"/>
    <x v="1"/>
  </r>
  <r>
    <n v="78"/>
    <x v="0"/>
  </r>
  <r>
    <n v="78"/>
    <x v="0"/>
  </r>
  <r>
    <n v="44"/>
    <x v="2"/>
  </r>
  <r>
    <n v="40"/>
    <x v="2"/>
  </r>
  <r>
    <n v="64"/>
    <x v="1"/>
  </r>
  <r>
    <n v="40"/>
    <x v="2"/>
  </r>
  <r>
    <n v="56"/>
    <x v="1"/>
  </r>
  <r>
    <n v="66"/>
    <x v="1"/>
  </r>
  <r>
    <n v="68"/>
    <x v="1"/>
  </r>
  <r>
    <n v="58"/>
    <x v="1"/>
  </r>
  <r>
    <n v="96"/>
    <x v="3"/>
  </r>
  <r>
    <n v="38"/>
    <x v="2"/>
  </r>
  <r>
    <n v="62"/>
    <x v="1"/>
  </r>
  <r>
    <n v="58"/>
    <x v="1"/>
  </r>
  <r>
    <n v="6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s v="A"/>
    <n v="95010405222"/>
    <n v="52"/>
    <m/>
    <m/>
    <m/>
    <m/>
    <m/>
    <n v="100"/>
    <n v="91"/>
    <m/>
    <n v="88"/>
    <m/>
    <m/>
    <m/>
    <m/>
    <n v="80"/>
    <m/>
    <n v="67"/>
    <m/>
    <m/>
    <x v="0"/>
  </r>
  <r>
    <s v="A"/>
    <n v="95011310048"/>
    <n v="33"/>
    <n v="52"/>
    <m/>
    <m/>
    <m/>
    <m/>
    <n v="73"/>
    <m/>
    <m/>
    <m/>
    <m/>
    <m/>
    <m/>
    <m/>
    <n v="56"/>
    <m/>
    <n v="40"/>
    <m/>
    <m/>
    <x v="0"/>
  </r>
  <r>
    <s v="A"/>
    <n v="95012311345"/>
    <n v="70"/>
    <n v="58"/>
    <m/>
    <m/>
    <m/>
    <m/>
    <n v="92"/>
    <m/>
    <m/>
    <m/>
    <m/>
    <m/>
    <m/>
    <m/>
    <n v="60"/>
    <m/>
    <n v="61"/>
    <m/>
    <m/>
    <x v="0"/>
  </r>
  <r>
    <s v="A"/>
    <n v="95030607404"/>
    <n v="90"/>
    <n v="78"/>
    <m/>
    <m/>
    <m/>
    <m/>
    <n v="98"/>
    <n v="68"/>
    <m/>
    <m/>
    <m/>
    <m/>
    <m/>
    <m/>
    <n v="70"/>
    <m/>
    <n v="73"/>
    <m/>
    <m/>
    <x v="0"/>
  </r>
  <r>
    <s v="A"/>
    <n v="95031506511"/>
    <n v="62"/>
    <n v="62"/>
    <m/>
    <m/>
    <m/>
    <m/>
    <n v="87"/>
    <m/>
    <m/>
    <m/>
    <m/>
    <m/>
    <m/>
    <m/>
    <n v="70"/>
    <m/>
    <n v="51"/>
    <m/>
    <m/>
    <x v="1"/>
  </r>
  <r>
    <s v="A"/>
    <n v="95031714219"/>
    <n v="65"/>
    <n v="65"/>
    <m/>
    <m/>
    <m/>
    <m/>
    <n v="75"/>
    <m/>
    <m/>
    <m/>
    <m/>
    <m/>
    <m/>
    <m/>
    <n v="48"/>
    <m/>
    <n v="40"/>
    <m/>
    <m/>
    <x v="1"/>
  </r>
  <r>
    <s v="A"/>
    <n v="95032402083"/>
    <m/>
    <n v="58"/>
    <m/>
    <m/>
    <m/>
    <m/>
    <n v="96"/>
    <n v="61"/>
    <m/>
    <m/>
    <m/>
    <m/>
    <m/>
    <m/>
    <n v="94"/>
    <n v="34"/>
    <n v="74"/>
    <m/>
    <m/>
    <x v="0"/>
  </r>
  <r>
    <s v="A"/>
    <n v="95032701960"/>
    <n v="77"/>
    <n v="85"/>
    <m/>
    <m/>
    <m/>
    <m/>
    <n v="96"/>
    <m/>
    <m/>
    <m/>
    <m/>
    <m/>
    <m/>
    <m/>
    <n v="96"/>
    <m/>
    <n v="77"/>
    <m/>
    <m/>
    <x v="0"/>
  </r>
  <r>
    <s v="A"/>
    <n v="95040412034"/>
    <n v="93"/>
    <n v="67"/>
    <m/>
    <m/>
    <m/>
    <m/>
    <n v="84"/>
    <m/>
    <m/>
    <m/>
    <m/>
    <m/>
    <m/>
    <m/>
    <n v="86"/>
    <m/>
    <n v="73"/>
    <m/>
    <m/>
    <x v="1"/>
  </r>
  <r>
    <s v="A"/>
    <n v="95040908766"/>
    <n v="57"/>
    <n v="47"/>
    <m/>
    <m/>
    <m/>
    <m/>
    <n v="87"/>
    <m/>
    <m/>
    <m/>
    <m/>
    <m/>
    <m/>
    <m/>
    <n v="40"/>
    <m/>
    <n v="43"/>
    <m/>
    <m/>
    <x v="0"/>
  </r>
  <r>
    <s v="A"/>
    <n v="95041309368"/>
    <n v="60"/>
    <m/>
    <m/>
    <m/>
    <m/>
    <m/>
    <n v="96"/>
    <n v="89"/>
    <m/>
    <m/>
    <m/>
    <m/>
    <m/>
    <m/>
    <n v="70"/>
    <m/>
    <n v="76"/>
    <m/>
    <m/>
    <x v="0"/>
  </r>
  <r>
    <s v="A"/>
    <n v="95052600643"/>
    <m/>
    <m/>
    <m/>
    <n v="90"/>
    <m/>
    <m/>
    <n v="100"/>
    <n v="100"/>
    <m/>
    <m/>
    <m/>
    <m/>
    <n v="100"/>
    <m/>
    <n v="98"/>
    <n v="86"/>
    <n v="80"/>
    <m/>
    <m/>
    <x v="0"/>
  </r>
  <r>
    <s v="A"/>
    <n v="95061500402"/>
    <n v="95"/>
    <n v="88"/>
    <m/>
    <m/>
    <m/>
    <m/>
    <n v="92"/>
    <m/>
    <m/>
    <m/>
    <m/>
    <m/>
    <m/>
    <m/>
    <n v="92"/>
    <m/>
    <n v="79"/>
    <m/>
    <m/>
    <x v="0"/>
  </r>
  <r>
    <s v="A"/>
    <n v="95061702842"/>
    <n v="75"/>
    <n v="67"/>
    <m/>
    <m/>
    <m/>
    <m/>
    <n v="91"/>
    <m/>
    <m/>
    <m/>
    <m/>
    <m/>
    <m/>
    <m/>
    <n v="88"/>
    <m/>
    <n v="59"/>
    <m/>
    <m/>
    <x v="0"/>
  </r>
  <r>
    <s v="A"/>
    <n v="95062301712"/>
    <n v="85"/>
    <n v="83"/>
    <n v="48"/>
    <m/>
    <m/>
    <m/>
    <n v="94"/>
    <m/>
    <m/>
    <m/>
    <m/>
    <m/>
    <m/>
    <m/>
    <n v="92"/>
    <m/>
    <n v="56"/>
    <m/>
    <m/>
    <x v="1"/>
  </r>
  <r>
    <s v="A"/>
    <n v="95071508265"/>
    <n v="62"/>
    <n v="48"/>
    <m/>
    <m/>
    <m/>
    <m/>
    <n v="85"/>
    <m/>
    <m/>
    <m/>
    <m/>
    <m/>
    <m/>
    <m/>
    <n v="58"/>
    <m/>
    <n v="59"/>
    <m/>
    <m/>
    <x v="0"/>
  </r>
  <r>
    <s v="A"/>
    <n v="95071807500"/>
    <n v="68"/>
    <n v="62"/>
    <m/>
    <m/>
    <m/>
    <m/>
    <n v="99"/>
    <n v="93"/>
    <m/>
    <m/>
    <m/>
    <m/>
    <m/>
    <m/>
    <n v="78"/>
    <m/>
    <n v="54"/>
    <m/>
    <m/>
    <x v="0"/>
  </r>
  <r>
    <s v="A"/>
    <n v="95072900844"/>
    <n v="55"/>
    <n v="62"/>
    <m/>
    <m/>
    <m/>
    <m/>
    <n v="96"/>
    <n v="86"/>
    <m/>
    <m/>
    <m/>
    <m/>
    <m/>
    <m/>
    <n v="92"/>
    <m/>
    <n v="73"/>
    <m/>
    <m/>
    <x v="0"/>
  </r>
  <r>
    <s v="A"/>
    <n v="95073111506"/>
    <n v="68"/>
    <n v="45"/>
    <m/>
    <m/>
    <m/>
    <m/>
    <n v="92"/>
    <m/>
    <m/>
    <m/>
    <m/>
    <m/>
    <m/>
    <m/>
    <n v="78"/>
    <m/>
    <n v="56"/>
    <m/>
    <m/>
    <x v="0"/>
  </r>
  <r>
    <s v="A"/>
    <n v="95080409087"/>
    <n v="78"/>
    <m/>
    <m/>
    <m/>
    <m/>
    <m/>
    <n v="95"/>
    <n v="77"/>
    <m/>
    <m/>
    <m/>
    <m/>
    <m/>
    <m/>
    <n v="64"/>
    <m/>
    <n v="84"/>
    <m/>
    <m/>
    <x v="0"/>
  </r>
  <r>
    <s v="A"/>
    <n v="95081008322"/>
    <n v="72"/>
    <n v="68"/>
    <m/>
    <m/>
    <m/>
    <m/>
    <n v="92"/>
    <m/>
    <m/>
    <m/>
    <m/>
    <m/>
    <m/>
    <m/>
    <n v="70"/>
    <m/>
    <n v="64"/>
    <m/>
    <m/>
    <x v="0"/>
  </r>
  <r>
    <s v="A"/>
    <n v="95081802841"/>
    <n v="55"/>
    <n v="50"/>
    <m/>
    <m/>
    <m/>
    <m/>
    <n v="84"/>
    <m/>
    <m/>
    <m/>
    <m/>
    <m/>
    <m/>
    <m/>
    <n v="58"/>
    <m/>
    <n v="54"/>
    <m/>
    <m/>
    <x v="0"/>
  </r>
  <r>
    <s v="A"/>
    <n v="95082400949"/>
    <n v="67"/>
    <n v="60"/>
    <m/>
    <m/>
    <m/>
    <m/>
    <n v="92"/>
    <m/>
    <m/>
    <m/>
    <m/>
    <m/>
    <m/>
    <m/>
    <n v="76"/>
    <m/>
    <n v="50"/>
    <m/>
    <m/>
    <x v="0"/>
  </r>
  <r>
    <s v="A"/>
    <n v="95082502641"/>
    <n v="45"/>
    <n v="30"/>
    <m/>
    <m/>
    <m/>
    <m/>
    <n v="61"/>
    <m/>
    <m/>
    <m/>
    <m/>
    <m/>
    <m/>
    <m/>
    <n v="50"/>
    <m/>
    <n v="33"/>
    <m/>
    <m/>
    <x v="0"/>
  </r>
  <r>
    <s v="A"/>
    <n v="95090501360"/>
    <n v="83"/>
    <n v="50"/>
    <m/>
    <m/>
    <m/>
    <m/>
    <n v="100"/>
    <n v="83"/>
    <m/>
    <m/>
    <m/>
    <m/>
    <m/>
    <m/>
    <n v="62"/>
    <m/>
    <n v="76"/>
    <m/>
    <m/>
    <x v="0"/>
  </r>
  <r>
    <s v="A"/>
    <n v="95091604864"/>
    <n v="80"/>
    <m/>
    <m/>
    <m/>
    <m/>
    <m/>
    <n v="99"/>
    <n v="83"/>
    <m/>
    <m/>
    <m/>
    <m/>
    <m/>
    <m/>
    <n v="72"/>
    <m/>
    <n v="84"/>
    <m/>
    <m/>
    <x v="0"/>
  </r>
  <r>
    <s v="A"/>
    <n v="95110304166"/>
    <n v="70"/>
    <n v="60"/>
    <m/>
    <m/>
    <m/>
    <m/>
    <n v="91"/>
    <m/>
    <m/>
    <m/>
    <m/>
    <m/>
    <m/>
    <m/>
    <n v="80"/>
    <m/>
    <n v="74"/>
    <m/>
    <m/>
    <x v="0"/>
  </r>
  <r>
    <s v="A"/>
    <n v="95110400947"/>
    <m/>
    <m/>
    <n v="55"/>
    <m/>
    <m/>
    <m/>
    <n v="96"/>
    <n v="86"/>
    <m/>
    <m/>
    <m/>
    <m/>
    <m/>
    <m/>
    <n v="86"/>
    <m/>
    <n v="64"/>
    <m/>
    <m/>
    <x v="0"/>
  </r>
  <r>
    <s v="A"/>
    <n v="95111004447"/>
    <n v="73"/>
    <n v="78"/>
    <m/>
    <m/>
    <m/>
    <m/>
    <n v="96"/>
    <m/>
    <m/>
    <m/>
    <m/>
    <m/>
    <m/>
    <m/>
    <n v="82"/>
    <m/>
    <n v="60"/>
    <m/>
    <m/>
    <x v="0"/>
  </r>
  <r>
    <s v="A"/>
    <n v="95112301543"/>
    <n v="80"/>
    <n v="60"/>
    <m/>
    <m/>
    <m/>
    <m/>
    <n v="88"/>
    <n v="67"/>
    <m/>
    <m/>
    <m/>
    <m/>
    <m/>
    <m/>
    <n v="80"/>
    <m/>
    <n v="63"/>
    <m/>
    <m/>
    <x v="0"/>
  </r>
  <r>
    <s v="A"/>
    <n v="95120101108"/>
    <n v="93"/>
    <n v="88"/>
    <m/>
    <m/>
    <m/>
    <m/>
    <n v="100"/>
    <n v="76"/>
    <m/>
    <m/>
    <m/>
    <m/>
    <m/>
    <m/>
    <n v="92"/>
    <m/>
    <n v="76"/>
    <m/>
    <m/>
    <x v="0"/>
  </r>
  <r>
    <s v="A"/>
    <n v="95120600768"/>
    <n v="85"/>
    <n v="93"/>
    <n v="82"/>
    <m/>
    <m/>
    <m/>
    <n v="96"/>
    <m/>
    <m/>
    <m/>
    <m/>
    <m/>
    <m/>
    <m/>
    <n v="94"/>
    <n v="74"/>
    <n v="66"/>
    <m/>
    <m/>
    <x v="0"/>
  </r>
  <r>
    <s v="A"/>
    <n v="95120903939"/>
    <n v="90"/>
    <n v="82"/>
    <m/>
    <m/>
    <m/>
    <m/>
    <n v="92"/>
    <m/>
    <m/>
    <m/>
    <m/>
    <m/>
    <m/>
    <m/>
    <n v="86"/>
    <m/>
    <n v="63"/>
    <m/>
    <m/>
    <x v="1"/>
  </r>
  <r>
    <s v="A"/>
    <n v="95122401008"/>
    <n v="87"/>
    <m/>
    <m/>
    <m/>
    <m/>
    <m/>
    <n v="100"/>
    <m/>
    <m/>
    <m/>
    <m/>
    <m/>
    <m/>
    <m/>
    <n v="82"/>
    <m/>
    <n v="79"/>
    <n v="73"/>
    <n v="64"/>
    <x v="0"/>
  </r>
  <r>
    <s v="B"/>
    <n v="95011505013"/>
    <m/>
    <m/>
    <m/>
    <m/>
    <m/>
    <m/>
    <n v="93"/>
    <n v="60"/>
    <m/>
    <m/>
    <m/>
    <m/>
    <m/>
    <m/>
    <n v="46"/>
    <m/>
    <n v="60"/>
    <n v="75"/>
    <m/>
    <x v="1"/>
  </r>
  <r>
    <s v="B"/>
    <n v="95012403389"/>
    <m/>
    <m/>
    <m/>
    <m/>
    <m/>
    <m/>
    <n v="96"/>
    <n v="87"/>
    <m/>
    <m/>
    <m/>
    <m/>
    <m/>
    <m/>
    <n v="50"/>
    <m/>
    <n v="40"/>
    <n v="70"/>
    <n v="44"/>
    <x v="0"/>
  </r>
  <r>
    <s v="B"/>
    <n v="95020804428"/>
    <m/>
    <m/>
    <m/>
    <m/>
    <n v="92"/>
    <m/>
    <n v="100"/>
    <n v="81"/>
    <m/>
    <m/>
    <m/>
    <m/>
    <m/>
    <m/>
    <n v="88"/>
    <m/>
    <n v="57"/>
    <n v="70"/>
    <m/>
    <x v="0"/>
  </r>
  <r>
    <s v="B"/>
    <n v="95021807901"/>
    <m/>
    <m/>
    <m/>
    <m/>
    <n v="86"/>
    <m/>
    <n v="100"/>
    <n v="90"/>
    <m/>
    <m/>
    <m/>
    <m/>
    <m/>
    <m/>
    <n v="70"/>
    <m/>
    <n v="56"/>
    <n v="68"/>
    <n v="78"/>
    <x v="0"/>
  </r>
  <r>
    <s v="B"/>
    <n v="95022105039"/>
    <m/>
    <m/>
    <m/>
    <m/>
    <n v="90"/>
    <m/>
    <n v="96"/>
    <n v="93"/>
    <m/>
    <m/>
    <m/>
    <m/>
    <m/>
    <m/>
    <n v="86"/>
    <n v="36"/>
    <n v="53"/>
    <n v="73"/>
    <n v="100"/>
    <x v="1"/>
  </r>
  <r>
    <s v="B"/>
    <n v="95031012300"/>
    <m/>
    <m/>
    <m/>
    <m/>
    <m/>
    <m/>
    <n v="59"/>
    <n v="44"/>
    <m/>
    <m/>
    <m/>
    <m/>
    <m/>
    <m/>
    <n v="34"/>
    <m/>
    <n v="30"/>
    <n v="53"/>
    <n v="34"/>
    <x v="0"/>
  </r>
  <r>
    <s v="B"/>
    <n v="95032101746"/>
    <m/>
    <m/>
    <m/>
    <m/>
    <n v="88"/>
    <m/>
    <n v="98"/>
    <n v="95"/>
    <m/>
    <m/>
    <m/>
    <m/>
    <m/>
    <n v="69"/>
    <n v="68"/>
    <m/>
    <n v="70"/>
    <n v="80"/>
    <n v="72"/>
    <x v="0"/>
  </r>
  <r>
    <s v="B"/>
    <n v="95032204296"/>
    <m/>
    <m/>
    <m/>
    <m/>
    <n v="92"/>
    <m/>
    <n v="93"/>
    <n v="95"/>
    <m/>
    <m/>
    <m/>
    <m/>
    <m/>
    <m/>
    <n v="56"/>
    <m/>
    <n v="79"/>
    <n v="55"/>
    <n v="72"/>
    <x v="1"/>
  </r>
  <r>
    <s v="B"/>
    <n v="95042205755"/>
    <m/>
    <m/>
    <m/>
    <m/>
    <n v="94"/>
    <m/>
    <n v="90"/>
    <n v="67"/>
    <m/>
    <m/>
    <m/>
    <m/>
    <m/>
    <m/>
    <n v="40"/>
    <m/>
    <n v="80"/>
    <n v="60"/>
    <m/>
    <x v="1"/>
  </r>
  <r>
    <s v="B"/>
    <n v="95050205185"/>
    <m/>
    <m/>
    <m/>
    <m/>
    <n v="66"/>
    <m/>
    <n v="98"/>
    <n v="67"/>
    <m/>
    <m/>
    <m/>
    <m/>
    <m/>
    <m/>
    <n v="50"/>
    <m/>
    <n v="54"/>
    <n v="80"/>
    <n v="68"/>
    <x v="0"/>
  </r>
  <r>
    <s v="B"/>
    <n v="95050904503"/>
    <m/>
    <m/>
    <m/>
    <m/>
    <m/>
    <m/>
    <n v="100"/>
    <n v="92"/>
    <m/>
    <m/>
    <m/>
    <m/>
    <m/>
    <m/>
    <n v="70"/>
    <m/>
    <n v="63"/>
    <n v="45"/>
    <m/>
    <x v="0"/>
  </r>
  <r>
    <s v="B"/>
    <n v="95051201982"/>
    <m/>
    <m/>
    <m/>
    <m/>
    <m/>
    <m/>
    <n v="96"/>
    <n v="63"/>
    <m/>
    <m/>
    <m/>
    <m/>
    <m/>
    <m/>
    <n v="64"/>
    <m/>
    <n v="63"/>
    <n v="58"/>
    <n v="48"/>
    <x v="0"/>
  </r>
  <r>
    <s v="B"/>
    <n v="95052501302"/>
    <m/>
    <m/>
    <m/>
    <m/>
    <m/>
    <m/>
    <n v="96"/>
    <n v="69"/>
    <m/>
    <m/>
    <m/>
    <m/>
    <m/>
    <m/>
    <n v="68"/>
    <m/>
    <n v="51"/>
    <n v="70"/>
    <n v="38"/>
    <x v="0"/>
  </r>
  <r>
    <s v="B"/>
    <n v="95060201793"/>
    <n v="73"/>
    <n v="65"/>
    <m/>
    <m/>
    <m/>
    <m/>
    <n v="80"/>
    <m/>
    <m/>
    <m/>
    <m/>
    <m/>
    <m/>
    <m/>
    <n v="52"/>
    <m/>
    <n v="56"/>
    <m/>
    <m/>
    <x v="1"/>
  </r>
  <r>
    <s v="B"/>
    <n v="95062400343"/>
    <n v="50"/>
    <n v="47"/>
    <m/>
    <m/>
    <m/>
    <m/>
    <n v="92"/>
    <m/>
    <m/>
    <m/>
    <m/>
    <m/>
    <m/>
    <m/>
    <n v="58"/>
    <m/>
    <n v="51"/>
    <m/>
    <m/>
    <x v="0"/>
  </r>
  <r>
    <s v="B"/>
    <n v="95070400070"/>
    <m/>
    <m/>
    <m/>
    <m/>
    <n v="92"/>
    <m/>
    <n v="92"/>
    <n v="59"/>
    <m/>
    <m/>
    <m/>
    <m/>
    <m/>
    <m/>
    <n v="72"/>
    <m/>
    <n v="41"/>
    <n v="60"/>
    <n v="68"/>
    <x v="1"/>
  </r>
  <r>
    <s v="B"/>
    <n v="95080101408"/>
    <n v="73"/>
    <m/>
    <m/>
    <m/>
    <m/>
    <m/>
    <n v="97"/>
    <n v="74"/>
    <m/>
    <m/>
    <m/>
    <m/>
    <m/>
    <m/>
    <n v="56"/>
    <m/>
    <n v="60"/>
    <n v="73"/>
    <m/>
    <x v="0"/>
  </r>
  <r>
    <s v="B"/>
    <n v="95080902016"/>
    <m/>
    <m/>
    <m/>
    <m/>
    <n v="80"/>
    <m/>
    <n v="97"/>
    <n v="83"/>
    <m/>
    <m/>
    <m/>
    <m/>
    <m/>
    <m/>
    <n v="44"/>
    <m/>
    <n v="66"/>
    <n v="63"/>
    <m/>
    <x v="1"/>
  </r>
  <r>
    <s v="B"/>
    <n v="95081001141"/>
    <n v="35"/>
    <m/>
    <m/>
    <m/>
    <m/>
    <m/>
    <n v="96"/>
    <n v="84"/>
    <m/>
    <m/>
    <m/>
    <m/>
    <m/>
    <m/>
    <n v="32"/>
    <m/>
    <n v="51"/>
    <n v="63"/>
    <m/>
    <x v="0"/>
  </r>
  <r>
    <s v="B"/>
    <n v="95081600739"/>
    <m/>
    <m/>
    <m/>
    <n v="47"/>
    <m/>
    <m/>
    <n v="86"/>
    <n v="60"/>
    <m/>
    <m/>
    <m/>
    <m/>
    <m/>
    <m/>
    <n v="66"/>
    <m/>
    <n v="34"/>
    <n v="58"/>
    <n v="58"/>
    <x v="1"/>
  </r>
  <r>
    <s v="B"/>
    <n v="95083106189"/>
    <m/>
    <m/>
    <m/>
    <m/>
    <n v="42"/>
    <m/>
    <n v="66"/>
    <m/>
    <m/>
    <m/>
    <m/>
    <m/>
    <m/>
    <m/>
    <n v="64"/>
    <m/>
    <n v="56"/>
    <n v="75"/>
    <m/>
    <x v="0"/>
  </r>
  <r>
    <s v="B"/>
    <n v="95092111585"/>
    <m/>
    <m/>
    <m/>
    <m/>
    <n v="76"/>
    <m/>
    <n v="97"/>
    <n v="78"/>
    <m/>
    <m/>
    <m/>
    <m/>
    <m/>
    <m/>
    <n v="72"/>
    <m/>
    <n v="60"/>
    <n v="80"/>
    <m/>
    <x v="0"/>
  </r>
  <r>
    <s v="B"/>
    <n v="95092712281"/>
    <m/>
    <m/>
    <m/>
    <m/>
    <n v="80"/>
    <m/>
    <n v="78"/>
    <n v="34"/>
    <m/>
    <m/>
    <m/>
    <m/>
    <m/>
    <m/>
    <n v="52"/>
    <m/>
    <n v="46"/>
    <n v="80"/>
    <n v="62"/>
    <x v="0"/>
  </r>
  <r>
    <s v="B"/>
    <n v="95100600025"/>
    <m/>
    <m/>
    <m/>
    <m/>
    <m/>
    <m/>
    <n v="65"/>
    <m/>
    <m/>
    <m/>
    <m/>
    <m/>
    <m/>
    <m/>
    <n v="50"/>
    <m/>
    <n v="43"/>
    <n v="78"/>
    <n v="24"/>
    <x v="0"/>
  </r>
  <r>
    <s v="B"/>
    <n v="95100606458"/>
    <m/>
    <m/>
    <m/>
    <m/>
    <n v="88"/>
    <m/>
    <n v="96"/>
    <n v="92"/>
    <m/>
    <m/>
    <m/>
    <m/>
    <m/>
    <m/>
    <n v="58"/>
    <m/>
    <n v="59"/>
    <n v="53"/>
    <n v="72"/>
    <x v="1"/>
  </r>
  <r>
    <s v="B"/>
    <n v="95100700282"/>
    <m/>
    <m/>
    <m/>
    <m/>
    <n v="76"/>
    <m/>
    <n v="100"/>
    <n v="90"/>
    <m/>
    <m/>
    <m/>
    <m/>
    <n v="100"/>
    <m/>
    <n v="78"/>
    <m/>
    <n v="66"/>
    <n v="75"/>
    <m/>
    <x v="0"/>
  </r>
  <r>
    <s v="B"/>
    <n v="95101000947"/>
    <m/>
    <m/>
    <m/>
    <m/>
    <n v="96"/>
    <m/>
    <n v="98"/>
    <n v="91"/>
    <m/>
    <m/>
    <m/>
    <m/>
    <m/>
    <m/>
    <n v="72"/>
    <m/>
    <n v="69"/>
    <n v="85"/>
    <m/>
    <x v="0"/>
  </r>
  <r>
    <s v="B"/>
    <n v="95110605809"/>
    <m/>
    <m/>
    <m/>
    <m/>
    <n v="76"/>
    <m/>
    <n v="99"/>
    <n v="84"/>
    <n v="78"/>
    <m/>
    <m/>
    <m/>
    <m/>
    <m/>
    <n v="70"/>
    <m/>
    <n v="53"/>
    <n v="73"/>
    <m/>
    <x v="0"/>
  </r>
  <r>
    <s v="B"/>
    <n v="95110704362"/>
    <n v="48"/>
    <n v="17"/>
    <m/>
    <m/>
    <m/>
    <m/>
    <n v="100"/>
    <n v="92"/>
    <m/>
    <m/>
    <m/>
    <m/>
    <m/>
    <m/>
    <n v="60"/>
    <m/>
    <n v="47"/>
    <m/>
    <m/>
    <x v="0"/>
  </r>
  <r>
    <s v="B"/>
    <n v="95111800425"/>
    <m/>
    <m/>
    <m/>
    <m/>
    <n v="80"/>
    <m/>
    <n v="98"/>
    <n v="79"/>
    <m/>
    <m/>
    <m/>
    <m/>
    <m/>
    <m/>
    <n v="66"/>
    <m/>
    <n v="66"/>
    <n v="63"/>
    <n v="60"/>
    <x v="0"/>
  </r>
  <r>
    <s v="B"/>
    <n v="95112902461"/>
    <m/>
    <m/>
    <m/>
    <m/>
    <m/>
    <m/>
    <n v="94"/>
    <n v="66"/>
    <m/>
    <m/>
    <m/>
    <m/>
    <m/>
    <m/>
    <n v="76"/>
    <n v="24"/>
    <n v="44"/>
    <n v="40"/>
    <m/>
    <x v="0"/>
  </r>
  <r>
    <s v="C"/>
    <n v="94120209724"/>
    <m/>
    <m/>
    <m/>
    <m/>
    <m/>
    <m/>
    <n v="95"/>
    <n v="70"/>
    <m/>
    <m/>
    <n v="51"/>
    <m/>
    <m/>
    <m/>
    <n v="76"/>
    <n v="52"/>
    <n v="49"/>
    <m/>
    <m/>
    <x v="0"/>
  </r>
  <r>
    <s v="C"/>
    <n v="95011303864"/>
    <m/>
    <m/>
    <m/>
    <n v="42"/>
    <m/>
    <m/>
    <n v="52"/>
    <m/>
    <m/>
    <m/>
    <m/>
    <m/>
    <m/>
    <m/>
    <n v="76"/>
    <n v="40"/>
    <n v="36"/>
    <m/>
    <m/>
    <x v="0"/>
  </r>
  <r>
    <s v="C"/>
    <n v="95012701920"/>
    <m/>
    <m/>
    <m/>
    <n v="77"/>
    <m/>
    <m/>
    <n v="92"/>
    <n v="80"/>
    <n v="68"/>
    <m/>
    <m/>
    <m/>
    <m/>
    <m/>
    <n v="66"/>
    <n v="44"/>
    <n v="54"/>
    <m/>
    <m/>
    <x v="0"/>
  </r>
  <r>
    <s v="C"/>
    <n v="95012707551"/>
    <m/>
    <m/>
    <m/>
    <n v="55"/>
    <m/>
    <m/>
    <n v="88"/>
    <m/>
    <m/>
    <m/>
    <m/>
    <m/>
    <m/>
    <m/>
    <n v="72"/>
    <n v="42"/>
    <n v="49"/>
    <m/>
    <m/>
    <x v="1"/>
  </r>
  <r>
    <s v="C"/>
    <n v="95021105139"/>
    <m/>
    <m/>
    <m/>
    <n v="85"/>
    <m/>
    <m/>
    <n v="100"/>
    <n v="81"/>
    <m/>
    <m/>
    <n v="94"/>
    <m/>
    <m/>
    <m/>
    <n v="94"/>
    <n v="52"/>
    <n v="71"/>
    <m/>
    <m/>
    <x v="1"/>
  </r>
  <r>
    <s v="C"/>
    <n v="95021201255"/>
    <m/>
    <m/>
    <m/>
    <n v="68"/>
    <m/>
    <m/>
    <n v="84"/>
    <m/>
    <m/>
    <m/>
    <m/>
    <m/>
    <m/>
    <m/>
    <n v="52"/>
    <n v="14"/>
    <n v="34"/>
    <m/>
    <m/>
    <x v="1"/>
  </r>
  <r>
    <s v="C"/>
    <n v="95021303223"/>
    <m/>
    <m/>
    <m/>
    <n v="60"/>
    <m/>
    <m/>
    <n v="92"/>
    <m/>
    <m/>
    <m/>
    <m/>
    <m/>
    <m/>
    <m/>
    <n v="70"/>
    <n v="32"/>
    <n v="63"/>
    <m/>
    <m/>
    <x v="0"/>
  </r>
  <r>
    <s v="C"/>
    <n v="95030407844"/>
    <m/>
    <m/>
    <m/>
    <n v="70"/>
    <m/>
    <m/>
    <n v="94"/>
    <n v="84"/>
    <m/>
    <m/>
    <m/>
    <m/>
    <m/>
    <n v="90"/>
    <n v="88"/>
    <n v="56"/>
    <n v="64"/>
    <m/>
    <m/>
    <x v="0"/>
  </r>
  <r>
    <s v="C"/>
    <n v="95040309147"/>
    <m/>
    <m/>
    <m/>
    <n v="38"/>
    <m/>
    <m/>
    <n v="51"/>
    <m/>
    <m/>
    <m/>
    <m/>
    <m/>
    <m/>
    <m/>
    <n v="48"/>
    <m/>
    <n v="49"/>
    <m/>
    <m/>
    <x v="0"/>
  </r>
  <r>
    <s v="C"/>
    <n v="95040502267"/>
    <m/>
    <m/>
    <m/>
    <n v="83"/>
    <m/>
    <m/>
    <m/>
    <n v="93"/>
    <m/>
    <m/>
    <m/>
    <m/>
    <n v="96"/>
    <m/>
    <n v="72"/>
    <n v="64"/>
    <n v="57"/>
    <m/>
    <m/>
    <x v="0"/>
  </r>
  <r>
    <s v="C"/>
    <n v="95040601874"/>
    <m/>
    <m/>
    <m/>
    <n v="93"/>
    <m/>
    <m/>
    <n v="98"/>
    <n v="80"/>
    <n v="80"/>
    <m/>
    <m/>
    <m/>
    <m/>
    <m/>
    <n v="78"/>
    <n v="64"/>
    <n v="63"/>
    <m/>
    <m/>
    <x v="1"/>
  </r>
  <r>
    <s v="C"/>
    <n v="95062703248"/>
    <m/>
    <m/>
    <m/>
    <n v="63"/>
    <m/>
    <m/>
    <n v="88"/>
    <m/>
    <m/>
    <m/>
    <m/>
    <m/>
    <m/>
    <m/>
    <n v="64"/>
    <m/>
    <n v="63"/>
    <n v="43"/>
    <m/>
    <x v="0"/>
  </r>
  <r>
    <s v="C"/>
    <n v="95062704850"/>
    <m/>
    <m/>
    <m/>
    <n v="65"/>
    <m/>
    <m/>
    <n v="69"/>
    <m/>
    <m/>
    <m/>
    <m/>
    <m/>
    <m/>
    <m/>
    <n v="52"/>
    <m/>
    <n v="51"/>
    <m/>
    <m/>
    <x v="1"/>
  </r>
  <r>
    <s v="C"/>
    <n v="95070400629"/>
    <m/>
    <m/>
    <m/>
    <n v="50"/>
    <m/>
    <m/>
    <n v="82"/>
    <m/>
    <m/>
    <m/>
    <m/>
    <m/>
    <m/>
    <m/>
    <n v="68"/>
    <n v="36"/>
    <n v="47"/>
    <m/>
    <m/>
    <x v="0"/>
  </r>
  <r>
    <s v="C"/>
    <n v="95070600715"/>
    <m/>
    <m/>
    <m/>
    <n v="53"/>
    <m/>
    <m/>
    <n v="100"/>
    <n v="77"/>
    <m/>
    <m/>
    <m/>
    <m/>
    <m/>
    <m/>
    <n v="82"/>
    <n v="38"/>
    <n v="53"/>
    <m/>
    <n v="46"/>
    <x v="1"/>
  </r>
  <r>
    <s v="C"/>
    <n v="95071306764"/>
    <m/>
    <m/>
    <m/>
    <m/>
    <m/>
    <m/>
    <n v="98"/>
    <n v="81"/>
    <m/>
    <m/>
    <m/>
    <m/>
    <m/>
    <m/>
    <n v="88"/>
    <n v="40"/>
    <n v="59"/>
    <m/>
    <m/>
    <x v="0"/>
  </r>
  <r>
    <s v="C"/>
    <n v="95071307406"/>
    <m/>
    <m/>
    <m/>
    <n v="70"/>
    <m/>
    <m/>
    <n v="96"/>
    <n v="51"/>
    <m/>
    <m/>
    <m/>
    <m/>
    <m/>
    <m/>
    <n v="76"/>
    <m/>
    <n v="66"/>
    <n v="95"/>
    <m/>
    <x v="0"/>
  </r>
  <r>
    <s v="C"/>
    <n v="95072805323"/>
    <m/>
    <m/>
    <m/>
    <n v="68"/>
    <m/>
    <m/>
    <n v="87"/>
    <n v="55"/>
    <m/>
    <m/>
    <m/>
    <m/>
    <m/>
    <m/>
    <n v="86"/>
    <n v="48"/>
    <n v="63"/>
    <n v="55"/>
    <m/>
    <x v="0"/>
  </r>
  <r>
    <s v="C"/>
    <n v="95072901340"/>
    <m/>
    <m/>
    <m/>
    <m/>
    <m/>
    <m/>
    <n v="91"/>
    <n v="66"/>
    <m/>
    <m/>
    <m/>
    <m/>
    <m/>
    <m/>
    <n v="100"/>
    <n v="66"/>
    <n v="76"/>
    <n v="70"/>
    <m/>
    <x v="0"/>
  </r>
  <r>
    <s v="C"/>
    <n v="95072901364"/>
    <m/>
    <m/>
    <m/>
    <m/>
    <m/>
    <m/>
    <n v="100"/>
    <n v="92"/>
    <n v="72"/>
    <m/>
    <m/>
    <m/>
    <m/>
    <m/>
    <n v="74"/>
    <n v="52"/>
    <n v="54"/>
    <m/>
    <m/>
    <x v="0"/>
  </r>
  <r>
    <s v="C"/>
    <n v="95082206507"/>
    <m/>
    <m/>
    <m/>
    <n v="87"/>
    <m/>
    <m/>
    <n v="98"/>
    <m/>
    <m/>
    <m/>
    <m/>
    <m/>
    <m/>
    <m/>
    <n v="96"/>
    <n v="90"/>
    <n v="91"/>
    <m/>
    <m/>
    <x v="0"/>
  </r>
  <r>
    <s v="C"/>
    <n v="95091103271"/>
    <m/>
    <m/>
    <m/>
    <n v="47"/>
    <m/>
    <m/>
    <n v="89"/>
    <m/>
    <m/>
    <m/>
    <m/>
    <m/>
    <m/>
    <m/>
    <n v="76"/>
    <n v="40"/>
    <n v="54"/>
    <m/>
    <m/>
    <x v="1"/>
  </r>
  <r>
    <s v="C"/>
    <n v="95092301371"/>
    <m/>
    <m/>
    <m/>
    <m/>
    <m/>
    <m/>
    <n v="94"/>
    <n v="88"/>
    <m/>
    <m/>
    <m/>
    <m/>
    <m/>
    <m/>
    <n v="88"/>
    <n v="46"/>
    <n v="77"/>
    <m/>
    <m/>
    <x v="1"/>
  </r>
  <r>
    <s v="C"/>
    <n v="95100703063"/>
    <m/>
    <m/>
    <m/>
    <n v="68"/>
    <m/>
    <m/>
    <n v="94"/>
    <n v="78"/>
    <m/>
    <m/>
    <m/>
    <m/>
    <n v="96"/>
    <m/>
    <n v="100"/>
    <n v="54"/>
    <n v="50"/>
    <m/>
    <m/>
    <x v="0"/>
  </r>
  <r>
    <s v="C"/>
    <n v="95102509322"/>
    <m/>
    <m/>
    <m/>
    <n v="77"/>
    <m/>
    <m/>
    <n v="72"/>
    <n v="44"/>
    <m/>
    <m/>
    <m/>
    <m/>
    <m/>
    <m/>
    <n v="78"/>
    <n v="40"/>
    <n v="60"/>
    <m/>
    <m/>
    <x v="0"/>
  </r>
  <r>
    <s v="C"/>
    <n v="95121002200"/>
    <m/>
    <m/>
    <m/>
    <n v="80"/>
    <m/>
    <m/>
    <n v="100"/>
    <n v="82"/>
    <m/>
    <m/>
    <m/>
    <m/>
    <n v="100"/>
    <m/>
    <n v="86"/>
    <n v="94"/>
    <n v="63"/>
    <m/>
    <m/>
    <x v="0"/>
  </r>
  <r>
    <s v="C"/>
    <n v="96010806327"/>
    <m/>
    <m/>
    <m/>
    <n v="82"/>
    <m/>
    <m/>
    <n v="94"/>
    <n v="61"/>
    <m/>
    <m/>
    <m/>
    <m/>
    <m/>
    <m/>
    <n v="68"/>
    <m/>
    <n v="71"/>
    <m/>
    <m/>
    <x v="0"/>
  </r>
  <r>
    <s v="E"/>
    <n v="95010400678"/>
    <m/>
    <m/>
    <n v="70"/>
    <m/>
    <m/>
    <m/>
    <n v="94"/>
    <n v="73"/>
    <m/>
    <m/>
    <m/>
    <m/>
    <m/>
    <m/>
    <n v="90"/>
    <n v="70"/>
    <n v="59"/>
    <m/>
    <m/>
    <x v="1"/>
  </r>
  <r>
    <s v="E"/>
    <n v="95012402890"/>
    <m/>
    <m/>
    <n v="53"/>
    <m/>
    <m/>
    <m/>
    <n v="96"/>
    <n v="67"/>
    <m/>
    <m/>
    <m/>
    <m/>
    <m/>
    <m/>
    <n v="90"/>
    <n v="40"/>
    <n v="64"/>
    <m/>
    <m/>
    <x v="1"/>
  </r>
  <r>
    <s v="E"/>
    <n v="95012801194"/>
    <m/>
    <m/>
    <n v="75"/>
    <m/>
    <m/>
    <n v="78"/>
    <n v="98"/>
    <n v="96"/>
    <m/>
    <m/>
    <m/>
    <m/>
    <m/>
    <m/>
    <n v="100"/>
    <n v="90"/>
    <n v="80"/>
    <m/>
    <m/>
    <x v="1"/>
  </r>
  <r>
    <s v="E"/>
    <n v="95012904927"/>
    <m/>
    <m/>
    <n v="82"/>
    <m/>
    <m/>
    <m/>
    <n v="100"/>
    <n v="91"/>
    <m/>
    <m/>
    <m/>
    <m/>
    <m/>
    <m/>
    <n v="86"/>
    <n v="80"/>
    <n v="84"/>
    <m/>
    <m/>
    <x v="0"/>
  </r>
  <r>
    <s v="E"/>
    <n v="95020904777"/>
    <m/>
    <m/>
    <n v="32"/>
    <m/>
    <m/>
    <m/>
    <n v="96"/>
    <n v="74"/>
    <m/>
    <m/>
    <m/>
    <m/>
    <m/>
    <m/>
    <n v="82"/>
    <m/>
    <n v="60"/>
    <n v="25"/>
    <m/>
    <x v="1"/>
  </r>
  <r>
    <s v="E"/>
    <n v="95021601338"/>
    <m/>
    <m/>
    <n v="77"/>
    <m/>
    <m/>
    <n v="88"/>
    <n v="98"/>
    <n v="76"/>
    <m/>
    <m/>
    <m/>
    <m/>
    <m/>
    <m/>
    <n v="98"/>
    <n v="68"/>
    <n v="73"/>
    <m/>
    <m/>
    <x v="1"/>
  </r>
  <r>
    <s v="E"/>
    <n v="95032801943"/>
    <m/>
    <m/>
    <n v="70"/>
    <m/>
    <m/>
    <m/>
    <n v="97"/>
    <n v="65"/>
    <m/>
    <m/>
    <m/>
    <m/>
    <m/>
    <m/>
    <n v="94"/>
    <n v="78"/>
    <n v="76"/>
    <m/>
    <m/>
    <x v="0"/>
  </r>
  <r>
    <s v="E"/>
    <n v="95032801950"/>
    <m/>
    <m/>
    <n v="32"/>
    <m/>
    <m/>
    <m/>
    <n v="95"/>
    <n v="75"/>
    <m/>
    <m/>
    <m/>
    <m/>
    <m/>
    <m/>
    <n v="72"/>
    <n v="58"/>
    <n v="54"/>
    <m/>
    <m/>
    <x v="1"/>
  </r>
  <r>
    <s v="E"/>
    <n v="95040804338"/>
    <n v="37"/>
    <m/>
    <n v="37"/>
    <m/>
    <m/>
    <m/>
    <n v="96"/>
    <n v="84"/>
    <m/>
    <m/>
    <m/>
    <m/>
    <m/>
    <m/>
    <n v="86"/>
    <m/>
    <n v="53"/>
    <m/>
    <m/>
    <x v="1"/>
  </r>
  <r>
    <s v="E"/>
    <n v="95050803734"/>
    <m/>
    <m/>
    <n v="75"/>
    <m/>
    <m/>
    <m/>
    <n v="98"/>
    <n v="94"/>
    <m/>
    <m/>
    <m/>
    <m/>
    <m/>
    <m/>
    <n v="84"/>
    <n v="82"/>
    <n v="56"/>
    <m/>
    <m/>
    <x v="1"/>
  </r>
  <r>
    <s v="E"/>
    <n v="95052200645"/>
    <m/>
    <m/>
    <n v="92"/>
    <m/>
    <m/>
    <m/>
    <n v="98"/>
    <n v="86"/>
    <m/>
    <m/>
    <m/>
    <m/>
    <m/>
    <m/>
    <n v="94"/>
    <n v="88"/>
    <n v="77"/>
    <m/>
    <m/>
    <x v="0"/>
  </r>
  <r>
    <s v="E"/>
    <n v="95052901713"/>
    <m/>
    <m/>
    <m/>
    <n v="45"/>
    <m/>
    <m/>
    <n v="100"/>
    <n v="80"/>
    <m/>
    <m/>
    <m/>
    <m/>
    <m/>
    <m/>
    <n v="78"/>
    <n v="36"/>
    <n v="30"/>
    <m/>
    <m/>
    <x v="1"/>
  </r>
  <r>
    <s v="E"/>
    <n v="95060303600"/>
    <m/>
    <m/>
    <m/>
    <m/>
    <m/>
    <m/>
    <n v="100"/>
    <n v="94"/>
    <n v="99"/>
    <m/>
    <m/>
    <m/>
    <m/>
    <m/>
    <n v="80"/>
    <n v="74"/>
    <n v="74"/>
    <m/>
    <m/>
    <x v="0"/>
  </r>
  <r>
    <s v="E"/>
    <n v="95060705327"/>
    <m/>
    <m/>
    <m/>
    <m/>
    <m/>
    <m/>
    <n v="98"/>
    <n v="78"/>
    <m/>
    <m/>
    <m/>
    <m/>
    <m/>
    <m/>
    <n v="64"/>
    <m/>
    <n v="54"/>
    <m/>
    <m/>
    <x v="0"/>
  </r>
  <r>
    <s v="E"/>
    <n v="95060913018"/>
    <m/>
    <m/>
    <n v="72"/>
    <m/>
    <m/>
    <m/>
    <n v="98"/>
    <n v="79"/>
    <m/>
    <m/>
    <m/>
    <m/>
    <m/>
    <m/>
    <n v="100"/>
    <n v="78"/>
    <n v="64"/>
    <m/>
    <m/>
    <x v="1"/>
  </r>
  <r>
    <s v="E"/>
    <n v="95072510054"/>
    <m/>
    <m/>
    <n v="62"/>
    <m/>
    <m/>
    <m/>
    <n v="100"/>
    <n v="75"/>
    <m/>
    <m/>
    <m/>
    <m/>
    <m/>
    <m/>
    <n v="92"/>
    <n v="38"/>
    <n v="74"/>
    <m/>
    <m/>
    <x v="1"/>
  </r>
  <r>
    <s v="E"/>
    <n v="95080407818"/>
    <m/>
    <m/>
    <m/>
    <m/>
    <m/>
    <n v="70"/>
    <n v="98"/>
    <n v="79"/>
    <m/>
    <m/>
    <m/>
    <m/>
    <m/>
    <m/>
    <n v="94"/>
    <n v="62"/>
    <n v="59"/>
    <m/>
    <m/>
    <x v="1"/>
  </r>
  <r>
    <s v="E"/>
    <n v="95080805098"/>
    <m/>
    <m/>
    <n v="48"/>
    <m/>
    <m/>
    <m/>
    <n v="84"/>
    <n v="28"/>
    <m/>
    <m/>
    <m/>
    <m/>
    <m/>
    <m/>
    <n v="88"/>
    <n v="68"/>
    <n v="51"/>
    <m/>
    <m/>
    <x v="1"/>
  </r>
  <r>
    <s v="E"/>
    <n v="95081600791"/>
    <m/>
    <m/>
    <n v="62"/>
    <m/>
    <m/>
    <m/>
    <n v="98"/>
    <n v="79"/>
    <m/>
    <m/>
    <m/>
    <m/>
    <m/>
    <m/>
    <n v="100"/>
    <n v="66"/>
    <n v="51"/>
    <m/>
    <m/>
    <x v="1"/>
  </r>
  <r>
    <s v="E"/>
    <n v="95082906797"/>
    <m/>
    <m/>
    <n v="67"/>
    <m/>
    <m/>
    <m/>
    <n v="100"/>
    <n v="85"/>
    <m/>
    <m/>
    <m/>
    <m/>
    <m/>
    <m/>
    <n v="92"/>
    <n v="70"/>
    <n v="63"/>
    <m/>
    <m/>
    <x v="1"/>
  </r>
  <r>
    <s v="E"/>
    <n v="95083100398"/>
    <m/>
    <m/>
    <n v="67"/>
    <m/>
    <m/>
    <m/>
    <n v="100"/>
    <n v="78"/>
    <m/>
    <m/>
    <m/>
    <m/>
    <m/>
    <m/>
    <n v="98"/>
    <n v="68"/>
    <n v="63"/>
    <m/>
    <m/>
    <x v="1"/>
  </r>
  <r>
    <s v="E"/>
    <n v="95091803737"/>
    <m/>
    <m/>
    <m/>
    <m/>
    <m/>
    <n v="98"/>
    <n v="99"/>
    <n v="84"/>
    <m/>
    <m/>
    <m/>
    <m/>
    <m/>
    <m/>
    <n v="96"/>
    <n v="92"/>
    <n v="66"/>
    <m/>
    <m/>
    <x v="1"/>
  </r>
  <r>
    <s v="E"/>
    <n v="95100400649"/>
    <m/>
    <m/>
    <m/>
    <m/>
    <m/>
    <m/>
    <n v="96"/>
    <n v="86"/>
    <m/>
    <m/>
    <m/>
    <m/>
    <m/>
    <m/>
    <n v="94"/>
    <n v="60"/>
    <n v="57"/>
    <m/>
    <m/>
    <x v="0"/>
  </r>
  <r>
    <s v="E"/>
    <n v="95101104184"/>
    <m/>
    <m/>
    <n v="55"/>
    <m/>
    <m/>
    <m/>
    <n v="97"/>
    <n v="92"/>
    <m/>
    <m/>
    <m/>
    <m/>
    <m/>
    <m/>
    <n v="94"/>
    <n v="78"/>
    <n v="63"/>
    <m/>
    <m/>
    <x v="0"/>
  </r>
  <r>
    <s v="E"/>
    <n v="95101303842"/>
    <m/>
    <m/>
    <n v="78"/>
    <m/>
    <m/>
    <m/>
    <n v="98"/>
    <n v="85"/>
    <m/>
    <m/>
    <m/>
    <m/>
    <m/>
    <m/>
    <n v="100"/>
    <n v="92"/>
    <n v="70"/>
    <m/>
    <m/>
    <x v="0"/>
  </r>
  <r>
    <s v="E"/>
    <n v="95101902775"/>
    <m/>
    <m/>
    <m/>
    <m/>
    <m/>
    <n v="52"/>
    <n v="96"/>
    <n v="68"/>
    <m/>
    <m/>
    <m/>
    <m/>
    <m/>
    <m/>
    <n v="94"/>
    <n v="56"/>
    <n v="57"/>
    <m/>
    <m/>
    <x v="1"/>
  </r>
  <r>
    <s v="E"/>
    <n v="95102002757"/>
    <m/>
    <m/>
    <n v="70"/>
    <m/>
    <m/>
    <m/>
    <n v="100"/>
    <n v="86"/>
    <m/>
    <m/>
    <m/>
    <m/>
    <m/>
    <m/>
    <n v="98"/>
    <n v="78"/>
    <n v="90"/>
    <m/>
    <m/>
    <x v="1"/>
  </r>
  <r>
    <s v="E"/>
    <n v="95102301894"/>
    <m/>
    <m/>
    <n v="32"/>
    <m/>
    <m/>
    <m/>
    <n v="96"/>
    <n v="78"/>
    <m/>
    <m/>
    <m/>
    <m/>
    <m/>
    <m/>
    <n v="90"/>
    <n v="74"/>
    <n v="74"/>
    <m/>
    <m/>
    <x v="1"/>
  </r>
  <r>
    <s v="E"/>
    <n v="95112306692"/>
    <m/>
    <m/>
    <n v="75"/>
    <m/>
    <m/>
    <m/>
    <n v="100"/>
    <n v="64"/>
    <m/>
    <m/>
    <m/>
    <m/>
    <m/>
    <m/>
    <n v="92"/>
    <n v="74"/>
    <n v="70"/>
    <m/>
    <m/>
    <x v="1"/>
  </r>
  <r>
    <s v="E"/>
    <n v="95112702337"/>
    <m/>
    <m/>
    <n v="63"/>
    <m/>
    <m/>
    <m/>
    <n v="96"/>
    <m/>
    <m/>
    <m/>
    <m/>
    <m/>
    <m/>
    <m/>
    <n v="96"/>
    <n v="92"/>
    <n v="67"/>
    <m/>
    <m/>
    <x v="1"/>
  </r>
  <r>
    <s v="E"/>
    <n v="95122110962"/>
    <m/>
    <m/>
    <m/>
    <m/>
    <m/>
    <m/>
    <n v="98"/>
    <n v="65"/>
    <m/>
    <m/>
    <m/>
    <m/>
    <m/>
    <m/>
    <n v="94"/>
    <n v="68"/>
    <n v="81"/>
    <m/>
    <m/>
    <x v="0"/>
  </r>
  <r>
    <s v="E"/>
    <n v="95123001771"/>
    <m/>
    <m/>
    <m/>
    <m/>
    <m/>
    <m/>
    <n v="98"/>
    <n v="84"/>
    <m/>
    <m/>
    <m/>
    <m/>
    <m/>
    <m/>
    <n v="82"/>
    <n v="54"/>
    <n v="73"/>
    <m/>
    <m/>
    <x v="1"/>
  </r>
  <r>
    <s v="E"/>
    <n v="96011200502"/>
    <m/>
    <m/>
    <n v="77"/>
    <m/>
    <m/>
    <m/>
    <n v="94"/>
    <n v="86"/>
    <m/>
    <m/>
    <m/>
    <m/>
    <m/>
    <m/>
    <n v="98"/>
    <n v="64"/>
    <n v="59"/>
    <m/>
    <m/>
    <x v="0"/>
  </r>
  <r>
    <s v="H"/>
    <n v="94011110436"/>
    <m/>
    <m/>
    <m/>
    <m/>
    <m/>
    <m/>
    <n v="96"/>
    <m/>
    <m/>
    <m/>
    <n v="97"/>
    <n v="73"/>
    <m/>
    <m/>
    <n v="58"/>
    <m/>
    <n v="69"/>
    <n v="65"/>
    <m/>
    <x v="1"/>
  </r>
  <r>
    <s v="H"/>
    <n v="94013113642"/>
    <m/>
    <m/>
    <m/>
    <m/>
    <m/>
    <m/>
    <n v="96"/>
    <m/>
    <m/>
    <m/>
    <n v="83"/>
    <n v="61"/>
    <m/>
    <m/>
    <n v="68"/>
    <m/>
    <n v="69"/>
    <n v="58"/>
    <m/>
    <x v="0"/>
  </r>
  <r>
    <s v="H"/>
    <n v="94020211283"/>
    <m/>
    <m/>
    <m/>
    <m/>
    <m/>
    <m/>
    <n v="88"/>
    <m/>
    <m/>
    <m/>
    <n v="90"/>
    <n v="65"/>
    <m/>
    <m/>
    <n v="50"/>
    <m/>
    <n v="81"/>
    <n v="58"/>
    <m/>
    <x v="0"/>
  </r>
  <r>
    <s v="H"/>
    <n v="94021306625"/>
    <m/>
    <m/>
    <m/>
    <m/>
    <m/>
    <m/>
    <n v="90"/>
    <m/>
    <m/>
    <m/>
    <n v="84"/>
    <n v="68"/>
    <m/>
    <m/>
    <n v="58"/>
    <m/>
    <n v="76"/>
    <n v="88"/>
    <m/>
    <x v="0"/>
  </r>
  <r>
    <s v="H"/>
    <n v="94030804224"/>
    <m/>
    <m/>
    <m/>
    <n v="85"/>
    <m/>
    <m/>
    <m/>
    <n v="95"/>
    <m/>
    <m/>
    <n v="100"/>
    <m/>
    <m/>
    <m/>
    <n v="82"/>
    <m/>
    <n v="73"/>
    <n v="88"/>
    <m/>
    <x v="0"/>
  </r>
  <r>
    <s v="H"/>
    <n v="94031410644"/>
    <m/>
    <m/>
    <m/>
    <m/>
    <m/>
    <m/>
    <n v="96"/>
    <m/>
    <m/>
    <m/>
    <m/>
    <n v="45"/>
    <m/>
    <m/>
    <n v="74"/>
    <m/>
    <n v="61"/>
    <n v="83"/>
    <m/>
    <x v="0"/>
  </r>
  <r>
    <s v="H"/>
    <n v="94040607118"/>
    <m/>
    <m/>
    <m/>
    <m/>
    <m/>
    <m/>
    <n v="94"/>
    <n v="79"/>
    <m/>
    <m/>
    <m/>
    <n v="79"/>
    <m/>
    <m/>
    <n v="64"/>
    <m/>
    <n v="74"/>
    <n v="53"/>
    <m/>
    <x v="1"/>
  </r>
  <r>
    <s v="H"/>
    <n v="94042912726"/>
    <m/>
    <m/>
    <m/>
    <n v="38"/>
    <m/>
    <m/>
    <n v="87"/>
    <n v="69"/>
    <m/>
    <m/>
    <m/>
    <n v="72"/>
    <m/>
    <m/>
    <n v="56"/>
    <m/>
    <n v="54"/>
    <n v="60"/>
    <m/>
    <x v="0"/>
  </r>
  <r>
    <s v="H"/>
    <n v="94060604247"/>
    <n v="62"/>
    <n v="35"/>
    <m/>
    <m/>
    <m/>
    <m/>
    <n v="97"/>
    <m/>
    <m/>
    <m/>
    <n v="92"/>
    <n v="52"/>
    <m/>
    <m/>
    <n v="56"/>
    <m/>
    <n v="67"/>
    <m/>
    <m/>
    <x v="0"/>
  </r>
  <r>
    <s v="H"/>
    <n v="94062703166"/>
    <m/>
    <m/>
    <m/>
    <n v="50"/>
    <m/>
    <m/>
    <n v="92"/>
    <m/>
    <m/>
    <m/>
    <n v="84"/>
    <n v="63"/>
    <m/>
    <m/>
    <n v="54"/>
    <m/>
    <n v="60"/>
    <m/>
    <m/>
    <x v="0"/>
  </r>
  <r>
    <s v="H"/>
    <n v="94063002080"/>
    <m/>
    <m/>
    <m/>
    <n v="82"/>
    <m/>
    <m/>
    <n v="100"/>
    <m/>
    <m/>
    <m/>
    <n v="100"/>
    <m/>
    <m/>
    <m/>
    <n v="100"/>
    <n v="66"/>
    <n v="73"/>
    <n v="85"/>
    <m/>
    <x v="0"/>
  </r>
  <r>
    <s v="H"/>
    <n v="94081102166"/>
    <m/>
    <m/>
    <m/>
    <m/>
    <m/>
    <m/>
    <n v="96"/>
    <m/>
    <m/>
    <m/>
    <m/>
    <n v="79"/>
    <m/>
    <m/>
    <n v="56"/>
    <m/>
    <n v="81"/>
    <n v="83"/>
    <m/>
    <x v="0"/>
  </r>
  <r>
    <s v="H"/>
    <n v="94082703588"/>
    <m/>
    <m/>
    <m/>
    <m/>
    <n v="66"/>
    <m/>
    <n v="94"/>
    <n v="93"/>
    <m/>
    <m/>
    <m/>
    <n v="83"/>
    <m/>
    <m/>
    <n v="78"/>
    <m/>
    <n v="90"/>
    <n v="100"/>
    <m/>
    <x v="0"/>
  </r>
  <r>
    <s v="H"/>
    <n v="94082901146"/>
    <m/>
    <m/>
    <m/>
    <n v="75"/>
    <m/>
    <m/>
    <n v="99"/>
    <n v="83"/>
    <m/>
    <m/>
    <n v="100"/>
    <m/>
    <m/>
    <m/>
    <n v="78"/>
    <n v="30"/>
    <n v="79"/>
    <n v="80"/>
    <m/>
    <x v="0"/>
  </r>
  <r>
    <s v="H"/>
    <n v="94082905447"/>
    <m/>
    <m/>
    <m/>
    <m/>
    <m/>
    <m/>
    <n v="96"/>
    <m/>
    <m/>
    <m/>
    <n v="98"/>
    <n v="96"/>
    <m/>
    <m/>
    <n v="44"/>
    <m/>
    <n v="69"/>
    <m/>
    <m/>
    <x v="0"/>
  </r>
  <r>
    <s v="H"/>
    <n v="94083000868"/>
    <m/>
    <m/>
    <m/>
    <m/>
    <n v="24"/>
    <m/>
    <n v="100"/>
    <n v="63"/>
    <m/>
    <m/>
    <m/>
    <n v="61"/>
    <m/>
    <m/>
    <n v="40"/>
    <m/>
    <n v="76"/>
    <n v="58"/>
    <n v="16"/>
    <x v="0"/>
  </r>
  <r>
    <s v="H"/>
    <n v="94090909307"/>
    <m/>
    <m/>
    <m/>
    <m/>
    <n v="72"/>
    <m/>
    <n v="98"/>
    <n v="76"/>
    <m/>
    <m/>
    <m/>
    <n v="77"/>
    <m/>
    <m/>
    <n v="64"/>
    <m/>
    <n v="79"/>
    <n v="75"/>
    <n v="46"/>
    <x v="0"/>
  </r>
  <r>
    <s v="H"/>
    <n v="94091301085"/>
    <m/>
    <m/>
    <m/>
    <m/>
    <m/>
    <m/>
    <n v="96"/>
    <n v="71"/>
    <m/>
    <m/>
    <m/>
    <n v="70"/>
    <m/>
    <m/>
    <n v="40"/>
    <m/>
    <n v="37"/>
    <n v="55"/>
    <m/>
    <x v="0"/>
  </r>
  <r>
    <s v="H"/>
    <n v="94092207960"/>
    <m/>
    <m/>
    <m/>
    <m/>
    <m/>
    <m/>
    <m/>
    <n v="89"/>
    <m/>
    <m/>
    <n v="96"/>
    <m/>
    <m/>
    <m/>
    <n v="56"/>
    <m/>
    <n v="57"/>
    <n v="63"/>
    <m/>
    <x v="0"/>
  </r>
  <r>
    <s v="H"/>
    <n v="94100706007"/>
    <m/>
    <m/>
    <m/>
    <m/>
    <m/>
    <m/>
    <m/>
    <n v="74"/>
    <m/>
    <m/>
    <n v="98"/>
    <m/>
    <m/>
    <m/>
    <n v="66"/>
    <m/>
    <n v="56"/>
    <m/>
    <m/>
    <x v="0"/>
  </r>
  <r>
    <s v="H"/>
    <n v="94102604723"/>
    <m/>
    <m/>
    <m/>
    <m/>
    <m/>
    <m/>
    <m/>
    <m/>
    <m/>
    <n v="73"/>
    <n v="98"/>
    <n v="82"/>
    <m/>
    <m/>
    <n v="68"/>
    <m/>
    <n v="50"/>
    <n v="70"/>
    <m/>
    <x v="0"/>
  </r>
  <r>
    <s v="H"/>
    <n v="94103100907"/>
    <n v="18"/>
    <n v="12"/>
    <m/>
    <m/>
    <m/>
    <m/>
    <n v="70"/>
    <m/>
    <m/>
    <m/>
    <n v="58"/>
    <m/>
    <m/>
    <m/>
    <n v="58"/>
    <m/>
    <n v="43"/>
    <m/>
    <m/>
    <x v="0"/>
  </r>
  <r>
    <s v="H"/>
    <n v="94110205866"/>
    <m/>
    <m/>
    <m/>
    <m/>
    <m/>
    <m/>
    <m/>
    <n v="78"/>
    <m/>
    <m/>
    <n v="100"/>
    <m/>
    <m/>
    <m/>
    <n v="96"/>
    <n v="40"/>
    <n v="80"/>
    <m/>
    <m/>
    <x v="0"/>
  </r>
  <r>
    <s v="H"/>
    <n v="94121203482"/>
    <m/>
    <m/>
    <m/>
    <m/>
    <m/>
    <m/>
    <n v="90"/>
    <m/>
    <m/>
    <m/>
    <n v="92"/>
    <n v="71"/>
    <m/>
    <m/>
    <n v="38"/>
    <m/>
    <n v="47"/>
    <n v="58"/>
    <m/>
    <x v="0"/>
  </r>
  <r>
    <s v="H"/>
    <n v="94121709025"/>
    <m/>
    <m/>
    <m/>
    <n v="53"/>
    <m/>
    <m/>
    <n v="98"/>
    <n v="66"/>
    <m/>
    <m/>
    <m/>
    <n v="67"/>
    <m/>
    <m/>
    <n v="62"/>
    <m/>
    <n v="71"/>
    <n v="63"/>
    <m/>
    <x v="0"/>
  </r>
  <r>
    <s v="H"/>
    <n v="95011300625"/>
    <m/>
    <m/>
    <m/>
    <n v="52"/>
    <m/>
    <m/>
    <n v="98"/>
    <m/>
    <m/>
    <m/>
    <n v="93"/>
    <n v="70"/>
    <m/>
    <m/>
    <n v="58"/>
    <n v="36"/>
    <n v="41"/>
    <m/>
    <m/>
    <x v="0"/>
  </r>
  <r>
    <s v="H"/>
    <n v="95032804489"/>
    <n v="43"/>
    <n v="43"/>
    <m/>
    <m/>
    <m/>
    <m/>
    <n v="95"/>
    <m/>
    <m/>
    <m/>
    <m/>
    <n v="70"/>
    <m/>
    <m/>
    <n v="62"/>
    <m/>
    <n v="59"/>
    <m/>
    <m/>
    <x v="0"/>
  </r>
  <r>
    <m/>
    <m/>
    <m/>
    <m/>
    <m/>
    <m/>
    <m/>
    <m/>
    <m/>
    <m/>
    <m/>
    <m/>
    <m/>
    <m/>
    <m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  <n v="95010405222"/>
    <n v="52"/>
    <m/>
    <m/>
    <m/>
    <m/>
    <m/>
    <n v="100"/>
    <n v="91"/>
    <m/>
    <n v="88"/>
    <m/>
    <m/>
    <m/>
    <m/>
    <n v="80"/>
    <m/>
    <n v="67"/>
    <m/>
    <m/>
    <x v="0"/>
    <x v="0"/>
  </r>
  <r>
    <x v="0"/>
    <n v="95011310048"/>
    <n v="33"/>
    <n v="52"/>
    <m/>
    <m/>
    <m/>
    <m/>
    <n v="73"/>
    <m/>
    <m/>
    <m/>
    <m/>
    <m/>
    <m/>
    <m/>
    <n v="56"/>
    <m/>
    <n v="40"/>
    <m/>
    <m/>
    <x v="0"/>
    <x v="1"/>
  </r>
  <r>
    <x v="0"/>
    <n v="95012311345"/>
    <n v="70"/>
    <n v="58"/>
    <m/>
    <m/>
    <m/>
    <m/>
    <n v="92"/>
    <m/>
    <m/>
    <m/>
    <m/>
    <m/>
    <m/>
    <m/>
    <n v="60"/>
    <m/>
    <n v="61"/>
    <m/>
    <m/>
    <x v="0"/>
    <x v="1"/>
  </r>
  <r>
    <x v="0"/>
    <n v="95030607404"/>
    <n v="90"/>
    <n v="78"/>
    <m/>
    <m/>
    <m/>
    <m/>
    <n v="98"/>
    <n v="68"/>
    <m/>
    <m/>
    <m/>
    <m/>
    <m/>
    <m/>
    <n v="70"/>
    <m/>
    <n v="73"/>
    <m/>
    <m/>
    <x v="0"/>
    <x v="0"/>
  </r>
  <r>
    <x v="0"/>
    <n v="95031506511"/>
    <n v="62"/>
    <n v="62"/>
    <m/>
    <m/>
    <m/>
    <m/>
    <n v="87"/>
    <m/>
    <m/>
    <m/>
    <m/>
    <m/>
    <m/>
    <m/>
    <n v="70"/>
    <m/>
    <n v="51"/>
    <m/>
    <m/>
    <x v="1"/>
    <x v="1"/>
  </r>
  <r>
    <x v="0"/>
    <n v="95031714219"/>
    <n v="65"/>
    <n v="65"/>
    <m/>
    <m/>
    <m/>
    <m/>
    <n v="75"/>
    <m/>
    <m/>
    <m/>
    <m/>
    <m/>
    <m/>
    <m/>
    <n v="48"/>
    <m/>
    <n v="40"/>
    <m/>
    <m/>
    <x v="1"/>
    <x v="1"/>
  </r>
  <r>
    <x v="0"/>
    <n v="95032402083"/>
    <m/>
    <n v="58"/>
    <m/>
    <m/>
    <m/>
    <m/>
    <n v="96"/>
    <n v="61"/>
    <m/>
    <m/>
    <m/>
    <m/>
    <m/>
    <m/>
    <n v="94"/>
    <n v="34"/>
    <n v="74"/>
    <m/>
    <m/>
    <x v="0"/>
    <x v="0"/>
  </r>
  <r>
    <x v="0"/>
    <n v="95032701960"/>
    <n v="77"/>
    <n v="85"/>
    <m/>
    <m/>
    <m/>
    <m/>
    <n v="96"/>
    <m/>
    <m/>
    <m/>
    <m/>
    <m/>
    <m/>
    <m/>
    <n v="96"/>
    <m/>
    <n v="77"/>
    <m/>
    <m/>
    <x v="0"/>
    <x v="1"/>
  </r>
  <r>
    <x v="0"/>
    <n v="95040412034"/>
    <n v="93"/>
    <n v="67"/>
    <m/>
    <m/>
    <m/>
    <m/>
    <n v="84"/>
    <m/>
    <m/>
    <m/>
    <m/>
    <m/>
    <m/>
    <m/>
    <n v="86"/>
    <m/>
    <n v="73"/>
    <m/>
    <m/>
    <x v="1"/>
    <x v="1"/>
  </r>
  <r>
    <x v="0"/>
    <n v="95040908766"/>
    <n v="57"/>
    <n v="47"/>
    <m/>
    <m/>
    <m/>
    <m/>
    <n v="87"/>
    <m/>
    <m/>
    <m/>
    <m/>
    <m/>
    <m/>
    <m/>
    <n v="40"/>
    <m/>
    <n v="43"/>
    <m/>
    <m/>
    <x v="0"/>
    <x v="1"/>
  </r>
  <r>
    <x v="0"/>
    <n v="95041309368"/>
    <n v="60"/>
    <m/>
    <m/>
    <m/>
    <m/>
    <m/>
    <n v="96"/>
    <n v="89"/>
    <m/>
    <m/>
    <m/>
    <m/>
    <m/>
    <m/>
    <n v="70"/>
    <m/>
    <n v="76"/>
    <m/>
    <m/>
    <x v="0"/>
    <x v="1"/>
  </r>
  <r>
    <x v="0"/>
    <n v="95052600643"/>
    <m/>
    <m/>
    <m/>
    <n v="90"/>
    <m/>
    <m/>
    <n v="100"/>
    <n v="100"/>
    <m/>
    <m/>
    <m/>
    <m/>
    <n v="100"/>
    <m/>
    <n v="98"/>
    <n v="86"/>
    <n v="80"/>
    <m/>
    <m/>
    <x v="0"/>
    <x v="0"/>
  </r>
  <r>
    <x v="0"/>
    <n v="95061500402"/>
    <n v="95"/>
    <n v="88"/>
    <m/>
    <m/>
    <m/>
    <m/>
    <n v="92"/>
    <m/>
    <m/>
    <m/>
    <m/>
    <m/>
    <m/>
    <m/>
    <n v="92"/>
    <m/>
    <n v="79"/>
    <m/>
    <m/>
    <x v="0"/>
    <x v="1"/>
  </r>
  <r>
    <x v="0"/>
    <n v="95061702842"/>
    <n v="75"/>
    <n v="67"/>
    <m/>
    <m/>
    <m/>
    <m/>
    <n v="91"/>
    <m/>
    <m/>
    <m/>
    <m/>
    <m/>
    <m/>
    <m/>
    <n v="88"/>
    <m/>
    <n v="59"/>
    <m/>
    <m/>
    <x v="0"/>
    <x v="1"/>
  </r>
  <r>
    <x v="0"/>
    <n v="95062301712"/>
    <n v="85"/>
    <n v="83"/>
    <n v="48"/>
    <m/>
    <m/>
    <m/>
    <n v="94"/>
    <m/>
    <m/>
    <m/>
    <m/>
    <m/>
    <m/>
    <m/>
    <n v="92"/>
    <m/>
    <n v="56"/>
    <m/>
    <m/>
    <x v="1"/>
    <x v="0"/>
  </r>
  <r>
    <x v="0"/>
    <n v="95071508265"/>
    <n v="62"/>
    <n v="48"/>
    <m/>
    <m/>
    <m/>
    <m/>
    <n v="85"/>
    <m/>
    <m/>
    <m/>
    <m/>
    <m/>
    <m/>
    <m/>
    <n v="58"/>
    <m/>
    <n v="59"/>
    <m/>
    <m/>
    <x v="0"/>
    <x v="1"/>
  </r>
  <r>
    <x v="0"/>
    <n v="95071807500"/>
    <n v="68"/>
    <n v="62"/>
    <m/>
    <m/>
    <m/>
    <m/>
    <n v="99"/>
    <n v="93"/>
    <m/>
    <m/>
    <m/>
    <m/>
    <m/>
    <m/>
    <n v="78"/>
    <m/>
    <n v="54"/>
    <m/>
    <m/>
    <x v="0"/>
    <x v="0"/>
  </r>
  <r>
    <x v="0"/>
    <n v="95072900844"/>
    <n v="55"/>
    <n v="62"/>
    <m/>
    <m/>
    <m/>
    <m/>
    <n v="96"/>
    <n v="86"/>
    <m/>
    <m/>
    <m/>
    <m/>
    <m/>
    <m/>
    <n v="92"/>
    <m/>
    <n v="73"/>
    <m/>
    <m/>
    <x v="0"/>
    <x v="0"/>
  </r>
  <r>
    <x v="0"/>
    <n v="95073111506"/>
    <n v="68"/>
    <n v="45"/>
    <m/>
    <m/>
    <m/>
    <m/>
    <n v="92"/>
    <m/>
    <m/>
    <m/>
    <m/>
    <m/>
    <m/>
    <m/>
    <n v="78"/>
    <m/>
    <n v="56"/>
    <m/>
    <m/>
    <x v="0"/>
    <x v="1"/>
  </r>
  <r>
    <x v="0"/>
    <n v="95080409087"/>
    <n v="78"/>
    <m/>
    <m/>
    <m/>
    <m/>
    <m/>
    <n v="95"/>
    <n v="77"/>
    <m/>
    <m/>
    <m/>
    <m/>
    <m/>
    <m/>
    <n v="64"/>
    <m/>
    <n v="84"/>
    <m/>
    <m/>
    <x v="0"/>
    <x v="1"/>
  </r>
  <r>
    <x v="0"/>
    <n v="95081008322"/>
    <n v="72"/>
    <n v="68"/>
    <m/>
    <m/>
    <m/>
    <m/>
    <n v="92"/>
    <m/>
    <m/>
    <m/>
    <m/>
    <m/>
    <m/>
    <m/>
    <n v="70"/>
    <m/>
    <n v="64"/>
    <m/>
    <m/>
    <x v="0"/>
    <x v="1"/>
  </r>
  <r>
    <x v="0"/>
    <n v="95081802841"/>
    <n v="55"/>
    <n v="50"/>
    <m/>
    <m/>
    <m/>
    <m/>
    <n v="84"/>
    <m/>
    <m/>
    <m/>
    <m/>
    <m/>
    <m/>
    <m/>
    <n v="58"/>
    <m/>
    <n v="54"/>
    <m/>
    <m/>
    <x v="0"/>
    <x v="1"/>
  </r>
  <r>
    <x v="0"/>
    <n v="95082400949"/>
    <n v="67"/>
    <n v="60"/>
    <m/>
    <m/>
    <m/>
    <m/>
    <n v="92"/>
    <m/>
    <m/>
    <m/>
    <m/>
    <m/>
    <m/>
    <m/>
    <n v="76"/>
    <m/>
    <n v="50"/>
    <m/>
    <m/>
    <x v="0"/>
    <x v="1"/>
  </r>
  <r>
    <x v="0"/>
    <n v="95082502641"/>
    <n v="45"/>
    <n v="30"/>
    <m/>
    <m/>
    <m/>
    <m/>
    <n v="61"/>
    <m/>
    <m/>
    <m/>
    <m/>
    <m/>
    <m/>
    <m/>
    <n v="50"/>
    <m/>
    <n v="33"/>
    <m/>
    <m/>
    <x v="0"/>
    <x v="1"/>
  </r>
  <r>
    <x v="0"/>
    <n v="95090501360"/>
    <n v="83"/>
    <n v="50"/>
    <m/>
    <m/>
    <m/>
    <m/>
    <n v="100"/>
    <n v="83"/>
    <m/>
    <m/>
    <m/>
    <m/>
    <m/>
    <m/>
    <n v="62"/>
    <m/>
    <n v="76"/>
    <m/>
    <m/>
    <x v="0"/>
    <x v="0"/>
  </r>
  <r>
    <x v="0"/>
    <n v="95091604864"/>
    <n v="80"/>
    <m/>
    <m/>
    <m/>
    <m/>
    <m/>
    <n v="99"/>
    <n v="83"/>
    <m/>
    <m/>
    <m/>
    <m/>
    <m/>
    <m/>
    <n v="72"/>
    <m/>
    <n v="84"/>
    <m/>
    <m/>
    <x v="0"/>
    <x v="1"/>
  </r>
  <r>
    <x v="0"/>
    <n v="95110304166"/>
    <n v="70"/>
    <n v="60"/>
    <m/>
    <m/>
    <m/>
    <m/>
    <n v="91"/>
    <m/>
    <m/>
    <m/>
    <m/>
    <m/>
    <m/>
    <m/>
    <n v="80"/>
    <m/>
    <n v="74"/>
    <m/>
    <m/>
    <x v="0"/>
    <x v="1"/>
  </r>
  <r>
    <x v="0"/>
    <n v="95110400947"/>
    <m/>
    <m/>
    <n v="55"/>
    <m/>
    <m/>
    <m/>
    <n v="96"/>
    <n v="86"/>
    <m/>
    <m/>
    <m/>
    <m/>
    <m/>
    <m/>
    <n v="86"/>
    <m/>
    <n v="64"/>
    <m/>
    <m/>
    <x v="0"/>
    <x v="1"/>
  </r>
  <r>
    <x v="0"/>
    <n v="95111004447"/>
    <n v="73"/>
    <n v="78"/>
    <m/>
    <m/>
    <m/>
    <m/>
    <n v="96"/>
    <m/>
    <m/>
    <m/>
    <m/>
    <m/>
    <m/>
    <m/>
    <n v="82"/>
    <m/>
    <n v="60"/>
    <m/>
    <m/>
    <x v="0"/>
    <x v="1"/>
  </r>
  <r>
    <x v="0"/>
    <n v="95112301543"/>
    <n v="80"/>
    <n v="60"/>
    <m/>
    <m/>
    <m/>
    <m/>
    <n v="88"/>
    <n v="67"/>
    <m/>
    <m/>
    <m/>
    <m/>
    <m/>
    <m/>
    <n v="80"/>
    <m/>
    <n v="63"/>
    <m/>
    <m/>
    <x v="0"/>
    <x v="0"/>
  </r>
  <r>
    <x v="0"/>
    <n v="95120101108"/>
    <n v="93"/>
    <n v="88"/>
    <m/>
    <m/>
    <m/>
    <m/>
    <n v="100"/>
    <n v="76"/>
    <m/>
    <m/>
    <m/>
    <m/>
    <m/>
    <m/>
    <n v="92"/>
    <m/>
    <n v="76"/>
    <m/>
    <m/>
    <x v="0"/>
    <x v="0"/>
  </r>
  <r>
    <x v="0"/>
    <n v="95120600768"/>
    <n v="85"/>
    <n v="93"/>
    <n v="82"/>
    <m/>
    <m/>
    <m/>
    <n v="96"/>
    <m/>
    <m/>
    <m/>
    <m/>
    <m/>
    <m/>
    <m/>
    <n v="94"/>
    <n v="74"/>
    <n v="66"/>
    <m/>
    <m/>
    <x v="0"/>
    <x v="2"/>
  </r>
  <r>
    <x v="0"/>
    <n v="95120903939"/>
    <n v="90"/>
    <n v="82"/>
    <m/>
    <m/>
    <m/>
    <m/>
    <n v="92"/>
    <m/>
    <m/>
    <m/>
    <m/>
    <m/>
    <m/>
    <m/>
    <n v="86"/>
    <m/>
    <n v="63"/>
    <m/>
    <m/>
    <x v="1"/>
    <x v="1"/>
  </r>
  <r>
    <x v="0"/>
    <n v="95122401008"/>
    <n v="87"/>
    <m/>
    <m/>
    <m/>
    <m/>
    <m/>
    <n v="100"/>
    <m/>
    <m/>
    <m/>
    <m/>
    <m/>
    <m/>
    <m/>
    <n v="82"/>
    <m/>
    <n v="79"/>
    <n v="73"/>
    <n v="64"/>
    <x v="0"/>
    <x v="0"/>
  </r>
  <r>
    <x v="1"/>
    <n v="95011505013"/>
    <m/>
    <m/>
    <m/>
    <m/>
    <m/>
    <m/>
    <n v="93"/>
    <n v="60"/>
    <m/>
    <m/>
    <m/>
    <m/>
    <m/>
    <m/>
    <n v="46"/>
    <m/>
    <n v="60"/>
    <n v="75"/>
    <m/>
    <x v="1"/>
    <x v="1"/>
  </r>
  <r>
    <x v="1"/>
    <n v="95012403389"/>
    <m/>
    <m/>
    <m/>
    <m/>
    <m/>
    <m/>
    <n v="96"/>
    <n v="87"/>
    <m/>
    <m/>
    <m/>
    <m/>
    <m/>
    <m/>
    <n v="50"/>
    <m/>
    <n v="40"/>
    <n v="70"/>
    <n v="44"/>
    <x v="0"/>
    <x v="0"/>
  </r>
  <r>
    <x v="1"/>
    <n v="95020804428"/>
    <m/>
    <m/>
    <m/>
    <m/>
    <n v="92"/>
    <m/>
    <n v="100"/>
    <n v="81"/>
    <m/>
    <m/>
    <m/>
    <m/>
    <m/>
    <m/>
    <n v="88"/>
    <m/>
    <n v="57"/>
    <n v="70"/>
    <m/>
    <x v="0"/>
    <x v="0"/>
  </r>
  <r>
    <x v="1"/>
    <n v="95021807901"/>
    <m/>
    <m/>
    <m/>
    <m/>
    <n v="86"/>
    <m/>
    <n v="100"/>
    <n v="90"/>
    <m/>
    <m/>
    <m/>
    <m/>
    <m/>
    <m/>
    <n v="70"/>
    <m/>
    <n v="56"/>
    <n v="68"/>
    <n v="78"/>
    <x v="0"/>
    <x v="2"/>
  </r>
  <r>
    <x v="1"/>
    <n v="95022105039"/>
    <m/>
    <m/>
    <m/>
    <m/>
    <n v="90"/>
    <m/>
    <n v="96"/>
    <n v="93"/>
    <m/>
    <m/>
    <m/>
    <m/>
    <m/>
    <m/>
    <n v="86"/>
    <n v="36"/>
    <n v="53"/>
    <n v="73"/>
    <n v="100"/>
    <x v="1"/>
    <x v="3"/>
  </r>
  <r>
    <x v="1"/>
    <n v="95031012300"/>
    <m/>
    <m/>
    <m/>
    <m/>
    <m/>
    <m/>
    <n v="59"/>
    <n v="44"/>
    <m/>
    <m/>
    <m/>
    <m/>
    <m/>
    <m/>
    <n v="34"/>
    <m/>
    <n v="30"/>
    <n v="53"/>
    <n v="34"/>
    <x v="0"/>
    <x v="0"/>
  </r>
  <r>
    <x v="1"/>
    <n v="95032101746"/>
    <m/>
    <m/>
    <m/>
    <m/>
    <n v="88"/>
    <m/>
    <n v="98"/>
    <n v="95"/>
    <m/>
    <m/>
    <m/>
    <m/>
    <m/>
    <n v="69"/>
    <n v="68"/>
    <m/>
    <n v="70"/>
    <n v="80"/>
    <n v="72"/>
    <x v="0"/>
    <x v="3"/>
  </r>
  <r>
    <x v="1"/>
    <n v="95032204296"/>
    <m/>
    <m/>
    <m/>
    <m/>
    <n v="92"/>
    <m/>
    <n v="93"/>
    <n v="95"/>
    <m/>
    <m/>
    <m/>
    <m/>
    <m/>
    <m/>
    <n v="56"/>
    <m/>
    <n v="79"/>
    <n v="55"/>
    <n v="72"/>
    <x v="1"/>
    <x v="2"/>
  </r>
  <r>
    <x v="1"/>
    <n v="95042205755"/>
    <m/>
    <m/>
    <m/>
    <m/>
    <n v="94"/>
    <m/>
    <n v="90"/>
    <n v="67"/>
    <m/>
    <m/>
    <m/>
    <m/>
    <m/>
    <m/>
    <n v="40"/>
    <m/>
    <n v="80"/>
    <n v="60"/>
    <m/>
    <x v="1"/>
    <x v="0"/>
  </r>
  <r>
    <x v="1"/>
    <n v="95050205185"/>
    <m/>
    <m/>
    <m/>
    <m/>
    <n v="66"/>
    <m/>
    <n v="98"/>
    <n v="67"/>
    <m/>
    <m/>
    <m/>
    <m/>
    <m/>
    <m/>
    <n v="50"/>
    <m/>
    <n v="54"/>
    <n v="80"/>
    <n v="68"/>
    <x v="0"/>
    <x v="2"/>
  </r>
  <r>
    <x v="1"/>
    <n v="95050904503"/>
    <m/>
    <m/>
    <m/>
    <m/>
    <m/>
    <m/>
    <n v="100"/>
    <n v="92"/>
    <m/>
    <m/>
    <m/>
    <m/>
    <m/>
    <m/>
    <n v="70"/>
    <m/>
    <n v="63"/>
    <n v="45"/>
    <m/>
    <x v="0"/>
    <x v="1"/>
  </r>
  <r>
    <x v="1"/>
    <n v="95051201982"/>
    <m/>
    <m/>
    <m/>
    <m/>
    <m/>
    <m/>
    <n v="96"/>
    <n v="63"/>
    <m/>
    <m/>
    <m/>
    <m/>
    <m/>
    <m/>
    <n v="64"/>
    <m/>
    <n v="63"/>
    <n v="58"/>
    <n v="48"/>
    <x v="0"/>
    <x v="0"/>
  </r>
  <r>
    <x v="1"/>
    <n v="95052501302"/>
    <m/>
    <m/>
    <m/>
    <m/>
    <m/>
    <m/>
    <n v="96"/>
    <n v="69"/>
    <m/>
    <m/>
    <m/>
    <m/>
    <m/>
    <m/>
    <n v="68"/>
    <m/>
    <n v="51"/>
    <n v="70"/>
    <n v="38"/>
    <x v="0"/>
    <x v="0"/>
  </r>
  <r>
    <x v="1"/>
    <n v="95060201793"/>
    <n v="73"/>
    <n v="65"/>
    <m/>
    <m/>
    <m/>
    <m/>
    <n v="80"/>
    <m/>
    <m/>
    <m/>
    <m/>
    <m/>
    <m/>
    <m/>
    <n v="52"/>
    <m/>
    <n v="56"/>
    <m/>
    <m/>
    <x v="1"/>
    <x v="1"/>
  </r>
  <r>
    <x v="1"/>
    <n v="95062400343"/>
    <n v="50"/>
    <n v="47"/>
    <m/>
    <m/>
    <m/>
    <m/>
    <n v="92"/>
    <m/>
    <m/>
    <m/>
    <m/>
    <m/>
    <m/>
    <m/>
    <n v="58"/>
    <m/>
    <n v="51"/>
    <m/>
    <m/>
    <x v="0"/>
    <x v="1"/>
  </r>
  <r>
    <x v="1"/>
    <n v="95070400070"/>
    <m/>
    <m/>
    <m/>
    <m/>
    <n v="92"/>
    <m/>
    <n v="92"/>
    <n v="59"/>
    <m/>
    <m/>
    <m/>
    <m/>
    <m/>
    <m/>
    <n v="72"/>
    <m/>
    <n v="41"/>
    <n v="60"/>
    <n v="68"/>
    <x v="1"/>
    <x v="2"/>
  </r>
  <r>
    <x v="1"/>
    <n v="95080101408"/>
    <n v="73"/>
    <m/>
    <m/>
    <m/>
    <m/>
    <m/>
    <n v="97"/>
    <n v="74"/>
    <m/>
    <m/>
    <m/>
    <m/>
    <m/>
    <m/>
    <n v="56"/>
    <m/>
    <n v="60"/>
    <n v="73"/>
    <m/>
    <x v="0"/>
    <x v="0"/>
  </r>
  <r>
    <x v="1"/>
    <n v="95080902016"/>
    <m/>
    <m/>
    <m/>
    <m/>
    <n v="80"/>
    <m/>
    <n v="97"/>
    <n v="83"/>
    <m/>
    <m/>
    <m/>
    <m/>
    <m/>
    <m/>
    <n v="44"/>
    <m/>
    <n v="66"/>
    <n v="63"/>
    <m/>
    <x v="1"/>
    <x v="0"/>
  </r>
  <r>
    <x v="1"/>
    <n v="95081001141"/>
    <n v="35"/>
    <m/>
    <m/>
    <m/>
    <m/>
    <m/>
    <n v="96"/>
    <n v="84"/>
    <m/>
    <m/>
    <m/>
    <m/>
    <m/>
    <m/>
    <n v="32"/>
    <m/>
    <n v="51"/>
    <n v="63"/>
    <m/>
    <x v="0"/>
    <x v="0"/>
  </r>
  <r>
    <x v="1"/>
    <n v="95081600739"/>
    <m/>
    <m/>
    <m/>
    <n v="47"/>
    <m/>
    <m/>
    <n v="86"/>
    <n v="60"/>
    <m/>
    <m/>
    <m/>
    <m/>
    <m/>
    <m/>
    <n v="66"/>
    <m/>
    <n v="34"/>
    <n v="58"/>
    <n v="58"/>
    <x v="1"/>
    <x v="2"/>
  </r>
  <r>
    <x v="1"/>
    <n v="95083106189"/>
    <m/>
    <m/>
    <m/>
    <m/>
    <n v="42"/>
    <m/>
    <n v="66"/>
    <m/>
    <m/>
    <m/>
    <m/>
    <m/>
    <m/>
    <m/>
    <n v="64"/>
    <m/>
    <n v="56"/>
    <n v="75"/>
    <m/>
    <x v="0"/>
    <x v="1"/>
  </r>
  <r>
    <x v="1"/>
    <n v="95092111585"/>
    <m/>
    <m/>
    <m/>
    <m/>
    <n v="76"/>
    <m/>
    <n v="97"/>
    <n v="78"/>
    <m/>
    <m/>
    <m/>
    <m/>
    <m/>
    <m/>
    <n v="72"/>
    <m/>
    <n v="60"/>
    <n v="80"/>
    <m/>
    <x v="0"/>
    <x v="0"/>
  </r>
  <r>
    <x v="1"/>
    <n v="95092712281"/>
    <m/>
    <m/>
    <m/>
    <m/>
    <n v="80"/>
    <m/>
    <n v="78"/>
    <n v="34"/>
    <m/>
    <m/>
    <m/>
    <m/>
    <m/>
    <m/>
    <n v="52"/>
    <m/>
    <n v="46"/>
    <n v="80"/>
    <n v="62"/>
    <x v="0"/>
    <x v="2"/>
  </r>
  <r>
    <x v="1"/>
    <n v="95100600025"/>
    <m/>
    <m/>
    <m/>
    <m/>
    <m/>
    <m/>
    <n v="65"/>
    <m/>
    <m/>
    <m/>
    <m/>
    <m/>
    <m/>
    <m/>
    <n v="50"/>
    <m/>
    <n v="43"/>
    <n v="78"/>
    <n v="24"/>
    <x v="0"/>
    <x v="1"/>
  </r>
  <r>
    <x v="1"/>
    <n v="95100606458"/>
    <m/>
    <m/>
    <m/>
    <m/>
    <n v="88"/>
    <m/>
    <n v="96"/>
    <n v="92"/>
    <m/>
    <m/>
    <m/>
    <m/>
    <m/>
    <m/>
    <n v="58"/>
    <m/>
    <n v="59"/>
    <n v="53"/>
    <n v="72"/>
    <x v="1"/>
    <x v="2"/>
  </r>
  <r>
    <x v="1"/>
    <n v="95100700282"/>
    <m/>
    <m/>
    <m/>
    <m/>
    <n v="76"/>
    <m/>
    <n v="100"/>
    <n v="90"/>
    <m/>
    <m/>
    <m/>
    <m/>
    <n v="100"/>
    <m/>
    <n v="78"/>
    <m/>
    <n v="66"/>
    <n v="75"/>
    <m/>
    <x v="0"/>
    <x v="0"/>
  </r>
  <r>
    <x v="1"/>
    <n v="95101000947"/>
    <m/>
    <m/>
    <m/>
    <m/>
    <n v="96"/>
    <m/>
    <n v="98"/>
    <n v="91"/>
    <m/>
    <m/>
    <m/>
    <m/>
    <m/>
    <m/>
    <n v="72"/>
    <m/>
    <n v="69"/>
    <n v="85"/>
    <m/>
    <x v="0"/>
    <x v="0"/>
  </r>
  <r>
    <x v="1"/>
    <n v="95110605809"/>
    <m/>
    <m/>
    <m/>
    <m/>
    <n v="76"/>
    <m/>
    <n v="99"/>
    <n v="84"/>
    <n v="78"/>
    <m/>
    <m/>
    <m/>
    <m/>
    <m/>
    <n v="70"/>
    <m/>
    <n v="53"/>
    <n v="73"/>
    <m/>
    <x v="0"/>
    <x v="0"/>
  </r>
  <r>
    <x v="1"/>
    <n v="95110704362"/>
    <n v="48"/>
    <n v="17"/>
    <m/>
    <m/>
    <m/>
    <m/>
    <n v="100"/>
    <n v="92"/>
    <m/>
    <m/>
    <m/>
    <m/>
    <m/>
    <m/>
    <n v="60"/>
    <m/>
    <n v="47"/>
    <m/>
    <m/>
    <x v="0"/>
    <x v="0"/>
  </r>
  <r>
    <x v="1"/>
    <n v="95111800425"/>
    <m/>
    <m/>
    <m/>
    <m/>
    <n v="80"/>
    <m/>
    <n v="98"/>
    <n v="79"/>
    <m/>
    <m/>
    <m/>
    <m/>
    <m/>
    <m/>
    <n v="66"/>
    <m/>
    <n v="66"/>
    <n v="63"/>
    <n v="60"/>
    <x v="0"/>
    <x v="2"/>
  </r>
  <r>
    <x v="1"/>
    <n v="95112902461"/>
    <m/>
    <m/>
    <m/>
    <m/>
    <m/>
    <m/>
    <n v="94"/>
    <n v="66"/>
    <m/>
    <m/>
    <m/>
    <m/>
    <m/>
    <m/>
    <n v="76"/>
    <n v="24"/>
    <n v="44"/>
    <n v="40"/>
    <m/>
    <x v="0"/>
    <x v="0"/>
  </r>
  <r>
    <x v="2"/>
    <n v="94120209724"/>
    <m/>
    <m/>
    <m/>
    <m/>
    <m/>
    <m/>
    <n v="95"/>
    <n v="70"/>
    <m/>
    <m/>
    <n v="51"/>
    <m/>
    <m/>
    <m/>
    <n v="76"/>
    <n v="52"/>
    <n v="49"/>
    <m/>
    <m/>
    <x v="0"/>
    <x v="1"/>
  </r>
  <r>
    <x v="2"/>
    <n v="95011303864"/>
    <m/>
    <m/>
    <m/>
    <n v="42"/>
    <m/>
    <m/>
    <n v="52"/>
    <m/>
    <m/>
    <m/>
    <m/>
    <m/>
    <m/>
    <m/>
    <n v="76"/>
    <n v="40"/>
    <n v="36"/>
    <m/>
    <m/>
    <x v="0"/>
    <x v="1"/>
  </r>
  <r>
    <x v="2"/>
    <n v="95012701920"/>
    <m/>
    <m/>
    <m/>
    <n v="77"/>
    <m/>
    <m/>
    <n v="92"/>
    <n v="80"/>
    <n v="68"/>
    <m/>
    <m/>
    <m/>
    <m/>
    <m/>
    <n v="66"/>
    <n v="44"/>
    <n v="54"/>
    <m/>
    <m/>
    <x v="0"/>
    <x v="0"/>
  </r>
  <r>
    <x v="2"/>
    <n v="95012707551"/>
    <m/>
    <m/>
    <m/>
    <n v="55"/>
    <m/>
    <m/>
    <n v="88"/>
    <m/>
    <m/>
    <m/>
    <m/>
    <m/>
    <m/>
    <m/>
    <n v="72"/>
    <n v="42"/>
    <n v="49"/>
    <m/>
    <m/>
    <x v="1"/>
    <x v="1"/>
  </r>
  <r>
    <x v="2"/>
    <n v="95021105139"/>
    <m/>
    <m/>
    <m/>
    <n v="85"/>
    <m/>
    <m/>
    <n v="100"/>
    <n v="81"/>
    <m/>
    <m/>
    <n v="94"/>
    <m/>
    <m/>
    <m/>
    <n v="94"/>
    <n v="52"/>
    <n v="71"/>
    <m/>
    <m/>
    <x v="1"/>
    <x v="0"/>
  </r>
  <r>
    <x v="2"/>
    <n v="95021201255"/>
    <m/>
    <m/>
    <m/>
    <n v="68"/>
    <m/>
    <m/>
    <n v="84"/>
    <m/>
    <m/>
    <m/>
    <m/>
    <m/>
    <m/>
    <m/>
    <n v="52"/>
    <n v="14"/>
    <n v="34"/>
    <m/>
    <m/>
    <x v="1"/>
    <x v="1"/>
  </r>
  <r>
    <x v="2"/>
    <n v="95021303223"/>
    <m/>
    <m/>
    <m/>
    <n v="60"/>
    <m/>
    <m/>
    <n v="92"/>
    <m/>
    <m/>
    <m/>
    <m/>
    <m/>
    <m/>
    <m/>
    <n v="70"/>
    <n v="32"/>
    <n v="63"/>
    <m/>
    <m/>
    <x v="0"/>
    <x v="1"/>
  </r>
  <r>
    <x v="2"/>
    <n v="95030407844"/>
    <m/>
    <m/>
    <m/>
    <n v="70"/>
    <m/>
    <m/>
    <n v="94"/>
    <n v="84"/>
    <m/>
    <m/>
    <m/>
    <m/>
    <m/>
    <n v="90"/>
    <n v="88"/>
    <n v="56"/>
    <n v="64"/>
    <m/>
    <m/>
    <x v="0"/>
    <x v="2"/>
  </r>
  <r>
    <x v="2"/>
    <n v="95040309147"/>
    <m/>
    <m/>
    <m/>
    <n v="38"/>
    <m/>
    <m/>
    <n v="51"/>
    <m/>
    <m/>
    <m/>
    <m/>
    <m/>
    <m/>
    <m/>
    <n v="48"/>
    <m/>
    <n v="49"/>
    <m/>
    <m/>
    <x v="0"/>
    <x v="4"/>
  </r>
  <r>
    <x v="2"/>
    <n v="95040502267"/>
    <m/>
    <m/>
    <m/>
    <n v="83"/>
    <m/>
    <m/>
    <m/>
    <n v="93"/>
    <m/>
    <m/>
    <m/>
    <m/>
    <n v="96"/>
    <m/>
    <n v="72"/>
    <n v="64"/>
    <n v="57"/>
    <m/>
    <m/>
    <x v="0"/>
    <x v="0"/>
  </r>
  <r>
    <x v="2"/>
    <n v="95040601874"/>
    <m/>
    <m/>
    <m/>
    <n v="93"/>
    <m/>
    <m/>
    <n v="98"/>
    <n v="80"/>
    <n v="80"/>
    <m/>
    <m/>
    <m/>
    <m/>
    <m/>
    <n v="78"/>
    <n v="64"/>
    <n v="63"/>
    <m/>
    <m/>
    <x v="1"/>
    <x v="0"/>
  </r>
  <r>
    <x v="2"/>
    <n v="95062703248"/>
    <m/>
    <m/>
    <m/>
    <n v="63"/>
    <m/>
    <m/>
    <n v="88"/>
    <m/>
    <m/>
    <m/>
    <m/>
    <m/>
    <m/>
    <m/>
    <n v="64"/>
    <m/>
    <n v="63"/>
    <n v="43"/>
    <m/>
    <x v="0"/>
    <x v="1"/>
  </r>
  <r>
    <x v="2"/>
    <n v="95062704850"/>
    <m/>
    <m/>
    <m/>
    <n v="65"/>
    <m/>
    <m/>
    <n v="69"/>
    <m/>
    <m/>
    <m/>
    <m/>
    <m/>
    <m/>
    <m/>
    <n v="52"/>
    <m/>
    <n v="51"/>
    <m/>
    <m/>
    <x v="1"/>
    <x v="4"/>
  </r>
  <r>
    <x v="2"/>
    <n v="95070400629"/>
    <m/>
    <m/>
    <m/>
    <n v="50"/>
    <m/>
    <m/>
    <n v="82"/>
    <m/>
    <m/>
    <m/>
    <m/>
    <m/>
    <m/>
    <m/>
    <n v="68"/>
    <n v="36"/>
    <n v="47"/>
    <m/>
    <m/>
    <x v="0"/>
    <x v="1"/>
  </r>
  <r>
    <x v="2"/>
    <n v="95070600715"/>
    <m/>
    <m/>
    <m/>
    <n v="53"/>
    <m/>
    <m/>
    <n v="100"/>
    <n v="77"/>
    <m/>
    <m/>
    <m/>
    <m/>
    <m/>
    <m/>
    <n v="82"/>
    <n v="38"/>
    <n v="53"/>
    <m/>
    <n v="46"/>
    <x v="1"/>
    <x v="2"/>
  </r>
  <r>
    <x v="2"/>
    <n v="95071306764"/>
    <m/>
    <m/>
    <m/>
    <m/>
    <m/>
    <m/>
    <n v="98"/>
    <n v="81"/>
    <m/>
    <m/>
    <m/>
    <m/>
    <m/>
    <m/>
    <n v="88"/>
    <n v="40"/>
    <n v="59"/>
    <m/>
    <m/>
    <x v="0"/>
    <x v="1"/>
  </r>
  <r>
    <x v="2"/>
    <n v="95071307406"/>
    <m/>
    <m/>
    <m/>
    <n v="70"/>
    <m/>
    <m/>
    <n v="96"/>
    <n v="51"/>
    <m/>
    <m/>
    <m/>
    <m/>
    <m/>
    <m/>
    <n v="76"/>
    <m/>
    <n v="66"/>
    <n v="95"/>
    <m/>
    <x v="0"/>
    <x v="0"/>
  </r>
  <r>
    <x v="2"/>
    <n v="95072805323"/>
    <m/>
    <m/>
    <m/>
    <n v="68"/>
    <m/>
    <m/>
    <n v="87"/>
    <n v="55"/>
    <m/>
    <m/>
    <m/>
    <m/>
    <m/>
    <m/>
    <n v="86"/>
    <n v="48"/>
    <n v="63"/>
    <n v="55"/>
    <m/>
    <x v="0"/>
    <x v="2"/>
  </r>
  <r>
    <x v="2"/>
    <n v="95072901340"/>
    <m/>
    <m/>
    <m/>
    <m/>
    <m/>
    <m/>
    <n v="91"/>
    <n v="66"/>
    <m/>
    <m/>
    <m/>
    <m/>
    <m/>
    <m/>
    <n v="100"/>
    <n v="66"/>
    <n v="76"/>
    <n v="70"/>
    <m/>
    <x v="0"/>
    <x v="0"/>
  </r>
  <r>
    <x v="2"/>
    <n v="95072901364"/>
    <m/>
    <m/>
    <m/>
    <m/>
    <m/>
    <m/>
    <n v="100"/>
    <n v="92"/>
    <n v="72"/>
    <m/>
    <m/>
    <m/>
    <m/>
    <m/>
    <n v="74"/>
    <n v="52"/>
    <n v="54"/>
    <m/>
    <m/>
    <x v="0"/>
    <x v="1"/>
  </r>
  <r>
    <x v="2"/>
    <n v="95082206507"/>
    <m/>
    <m/>
    <m/>
    <n v="87"/>
    <m/>
    <m/>
    <n v="98"/>
    <m/>
    <m/>
    <m/>
    <m/>
    <m/>
    <m/>
    <m/>
    <n v="96"/>
    <n v="90"/>
    <n v="91"/>
    <m/>
    <m/>
    <x v="0"/>
    <x v="1"/>
  </r>
  <r>
    <x v="2"/>
    <n v="95091103271"/>
    <m/>
    <m/>
    <m/>
    <n v="47"/>
    <m/>
    <m/>
    <n v="89"/>
    <m/>
    <m/>
    <m/>
    <m/>
    <m/>
    <m/>
    <m/>
    <n v="76"/>
    <n v="40"/>
    <n v="54"/>
    <m/>
    <m/>
    <x v="1"/>
    <x v="1"/>
  </r>
  <r>
    <x v="2"/>
    <n v="95092301371"/>
    <m/>
    <m/>
    <m/>
    <m/>
    <m/>
    <m/>
    <n v="94"/>
    <n v="88"/>
    <m/>
    <m/>
    <m/>
    <m/>
    <m/>
    <m/>
    <n v="88"/>
    <n v="46"/>
    <n v="77"/>
    <m/>
    <m/>
    <x v="1"/>
    <x v="1"/>
  </r>
  <r>
    <x v="2"/>
    <n v="95100703063"/>
    <m/>
    <m/>
    <m/>
    <n v="68"/>
    <m/>
    <m/>
    <n v="94"/>
    <n v="78"/>
    <m/>
    <m/>
    <m/>
    <m/>
    <n v="96"/>
    <m/>
    <n v="100"/>
    <n v="54"/>
    <n v="50"/>
    <m/>
    <m/>
    <x v="0"/>
    <x v="0"/>
  </r>
  <r>
    <x v="2"/>
    <n v="95102509322"/>
    <m/>
    <m/>
    <m/>
    <n v="77"/>
    <m/>
    <m/>
    <n v="72"/>
    <n v="44"/>
    <m/>
    <m/>
    <m/>
    <m/>
    <m/>
    <m/>
    <n v="78"/>
    <n v="40"/>
    <n v="60"/>
    <m/>
    <m/>
    <x v="0"/>
    <x v="0"/>
  </r>
  <r>
    <x v="2"/>
    <n v="95121002200"/>
    <m/>
    <m/>
    <m/>
    <n v="80"/>
    <m/>
    <m/>
    <n v="100"/>
    <n v="82"/>
    <m/>
    <m/>
    <m/>
    <m/>
    <n v="100"/>
    <m/>
    <n v="86"/>
    <n v="94"/>
    <n v="63"/>
    <m/>
    <m/>
    <x v="0"/>
    <x v="0"/>
  </r>
  <r>
    <x v="2"/>
    <n v="96010806327"/>
    <m/>
    <m/>
    <m/>
    <n v="82"/>
    <m/>
    <m/>
    <n v="94"/>
    <n v="61"/>
    <m/>
    <m/>
    <m/>
    <m/>
    <m/>
    <m/>
    <n v="68"/>
    <m/>
    <n v="71"/>
    <m/>
    <m/>
    <x v="0"/>
    <x v="1"/>
  </r>
  <r>
    <x v="3"/>
    <n v="95010400678"/>
    <m/>
    <m/>
    <n v="70"/>
    <m/>
    <m/>
    <m/>
    <n v="94"/>
    <n v="73"/>
    <m/>
    <m/>
    <m/>
    <m/>
    <m/>
    <m/>
    <n v="90"/>
    <n v="70"/>
    <n v="59"/>
    <m/>
    <m/>
    <x v="1"/>
    <x v="0"/>
  </r>
  <r>
    <x v="3"/>
    <n v="95012402890"/>
    <m/>
    <m/>
    <n v="53"/>
    <m/>
    <m/>
    <m/>
    <n v="96"/>
    <n v="67"/>
    <m/>
    <m/>
    <m/>
    <m/>
    <m/>
    <m/>
    <n v="90"/>
    <n v="40"/>
    <n v="64"/>
    <m/>
    <m/>
    <x v="1"/>
    <x v="0"/>
  </r>
  <r>
    <x v="3"/>
    <n v="95012801194"/>
    <m/>
    <m/>
    <n v="75"/>
    <m/>
    <m/>
    <n v="78"/>
    <n v="98"/>
    <n v="96"/>
    <m/>
    <m/>
    <m/>
    <m/>
    <m/>
    <m/>
    <n v="100"/>
    <n v="90"/>
    <n v="80"/>
    <m/>
    <m/>
    <x v="1"/>
    <x v="2"/>
  </r>
  <r>
    <x v="3"/>
    <n v="95012904927"/>
    <m/>
    <m/>
    <n v="82"/>
    <m/>
    <m/>
    <m/>
    <n v="100"/>
    <n v="91"/>
    <m/>
    <m/>
    <m/>
    <m/>
    <m/>
    <m/>
    <n v="86"/>
    <n v="80"/>
    <n v="84"/>
    <m/>
    <m/>
    <x v="0"/>
    <x v="0"/>
  </r>
  <r>
    <x v="3"/>
    <n v="95020904777"/>
    <m/>
    <m/>
    <n v="32"/>
    <m/>
    <m/>
    <m/>
    <n v="96"/>
    <n v="74"/>
    <m/>
    <m/>
    <m/>
    <m/>
    <m/>
    <m/>
    <n v="82"/>
    <m/>
    <n v="60"/>
    <n v="25"/>
    <m/>
    <x v="1"/>
    <x v="0"/>
  </r>
  <r>
    <x v="3"/>
    <n v="95021601338"/>
    <m/>
    <m/>
    <n v="77"/>
    <m/>
    <m/>
    <n v="88"/>
    <n v="98"/>
    <n v="76"/>
    <m/>
    <m/>
    <m/>
    <m/>
    <m/>
    <m/>
    <n v="98"/>
    <n v="68"/>
    <n v="73"/>
    <m/>
    <m/>
    <x v="1"/>
    <x v="2"/>
  </r>
  <r>
    <x v="3"/>
    <n v="95032801943"/>
    <m/>
    <m/>
    <n v="70"/>
    <m/>
    <m/>
    <m/>
    <n v="97"/>
    <n v="65"/>
    <m/>
    <m/>
    <m/>
    <m/>
    <m/>
    <m/>
    <n v="94"/>
    <n v="78"/>
    <n v="76"/>
    <m/>
    <m/>
    <x v="0"/>
    <x v="0"/>
  </r>
  <r>
    <x v="3"/>
    <n v="95032801950"/>
    <m/>
    <m/>
    <n v="32"/>
    <m/>
    <m/>
    <m/>
    <n v="95"/>
    <n v="75"/>
    <m/>
    <m/>
    <m/>
    <m/>
    <m/>
    <m/>
    <n v="72"/>
    <n v="58"/>
    <n v="54"/>
    <m/>
    <m/>
    <x v="1"/>
    <x v="0"/>
  </r>
  <r>
    <x v="3"/>
    <n v="95040804338"/>
    <n v="37"/>
    <m/>
    <n v="37"/>
    <m/>
    <m/>
    <m/>
    <n v="96"/>
    <n v="84"/>
    <m/>
    <m/>
    <m/>
    <m/>
    <m/>
    <m/>
    <n v="86"/>
    <m/>
    <n v="53"/>
    <m/>
    <m/>
    <x v="1"/>
    <x v="0"/>
  </r>
  <r>
    <x v="3"/>
    <n v="95050803734"/>
    <m/>
    <m/>
    <n v="75"/>
    <m/>
    <m/>
    <m/>
    <n v="98"/>
    <n v="94"/>
    <m/>
    <m/>
    <m/>
    <m/>
    <m/>
    <m/>
    <n v="84"/>
    <n v="82"/>
    <n v="56"/>
    <m/>
    <m/>
    <x v="1"/>
    <x v="0"/>
  </r>
  <r>
    <x v="3"/>
    <n v="95052200645"/>
    <m/>
    <m/>
    <n v="92"/>
    <m/>
    <m/>
    <m/>
    <n v="98"/>
    <n v="86"/>
    <m/>
    <m/>
    <m/>
    <m/>
    <m/>
    <m/>
    <n v="94"/>
    <n v="88"/>
    <n v="77"/>
    <m/>
    <m/>
    <x v="0"/>
    <x v="0"/>
  </r>
  <r>
    <x v="3"/>
    <n v="95052901713"/>
    <m/>
    <m/>
    <m/>
    <n v="45"/>
    <m/>
    <m/>
    <n v="100"/>
    <n v="80"/>
    <m/>
    <m/>
    <m/>
    <m/>
    <m/>
    <m/>
    <n v="78"/>
    <n v="36"/>
    <n v="30"/>
    <m/>
    <m/>
    <x v="1"/>
    <x v="0"/>
  </r>
  <r>
    <x v="3"/>
    <n v="95060303600"/>
    <m/>
    <m/>
    <m/>
    <m/>
    <m/>
    <m/>
    <n v="100"/>
    <n v="94"/>
    <n v="99"/>
    <m/>
    <m/>
    <m/>
    <m/>
    <m/>
    <n v="80"/>
    <n v="74"/>
    <n v="74"/>
    <m/>
    <m/>
    <x v="0"/>
    <x v="1"/>
  </r>
  <r>
    <x v="3"/>
    <n v="95060705327"/>
    <m/>
    <m/>
    <m/>
    <m/>
    <m/>
    <m/>
    <n v="98"/>
    <n v="78"/>
    <m/>
    <m/>
    <m/>
    <m/>
    <m/>
    <m/>
    <n v="64"/>
    <m/>
    <n v="54"/>
    <m/>
    <m/>
    <x v="0"/>
    <x v="4"/>
  </r>
  <r>
    <x v="3"/>
    <n v="95060913018"/>
    <m/>
    <m/>
    <n v="72"/>
    <m/>
    <m/>
    <m/>
    <n v="98"/>
    <n v="79"/>
    <m/>
    <m/>
    <m/>
    <m/>
    <m/>
    <m/>
    <n v="100"/>
    <n v="78"/>
    <n v="64"/>
    <m/>
    <m/>
    <x v="1"/>
    <x v="0"/>
  </r>
  <r>
    <x v="3"/>
    <n v="95072510054"/>
    <m/>
    <m/>
    <n v="62"/>
    <m/>
    <m/>
    <m/>
    <n v="100"/>
    <n v="75"/>
    <m/>
    <m/>
    <m/>
    <m/>
    <m/>
    <m/>
    <n v="92"/>
    <n v="38"/>
    <n v="74"/>
    <m/>
    <m/>
    <x v="1"/>
    <x v="0"/>
  </r>
  <r>
    <x v="3"/>
    <n v="95080407818"/>
    <m/>
    <m/>
    <m/>
    <m/>
    <m/>
    <n v="70"/>
    <n v="98"/>
    <n v="79"/>
    <m/>
    <m/>
    <m/>
    <m/>
    <m/>
    <m/>
    <n v="94"/>
    <n v="62"/>
    <n v="59"/>
    <m/>
    <m/>
    <x v="1"/>
    <x v="0"/>
  </r>
  <r>
    <x v="3"/>
    <n v="95080805098"/>
    <m/>
    <m/>
    <n v="48"/>
    <m/>
    <m/>
    <m/>
    <n v="84"/>
    <n v="28"/>
    <m/>
    <m/>
    <m/>
    <m/>
    <m/>
    <m/>
    <n v="88"/>
    <n v="68"/>
    <n v="51"/>
    <m/>
    <m/>
    <x v="1"/>
    <x v="0"/>
  </r>
  <r>
    <x v="3"/>
    <n v="95081600791"/>
    <m/>
    <m/>
    <n v="62"/>
    <m/>
    <m/>
    <m/>
    <n v="98"/>
    <n v="79"/>
    <m/>
    <m/>
    <m/>
    <m/>
    <m/>
    <m/>
    <n v="100"/>
    <n v="66"/>
    <n v="51"/>
    <m/>
    <m/>
    <x v="1"/>
    <x v="0"/>
  </r>
  <r>
    <x v="3"/>
    <n v="95082906797"/>
    <m/>
    <m/>
    <n v="67"/>
    <m/>
    <m/>
    <m/>
    <n v="100"/>
    <n v="85"/>
    <m/>
    <m/>
    <m/>
    <m/>
    <m/>
    <m/>
    <n v="92"/>
    <n v="70"/>
    <n v="63"/>
    <m/>
    <m/>
    <x v="1"/>
    <x v="0"/>
  </r>
  <r>
    <x v="3"/>
    <n v="95083100398"/>
    <m/>
    <m/>
    <n v="67"/>
    <m/>
    <m/>
    <m/>
    <n v="100"/>
    <n v="78"/>
    <m/>
    <m/>
    <m/>
    <m/>
    <m/>
    <m/>
    <n v="98"/>
    <n v="68"/>
    <n v="63"/>
    <m/>
    <m/>
    <x v="1"/>
    <x v="0"/>
  </r>
  <r>
    <x v="3"/>
    <n v="95091803737"/>
    <m/>
    <m/>
    <m/>
    <m/>
    <m/>
    <n v="98"/>
    <n v="99"/>
    <n v="84"/>
    <m/>
    <m/>
    <m/>
    <m/>
    <m/>
    <m/>
    <n v="96"/>
    <n v="92"/>
    <n v="66"/>
    <m/>
    <m/>
    <x v="1"/>
    <x v="0"/>
  </r>
  <r>
    <x v="3"/>
    <n v="95100400649"/>
    <m/>
    <m/>
    <m/>
    <m/>
    <m/>
    <m/>
    <n v="96"/>
    <n v="86"/>
    <m/>
    <m/>
    <m/>
    <m/>
    <m/>
    <m/>
    <n v="94"/>
    <n v="60"/>
    <n v="57"/>
    <m/>
    <m/>
    <x v="0"/>
    <x v="1"/>
  </r>
  <r>
    <x v="3"/>
    <n v="95101104184"/>
    <m/>
    <m/>
    <n v="55"/>
    <m/>
    <m/>
    <m/>
    <n v="97"/>
    <n v="92"/>
    <m/>
    <m/>
    <m/>
    <m/>
    <m/>
    <m/>
    <n v="94"/>
    <n v="78"/>
    <n v="63"/>
    <m/>
    <m/>
    <x v="0"/>
    <x v="0"/>
  </r>
  <r>
    <x v="3"/>
    <n v="95101303842"/>
    <m/>
    <m/>
    <n v="78"/>
    <m/>
    <m/>
    <m/>
    <n v="98"/>
    <n v="85"/>
    <m/>
    <m/>
    <m/>
    <m/>
    <m/>
    <m/>
    <n v="100"/>
    <n v="92"/>
    <n v="70"/>
    <m/>
    <m/>
    <x v="0"/>
    <x v="0"/>
  </r>
  <r>
    <x v="3"/>
    <n v="95101902775"/>
    <m/>
    <m/>
    <m/>
    <m/>
    <m/>
    <n v="52"/>
    <n v="96"/>
    <n v="68"/>
    <m/>
    <m/>
    <m/>
    <m/>
    <m/>
    <m/>
    <n v="94"/>
    <n v="56"/>
    <n v="57"/>
    <m/>
    <m/>
    <x v="1"/>
    <x v="0"/>
  </r>
  <r>
    <x v="3"/>
    <n v="95102002757"/>
    <m/>
    <m/>
    <n v="70"/>
    <m/>
    <m/>
    <m/>
    <n v="100"/>
    <n v="86"/>
    <m/>
    <m/>
    <m/>
    <m/>
    <m/>
    <m/>
    <n v="98"/>
    <n v="78"/>
    <n v="90"/>
    <m/>
    <m/>
    <x v="1"/>
    <x v="0"/>
  </r>
  <r>
    <x v="3"/>
    <n v="95102301894"/>
    <m/>
    <m/>
    <n v="32"/>
    <m/>
    <m/>
    <m/>
    <n v="96"/>
    <n v="78"/>
    <m/>
    <m/>
    <m/>
    <m/>
    <m/>
    <m/>
    <n v="90"/>
    <n v="74"/>
    <n v="74"/>
    <m/>
    <m/>
    <x v="1"/>
    <x v="0"/>
  </r>
  <r>
    <x v="3"/>
    <n v="95112306692"/>
    <m/>
    <m/>
    <n v="75"/>
    <m/>
    <m/>
    <m/>
    <n v="100"/>
    <n v="64"/>
    <m/>
    <m/>
    <m/>
    <m/>
    <m/>
    <m/>
    <n v="92"/>
    <n v="74"/>
    <n v="70"/>
    <m/>
    <m/>
    <x v="1"/>
    <x v="0"/>
  </r>
  <r>
    <x v="3"/>
    <n v="95112702337"/>
    <m/>
    <m/>
    <n v="63"/>
    <m/>
    <m/>
    <m/>
    <n v="96"/>
    <m/>
    <m/>
    <m/>
    <m/>
    <m/>
    <m/>
    <m/>
    <n v="96"/>
    <n v="92"/>
    <n v="67"/>
    <m/>
    <m/>
    <x v="1"/>
    <x v="1"/>
  </r>
  <r>
    <x v="3"/>
    <n v="95122110962"/>
    <m/>
    <m/>
    <m/>
    <m/>
    <m/>
    <m/>
    <n v="98"/>
    <n v="65"/>
    <m/>
    <m/>
    <m/>
    <m/>
    <m/>
    <m/>
    <n v="94"/>
    <n v="68"/>
    <n v="81"/>
    <m/>
    <m/>
    <x v="0"/>
    <x v="1"/>
  </r>
  <r>
    <x v="3"/>
    <n v="95123001771"/>
    <m/>
    <m/>
    <m/>
    <m/>
    <m/>
    <m/>
    <n v="98"/>
    <n v="84"/>
    <m/>
    <m/>
    <m/>
    <m/>
    <m/>
    <m/>
    <n v="82"/>
    <n v="54"/>
    <n v="73"/>
    <m/>
    <m/>
    <x v="1"/>
    <x v="1"/>
  </r>
  <r>
    <x v="3"/>
    <n v="96011200502"/>
    <m/>
    <m/>
    <n v="77"/>
    <m/>
    <m/>
    <m/>
    <n v="94"/>
    <n v="86"/>
    <m/>
    <m/>
    <m/>
    <m/>
    <m/>
    <m/>
    <n v="98"/>
    <n v="64"/>
    <n v="59"/>
    <m/>
    <m/>
    <x v="0"/>
    <x v="0"/>
  </r>
  <r>
    <x v="4"/>
    <n v="94011110436"/>
    <m/>
    <m/>
    <m/>
    <m/>
    <m/>
    <m/>
    <n v="96"/>
    <m/>
    <m/>
    <m/>
    <n v="97"/>
    <n v="73"/>
    <m/>
    <m/>
    <n v="58"/>
    <m/>
    <n v="69"/>
    <n v="65"/>
    <m/>
    <x v="1"/>
    <x v="1"/>
  </r>
  <r>
    <x v="4"/>
    <n v="94013113642"/>
    <m/>
    <m/>
    <m/>
    <m/>
    <m/>
    <m/>
    <n v="96"/>
    <m/>
    <m/>
    <m/>
    <n v="83"/>
    <n v="61"/>
    <m/>
    <m/>
    <n v="68"/>
    <m/>
    <n v="69"/>
    <n v="58"/>
    <m/>
    <x v="0"/>
    <x v="1"/>
  </r>
  <r>
    <x v="4"/>
    <n v="94020211283"/>
    <m/>
    <m/>
    <m/>
    <m/>
    <m/>
    <m/>
    <n v="88"/>
    <m/>
    <m/>
    <m/>
    <n v="90"/>
    <n v="65"/>
    <m/>
    <m/>
    <n v="50"/>
    <m/>
    <n v="81"/>
    <n v="58"/>
    <m/>
    <x v="0"/>
    <x v="1"/>
  </r>
  <r>
    <x v="4"/>
    <n v="94021306625"/>
    <m/>
    <m/>
    <m/>
    <m/>
    <m/>
    <m/>
    <n v="90"/>
    <m/>
    <m/>
    <m/>
    <n v="84"/>
    <n v="68"/>
    <m/>
    <m/>
    <n v="58"/>
    <m/>
    <n v="76"/>
    <n v="88"/>
    <m/>
    <x v="0"/>
    <x v="1"/>
  </r>
  <r>
    <x v="4"/>
    <n v="94030804224"/>
    <m/>
    <m/>
    <m/>
    <n v="85"/>
    <m/>
    <m/>
    <m/>
    <n v="95"/>
    <m/>
    <m/>
    <n v="100"/>
    <m/>
    <m/>
    <m/>
    <n v="82"/>
    <m/>
    <n v="73"/>
    <n v="88"/>
    <m/>
    <x v="0"/>
    <x v="0"/>
  </r>
  <r>
    <x v="4"/>
    <n v="94031410644"/>
    <m/>
    <m/>
    <m/>
    <m/>
    <m/>
    <m/>
    <n v="96"/>
    <m/>
    <m/>
    <m/>
    <m/>
    <n v="45"/>
    <m/>
    <m/>
    <n v="74"/>
    <m/>
    <n v="61"/>
    <n v="83"/>
    <m/>
    <x v="0"/>
    <x v="1"/>
  </r>
  <r>
    <x v="4"/>
    <n v="94040607118"/>
    <m/>
    <m/>
    <m/>
    <m/>
    <m/>
    <m/>
    <n v="94"/>
    <n v="79"/>
    <m/>
    <m/>
    <m/>
    <n v="79"/>
    <m/>
    <m/>
    <n v="64"/>
    <m/>
    <n v="74"/>
    <n v="53"/>
    <m/>
    <x v="1"/>
    <x v="0"/>
  </r>
  <r>
    <x v="4"/>
    <n v="94042912726"/>
    <m/>
    <m/>
    <m/>
    <n v="38"/>
    <m/>
    <m/>
    <n v="87"/>
    <n v="69"/>
    <m/>
    <m/>
    <m/>
    <n v="72"/>
    <m/>
    <m/>
    <n v="56"/>
    <m/>
    <n v="54"/>
    <n v="60"/>
    <m/>
    <x v="0"/>
    <x v="2"/>
  </r>
  <r>
    <x v="4"/>
    <n v="94060604247"/>
    <n v="62"/>
    <n v="35"/>
    <m/>
    <m/>
    <m/>
    <m/>
    <n v="97"/>
    <m/>
    <m/>
    <m/>
    <n v="92"/>
    <n v="52"/>
    <m/>
    <m/>
    <n v="56"/>
    <m/>
    <n v="67"/>
    <m/>
    <m/>
    <x v="0"/>
    <x v="0"/>
  </r>
  <r>
    <x v="4"/>
    <n v="94062703166"/>
    <m/>
    <m/>
    <m/>
    <n v="50"/>
    <m/>
    <m/>
    <n v="92"/>
    <m/>
    <m/>
    <m/>
    <n v="84"/>
    <n v="63"/>
    <m/>
    <m/>
    <n v="54"/>
    <m/>
    <n v="60"/>
    <m/>
    <m/>
    <x v="0"/>
    <x v="1"/>
  </r>
  <r>
    <x v="4"/>
    <n v="94063002080"/>
    <m/>
    <m/>
    <m/>
    <n v="82"/>
    <m/>
    <m/>
    <n v="100"/>
    <m/>
    <m/>
    <m/>
    <n v="100"/>
    <m/>
    <m/>
    <m/>
    <n v="100"/>
    <n v="66"/>
    <n v="73"/>
    <n v="85"/>
    <m/>
    <x v="0"/>
    <x v="0"/>
  </r>
  <r>
    <x v="4"/>
    <n v="94081102166"/>
    <m/>
    <m/>
    <m/>
    <m/>
    <m/>
    <m/>
    <n v="96"/>
    <m/>
    <m/>
    <m/>
    <m/>
    <n v="79"/>
    <m/>
    <m/>
    <n v="56"/>
    <m/>
    <n v="81"/>
    <n v="83"/>
    <m/>
    <x v="0"/>
    <x v="1"/>
  </r>
  <r>
    <x v="4"/>
    <n v="94082703588"/>
    <m/>
    <m/>
    <m/>
    <m/>
    <n v="66"/>
    <m/>
    <n v="94"/>
    <n v="93"/>
    <m/>
    <m/>
    <m/>
    <n v="83"/>
    <m/>
    <m/>
    <n v="78"/>
    <m/>
    <n v="90"/>
    <n v="100"/>
    <m/>
    <x v="0"/>
    <x v="2"/>
  </r>
  <r>
    <x v="4"/>
    <n v="94082901146"/>
    <m/>
    <m/>
    <m/>
    <n v="75"/>
    <m/>
    <m/>
    <n v="99"/>
    <n v="83"/>
    <m/>
    <m/>
    <n v="100"/>
    <m/>
    <m/>
    <m/>
    <n v="78"/>
    <n v="30"/>
    <n v="79"/>
    <n v="80"/>
    <m/>
    <x v="0"/>
    <x v="2"/>
  </r>
  <r>
    <x v="4"/>
    <n v="94082905447"/>
    <m/>
    <m/>
    <m/>
    <m/>
    <m/>
    <m/>
    <n v="96"/>
    <m/>
    <m/>
    <m/>
    <n v="98"/>
    <n v="96"/>
    <m/>
    <m/>
    <n v="44"/>
    <m/>
    <n v="69"/>
    <m/>
    <m/>
    <x v="0"/>
    <x v="4"/>
  </r>
  <r>
    <x v="4"/>
    <n v="94083000868"/>
    <m/>
    <m/>
    <m/>
    <m/>
    <n v="24"/>
    <m/>
    <n v="100"/>
    <n v="63"/>
    <m/>
    <m/>
    <m/>
    <n v="61"/>
    <m/>
    <m/>
    <n v="40"/>
    <m/>
    <n v="76"/>
    <n v="58"/>
    <n v="16"/>
    <x v="0"/>
    <x v="3"/>
  </r>
  <r>
    <x v="4"/>
    <n v="94090909307"/>
    <m/>
    <m/>
    <m/>
    <m/>
    <n v="72"/>
    <m/>
    <n v="98"/>
    <n v="76"/>
    <m/>
    <m/>
    <m/>
    <n v="77"/>
    <m/>
    <m/>
    <n v="64"/>
    <m/>
    <n v="79"/>
    <n v="75"/>
    <n v="46"/>
    <x v="0"/>
    <x v="3"/>
  </r>
  <r>
    <x v="4"/>
    <n v="94091301085"/>
    <m/>
    <m/>
    <m/>
    <m/>
    <m/>
    <m/>
    <n v="96"/>
    <n v="71"/>
    <m/>
    <m/>
    <m/>
    <n v="70"/>
    <m/>
    <m/>
    <n v="40"/>
    <m/>
    <n v="37"/>
    <n v="55"/>
    <m/>
    <x v="0"/>
    <x v="0"/>
  </r>
  <r>
    <x v="4"/>
    <n v="94092207960"/>
    <m/>
    <m/>
    <m/>
    <m/>
    <m/>
    <m/>
    <m/>
    <n v="89"/>
    <m/>
    <m/>
    <n v="96"/>
    <m/>
    <m/>
    <m/>
    <n v="56"/>
    <m/>
    <n v="57"/>
    <n v="63"/>
    <m/>
    <x v="0"/>
    <x v="1"/>
  </r>
  <r>
    <x v="4"/>
    <n v="94100706007"/>
    <m/>
    <m/>
    <m/>
    <m/>
    <m/>
    <m/>
    <m/>
    <n v="74"/>
    <m/>
    <m/>
    <n v="98"/>
    <m/>
    <m/>
    <m/>
    <n v="66"/>
    <m/>
    <n v="56"/>
    <m/>
    <m/>
    <x v="0"/>
    <x v="4"/>
  </r>
  <r>
    <x v="4"/>
    <n v="94102604723"/>
    <m/>
    <m/>
    <m/>
    <m/>
    <m/>
    <m/>
    <m/>
    <m/>
    <m/>
    <n v="73"/>
    <n v="98"/>
    <n v="82"/>
    <m/>
    <m/>
    <n v="68"/>
    <m/>
    <n v="50"/>
    <n v="70"/>
    <m/>
    <x v="0"/>
    <x v="0"/>
  </r>
  <r>
    <x v="4"/>
    <n v="94103100907"/>
    <n v="18"/>
    <n v="12"/>
    <m/>
    <m/>
    <m/>
    <m/>
    <n v="70"/>
    <m/>
    <m/>
    <m/>
    <n v="58"/>
    <m/>
    <m/>
    <m/>
    <n v="58"/>
    <m/>
    <n v="43"/>
    <m/>
    <m/>
    <x v="0"/>
    <x v="1"/>
  </r>
  <r>
    <x v="4"/>
    <n v="94110205866"/>
    <m/>
    <m/>
    <m/>
    <m/>
    <m/>
    <m/>
    <m/>
    <n v="78"/>
    <m/>
    <m/>
    <n v="100"/>
    <m/>
    <m/>
    <m/>
    <n v="96"/>
    <n v="40"/>
    <n v="80"/>
    <m/>
    <m/>
    <x v="0"/>
    <x v="1"/>
  </r>
  <r>
    <x v="4"/>
    <n v="94121203482"/>
    <m/>
    <m/>
    <m/>
    <m/>
    <m/>
    <m/>
    <n v="90"/>
    <m/>
    <m/>
    <m/>
    <n v="92"/>
    <n v="71"/>
    <m/>
    <m/>
    <n v="38"/>
    <m/>
    <n v="47"/>
    <n v="58"/>
    <m/>
    <x v="0"/>
    <x v="1"/>
  </r>
  <r>
    <x v="4"/>
    <n v="94121709025"/>
    <m/>
    <m/>
    <m/>
    <n v="53"/>
    <m/>
    <m/>
    <n v="98"/>
    <n v="66"/>
    <m/>
    <m/>
    <m/>
    <n v="67"/>
    <m/>
    <m/>
    <n v="62"/>
    <m/>
    <n v="71"/>
    <n v="63"/>
    <m/>
    <x v="0"/>
    <x v="2"/>
  </r>
  <r>
    <x v="4"/>
    <n v="95011300625"/>
    <m/>
    <m/>
    <m/>
    <n v="52"/>
    <m/>
    <m/>
    <n v="98"/>
    <m/>
    <m/>
    <m/>
    <n v="93"/>
    <n v="70"/>
    <m/>
    <m/>
    <n v="58"/>
    <n v="36"/>
    <n v="41"/>
    <m/>
    <m/>
    <x v="0"/>
    <x v="0"/>
  </r>
  <r>
    <x v="4"/>
    <n v="95032804489"/>
    <n v="43"/>
    <n v="43"/>
    <m/>
    <m/>
    <m/>
    <m/>
    <n v="95"/>
    <m/>
    <m/>
    <m/>
    <m/>
    <n v="70"/>
    <m/>
    <m/>
    <n v="62"/>
    <m/>
    <n v="59"/>
    <m/>
    <m/>
    <x v="0"/>
    <x v="0"/>
  </r>
  <r>
    <x v="5"/>
    <m/>
    <m/>
    <m/>
    <m/>
    <m/>
    <m/>
    <m/>
    <m/>
    <m/>
    <m/>
    <m/>
    <m/>
    <m/>
    <m/>
    <m/>
    <m/>
    <m/>
    <m/>
    <m/>
    <m/>
    <x v="2"/>
    <x v="5"/>
  </r>
  <r>
    <x v="5"/>
    <m/>
    <m/>
    <m/>
    <m/>
    <m/>
    <m/>
    <m/>
    <m/>
    <m/>
    <m/>
    <m/>
    <m/>
    <m/>
    <m/>
    <m/>
    <m/>
    <m/>
    <m/>
    <m/>
    <m/>
    <x v="2"/>
    <x v="5"/>
  </r>
  <r>
    <x v="5"/>
    <m/>
    <m/>
    <m/>
    <m/>
    <m/>
    <m/>
    <m/>
    <m/>
    <m/>
    <m/>
    <m/>
    <m/>
    <m/>
    <m/>
    <m/>
    <m/>
    <m/>
    <m/>
    <m/>
    <m/>
    <x v="2"/>
    <x v="5"/>
  </r>
  <r>
    <x v="5"/>
    <m/>
    <m/>
    <m/>
    <m/>
    <m/>
    <m/>
    <m/>
    <m/>
    <m/>
    <m/>
    <m/>
    <m/>
    <m/>
    <m/>
    <m/>
    <m/>
    <m/>
    <m/>
    <m/>
    <m/>
    <x v="2"/>
    <x v="5"/>
  </r>
  <r>
    <x v="5"/>
    <m/>
    <m/>
    <m/>
    <m/>
    <m/>
    <m/>
    <m/>
    <m/>
    <m/>
    <m/>
    <m/>
    <m/>
    <m/>
    <m/>
    <m/>
    <m/>
    <m/>
    <m/>
    <m/>
    <m/>
    <x v="2"/>
    <x v="5"/>
  </r>
  <r>
    <x v="5"/>
    <m/>
    <m/>
    <m/>
    <m/>
    <m/>
    <m/>
    <m/>
    <m/>
    <m/>
    <m/>
    <m/>
    <m/>
    <m/>
    <m/>
    <m/>
    <m/>
    <m/>
    <m/>
    <m/>
    <m/>
    <x v="2"/>
    <x v="5"/>
  </r>
  <r>
    <x v="5"/>
    <m/>
    <m/>
    <m/>
    <m/>
    <m/>
    <m/>
    <m/>
    <m/>
    <m/>
    <m/>
    <m/>
    <m/>
    <m/>
    <m/>
    <m/>
    <m/>
    <m/>
    <m/>
    <m/>
    <m/>
    <x v="2"/>
    <x v="5"/>
  </r>
  <r>
    <x v="5"/>
    <m/>
    <m/>
    <m/>
    <m/>
    <m/>
    <m/>
    <m/>
    <m/>
    <m/>
    <m/>
    <m/>
    <m/>
    <m/>
    <m/>
    <m/>
    <m/>
    <m/>
    <m/>
    <m/>
    <m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43A36-F289-4685-ADD0-115FFF0DFA06}" name="Tabela przestawna7" cacheId="4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Y2:AC19" firstHeaderRow="1" firstDataRow="2" firstDataCol="1"/>
  <pivotFields count="2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h="1" x="4"/>
        <item h="1" x="1"/>
        <item x="0"/>
        <item x="2"/>
        <item x="3"/>
        <item h="1" x="5"/>
        <item t="default"/>
      </items>
    </pivotField>
  </pivotFields>
  <rowFields count="2">
    <field x="0"/>
    <field x="2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2"/>
  </colFields>
  <colItems count="4">
    <i>
      <x v="2"/>
    </i>
    <i>
      <x v="3"/>
    </i>
    <i>
      <x v="4"/>
    </i>
    <i t="grand">
      <x/>
    </i>
  </colItems>
  <dataFields count="1">
    <dataField name="Liczba z PESE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B69B42-D11A-46DE-9457-F8E004C66C45}" name="Tabela przestawna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 chartFormat="3">
  <location ref="AG2:AH8" firstHeaderRow="1" firstDataRow="1" firstDataCol="1"/>
  <pivotFields count="2">
    <pivotField dataField="1" showAll="0"/>
    <pivotField axis="axisRow" showAll="0">
      <items count="6">
        <item x="4"/>
        <item x="2"/>
        <item x="1"/>
        <item x="0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Matematyka-P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3376A-596D-4159-A941-A15CE6E42D33}" name="Tabela przestawna3" cacheId="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Y2:AA6" firstHeaderRow="0" firstDataRow="1" firstDataCol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Średnia z Polski-P" fld="18" subtotal="average" baseField="21" baseItem="0"/>
    <dataField name="Średnia z Matematyka-P" fld="16" subtotal="average" baseField="21" baseItem="0"/>
  </dataFields>
  <formats count="1">
    <format dxfId="3">
      <pivotArea collapsedLevelsAreSubtotals="1" fieldPosition="0">
        <references count="1">
          <reference field="21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4668434-6920-4B22-84B0-4CBC89B84E6B}" autoFormatId="16" applyNumberFormats="0" applyBorderFormats="0" applyFontFormats="0" applyPatternFormats="0" applyAlignmentFormats="0" applyWidthHeightFormats="0">
  <queryTableRefresh nextId="22">
    <queryTableFields count="21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ñski-P" tableColumnId="13"/>
      <queryTableField id="14" name="Hiszpañ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3E021B5-1B14-48DB-9871-0F0856C6A316}" autoFormatId="16" applyNumberFormats="0" applyBorderFormats="0" applyFontFormats="0" applyPatternFormats="0" applyAlignmentFormats="0" applyWidthHeightFormats="0">
  <queryTableRefresh nextId="25" unboundColumnsRight="2">
    <queryTableFields count="23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ñski-P" tableColumnId="13"/>
      <queryTableField id="14" name="Hiszpañ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  <queryTableField id="22" dataBound="0" tableColumnId="22"/>
      <queryTableField id="24" dataBound="0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F8CD9CD-0CF9-45E5-9414-00080B4C03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ñski-P" tableColumnId="13"/>
      <queryTableField id="14" name="Hiszpañ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  <queryTableField id="22" dataBound="0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B5CA7A1-A7AC-4EC4-B5E4-0F1ED33EDB87}" autoFormatId="16" applyNumberFormats="0" applyBorderFormats="0" applyFontFormats="0" applyPatternFormats="0" applyAlignmentFormats="0" applyWidthHeightFormats="0">
  <queryTableRefresh nextId="22">
    <queryTableFields count="21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ñski-P" tableColumnId="13"/>
      <queryTableField id="14" name="Hiszpañ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D89A807-9F60-48E3-842E-B5483387AC99}" autoFormatId="16" applyNumberFormats="0" applyBorderFormats="0" applyFontFormats="0" applyPatternFormats="0" applyAlignmentFormats="0" applyWidthHeightFormats="0">
  <queryTableRefresh nextId="22">
    <queryTableFields count="21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ñski-P" tableColumnId="13"/>
      <queryTableField id="14" name="Hiszpañ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1909FEB-0389-45D7-9760-DEFAF7B74193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KLASA" tableColumnId="1"/>
      <queryTableField id="2" name="PESEL" tableColumnId="2"/>
      <queryTableField id="3" name="Biologia-R" tableColumnId="3"/>
      <queryTableField id="4" name="Chemia-R" tableColumnId="4"/>
      <queryTableField id="5" name="Fizyka-R" tableColumnId="5"/>
      <queryTableField id="6" name="Geografia-R" tableColumnId="6"/>
      <queryTableField id="7" name="Historia-R" tableColumnId="7"/>
      <queryTableField id="8" name="Informatyka-R" tableColumnId="8"/>
      <queryTableField id="9" name="Angielski-P" tableColumnId="9"/>
      <queryTableField id="10" name="Angielski-R" tableColumnId="10"/>
      <queryTableField id="11" name="Francuski-P" tableColumnId="11"/>
      <queryTableField id="12" name="Francuski-R" tableColumnId="12"/>
      <queryTableField id="13" name="Hiszpañski-P" tableColumnId="13"/>
      <queryTableField id="14" name="Hiszpañski-R" tableColumnId="14"/>
      <queryTableField id="15" name="Niemiecki-P" tableColumnId="15"/>
      <queryTableField id="16" name="Niemiecki-R" tableColumnId="16"/>
      <queryTableField id="17" name="Matematyka-P" tableColumnId="17"/>
      <queryTableField id="18" name="Matematyka-R" tableColumnId="18"/>
      <queryTableField id="19" name="Polski-P" tableColumnId="19"/>
      <queryTableField id="20" name="Polski-R" tableColumnId="20"/>
      <queryTableField id="21" name="WOS-R" tableColumnId="21"/>
      <queryTableField id="22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C2C7B-BD43-44A4-BAF5-5AAB35FE1614}" name="matura" displayName="matura" ref="A1:U153" tableType="queryTable" totalsRowShown="0">
  <autoFilter ref="A1:U153" xr:uid="{CE2C2C7B-BD43-44A4-BAF5-5AAB35FE1614}"/>
  <tableColumns count="21">
    <tableColumn id="1" xr3:uid="{8660F6AB-6E59-49C8-ACE0-856CEC6F7382}" uniqueName="1" name="KLASA" queryTableFieldId="1" dataDxfId="11"/>
    <tableColumn id="2" xr3:uid="{F1061357-18A0-4F16-AEAF-FD4D7F2973C4}" uniqueName="2" name="PESEL" queryTableFieldId="2"/>
    <tableColumn id="3" xr3:uid="{E7795295-D1BC-4EA9-866B-3F672478D784}" uniqueName="3" name="Biologia-R" queryTableFieldId="3"/>
    <tableColumn id="4" xr3:uid="{041493E8-C992-4A4D-9DC4-F4FF2AC69733}" uniqueName="4" name="Chemia-R" queryTableFieldId="4"/>
    <tableColumn id="5" xr3:uid="{049E72EE-1E91-4AAE-829B-FFBBA4E3AECC}" uniqueName="5" name="Fizyka-R" queryTableFieldId="5"/>
    <tableColumn id="6" xr3:uid="{08F44B1A-933C-4653-8674-8F5903C9FB29}" uniqueName="6" name="Geografia-R" queryTableFieldId="6"/>
    <tableColumn id="7" xr3:uid="{4A7FCA0C-BE16-42F0-98F7-1E5FD4FD25CE}" uniqueName="7" name="Historia-R" queryTableFieldId="7"/>
    <tableColumn id="8" xr3:uid="{BCB1EBAC-9B38-42C8-B862-A7961B152D71}" uniqueName="8" name="Informatyka-R" queryTableFieldId="8"/>
    <tableColumn id="9" xr3:uid="{95B9DB9F-BD00-4337-BAFB-5A3B0059E371}" uniqueName="9" name="Angielski-P" queryTableFieldId="9"/>
    <tableColumn id="10" xr3:uid="{1A6CFEDC-431D-464C-9159-5BFC7B07B947}" uniqueName="10" name="Angielski-R" queryTableFieldId="10"/>
    <tableColumn id="11" xr3:uid="{13958F3F-0307-426A-B9C8-0B41F034A265}" uniqueName="11" name="Francuski-P" queryTableFieldId="11"/>
    <tableColumn id="12" xr3:uid="{2D972BE9-9764-4B10-8711-83084FD01A2D}" uniqueName="12" name="Francuski-R" queryTableFieldId="12"/>
    <tableColumn id="13" xr3:uid="{D9C6D57A-7ECD-4C4E-AA51-2FEA3E77997E}" uniqueName="13" name="Hiszpañski-P" queryTableFieldId="13"/>
    <tableColumn id="14" xr3:uid="{AC859526-AEE8-4EFE-8139-01C335D22D4A}" uniqueName="14" name="Hiszpañski-R" queryTableFieldId="14"/>
    <tableColumn id="15" xr3:uid="{73C2611D-5E4A-4704-A720-785DB93BC892}" uniqueName="15" name="Niemiecki-P" queryTableFieldId="15"/>
    <tableColumn id="16" xr3:uid="{C3AB0234-2640-4EA9-AF54-A4A1A4CE66BB}" uniqueName="16" name="Niemiecki-R" queryTableFieldId="16"/>
    <tableColumn id="17" xr3:uid="{2CC3D74B-74AF-4FE1-BDC8-000E10F8725A}" uniqueName="17" name="Matematyka-P" queryTableFieldId="17"/>
    <tableColumn id="18" xr3:uid="{4CDF2252-5FB5-48D4-A7C2-4DD660F97A45}" uniqueName="18" name="Matematyka-R" queryTableFieldId="18"/>
    <tableColumn id="19" xr3:uid="{BD8ABC42-CC52-44B3-8A07-C60DED25BF9A}" uniqueName="19" name="Polski-P" queryTableFieldId="19"/>
    <tableColumn id="20" xr3:uid="{C27C57F9-A930-465E-A17B-3CC6EAAEE95A}" uniqueName="20" name="Polski-R" queryTableFieldId="20"/>
    <tableColumn id="21" xr3:uid="{99AB6AF9-DB75-4F5D-A482-61FE76392461}" uniqueName="21" name="WOS-R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CEDC74-CF64-499F-8AA8-FD9CA1C98F39}" name="matura8" displayName="matura8" ref="A1:W153" tableType="queryTable" totalsRowShown="0">
  <autoFilter ref="A1:W153" xr:uid="{A2CEDC74-CF64-499F-8AA8-FD9CA1C98F39}"/>
  <tableColumns count="23">
    <tableColumn id="1" xr3:uid="{CF950D78-698F-42BB-A439-019BE98B8E9D}" uniqueName="1" name="KLASA" queryTableFieldId="1" dataDxfId="2"/>
    <tableColumn id="2" xr3:uid="{72741D34-31B3-45E9-9B7E-F3BEFFCF73FE}" uniqueName="2" name="PESEL" queryTableFieldId="2"/>
    <tableColumn id="3" xr3:uid="{BD53A1CF-4DD7-461A-946E-F222AC0C5C6F}" uniqueName="3" name="Biologia-R" queryTableFieldId="3"/>
    <tableColumn id="4" xr3:uid="{42ACD301-C988-446E-A39A-6A44B7D879DE}" uniqueName="4" name="Chemia-R" queryTableFieldId="4"/>
    <tableColumn id="5" xr3:uid="{E4B58C77-5A84-4C80-910E-245378D682FD}" uniqueName="5" name="Fizyka-R" queryTableFieldId="5"/>
    <tableColumn id="6" xr3:uid="{25CBD217-8F09-4DB2-9757-F2555F216591}" uniqueName="6" name="Geografia-R" queryTableFieldId="6"/>
    <tableColumn id="7" xr3:uid="{89FD4AF5-0ED2-4762-B731-B2B81A497441}" uniqueName="7" name="Historia-R" queryTableFieldId="7"/>
    <tableColumn id="8" xr3:uid="{64090281-F7A2-463C-9842-2B19D7358E82}" uniqueName="8" name="Informatyka-R" queryTableFieldId="8"/>
    <tableColumn id="9" xr3:uid="{C91D414E-CB7A-4A10-B6DD-40488585B70B}" uniqueName="9" name="Angielski-P" queryTableFieldId="9"/>
    <tableColumn id="10" xr3:uid="{75642C42-9BD4-4A2D-9403-852D62F84668}" uniqueName="10" name="Angielski-R" queryTableFieldId="10"/>
    <tableColumn id="11" xr3:uid="{97F4554A-160A-4F6D-B9D2-E34A45B7F00C}" uniqueName="11" name="Francuski-P" queryTableFieldId="11"/>
    <tableColumn id="12" xr3:uid="{FE7E9779-0000-47B9-9016-2B332FF136E4}" uniqueName="12" name="Francuski-R" queryTableFieldId="12"/>
    <tableColumn id="13" xr3:uid="{40A62630-C7F0-40C3-8575-DE2C9D2F38B6}" uniqueName="13" name="Hiszpañski-P" queryTableFieldId="13"/>
    <tableColumn id="14" xr3:uid="{03DB4169-B76C-4B32-AC5D-53A8FC4B16BB}" uniqueName="14" name="Hiszpañski-R" queryTableFieldId="14"/>
    <tableColumn id="15" xr3:uid="{E0B6EA59-634B-4907-A61E-D11E8F953EF6}" uniqueName="15" name="Niemiecki-P" queryTableFieldId="15"/>
    <tableColumn id="16" xr3:uid="{42E6892D-B86E-48EC-9B9B-81D2BCDA65CC}" uniqueName="16" name="Niemiecki-R" queryTableFieldId="16"/>
    <tableColumn id="17" xr3:uid="{E6E1357A-EB50-422B-B098-B6303783A1A3}" uniqueName="17" name="Matematyka-P" queryTableFieldId="17"/>
    <tableColumn id="18" xr3:uid="{7CB39E9D-ACD4-4B3D-9375-F257F60EF19D}" uniqueName="18" name="Matematyka-R" queryTableFieldId="18"/>
    <tableColumn id="19" xr3:uid="{8EDEE168-5A53-4BBD-A9E4-CABE3A71F99C}" uniqueName="19" name="Polski-P" queryTableFieldId="19"/>
    <tableColumn id="20" xr3:uid="{57E4C5F7-CE85-49E1-9026-8552ABB4C946}" uniqueName="20" name="Polski-R" queryTableFieldId="20"/>
    <tableColumn id="21" xr3:uid="{D0207874-250D-4089-965C-95ED592EB53E}" uniqueName="21" name="WOS-R" queryTableFieldId="21"/>
    <tableColumn id="22" xr3:uid="{744817D5-CCD9-4D89-B9FD-AA28E0373AC4}" uniqueName="22" name="Płęc" queryTableFieldId="22" dataDxfId="1">
      <calculatedColumnFormula>IF(MOD(VALUE(MID(matura8[[#This Row],[PESEL]],10,1)),2) = 0, "Kobieta", "Męszczyzna")</calculatedColumnFormula>
    </tableColumn>
    <tableColumn id="24" xr3:uid="{B1B5608F-16F0-436D-9382-ACDF7C4A3BA1}" uniqueName="24" name="Ilośc rozszeżeń" queryTableFieldId="24" dataDxfId="0">
      <calculatedColumnFormula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A6F188-9F92-4767-B96B-E17C0B2793C3}" name="matura3" displayName="matura3" ref="A1:V153" tableType="queryTable" totalsRowShown="0">
  <autoFilter ref="A1:V153" xr:uid="{BBA6F188-9F92-4767-B96B-E17C0B2793C3}">
    <filterColumn colId="21">
      <filters>
        <filter val="2"/>
        <filter val="3"/>
      </filters>
    </filterColumn>
  </autoFilter>
  <tableColumns count="22">
    <tableColumn id="1" xr3:uid="{152B0153-E871-493A-ABD3-5ADDEA43E7D9}" uniqueName="1" name="KLASA" queryTableFieldId="1" dataDxfId="10"/>
    <tableColumn id="2" xr3:uid="{61D34154-7F23-48F7-A65C-F4E29E5F5B91}" uniqueName="2" name="PESEL" queryTableFieldId="2"/>
    <tableColumn id="3" xr3:uid="{180C7E65-DE7B-4E58-8D38-FE5A0D1CC176}" uniqueName="3" name="Biologia-R" queryTableFieldId="3"/>
    <tableColumn id="4" xr3:uid="{1151C926-9888-4993-83CB-CF82453297DA}" uniqueName="4" name="Chemia-R" queryTableFieldId="4"/>
    <tableColumn id="5" xr3:uid="{04A8DE76-362A-466C-8655-3706B7868B15}" uniqueName="5" name="Fizyka-R" queryTableFieldId="5"/>
    <tableColumn id="6" xr3:uid="{FB516A53-C395-4A5C-86F8-11B50F03F80B}" uniqueName="6" name="Geografia-R" queryTableFieldId="6"/>
    <tableColumn id="7" xr3:uid="{46F145DD-D209-4961-8E6C-465DDA99903F}" uniqueName="7" name="Historia-R" queryTableFieldId="7"/>
    <tableColumn id="8" xr3:uid="{C2EAD81F-FEC0-4AE2-B288-2F6129DCE05F}" uniqueName="8" name="Informatyka-R" queryTableFieldId="8"/>
    <tableColumn id="9" xr3:uid="{F639389D-C089-4C93-AF8F-504154022D81}" uniqueName="9" name="Angielski-P" queryTableFieldId="9"/>
    <tableColumn id="10" xr3:uid="{E576B45F-2F76-44F4-A165-540644F19A7A}" uniqueName="10" name="Angielski-R" queryTableFieldId="10"/>
    <tableColumn id="11" xr3:uid="{63CD5F31-E341-4242-8C02-B0514A43F870}" uniqueName="11" name="Francuski-P" queryTableFieldId="11"/>
    <tableColumn id="12" xr3:uid="{DE9EEB5C-80E5-46B6-B526-C3F8CB19B2DB}" uniqueName="12" name="Francuski-R" queryTableFieldId="12"/>
    <tableColumn id="13" xr3:uid="{350A5F3F-5198-48B6-9CA3-47E9E94C98F7}" uniqueName="13" name="Hiszpañski-P" queryTableFieldId="13"/>
    <tableColumn id="14" xr3:uid="{EFC303F1-AAB7-4BF1-A109-D72BC5782C39}" uniqueName="14" name="Hiszpañski-R" queryTableFieldId="14"/>
    <tableColumn id="15" xr3:uid="{C6FE3DC1-6B48-44AB-A454-C47A8662274B}" uniqueName="15" name="Niemiecki-P" queryTableFieldId="15"/>
    <tableColumn id="16" xr3:uid="{203E4722-F121-4879-932B-84EDF86A473E}" uniqueName="16" name="Niemiecki-R" queryTableFieldId="16"/>
    <tableColumn id="17" xr3:uid="{BABB1983-9AB7-48E4-90B5-EBA3DD3EF6BC}" uniqueName="17" name="Matematyka-P" queryTableFieldId="17"/>
    <tableColumn id="18" xr3:uid="{87C7D21C-A150-45F3-863D-605B455837A6}" uniqueName="18" name="Matematyka-R" queryTableFieldId="18"/>
    <tableColumn id="19" xr3:uid="{03735CA6-EB4B-42AA-9C04-3AFB51788042}" uniqueName="19" name="Polski-P" queryTableFieldId="19"/>
    <tableColumn id="20" xr3:uid="{B9A75254-1789-4174-A101-609100B7E62D}" uniqueName="20" name="Polski-R" queryTableFieldId="20"/>
    <tableColumn id="21" xr3:uid="{CE6837EF-7D4E-42BF-BE41-80D8F592F6B8}" uniqueName="21" name="WOS-R" queryTableFieldId="21"/>
    <tableColumn id="22" xr3:uid="{A690ED1A-3BA8-40A9-BC06-1201052B95DA}" uniqueName="22" name="Count 100" queryTableFieldId="22" dataDxfId="9">
      <calculatedColumnFormula>COUNTIF(C2:U2, 100)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D9E0E-0AB4-4443-ADF6-B09B4BDF1433}" name="matura4" displayName="matura4" ref="A1:U154" tableType="queryTable" totalsRowCount="1">
  <autoFilter ref="A1:U153" xr:uid="{8EED9E0E-0AB4-4443-ADF6-B09B4BDF1433}"/>
  <tableColumns count="21">
    <tableColumn id="1" xr3:uid="{DFFDBD6E-2E4F-422B-B592-535B9B70B36D}" uniqueName="1" name="KLASA" queryTableFieldId="1" dataDxfId="8" totalsRowDxfId="7"/>
    <tableColumn id="2" xr3:uid="{217CC42E-9AD9-4E35-8CA6-7701EC17D821}" uniqueName="2" name="PESEL" queryTableFieldId="2"/>
    <tableColumn id="3" xr3:uid="{51FBCFAF-A640-4073-B71C-88F22CC1230C}" uniqueName="3" name="Biologia-R" totalsRowFunction="custom" queryTableFieldId="3">
      <totalsRowFormula>COUNTBLANK(matura4[Biologia-R])</totalsRowFormula>
    </tableColumn>
    <tableColumn id="4" xr3:uid="{E014B0BB-0685-492F-ADA2-C5BAEF805CA2}" uniqueName="4" name="Chemia-R" totalsRowFunction="custom" queryTableFieldId="4">
      <totalsRowFormula>COUNTBLANK(matura4[Chemia-R])</totalsRowFormula>
    </tableColumn>
    <tableColumn id="5" xr3:uid="{63307F57-E34C-4BE9-91C6-3109DF0C4E72}" uniqueName="5" name="Fizyka-R" totalsRowFunction="custom" queryTableFieldId="5">
      <totalsRowFormula>COUNTBLANK(matura4[Fizyka-R])</totalsRowFormula>
    </tableColumn>
    <tableColumn id="6" xr3:uid="{35233506-BE9E-4F43-93A5-148541692799}" uniqueName="6" name="Geografia-R" totalsRowFunction="custom" queryTableFieldId="6">
      <totalsRowFormula>COUNTBLANK(matura4[Geografia-R])</totalsRowFormula>
    </tableColumn>
    <tableColumn id="7" xr3:uid="{B9D09C1C-0E2F-475A-B67A-776604816DBF}" uniqueName="7" name="Historia-R" totalsRowFunction="custom" queryTableFieldId="7">
      <totalsRowFormula>COUNTBLANK(matura4[Historia-R])</totalsRowFormula>
    </tableColumn>
    <tableColumn id="8" xr3:uid="{68085939-899D-465B-88EA-C88D2A95CBF8}" uniqueName="8" name="Informatyka-R" totalsRowFunction="custom" queryTableFieldId="8">
      <totalsRowFormula>COUNTBLANK(matura4[Informatyka-R])</totalsRowFormula>
    </tableColumn>
    <tableColumn id="9" xr3:uid="{C5CB7CF3-44D1-41E4-8C9A-7C3E285013B6}" uniqueName="9" name="Angielski-P" totalsRowFunction="custom" queryTableFieldId="9">
      <totalsRowFormula>COUNTBLANK(matura4[Angielski-P])</totalsRowFormula>
    </tableColumn>
    <tableColumn id="10" xr3:uid="{CE510977-CEB9-4726-BB54-5F6946C52802}" uniqueName="10" name="Angielski-R" totalsRowFunction="custom" queryTableFieldId="10">
      <totalsRowFormula>COUNTBLANK(matura4[Angielski-R])</totalsRowFormula>
    </tableColumn>
    <tableColumn id="11" xr3:uid="{1FB516D6-926D-491D-BB35-D762E808EDB5}" uniqueName="11" name="Francuski-P" totalsRowFunction="custom" queryTableFieldId="11">
      <totalsRowFormula>COUNTBLANK(matura4[Francuski-P])</totalsRowFormula>
    </tableColumn>
    <tableColumn id="12" xr3:uid="{305BFF04-6202-4BC2-8698-6498091B0872}" uniqueName="12" name="Francuski-R" totalsRowFunction="custom" queryTableFieldId="12">
      <totalsRowFormula>COUNTBLANK(matura4[Francuski-R])</totalsRowFormula>
    </tableColumn>
    <tableColumn id="13" xr3:uid="{C2B08194-6529-4CB4-9559-9A65B4E79736}" uniqueName="13" name="Hiszpañski-P" totalsRowFunction="custom" queryTableFieldId="13">
      <totalsRowFormula>COUNTBLANK(matura4[Hiszpañski-P])</totalsRowFormula>
    </tableColumn>
    <tableColumn id="14" xr3:uid="{AE615434-6B56-467D-83E3-87B226AEAC64}" uniqueName="14" name="Hiszpañski-R" totalsRowFunction="custom" queryTableFieldId="14">
      <totalsRowFormula>COUNTBLANK(matura4[Hiszpañski-R])</totalsRowFormula>
    </tableColumn>
    <tableColumn id="15" xr3:uid="{2B2189EE-128F-457C-A395-6A2DB743BEA7}" uniqueName="15" name="Niemiecki-P" totalsRowFunction="custom" queryTableFieldId="15">
      <totalsRowFormula>COUNTBLANK(matura4[Niemiecki-P])</totalsRowFormula>
    </tableColumn>
    <tableColumn id="16" xr3:uid="{B9094CFB-8171-43D8-958E-4A4C2B8E2D8D}" uniqueName="16" name="Niemiecki-R" totalsRowFunction="custom" queryTableFieldId="16">
      <totalsRowFormula>COUNTBLANK(matura4[Niemiecki-R])</totalsRowFormula>
    </tableColumn>
    <tableColumn id="17" xr3:uid="{3F3B990A-B790-468E-8DEE-95617D9EBE45}" uniqueName="17" name="Matematyka-P" totalsRowFunction="custom" queryTableFieldId="17">
      <totalsRowFormula>COUNTBLANK(matura4[Matematyka-P])</totalsRowFormula>
    </tableColumn>
    <tableColumn id="18" xr3:uid="{2944877B-EF57-45A9-8971-E3F56DB3175F}" uniqueName="18" name="Matematyka-R" totalsRowFunction="custom" queryTableFieldId="18">
      <totalsRowFormula>COUNTBLANK(matura4[Matematyka-R])</totalsRowFormula>
    </tableColumn>
    <tableColumn id="19" xr3:uid="{A2D5FD44-9AF4-4CEF-9923-D39CBE19AEE7}" uniqueName="19" name="Polski-P" totalsRowFunction="custom" queryTableFieldId="19">
      <totalsRowFormula>COUNTBLANK(matura4[Polski-P])</totalsRowFormula>
    </tableColumn>
    <tableColumn id="20" xr3:uid="{9DB1FFDB-8D9C-4F50-BC81-18CA97735524}" uniqueName="20" name="Polski-R" totalsRowFunction="custom" queryTableFieldId="20">
      <totalsRowFormula>COUNTBLANK(matura4[Polski-R])</totalsRowFormula>
    </tableColumn>
    <tableColumn id="21" xr3:uid="{8D655EF6-51DF-4233-9291-266A24D9079C}" uniqueName="21" name="WOS-R" totalsRowFunction="custom" queryTableFieldId="21">
      <totalsRowFormula>COUNTBLANK(matura4[WOS-R])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42948E-F9D5-45D7-BBE7-81ED2C3F1158}" name="matura5" displayName="matura5" ref="A1:U153" tableType="queryTable" totalsRowShown="0">
  <autoFilter ref="A1:U153" xr:uid="{4342948E-F9D5-45D7-BBE7-81ED2C3F1158}"/>
  <tableColumns count="21">
    <tableColumn id="1" xr3:uid="{D53AB426-E0D9-4EA8-AC46-07882AB7320A}" uniqueName="1" name="KLASA" queryTableFieldId="1" dataDxfId="6"/>
    <tableColumn id="2" xr3:uid="{54DCA498-128D-44CC-B661-6392BB445EF5}" uniqueName="2" name="PESEL" queryTableFieldId="2"/>
    <tableColumn id="3" xr3:uid="{519D72D2-AED7-4F26-AC98-40F215949776}" uniqueName="3" name="Biologia-R" queryTableFieldId="3"/>
    <tableColumn id="4" xr3:uid="{7EA39B57-9D6E-4667-AC84-673A884A8813}" uniqueName="4" name="Chemia-R" queryTableFieldId="4"/>
    <tableColumn id="5" xr3:uid="{F63F265E-587C-40E5-93A8-B7D01D91AD49}" uniqueName="5" name="Fizyka-R" queryTableFieldId="5"/>
    <tableColumn id="6" xr3:uid="{8B4DD855-05C2-40EE-8F1D-CCFF0260E0A2}" uniqueName="6" name="Geografia-R" queryTableFieldId="6"/>
    <tableColumn id="7" xr3:uid="{0DC86FFC-1520-44DE-8E4C-6E1634EB01B0}" uniqueName="7" name="Historia-R" queryTableFieldId="7"/>
    <tableColumn id="8" xr3:uid="{BAB32A83-FA79-4839-A36C-4E739040591D}" uniqueName="8" name="Informatyka-R" queryTableFieldId="8"/>
    <tableColumn id="9" xr3:uid="{E0611D7F-6477-484E-9833-42D24CF66D7C}" uniqueName="9" name="Angielski-P" queryTableFieldId="9"/>
    <tableColumn id="10" xr3:uid="{D9D8EC2C-00FB-4962-83C0-4A98641D8D6B}" uniqueName="10" name="Angielski-R" queryTableFieldId="10"/>
    <tableColumn id="11" xr3:uid="{584F8E8D-0DAC-4C93-BA7B-6ACBD7A4C18A}" uniqueName="11" name="Francuski-P" queryTableFieldId="11"/>
    <tableColumn id="12" xr3:uid="{238D49AE-DCCC-4A94-904B-4FB441A00695}" uniqueName="12" name="Francuski-R" queryTableFieldId="12"/>
    <tableColumn id="13" xr3:uid="{C3FAE7BB-7E6A-4903-9188-CB5075097A92}" uniqueName="13" name="Hiszpañski-P" queryTableFieldId="13"/>
    <tableColumn id="14" xr3:uid="{ABFC9B1F-DCCF-471C-9FD7-D82865046E26}" uniqueName="14" name="Hiszpañski-R" queryTableFieldId="14"/>
    <tableColumn id="15" xr3:uid="{E5DD65F5-C62C-4B4D-89E1-770DB6E00FE0}" uniqueName="15" name="Niemiecki-P" queryTableFieldId="15"/>
    <tableColumn id="16" xr3:uid="{FC918A5B-7443-404D-8F44-4BC5C99FC994}" uniqueName="16" name="Niemiecki-R" queryTableFieldId="16"/>
    <tableColumn id="17" xr3:uid="{20EF7EF3-C331-448A-8EFC-762B9174AAB0}" uniqueName="17" name="Matematyka-P" queryTableFieldId="17"/>
    <tableColumn id="18" xr3:uid="{58E2591D-B126-4E96-AA8C-F359AF5725B6}" uniqueName="18" name="Matematyka-R" queryTableFieldId="18"/>
    <tableColumn id="19" xr3:uid="{38D16FCF-B581-44E4-988C-CABFF1C6C478}" uniqueName="19" name="Polski-P" queryTableFieldId="19"/>
    <tableColumn id="20" xr3:uid="{403015C2-A4C2-4863-A2D4-5CAE386B1BAA}" uniqueName="20" name="Polski-R" queryTableFieldId="20"/>
    <tableColumn id="21" xr3:uid="{09B99906-894D-4E00-A94F-5B5E4167D5D5}" uniqueName="21" name="WOS-R" queryTableField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492625-E3CE-433F-96C6-363FDB99E98D}" name="matura7" displayName="matura7" ref="A1:V153" tableType="queryTable" totalsRowShown="0">
  <autoFilter ref="A1:V153" xr:uid="{06492625-E3CE-433F-96C6-363FDB99E98D}"/>
  <tableColumns count="22">
    <tableColumn id="1" xr3:uid="{4485CA17-B3C5-41B6-91E6-4DD7BE9F782B}" uniqueName="1" name="KLASA" queryTableFieldId="1" dataDxfId="5"/>
    <tableColumn id="2" xr3:uid="{0E51706A-0046-4487-B016-8367710E61BC}" uniqueName="2" name="PESEL" queryTableFieldId="2"/>
    <tableColumn id="3" xr3:uid="{F8E2E12D-874B-4E2D-8E6F-44DD2637342B}" uniqueName="3" name="Biologia-R" queryTableFieldId="3"/>
    <tableColumn id="4" xr3:uid="{0F229925-BD57-4D0F-956B-B074A294F486}" uniqueName="4" name="Chemia-R" queryTableFieldId="4"/>
    <tableColumn id="5" xr3:uid="{BC02001F-F488-494E-8874-170C3331B79F}" uniqueName="5" name="Fizyka-R" queryTableFieldId="5"/>
    <tableColumn id="6" xr3:uid="{0DBBA15F-8332-4E06-BEE4-665B32099F51}" uniqueName="6" name="Geografia-R" queryTableFieldId="6"/>
    <tableColumn id="7" xr3:uid="{EBED4FB6-F2C0-4DD8-8FAD-4098E1710791}" uniqueName="7" name="Historia-R" queryTableFieldId="7"/>
    <tableColumn id="8" xr3:uid="{0D88FD59-01D1-465C-BF02-014BDC65BCA0}" uniqueName="8" name="Informatyka-R" queryTableFieldId="8"/>
    <tableColumn id="9" xr3:uid="{9165F40C-F55D-4185-B571-17231A34FFA0}" uniqueName="9" name="Angielski-P" queryTableFieldId="9"/>
    <tableColumn id="10" xr3:uid="{2DFB4760-507F-4685-B648-91419EA22ED0}" uniqueName="10" name="Angielski-R" queryTableFieldId="10"/>
    <tableColumn id="11" xr3:uid="{B6ABCA82-0656-41B4-B1AA-47E82A08B719}" uniqueName="11" name="Francuski-P" queryTableFieldId="11"/>
    <tableColumn id="12" xr3:uid="{6B156416-BF00-46CF-9307-409AD2D6F87F}" uniqueName="12" name="Francuski-R" queryTableFieldId="12"/>
    <tableColumn id="13" xr3:uid="{E185FD8A-6FB9-477F-B0CD-F4EC5BF80668}" uniqueName="13" name="Hiszpañski-P" queryTableFieldId="13"/>
    <tableColumn id="14" xr3:uid="{BE44D338-BF8F-4FF7-8580-EB73A0BA15A4}" uniqueName="14" name="Hiszpañski-R" queryTableFieldId="14"/>
    <tableColumn id="15" xr3:uid="{DA007145-82AA-4AF1-A56F-F20D50516323}" uniqueName="15" name="Niemiecki-P" queryTableFieldId="15"/>
    <tableColumn id="16" xr3:uid="{C7872321-0542-4D12-B954-1C320E9177AD}" uniqueName="16" name="Niemiecki-R" queryTableFieldId="16"/>
    <tableColumn id="17" xr3:uid="{E763385F-70A9-4D4B-8060-7703A0813AD8}" uniqueName="17" name="Matematyka-P" queryTableFieldId="17"/>
    <tableColumn id="18" xr3:uid="{65288EBB-C4D7-4F8A-9AE4-92233E81D4EA}" uniqueName="18" name="Matematyka-R" queryTableFieldId="18"/>
    <tableColumn id="19" xr3:uid="{A217165F-6DD7-4BEB-A887-533A45640EE9}" uniqueName="19" name="Polski-P" queryTableFieldId="19"/>
    <tableColumn id="20" xr3:uid="{E2E55FFF-C964-4168-9E0F-40C333F8D882}" uniqueName="20" name="Polski-R" queryTableFieldId="20"/>
    <tableColumn id="21" xr3:uid="{170F4FA3-6558-4CC9-8438-7E3463659312}" uniqueName="21" name="WOS-R" queryTableFieldId="21"/>
    <tableColumn id="22" xr3:uid="{A48CB7DF-FA41-4657-A154-133344FD2E68}" uniqueName="22" name="Płęć" queryTableFieldId="22" dataDxfId="4">
      <calculatedColumnFormula>IF(MOD(VALUE(MID(matura7[[#This Row],[PESEL]],10,1)),2) = 0, "Kobieta", "Męszczyzna")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972D-E48C-407A-BFF0-821379486654}">
  <dimension ref="A1:U153"/>
  <sheetViews>
    <sheetView topLeftCell="P1" workbookViewId="0">
      <selection activeCell="V2" sqref="V2"/>
    </sheetView>
  </sheetViews>
  <sheetFormatPr defaultRowHeight="14.25" x14ac:dyDescent="0.45"/>
  <cols>
    <col min="1" max="1" width="8.06640625" bestFit="1" customWidth="1"/>
    <col min="2" max="2" width="11.73046875" bestFit="1" customWidth="1"/>
    <col min="3" max="3" width="11" bestFit="1" customWidth="1"/>
    <col min="4" max="4" width="10.796875" bestFit="1" customWidth="1"/>
    <col min="5" max="5" width="9.59765625" bestFit="1" customWidth="1"/>
    <col min="6" max="6" width="12.3984375" bestFit="1" customWidth="1"/>
    <col min="7" max="7" width="10.9296875" bestFit="1" customWidth="1"/>
    <col min="8" max="8" width="14.265625" bestFit="1" customWidth="1"/>
    <col min="9" max="9" width="11.796875" bestFit="1" customWidth="1"/>
    <col min="10" max="10" width="11.86328125" bestFit="1" customWidth="1"/>
    <col min="11" max="11" width="12.33203125" bestFit="1" customWidth="1"/>
    <col min="12" max="12" width="12.3984375" bestFit="1" customWidth="1"/>
    <col min="13" max="13" width="13.19921875" bestFit="1" customWidth="1"/>
    <col min="14" max="14" width="13.265625" bestFit="1" customWidth="1"/>
    <col min="15" max="15" width="12.6640625" bestFit="1" customWidth="1"/>
    <col min="16" max="16" width="12.73046875" bestFit="1" customWidth="1"/>
    <col min="17" max="17" width="14.33203125" bestFit="1" customWidth="1"/>
    <col min="18" max="18" width="14.3984375" bestFit="1" customWidth="1"/>
    <col min="19" max="19" width="9.46484375" bestFit="1" customWidth="1"/>
    <col min="20" max="20" width="9.53125" bestFit="1" customWidth="1"/>
    <col min="21" max="21" width="8.59765625" bestFit="1" customWidth="1"/>
  </cols>
  <sheetData>
    <row r="1" spans="1:2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45">
      <c r="A2" s="1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</row>
    <row r="3" spans="1:21" x14ac:dyDescent="0.45">
      <c r="A3" s="1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</row>
    <row r="4" spans="1:21" x14ac:dyDescent="0.45">
      <c r="A4" s="1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</row>
    <row r="5" spans="1:21" x14ac:dyDescent="0.45">
      <c r="A5" s="1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</row>
    <row r="6" spans="1:21" x14ac:dyDescent="0.45">
      <c r="A6" s="1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</row>
    <row r="7" spans="1:21" x14ac:dyDescent="0.45">
      <c r="A7" s="1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</row>
    <row r="8" spans="1:21" x14ac:dyDescent="0.45">
      <c r="A8" s="1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</row>
    <row r="9" spans="1:21" x14ac:dyDescent="0.45">
      <c r="A9" s="1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</row>
    <row r="10" spans="1:21" x14ac:dyDescent="0.45">
      <c r="A10" s="1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</row>
    <row r="11" spans="1:21" x14ac:dyDescent="0.45">
      <c r="A11" s="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</row>
    <row r="12" spans="1:21" x14ac:dyDescent="0.45">
      <c r="A12" s="1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</row>
    <row r="13" spans="1:21" x14ac:dyDescent="0.45">
      <c r="A13" s="1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</row>
    <row r="14" spans="1:21" x14ac:dyDescent="0.45">
      <c r="A14" s="1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</row>
    <row r="15" spans="1:21" x14ac:dyDescent="0.45">
      <c r="A15" s="1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</row>
    <row r="16" spans="1:21" x14ac:dyDescent="0.45">
      <c r="A16" s="1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</row>
    <row r="17" spans="1:19" x14ac:dyDescent="0.45">
      <c r="A17" s="1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</row>
    <row r="18" spans="1:19" x14ac:dyDescent="0.45">
      <c r="A18" s="1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</row>
    <row r="19" spans="1:19" x14ac:dyDescent="0.45">
      <c r="A19" s="1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</row>
    <row r="20" spans="1:19" x14ac:dyDescent="0.45">
      <c r="A20" s="1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</row>
    <row r="21" spans="1:19" x14ac:dyDescent="0.45">
      <c r="A21" s="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</row>
    <row r="22" spans="1:19" x14ac:dyDescent="0.45">
      <c r="A22" s="1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</row>
    <row r="23" spans="1:19" x14ac:dyDescent="0.45">
      <c r="A23" s="1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</row>
    <row r="24" spans="1:19" x14ac:dyDescent="0.45">
      <c r="A24" s="1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</row>
    <row r="25" spans="1:19" x14ac:dyDescent="0.45">
      <c r="A25" s="1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</row>
    <row r="26" spans="1:19" x14ac:dyDescent="0.45">
      <c r="A26" s="1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</row>
    <row r="27" spans="1:19" x14ac:dyDescent="0.45">
      <c r="A27" s="1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</row>
    <row r="28" spans="1:19" x14ac:dyDescent="0.45">
      <c r="A28" s="1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</row>
    <row r="29" spans="1:19" x14ac:dyDescent="0.45">
      <c r="A29" s="1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</row>
    <row r="30" spans="1:19" x14ac:dyDescent="0.45">
      <c r="A30" s="1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</row>
    <row r="31" spans="1:19" x14ac:dyDescent="0.45">
      <c r="A31" s="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</row>
    <row r="32" spans="1:19" x14ac:dyDescent="0.45">
      <c r="A32" s="1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</row>
    <row r="33" spans="1:21" x14ac:dyDescent="0.45">
      <c r="A33" s="1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</row>
    <row r="34" spans="1:21" x14ac:dyDescent="0.45">
      <c r="A34" s="1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</row>
    <row r="35" spans="1:21" x14ac:dyDescent="0.45">
      <c r="A35" s="1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</row>
    <row r="36" spans="1:21" x14ac:dyDescent="0.45">
      <c r="A36" s="1" t="s">
        <v>22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</row>
    <row r="37" spans="1:21" x14ac:dyDescent="0.45">
      <c r="A37" s="1" t="s">
        <v>22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</row>
    <row r="38" spans="1:21" x14ac:dyDescent="0.45">
      <c r="A38" s="1" t="s">
        <v>22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</row>
    <row r="39" spans="1:21" x14ac:dyDescent="0.45">
      <c r="A39" s="1" t="s">
        <v>22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</row>
    <row r="40" spans="1:21" x14ac:dyDescent="0.45">
      <c r="A40" s="1" t="s">
        <v>22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</row>
    <row r="41" spans="1:21" x14ac:dyDescent="0.45">
      <c r="A41" s="1" t="s">
        <v>22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</row>
    <row r="42" spans="1:21" x14ac:dyDescent="0.45">
      <c r="A42" s="1" t="s">
        <v>22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</row>
    <row r="43" spans="1:21" x14ac:dyDescent="0.45">
      <c r="A43" s="1" t="s">
        <v>22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</row>
    <row r="44" spans="1:21" x14ac:dyDescent="0.45">
      <c r="A44" s="1" t="s">
        <v>22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</row>
    <row r="45" spans="1:21" x14ac:dyDescent="0.45">
      <c r="A45" s="1" t="s">
        <v>22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</row>
    <row r="46" spans="1:21" x14ac:dyDescent="0.45">
      <c r="A46" s="1" t="s">
        <v>22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</row>
    <row r="47" spans="1:21" x14ac:dyDescent="0.45">
      <c r="A47" s="1" t="s">
        <v>22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</row>
    <row r="48" spans="1:21" x14ac:dyDescent="0.45">
      <c r="A48" s="1" t="s">
        <v>22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</row>
    <row r="49" spans="1:21" x14ac:dyDescent="0.45">
      <c r="A49" s="1" t="s">
        <v>22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</row>
    <row r="50" spans="1:21" x14ac:dyDescent="0.45">
      <c r="A50" s="1" t="s">
        <v>22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</row>
    <row r="51" spans="1:21" x14ac:dyDescent="0.45">
      <c r="A51" s="1" t="s">
        <v>22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</row>
    <row r="52" spans="1:21" x14ac:dyDescent="0.45">
      <c r="A52" s="1" t="s">
        <v>22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</row>
    <row r="53" spans="1:21" x14ac:dyDescent="0.45">
      <c r="A53" s="1" t="s">
        <v>22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</row>
    <row r="54" spans="1:21" x14ac:dyDescent="0.45">
      <c r="A54" s="1" t="s">
        <v>22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</row>
    <row r="55" spans="1:21" x14ac:dyDescent="0.45">
      <c r="A55" s="1" t="s">
        <v>22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</row>
    <row r="56" spans="1:21" x14ac:dyDescent="0.45">
      <c r="A56" s="1" t="s">
        <v>22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</row>
    <row r="57" spans="1:21" x14ac:dyDescent="0.45">
      <c r="A57" s="1" t="s">
        <v>22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</row>
    <row r="58" spans="1:21" x14ac:dyDescent="0.45">
      <c r="A58" s="1" t="s">
        <v>22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</row>
    <row r="59" spans="1:21" x14ac:dyDescent="0.45">
      <c r="A59" s="1" t="s">
        <v>22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</row>
    <row r="60" spans="1:21" x14ac:dyDescent="0.45">
      <c r="A60" s="1" t="s">
        <v>22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</row>
    <row r="61" spans="1:21" x14ac:dyDescent="0.45">
      <c r="A61" s="1" t="s">
        <v>22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</row>
    <row r="62" spans="1:21" x14ac:dyDescent="0.45">
      <c r="A62" s="1" t="s">
        <v>22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</row>
    <row r="63" spans="1:21" x14ac:dyDescent="0.45">
      <c r="A63" s="1" t="s">
        <v>22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</row>
    <row r="64" spans="1:21" x14ac:dyDescent="0.45">
      <c r="A64" s="1" t="s">
        <v>22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</row>
    <row r="65" spans="1:21" x14ac:dyDescent="0.45">
      <c r="A65" s="1" t="s">
        <v>22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</row>
    <row r="66" spans="1:21" x14ac:dyDescent="0.45">
      <c r="A66" s="1" t="s">
        <v>22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</row>
    <row r="67" spans="1:21" x14ac:dyDescent="0.45">
      <c r="A67" s="1" t="s">
        <v>23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</row>
    <row r="68" spans="1:21" x14ac:dyDescent="0.45">
      <c r="A68" s="1" t="s">
        <v>23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</row>
    <row r="69" spans="1:21" x14ac:dyDescent="0.45">
      <c r="A69" s="1" t="s">
        <v>23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</row>
    <row r="70" spans="1:21" x14ac:dyDescent="0.45">
      <c r="A70" s="1" t="s">
        <v>23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</row>
    <row r="71" spans="1:21" x14ac:dyDescent="0.45">
      <c r="A71" s="1" t="s">
        <v>23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</row>
    <row r="72" spans="1:21" x14ac:dyDescent="0.45">
      <c r="A72" s="1" t="s">
        <v>23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</row>
    <row r="73" spans="1:21" x14ac:dyDescent="0.45">
      <c r="A73" s="1" t="s">
        <v>23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</row>
    <row r="74" spans="1:21" x14ac:dyDescent="0.45">
      <c r="A74" s="1" t="s">
        <v>23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</row>
    <row r="75" spans="1:21" x14ac:dyDescent="0.45">
      <c r="A75" s="1" t="s">
        <v>23</v>
      </c>
      <c r="B75">
        <v>95040309147</v>
      </c>
      <c r="F75">
        <v>38</v>
      </c>
      <c r="I75">
        <v>51</v>
      </c>
      <c r="Q75">
        <v>48</v>
      </c>
      <c r="S75">
        <v>49</v>
      </c>
    </row>
    <row r="76" spans="1:21" x14ac:dyDescent="0.45">
      <c r="A76" s="1" t="s">
        <v>23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</row>
    <row r="77" spans="1:21" x14ac:dyDescent="0.45">
      <c r="A77" s="1" t="s">
        <v>23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</row>
    <row r="78" spans="1:21" x14ac:dyDescent="0.45">
      <c r="A78" s="1" t="s">
        <v>23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</row>
    <row r="79" spans="1:21" x14ac:dyDescent="0.45">
      <c r="A79" s="1" t="s">
        <v>23</v>
      </c>
      <c r="B79">
        <v>95062704850</v>
      </c>
      <c r="F79">
        <v>65</v>
      </c>
      <c r="I79">
        <v>69</v>
      </c>
      <c r="Q79">
        <v>52</v>
      </c>
      <c r="S79">
        <v>51</v>
      </c>
    </row>
    <row r="80" spans="1:21" x14ac:dyDescent="0.45">
      <c r="A80" s="1" t="s">
        <v>23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</row>
    <row r="81" spans="1:21" x14ac:dyDescent="0.45">
      <c r="A81" s="1" t="s">
        <v>23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</row>
    <row r="82" spans="1:21" x14ac:dyDescent="0.45">
      <c r="A82" s="1" t="s">
        <v>23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</row>
    <row r="83" spans="1:21" x14ac:dyDescent="0.45">
      <c r="A83" s="1" t="s">
        <v>23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</row>
    <row r="84" spans="1:21" x14ac:dyDescent="0.45">
      <c r="A84" s="1" t="s">
        <v>23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</row>
    <row r="85" spans="1:21" x14ac:dyDescent="0.45">
      <c r="A85" s="1" t="s">
        <v>23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</row>
    <row r="86" spans="1:21" x14ac:dyDescent="0.45">
      <c r="A86" s="1" t="s">
        <v>23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</row>
    <row r="87" spans="1:21" x14ac:dyDescent="0.45">
      <c r="A87" s="1" t="s">
        <v>23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</row>
    <row r="88" spans="1:21" x14ac:dyDescent="0.45">
      <c r="A88" s="1" t="s">
        <v>23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</row>
    <row r="89" spans="1:21" x14ac:dyDescent="0.45">
      <c r="A89" s="1" t="s">
        <v>23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</row>
    <row r="90" spans="1:21" x14ac:dyDescent="0.45">
      <c r="A90" s="1" t="s">
        <v>23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</row>
    <row r="91" spans="1:21" x14ac:dyDescent="0.45">
      <c r="A91" s="1" t="s">
        <v>23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</row>
    <row r="92" spans="1:21" x14ac:dyDescent="0.45">
      <c r="A92" s="1" t="s">
        <v>23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</row>
    <row r="93" spans="1:21" x14ac:dyDescent="0.45">
      <c r="A93" s="1" t="s">
        <v>23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</row>
    <row r="94" spans="1:21" x14ac:dyDescent="0.45">
      <c r="A94" s="1" t="s">
        <v>24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</row>
    <row r="95" spans="1:21" x14ac:dyDescent="0.45">
      <c r="A95" s="1" t="s">
        <v>24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</row>
    <row r="96" spans="1:21" x14ac:dyDescent="0.45">
      <c r="A96" s="1" t="s">
        <v>24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</row>
    <row r="97" spans="1:20" x14ac:dyDescent="0.45">
      <c r="A97" s="1" t="s">
        <v>24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</row>
    <row r="98" spans="1:20" x14ac:dyDescent="0.45">
      <c r="A98" s="1" t="s">
        <v>24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</row>
    <row r="99" spans="1:20" x14ac:dyDescent="0.45">
      <c r="A99" s="1" t="s">
        <v>24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</row>
    <row r="100" spans="1:20" x14ac:dyDescent="0.45">
      <c r="A100" s="1" t="s">
        <v>24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</row>
    <row r="101" spans="1:20" x14ac:dyDescent="0.45">
      <c r="A101" s="1" t="s">
        <v>24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</row>
    <row r="102" spans="1:20" x14ac:dyDescent="0.45">
      <c r="A102" s="1" t="s">
        <v>24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</row>
    <row r="103" spans="1:20" x14ac:dyDescent="0.45">
      <c r="A103" s="1" t="s">
        <v>24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</row>
    <row r="104" spans="1:20" x14ac:dyDescent="0.45">
      <c r="A104" s="1" t="s">
        <v>24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</row>
    <row r="105" spans="1:20" x14ac:dyDescent="0.45">
      <c r="A105" s="1" t="s">
        <v>24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</row>
    <row r="106" spans="1:20" x14ac:dyDescent="0.45">
      <c r="A106" s="1" t="s">
        <v>24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</row>
    <row r="107" spans="1:20" x14ac:dyDescent="0.45">
      <c r="A107" s="1" t="s">
        <v>24</v>
      </c>
      <c r="B107">
        <v>95060705327</v>
      </c>
      <c r="I107">
        <v>98</v>
      </c>
      <c r="J107">
        <v>78</v>
      </c>
      <c r="Q107">
        <v>64</v>
      </c>
      <c r="S107">
        <v>54</v>
      </c>
    </row>
    <row r="108" spans="1:20" x14ac:dyDescent="0.45">
      <c r="A108" s="1" t="s">
        <v>24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</row>
    <row r="109" spans="1:20" x14ac:dyDescent="0.45">
      <c r="A109" s="1" t="s">
        <v>24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</row>
    <row r="110" spans="1:20" x14ac:dyDescent="0.45">
      <c r="A110" s="1" t="s">
        <v>24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</row>
    <row r="111" spans="1:20" x14ac:dyDescent="0.45">
      <c r="A111" s="1" t="s">
        <v>24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</row>
    <row r="112" spans="1:20" x14ac:dyDescent="0.45">
      <c r="A112" s="1" t="s">
        <v>24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</row>
    <row r="113" spans="1:20" x14ac:dyDescent="0.45">
      <c r="A113" s="1" t="s">
        <v>24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</row>
    <row r="114" spans="1:20" x14ac:dyDescent="0.45">
      <c r="A114" s="1" t="s">
        <v>24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</row>
    <row r="115" spans="1:20" x14ac:dyDescent="0.45">
      <c r="A115" s="1" t="s">
        <v>24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</row>
    <row r="116" spans="1:20" x14ac:dyDescent="0.45">
      <c r="A116" s="1" t="s">
        <v>24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</row>
    <row r="117" spans="1:20" x14ac:dyDescent="0.45">
      <c r="A117" s="1" t="s">
        <v>24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</row>
    <row r="118" spans="1:20" x14ac:dyDescent="0.45">
      <c r="A118" s="1" t="s">
        <v>24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</row>
    <row r="119" spans="1:20" x14ac:dyDescent="0.45">
      <c r="A119" s="1" t="s">
        <v>24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</row>
    <row r="120" spans="1:20" x14ac:dyDescent="0.45">
      <c r="A120" s="1" t="s">
        <v>24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</row>
    <row r="121" spans="1:20" x14ac:dyDescent="0.45">
      <c r="A121" s="1" t="s">
        <v>24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</row>
    <row r="122" spans="1:20" x14ac:dyDescent="0.45">
      <c r="A122" s="1" t="s">
        <v>24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</row>
    <row r="123" spans="1:20" x14ac:dyDescent="0.45">
      <c r="A123" s="1" t="s">
        <v>24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</row>
    <row r="124" spans="1:20" x14ac:dyDescent="0.45">
      <c r="A124" s="1" t="s">
        <v>24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</row>
    <row r="125" spans="1:20" x14ac:dyDescent="0.45">
      <c r="A125" s="1" t="s">
        <v>24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</row>
    <row r="126" spans="1:20" x14ac:dyDescent="0.45">
      <c r="A126" s="1" t="s">
        <v>24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</row>
    <row r="127" spans="1:20" x14ac:dyDescent="0.45">
      <c r="A127" s="1" t="s">
        <v>25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</row>
    <row r="128" spans="1:20" x14ac:dyDescent="0.45">
      <c r="A128" s="1" t="s">
        <v>25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</row>
    <row r="129" spans="1:21" x14ac:dyDescent="0.45">
      <c r="A129" s="1" t="s">
        <v>25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</row>
    <row r="130" spans="1:21" x14ac:dyDescent="0.45">
      <c r="A130" s="1" t="s">
        <v>25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</row>
    <row r="131" spans="1:21" x14ac:dyDescent="0.45">
      <c r="A131" s="1" t="s">
        <v>25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</row>
    <row r="132" spans="1:21" x14ac:dyDescent="0.45">
      <c r="A132" s="1" t="s">
        <v>25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</row>
    <row r="133" spans="1:21" x14ac:dyDescent="0.45">
      <c r="A133" s="1" t="s">
        <v>25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</row>
    <row r="134" spans="1:21" x14ac:dyDescent="0.45">
      <c r="A134" s="1" t="s">
        <v>25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</row>
    <row r="135" spans="1:21" x14ac:dyDescent="0.45">
      <c r="A135" s="1" t="s">
        <v>25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</row>
    <row r="136" spans="1:21" x14ac:dyDescent="0.45">
      <c r="A136" s="1" t="s">
        <v>25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</row>
    <row r="137" spans="1:21" x14ac:dyDescent="0.45">
      <c r="A137" s="1" t="s">
        <v>25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</row>
    <row r="138" spans="1:21" x14ac:dyDescent="0.45">
      <c r="A138" s="1" t="s">
        <v>25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</row>
    <row r="139" spans="1:21" x14ac:dyDescent="0.45">
      <c r="A139" s="1" t="s">
        <v>25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</row>
    <row r="140" spans="1:21" x14ac:dyDescent="0.45">
      <c r="A140" s="1" t="s">
        <v>25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</row>
    <row r="141" spans="1:21" x14ac:dyDescent="0.45">
      <c r="A141" s="1" t="s">
        <v>25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</row>
    <row r="142" spans="1:21" x14ac:dyDescent="0.45">
      <c r="A142" s="1" t="s">
        <v>25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</row>
    <row r="143" spans="1:21" x14ac:dyDescent="0.45">
      <c r="A143" s="1" t="s">
        <v>25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</row>
    <row r="144" spans="1:21" x14ac:dyDescent="0.45">
      <c r="A144" s="1" t="s">
        <v>25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</row>
    <row r="145" spans="1:20" x14ac:dyDescent="0.45">
      <c r="A145" s="1" t="s">
        <v>25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</row>
    <row r="146" spans="1:20" x14ac:dyDescent="0.45">
      <c r="A146" s="1" t="s">
        <v>25</v>
      </c>
      <c r="B146">
        <v>94100706007</v>
      </c>
      <c r="J146">
        <v>74</v>
      </c>
      <c r="M146">
        <v>98</v>
      </c>
      <c r="Q146">
        <v>66</v>
      </c>
      <c r="S146">
        <v>56</v>
      </c>
    </row>
    <row r="147" spans="1:20" x14ac:dyDescent="0.45">
      <c r="A147" s="1" t="s">
        <v>25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</row>
    <row r="148" spans="1:20" x14ac:dyDescent="0.45">
      <c r="A148" s="1" t="s">
        <v>25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</row>
    <row r="149" spans="1:20" x14ac:dyDescent="0.45">
      <c r="A149" s="1" t="s">
        <v>25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</row>
    <row r="150" spans="1:20" x14ac:dyDescent="0.45">
      <c r="A150" s="1" t="s">
        <v>25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</row>
    <row r="151" spans="1:20" x14ac:dyDescent="0.45">
      <c r="A151" s="1" t="s">
        <v>25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</row>
    <row r="152" spans="1:20" x14ac:dyDescent="0.45">
      <c r="A152" s="1" t="s">
        <v>25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</row>
    <row r="153" spans="1:20" x14ac:dyDescent="0.45">
      <c r="A153" s="1" t="s">
        <v>25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FA4D-EEAA-43AA-98BE-86F9571F2C42}">
  <dimension ref="A1:AC153"/>
  <sheetViews>
    <sheetView tabSelected="1" topLeftCell="R24" workbookViewId="0">
      <selection activeCell="AC19" sqref="AC19"/>
    </sheetView>
  </sheetViews>
  <sheetFormatPr defaultRowHeight="14.25" x14ac:dyDescent="0.45"/>
  <cols>
    <col min="1" max="1" width="8.06640625" bestFit="1" customWidth="1"/>
    <col min="2" max="2" width="11.73046875" bestFit="1" customWidth="1"/>
    <col min="3" max="3" width="11" bestFit="1" customWidth="1"/>
    <col min="4" max="4" width="10.796875" bestFit="1" customWidth="1"/>
    <col min="5" max="5" width="9.59765625" bestFit="1" customWidth="1"/>
    <col min="6" max="6" width="12.3984375" bestFit="1" customWidth="1"/>
    <col min="7" max="7" width="10.9296875" bestFit="1" customWidth="1"/>
    <col min="8" max="8" width="14.265625" bestFit="1" customWidth="1"/>
    <col min="9" max="9" width="11.796875" bestFit="1" customWidth="1"/>
    <col min="10" max="10" width="11.86328125" bestFit="1" customWidth="1"/>
    <col min="11" max="11" width="12.33203125" bestFit="1" customWidth="1"/>
    <col min="12" max="12" width="12.3984375" bestFit="1" customWidth="1"/>
    <col min="13" max="13" width="13.19921875" bestFit="1" customWidth="1"/>
    <col min="14" max="14" width="13.265625" bestFit="1" customWidth="1"/>
    <col min="15" max="15" width="12.6640625" bestFit="1" customWidth="1"/>
    <col min="16" max="16" width="12.73046875" bestFit="1" customWidth="1"/>
    <col min="17" max="17" width="14.33203125" bestFit="1" customWidth="1"/>
    <col min="18" max="18" width="14.3984375" bestFit="1" customWidth="1"/>
    <col min="19" max="19" width="9.46484375" bestFit="1" customWidth="1"/>
    <col min="20" max="20" width="9.53125" bestFit="1" customWidth="1"/>
    <col min="21" max="21" width="8.59765625" bestFit="1" customWidth="1"/>
    <col min="24" max="26" width="15.6640625" bestFit="1" customWidth="1"/>
    <col min="27" max="27" width="2.73046875" bestFit="1" customWidth="1"/>
    <col min="28" max="28" width="1.73046875" bestFit="1" customWidth="1"/>
    <col min="29" max="29" width="12.796875" bestFit="1" customWidth="1"/>
    <col min="30" max="30" width="1.73046875" bestFit="1" customWidth="1"/>
    <col min="31" max="31" width="6.3984375" bestFit="1" customWidth="1"/>
    <col min="32" max="32" width="12.796875" bestFit="1" customWidth="1"/>
    <col min="33" max="36" width="11.265625" bestFit="1" customWidth="1"/>
    <col min="37" max="37" width="7.59765625" bestFit="1" customWidth="1"/>
    <col min="38" max="38" width="8" bestFit="1" customWidth="1"/>
    <col min="39" max="39" width="11.265625" bestFit="1" customWidth="1"/>
    <col min="40" max="40" width="7.59765625" bestFit="1" customWidth="1"/>
    <col min="41" max="47" width="11.265625" bestFit="1" customWidth="1"/>
    <col min="48" max="48" width="7.59765625" bestFit="1" customWidth="1"/>
    <col min="49" max="49" width="11.265625" bestFit="1" customWidth="1"/>
    <col min="50" max="50" width="7.59765625" bestFit="1" customWidth="1"/>
    <col min="51" max="51" width="8" bestFit="1" customWidth="1"/>
    <col min="52" max="52" width="7.59765625" bestFit="1" customWidth="1"/>
    <col min="53" max="56" width="11.265625" bestFit="1" customWidth="1"/>
    <col min="57" max="57" width="7.59765625" bestFit="1" customWidth="1"/>
    <col min="58" max="58" width="8" bestFit="1" customWidth="1"/>
    <col min="59" max="59" width="11.265625" bestFit="1" customWidth="1"/>
    <col min="60" max="60" width="7.59765625" bestFit="1" customWidth="1"/>
    <col min="61" max="69" width="11.265625" bestFit="1" customWidth="1"/>
    <col min="70" max="70" width="7.59765625" bestFit="1" customWidth="1"/>
    <col min="71" max="71" width="8" bestFit="1" customWidth="1"/>
    <col min="72" max="72" width="7.59765625" bestFit="1" customWidth="1"/>
    <col min="73" max="82" width="11.265625" bestFit="1" customWidth="1"/>
    <col min="83" max="83" width="7.59765625" bestFit="1" customWidth="1"/>
    <col min="84" max="84" width="8" bestFit="1" customWidth="1"/>
    <col min="85" max="85" width="7.59765625" bestFit="1" customWidth="1"/>
    <col min="86" max="89" width="11.265625" bestFit="1" customWidth="1"/>
    <col min="90" max="90" width="7.59765625" bestFit="1" customWidth="1"/>
    <col min="91" max="95" width="11.265625" bestFit="1" customWidth="1"/>
    <col min="96" max="96" width="7.59765625" bestFit="1" customWidth="1"/>
    <col min="97" max="97" width="8" bestFit="1" customWidth="1"/>
    <col min="98" max="98" width="11.265625" bestFit="1" customWidth="1"/>
    <col min="99" max="99" width="7.59765625" bestFit="1" customWidth="1"/>
    <col min="100" max="106" width="11.265625" bestFit="1" customWidth="1"/>
    <col min="107" max="107" width="7.59765625" bestFit="1" customWidth="1"/>
    <col min="108" max="108" width="11.265625" bestFit="1" customWidth="1"/>
    <col min="109" max="109" width="7.59765625" bestFit="1" customWidth="1"/>
    <col min="110" max="110" width="8" bestFit="1" customWidth="1"/>
    <col min="111" max="112" width="7.59765625" bestFit="1" customWidth="1"/>
    <col min="113" max="113" width="8" bestFit="1" customWidth="1"/>
    <col min="114" max="124" width="11.265625" bestFit="1" customWidth="1"/>
    <col min="125" max="125" width="7.59765625" bestFit="1" customWidth="1"/>
    <col min="126" max="126" width="8" bestFit="1" customWidth="1"/>
    <col min="127" max="131" width="11.265625" bestFit="1" customWidth="1"/>
    <col min="132" max="132" width="7.59765625" bestFit="1" customWidth="1"/>
    <col min="133" max="133" width="11.265625" bestFit="1" customWidth="1"/>
    <col min="134" max="134" width="7.59765625" bestFit="1" customWidth="1"/>
    <col min="135" max="135" width="8" bestFit="1" customWidth="1"/>
    <col min="136" max="136" width="7.59765625" bestFit="1" customWidth="1"/>
    <col min="137" max="146" width="11.265625" bestFit="1" customWidth="1"/>
    <col min="147" max="147" width="7.59765625" bestFit="1" customWidth="1"/>
    <col min="148" max="148" width="8" bestFit="1" customWidth="1"/>
    <col min="149" max="149" width="11.265625" bestFit="1" customWidth="1"/>
    <col min="150" max="150" width="7.59765625" bestFit="1" customWidth="1"/>
    <col min="151" max="156" width="11.265625" bestFit="1" customWidth="1"/>
    <col min="157" max="158" width="7.59765625" bestFit="1" customWidth="1"/>
    <col min="159" max="159" width="8" bestFit="1" customWidth="1"/>
    <col min="160" max="160" width="11.265625" bestFit="1" customWidth="1"/>
    <col min="161" max="161" width="7.59765625" bestFit="1" customWidth="1"/>
    <col min="162" max="170" width="11.265625" bestFit="1" customWidth="1"/>
    <col min="171" max="171" width="7.59765625" bestFit="1" customWidth="1"/>
    <col min="172" max="172" width="8" bestFit="1" customWidth="1"/>
    <col min="173" max="174" width="11.265625" bestFit="1" customWidth="1"/>
    <col min="175" max="175" width="7.59765625" bestFit="1" customWidth="1"/>
    <col min="176" max="177" width="11.265625" bestFit="1" customWidth="1"/>
    <col min="178" max="178" width="7.59765625" bestFit="1" customWidth="1"/>
    <col min="179" max="183" width="11.265625" bestFit="1" customWidth="1"/>
    <col min="184" max="184" width="7.59765625" bestFit="1" customWidth="1"/>
    <col min="185" max="185" width="8" bestFit="1" customWidth="1"/>
    <col min="186" max="190" width="11.265625" bestFit="1" customWidth="1"/>
    <col min="191" max="191" width="7.59765625" bestFit="1" customWidth="1"/>
    <col min="192" max="192" width="8" bestFit="1" customWidth="1"/>
    <col min="193" max="194" width="11.265625" bestFit="1" customWidth="1"/>
    <col min="195" max="195" width="7.59765625" bestFit="1" customWidth="1"/>
    <col min="196" max="197" width="11.265625" bestFit="1" customWidth="1"/>
    <col min="198" max="198" width="7.59765625" bestFit="1" customWidth="1"/>
    <col min="199" max="203" width="11.265625" bestFit="1" customWidth="1"/>
    <col min="204" max="204" width="7.59765625" bestFit="1" customWidth="1"/>
    <col min="205" max="205" width="8" bestFit="1" customWidth="1"/>
    <col min="206" max="206" width="7.59765625" bestFit="1" customWidth="1"/>
    <col min="207" max="213" width="11.265625" bestFit="1" customWidth="1"/>
    <col min="214" max="214" width="7.59765625" bestFit="1" customWidth="1"/>
    <col min="215" max="215" width="8" bestFit="1" customWidth="1"/>
    <col min="216" max="220" width="11.265625" bestFit="1" customWidth="1"/>
    <col min="221" max="221" width="7.59765625" bestFit="1" customWidth="1"/>
    <col min="222" max="222" width="8" bestFit="1" customWidth="1"/>
    <col min="223" max="227" width="11.265625" bestFit="1" customWidth="1"/>
    <col min="228" max="228" width="7.59765625" bestFit="1" customWidth="1"/>
    <col min="229" max="233" width="11.265625" bestFit="1" customWidth="1"/>
    <col min="234" max="234" width="7.59765625" bestFit="1" customWidth="1"/>
    <col min="235" max="235" width="8" bestFit="1" customWidth="1"/>
    <col min="236" max="236" width="11.265625" bestFit="1" customWidth="1"/>
    <col min="237" max="237" width="7.59765625" bestFit="1" customWidth="1"/>
    <col min="238" max="244" width="11.265625" bestFit="1" customWidth="1"/>
    <col min="245" max="245" width="7.59765625" bestFit="1" customWidth="1"/>
    <col min="246" max="246" width="8" bestFit="1" customWidth="1"/>
    <col min="247" max="255" width="11.265625" bestFit="1" customWidth="1"/>
    <col min="256" max="256" width="7.59765625" bestFit="1" customWidth="1"/>
    <col min="257" max="257" width="8" bestFit="1" customWidth="1"/>
    <col min="258" max="263" width="11.265625" bestFit="1" customWidth="1"/>
    <col min="264" max="265" width="7.59765625" bestFit="1" customWidth="1"/>
    <col min="266" max="266" width="8" bestFit="1" customWidth="1"/>
    <col min="267" max="268" width="11.265625" bestFit="1" customWidth="1"/>
    <col min="269" max="269" width="7.59765625" bestFit="1" customWidth="1"/>
    <col min="270" max="271" width="11.265625" bestFit="1" customWidth="1"/>
    <col min="272" max="272" width="7.59765625" bestFit="1" customWidth="1"/>
    <col min="273" max="277" width="11.265625" bestFit="1" customWidth="1"/>
    <col min="278" max="278" width="7.59765625" bestFit="1" customWidth="1"/>
    <col min="279" max="279" width="8" bestFit="1" customWidth="1"/>
    <col min="280" max="285" width="11.265625" bestFit="1" customWidth="1"/>
    <col min="286" max="287" width="7.59765625" bestFit="1" customWidth="1"/>
    <col min="288" max="288" width="8" bestFit="1" customWidth="1"/>
    <col min="289" max="291" width="11.265625" bestFit="1" customWidth="1"/>
    <col min="292" max="292" width="7.59765625" bestFit="1" customWidth="1"/>
    <col min="293" max="293" width="11.265625" bestFit="1" customWidth="1"/>
    <col min="294" max="294" width="7.59765625" bestFit="1" customWidth="1"/>
    <col min="295" max="299" width="11.265625" bestFit="1" customWidth="1"/>
    <col min="300" max="300" width="7.59765625" bestFit="1" customWidth="1"/>
    <col min="301" max="301" width="8" bestFit="1" customWidth="1"/>
    <col min="302" max="302" width="7.59765625" bestFit="1" customWidth="1"/>
    <col min="303" max="309" width="11.265625" bestFit="1" customWidth="1"/>
    <col min="310" max="310" width="7.59765625" bestFit="1" customWidth="1"/>
    <col min="311" max="311" width="8" bestFit="1" customWidth="1"/>
    <col min="312" max="312" width="11.265625" bestFit="1" customWidth="1"/>
    <col min="313" max="313" width="7.59765625" bestFit="1" customWidth="1"/>
    <col min="314" max="322" width="11.265625" bestFit="1" customWidth="1"/>
    <col min="323" max="323" width="7.59765625" bestFit="1" customWidth="1"/>
    <col min="324" max="324" width="8" bestFit="1" customWidth="1"/>
    <col min="325" max="329" width="11.265625" bestFit="1" customWidth="1"/>
    <col min="330" max="330" width="7.59765625" bestFit="1" customWidth="1"/>
    <col min="331" max="335" width="11.265625" bestFit="1" customWidth="1"/>
    <col min="336" max="336" width="7.59765625" bestFit="1" customWidth="1"/>
    <col min="337" max="337" width="8" bestFit="1" customWidth="1"/>
    <col min="338" max="345" width="11.265625" bestFit="1" customWidth="1"/>
    <col min="346" max="346" width="7.59765625" bestFit="1" customWidth="1"/>
    <col min="347" max="348" width="11.265625" bestFit="1" customWidth="1"/>
    <col min="349" max="349" width="7.59765625" bestFit="1" customWidth="1"/>
    <col min="350" max="350" width="8" bestFit="1" customWidth="1"/>
    <col min="351" max="352" width="11.265625" bestFit="1" customWidth="1"/>
    <col min="353" max="353" width="7.59765625" bestFit="1" customWidth="1"/>
    <col min="354" max="355" width="11.265625" bestFit="1" customWidth="1"/>
    <col min="356" max="356" width="7.59765625" bestFit="1" customWidth="1"/>
    <col min="357" max="361" width="11.265625" bestFit="1" customWidth="1"/>
    <col min="362" max="362" width="7.59765625" bestFit="1" customWidth="1"/>
    <col min="363" max="363" width="8" bestFit="1" customWidth="1"/>
    <col min="364" max="369" width="11.265625" bestFit="1" customWidth="1"/>
    <col min="370" max="370" width="7.59765625" bestFit="1" customWidth="1"/>
    <col min="371" max="371" width="8" bestFit="1" customWidth="1"/>
    <col min="372" max="373" width="11.265625" bestFit="1" customWidth="1"/>
    <col min="374" max="374" width="7.59765625" bestFit="1" customWidth="1"/>
    <col min="375" max="375" width="8" bestFit="1" customWidth="1"/>
    <col min="376" max="386" width="11.265625" bestFit="1" customWidth="1"/>
    <col min="387" max="387" width="7.59765625" bestFit="1" customWidth="1"/>
    <col min="388" max="388" width="8" bestFit="1" customWidth="1"/>
    <col min="389" max="390" width="11.265625" bestFit="1" customWidth="1"/>
    <col min="391" max="391" width="7.59765625" bestFit="1" customWidth="1"/>
    <col min="392" max="393" width="11.265625" bestFit="1" customWidth="1"/>
    <col min="394" max="394" width="7.59765625" bestFit="1" customWidth="1"/>
    <col min="395" max="395" width="8" bestFit="1" customWidth="1"/>
    <col min="396" max="397" width="11.265625" bestFit="1" customWidth="1"/>
    <col min="398" max="398" width="7.59765625" bestFit="1" customWidth="1"/>
    <col min="399" max="400" width="11.265625" bestFit="1" customWidth="1"/>
    <col min="401" max="401" width="7.59765625" bestFit="1" customWidth="1"/>
    <col min="402" max="406" width="11.265625" bestFit="1" customWidth="1"/>
    <col min="407" max="407" width="7.59765625" bestFit="1" customWidth="1"/>
    <col min="408" max="408" width="8" bestFit="1" customWidth="1"/>
    <col min="409" max="409" width="11.265625" bestFit="1" customWidth="1"/>
    <col min="410" max="410" width="7.59765625" bestFit="1" customWidth="1"/>
    <col min="411" max="416" width="11.265625" bestFit="1" customWidth="1"/>
    <col min="417" max="418" width="7.59765625" bestFit="1" customWidth="1"/>
    <col min="419" max="419" width="8" bestFit="1" customWidth="1"/>
    <col min="420" max="425" width="11.265625" bestFit="1" customWidth="1"/>
    <col min="426" max="427" width="7.59765625" bestFit="1" customWidth="1"/>
    <col min="428" max="428" width="8" bestFit="1" customWidth="1"/>
    <col min="429" max="430" width="11.265625" bestFit="1" customWidth="1"/>
    <col min="431" max="432" width="7.59765625" bestFit="1" customWidth="1"/>
    <col min="433" max="433" width="11.265625" bestFit="1" customWidth="1"/>
    <col min="434" max="434" width="7.59765625" bestFit="1" customWidth="1"/>
    <col min="435" max="439" width="11.265625" bestFit="1" customWidth="1"/>
    <col min="440" max="440" width="7.59765625" bestFit="1" customWidth="1"/>
    <col min="441" max="441" width="8" bestFit="1" customWidth="1"/>
    <col min="442" max="447" width="11.265625" bestFit="1" customWidth="1"/>
    <col min="448" max="448" width="7.59765625" bestFit="1" customWidth="1"/>
    <col min="449" max="449" width="8" bestFit="1" customWidth="1"/>
    <col min="450" max="451" width="7.59765625" bestFit="1" customWidth="1"/>
    <col min="452" max="454" width="11.265625" bestFit="1" customWidth="1"/>
    <col min="455" max="455" width="7.59765625" bestFit="1" customWidth="1"/>
    <col min="456" max="460" width="11.265625" bestFit="1" customWidth="1"/>
    <col min="461" max="461" width="7.59765625" bestFit="1" customWidth="1"/>
    <col min="462" max="462" width="8" bestFit="1" customWidth="1"/>
    <col min="463" max="471" width="11.265625" bestFit="1" customWidth="1"/>
    <col min="472" max="472" width="7.59765625" bestFit="1" customWidth="1"/>
    <col min="473" max="473" width="8" bestFit="1" customWidth="1"/>
    <col min="474" max="478" width="11.265625" bestFit="1" customWidth="1"/>
    <col min="479" max="479" width="7.59765625" bestFit="1" customWidth="1"/>
    <col min="480" max="480" width="8" bestFit="1" customWidth="1"/>
    <col min="481" max="481" width="7.59765625" bestFit="1" customWidth="1"/>
    <col min="482" max="485" width="11.265625" bestFit="1" customWidth="1"/>
    <col min="486" max="486" width="7.59765625" bestFit="1" customWidth="1"/>
    <col min="487" max="487" width="8" bestFit="1" customWidth="1"/>
    <col min="488" max="489" width="11.265625" bestFit="1" customWidth="1"/>
    <col min="490" max="490" width="7.59765625" bestFit="1" customWidth="1"/>
    <col min="491" max="492" width="11.265625" bestFit="1" customWidth="1"/>
    <col min="493" max="493" width="7.59765625" bestFit="1" customWidth="1"/>
    <col min="494" max="494" width="8" bestFit="1" customWidth="1"/>
    <col min="495" max="496" width="11.265625" bestFit="1" customWidth="1"/>
    <col min="497" max="497" width="7.59765625" bestFit="1" customWidth="1"/>
    <col min="498" max="499" width="11.265625" bestFit="1" customWidth="1"/>
    <col min="500" max="500" width="7.59765625" bestFit="1" customWidth="1"/>
    <col min="501" max="501" width="8" bestFit="1" customWidth="1"/>
    <col min="502" max="512" width="11.265625" bestFit="1" customWidth="1"/>
    <col min="513" max="513" width="7.59765625" bestFit="1" customWidth="1"/>
    <col min="514" max="514" width="8" bestFit="1" customWidth="1"/>
    <col min="515" max="515" width="11.265625" bestFit="1" customWidth="1"/>
    <col min="516" max="516" width="7.59765625" bestFit="1" customWidth="1"/>
    <col min="517" max="523" width="11.265625" bestFit="1" customWidth="1"/>
    <col min="524" max="524" width="7.59765625" bestFit="1" customWidth="1"/>
    <col min="525" max="525" width="8" bestFit="1" customWidth="1"/>
    <col min="526" max="533" width="11.265625" bestFit="1" customWidth="1"/>
    <col min="534" max="534" width="7.59765625" bestFit="1" customWidth="1"/>
    <col min="535" max="535" width="8" bestFit="1" customWidth="1"/>
    <col min="536" max="538" width="11.265625" bestFit="1" customWidth="1"/>
    <col min="539" max="539" width="7.59765625" bestFit="1" customWidth="1"/>
    <col min="540" max="540" width="11.265625" bestFit="1" customWidth="1"/>
    <col min="541" max="541" width="7.59765625" bestFit="1" customWidth="1"/>
    <col min="542" max="542" width="8" bestFit="1" customWidth="1"/>
    <col min="543" max="544" width="11.265625" bestFit="1" customWidth="1"/>
    <col min="545" max="545" width="7.59765625" bestFit="1" customWidth="1"/>
    <col min="546" max="547" width="11.265625" bestFit="1" customWidth="1"/>
    <col min="548" max="548" width="7.59765625" bestFit="1" customWidth="1"/>
    <col min="549" max="549" width="8" bestFit="1" customWidth="1"/>
    <col min="550" max="551" width="11.265625" bestFit="1" customWidth="1"/>
    <col min="552" max="552" width="7.59765625" bestFit="1" customWidth="1"/>
    <col min="553" max="554" width="11.265625" bestFit="1" customWidth="1"/>
    <col min="555" max="555" width="7.59765625" bestFit="1" customWidth="1"/>
    <col min="556" max="560" width="11.265625" bestFit="1" customWidth="1"/>
    <col min="561" max="561" width="7.59765625" bestFit="1" customWidth="1"/>
    <col min="562" max="562" width="8" bestFit="1" customWidth="1"/>
    <col min="563" max="563" width="7.59765625" bestFit="1" customWidth="1"/>
    <col min="564" max="567" width="11.265625" bestFit="1" customWidth="1"/>
    <col min="568" max="568" width="7.59765625" bestFit="1" customWidth="1"/>
    <col min="569" max="569" width="8" bestFit="1" customWidth="1"/>
    <col min="570" max="570" width="7.59765625" bestFit="1" customWidth="1"/>
    <col min="571" max="574" width="11.265625" bestFit="1" customWidth="1"/>
    <col min="575" max="575" width="7.59765625" bestFit="1" customWidth="1"/>
    <col min="576" max="576" width="8" bestFit="1" customWidth="1"/>
    <col min="577" max="577" width="7.59765625" bestFit="1" customWidth="1"/>
    <col min="578" max="581" width="11.265625" bestFit="1" customWidth="1"/>
    <col min="582" max="582" width="7.59765625" bestFit="1" customWidth="1"/>
    <col min="583" max="587" width="11.265625" bestFit="1" customWidth="1"/>
    <col min="588" max="588" width="7.59765625" bestFit="1" customWidth="1"/>
    <col min="589" max="589" width="8" bestFit="1" customWidth="1"/>
    <col min="590" max="598" width="11.265625" bestFit="1" customWidth="1"/>
    <col min="599" max="599" width="7.59765625" bestFit="1" customWidth="1"/>
    <col min="600" max="600" width="8" bestFit="1" customWidth="1"/>
    <col min="601" max="605" width="11.265625" bestFit="1" customWidth="1"/>
    <col min="606" max="606" width="7.59765625" bestFit="1" customWidth="1"/>
    <col min="607" max="607" width="8" bestFit="1" customWidth="1"/>
    <col min="608" max="608" width="7.59765625" bestFit="1" customWidth="1"/>
    <col min="609" max="612" width="11.265625" bestFit="1" customWidth="1"/>
    <col min="613" max="613" width="7.59765625" bestFit="1" customWidth="1"/>
    <col min="614" max="618" width="11.265625" bestFit="1" customWidth="1"/>
    <col min="619" max="619" width="7.59765625" bestFit="1" customWidth="1"/>
    <col min="620" max="620" width="8" bestFit="1" customWidth="1"/>
    <col min="621" max="621" width="7.59765625" bestFit="1" customWidth="1"/>
    <col min="622" max="625" width="11.265625" bestFit="1" customWidth="1"/>
    <col min="626" max="626" width="7.59765625" bestFit="1" customWidth="1"/>
    <col min="627" max="631" width="11.265625" bestFit="1" customWidth="1"/>
    <col min="632" max="632" width="7.59765625" bestFit="1" customWidth="1"/>
    <col min="633" max="633" width="8" bestFit="1" customWidth="1"/>
    <col min="634" max="642" width="11.265625" bestFit="1" customWidth="1"/>
    <col min="643" max="643" width="7.59765625" bestFit="1" customWidth="1"/>
    <col min="644" max="644" width="8" bestFit="1" customWidth="1"/>
    <col min="645" max="650" width="11.265625" bestFit="1" customWidth="1"/>
    <col min="651" max="652" width="7.59765625" bestFit="1" customWidth="1"/>
    <col min="653" max="653" width="8" bestFit="1" customWidth="1"/>
    <col min="654" max="659" width="11.265625" bestFit="1" customWidth="1"/>
    <col min="660" max="660" width="7.59765625" bestFit="1" customWidth="1"/>
    <col min="661" max="661" width="8" bestFit="1" customWidth="1"/>
    <col min="662" max="662" width="7.59765625" bestFit="1" customWidth="1"/>
    <col min="663" max="666" width="11.265625" bestFit="1" customWidth="1"/>
    <col min="667" max="667" width="7.59765625" bestFit="1" customWidth="1"/>
    <col min="668" max="672" width="11.265625" bestFit="1" customWidth="1"/>
    <col min="673" max="673" width="7.59765625" bestFit="1" customWidth="1"/>
    <col min="674" max="674" width="8" bestFit="1" customWidth="1"/>
    <col min="675" max="683" width="11.265625" bestFit="1" customWidth="1"/>
    <col min="684" max="684" width="7.59765625" bestFit="1" customWidth="1"/>
    <col min="685" max="685" width="8" bestFit="1" customWidth="1"/>
    <col min="686" max="691" width="11.265625" bestFit="1" customWidth="1"/>
    <col min="692" max="692" width="7.59765625" bestFit="1" customWidth="1"/>
    <col min="693" max="693" width="8" bestFit="1" customWidth="1"/>
    <col min="694" max="695" width="11.265625" bestFit="1" customWidth="1"/>
    <col min="696" max="696" width="7.59765625" bestFit="1" customWidth="1"/>
    <col min="697" max="699" width="11.265625" bestFit="1" customWidth="1"/>
    <col min="700" max="700" width="7.59765625" bestFit="1" customWidth="1"/>
    <col min="701" max="701" width="8" bestFit="1" customWidth="1"/>
    <col min="702" max="706" width="11.265625" bestFit="1" customWidth="1"/>
    <col min="707" max="707" width="7.59765625" bestFit="1" customWidth="1"/>
    <col min="708" max="708" width="8" bestFit="1" customWidth="1"/>
    <col min="709" max="709" width="7.59765625" bestFit="1" customWidth="1"/>
    <col min="710" max="712" width="11.265625" bestFit="1" customWidth="1"/>
    <col min="713" max="714" width="7.59765625" bestFit="1" customWidth="1"/>
    <col min="715" max="715" width="8" bestFit="1" customWidth="1"/>
    <col min="716" max="718" width="11.265625" bestFit="1" customWidth="1"/>
    <col min="719" max="719" width="7.59765625" bestFit="1" customWidth="1"/>
    <col min="720" max="720" width="11.265625" bestFit="1" customWidth="1"/>
    <col min="721" max="721" width="7.59765625" bestFit="1" customWidth="1"/>
    <col min="722" max="726" width="11.265625" bestFit="1" customWidth="1"/>
    <col min="727" max="727" width="7.59765625" bestFit="1" customWidth="1"/>
    <col min="728" max="728" width="8" bestFit="1" customWidth="1"/>
    <col min="729" max="730" width="11.265625" bestFit="1" customWidth="1"/>
    <col min="731" max="731" width="7.59765625" bestFit="1" customWidth="1"/>
    <col min="732" max="733" width="11.265625" bestFit="1" customWidth="1"/>
    <col min="734" max="734" width="7.59765625" bestFit="1" customWidth="1"/>
    <col min="735" max="735" width="8" bestFit="1" customWidth="1"/>
    <col min="736" max="737" width="11.265625" bestFit="1" customWidth="1"/>
    <col min="738" max="738" width="7.59765625" bestFit="1" customWidth="1"/>
    <col min="739" max="740" width="11.265625" bestFit="1" customWidth="1"/>
    <col min="741" max="741" width="7.59765625" bestFit="1" customWidth="1"/>
    <col min="742" max="746" width="11.265625" bestFit="1" customWidth="1"/>
    <col min="747" max="747" width="7.59765625" bestFit="1" customWidth="1"/>
    <col min="748" max="748" width="8" bestFit="1" customWidth="1"/>
    <col min="749" max="754" width="11.265625" bestFit="1" customWidth="1"/>
    <col min="755" max="756" width="7.59765625" bestFit="1" customWidth="1"/>
    <col min="757" max="757" width="8" bestFit="1" customWidth="1"/>
    <col min="758" max="762" width="11.265625" bestFit="1" customWidth="1"/>
    <col min="763" max="763" width="7.59765625" bestFit="1" customWidth="1"/>
    <col min="764" max="764" width="8" bestFit="1" customWidth="1"/>
    <col min="765" max="766" width="11.265625" bestFit="1" customWidth="1"/>
    <col min="767" max="767" width="7.59765625" bestFit="1" customWidth="1"/>
    <col min="768" max="769" width="11.265625" bestFit="1" customWidth="1"/>
    <col min="770" max="770" width="7.59765625" bestFit="1" customWidth="1"/>
    <col min="771" max="771" width="8" bestFit="1" customWidth="1"/>
    <col min="772" max="773" width="11.265625" bestFit="1" customWidth="1"/>
    <col min="774" max="774" width="7.59765625" bestFit="1" customWidth="1"/>
    <col min="775" max="776" width="11.265625" bestFit="1" customWidth="1"/>
    <col min="777" max="777" width="7.59765625" bestFit="1" customWidth="1"/>
    <col min="778" max="778" width="8" bestFit="1" customWidth="1"/>
    <col min="779" max="780" width="11.265625" bestFit="1" customWidth="1"/>
    <col min="781" max="781" width="7.59765625" bestFit="1" customWidth="1"/>
    <col min="782" max="783" width="11.265625" bestFit="1" customWidth="1"/>
    <col min="784" max="784" width="7.59765625" bestFit="1" customWidth="1"/>
    <col min="785" max="785" width="8" bestFit="1" customWidth="1"/>
    <col min="786" max="787" width="11.265625" bestFit="1" customWidth="1"/>
    <col min="788" max="788" width="7.59765625" bestFit="1" customWidth="1"/>
    <col min="789" max="796" width="11.265625" bestFit="1" customWidth="1"/>
    <col min="797" max="797" width="7.59765625" bestFit="1" customWidth="1"/>
    <col min="798" max="798" width="8" bestFit="1" customWidth="1"/>
    <col min="799" max="799" width="11.265625" bestFit="1" customWidth="1"/>
    <col min="800" max="800" width="7.59765625" bestFit="1" customWidth="1"/>
    <col min="801" max="809" width="11.265625" bestFit="1" customWidth="1"/>
    <col min="810" max="810" width="7.59765625" bestFit="1" customWidth="1"/>
    <col min="811" max="811" width="8" bestFit="1" customWidth="1"/>
    <col min="812" max="816" width="11.265625" bestFit="1" customWidth="1"/>
    <col min="817" max="817" width="7.59765625" bestFit="1" customWidth="1"/>
    <col min="818" max="822" width="11.265625" bestFit="1" customWidth="1"/>
    <col min="823" max="823" width="7.59765625" bestFit="1" customWidth="1"/>
    <col min="824" max="824" width="8" bestFit="1" customWidth="1"/>
    <col min="825" max="830" width="11.265625" bestFit="1" customWidth="1"/>
    <col min="831" max="831" width="7.59765625" bestFit="1" customWidth="1"/>
    <col min="832" max="832" width="8" bestFit="1" customWidth="1"/>
    <col min="833" max="843" width="11.265625" bestFit="1" customWidth="1"/>
    <col min="844" max="844" width="7.59765625" bestFit="1" customWidth="1"/>
    <col min="845" max="845" width="8" bestFit="1" customWidth="1"/>
    <col min="846" max="854" width="11.265625" bestFit="1" customWidth="1"/>
    <col min="855" max="855" width="7.59765625" bestFit="1" customWidth="1"/>
    <col min="856" max="856" width="8" bestFit="1" customWidth="1"/>
    <col min="857" max="857" width="11.265625" bestFit="1" customWidth="1"/>
    <col min="858" max="858" width="7.59765625" bestFit="1" customWidth="1"/>
    <col min="859" max="865" width="11.265625" bestFit="1" customWidth="1"/>
    <col min="866" max="866" width="7.59765625" bestFit="1" customWidth="1"/>
    <col min="867" max="867" width="11.265625" bestFit="1" customWidth="1"/>
    <col min="868" max="868" width="7.59765625" bestFit="1" customWidth="1"/>
    <col min="869" max="869" width="8" bestFit="1" customWidth="1"/>
    <col min="870" max="875" width="11.265625" bestFit="1" customWidth="1"/>
    <col min="876" max="876" width="7.59765625" bestFit="1" customWidth="1"/>
    <col min="877" max="879" width="11.265625" bestFit="1" customWidth="1"/>
    <col min="880" max="880" width="7.59765625" bestFit="1" customWidth="1"/>
    <col min="881" max="881" width="8" bestFit="1" customWidth="1"/>
    <col min="882" max="890" width="11.265625" bestFit="1" customWidth="1"/>
    <col min="891" max="891" width="7.59765625" bestFit="1" customWidth="1"/>
    <col min="892" max="892" width="8" bestFit="1" customWidth="1"/>
    <col min="893" max="894" width="11.265625" bestFit="1" customWidth="1"/>
    <col min="895" max="895" width="7.59765625" bestFit="1" customWidth="1"/>
    <col min="896" max="897" width="11.265625" bestFit="1" customWidth="1"/>
    <col min="898" max="898" width="7.59765625" bestFit="1" customWidth="1"/>
    <col min="899" max="903" width="11.265625" bestFit="1" customWidth="1"/>
    <col min="904" max="904" width="7.59765625" bestFit="1" customWidth="1"/>
    <col min="905" max="905" width="8" bestFit="1" customWidth="1"/>
    <col min="906" max="906" width="11.265625" bestFit="1" customWidth="1"/>
    <col min="907" max="907" width="7.59765625" bestFit="1" customWidth="1"/>
    <col min="908" max="914" width="11.265625" bestFit="1" customWidth="1"/>
    <col min="915" max="915" width="7.59765625" bestFit="1" customWidth="1"/>
    <col min="916" max="916" width="8" bestFit="1" customWidth="1"/>
    <col min="917" max="922" width="11.265625" bestFit="1" customWidth="1"/>
    <col min="923" max="924" width="7.59765625" bestFit="1" customWidth="1"/>
    <col min="925" max="925" width="8" bestFit="1" customWidth="1"/>
    <col min="926" max="930" width="11.265625" bestFit="1" customWidth="1"/>
    <col min="931" max="931" width="7.59765625" bestFit="1" customWidth="1"/>
    <col min="932" max="932" width="8" bestFit="1" customWidth="1"/>
    <col min="933" max="934" width="11.265625" bestFit="1" customWidth="1"/>
    <col min="935" max="935" width="7.59765625" bestFit="1" customWidth="1"/>
    <col min="936" max="937" width="11.265625" bestFit="1" customWidth="1"/>
    <col min="938" max="938" width="7.59765625" bestFit="1" customWidth="1"/>
    <col min="939" max="939" width="8" bestFit="1" customWidth="1"/>
    <col min="940" max="950" width="11.265625" bestFit="1" customWidth="1"/>
    <col min="951" max="951" width="7.59765625" bestFit="1" customWidth="1"/>
    <col min="952" max="952" width="8" bestFit="1" customWidth="1"/>
    <col min="953" max="960" width="11.265625" bestFit="1" customWidth="1"/>
    <col min="961" max="962" width="7.59765625" bestFit="1" customWidth="1"/>
    <col min="963" max="963" width="8" bestFit="1" customWidth="1"/>
    <col min="964" max="964" width="11.265625" bestFit="1" customWidth="1"/>
    <col min="965" max="965" width="8.59765625" bestFit="1" customWidth="1"/>
    <col min="966" max="968" width="11.265625" bestFit="1" customWidth="1"/>
    <col min="969" max="969" width="7.59765625" bestFit="1" customWidth="1"/>
    <col min="970" max="972" width="11.265625" bestFit="1" customWidth="1"/>
    <col min="973" max="973" width="7.59765625" bestFit="1" customWidth="1"/>
    <col min="974" max="974" width="8" bestFit="1" customWidth="1"/>
    <col min="975" max="980" width="11.265625" bestFit="1" customWidth="1"/>
    <col min="981" max="982" width="7.59765625" bestFit="1" customWidth="1"/>
    <col min="983" max="983" width="8" bestFit="1" customWidth="1"/>
    <col min="984" max="984" width="7.59765625" bestFit="1" customWidth="1"/>
    <col min="985" max="988" width="11.265625" bestFit="1" customWidth="1"/>
    <col min="989" max="989" width="7.59765625" bestFit="1" customWidth="1"/>
    <col min="990" max="994" width="11.265625" bestFit="1" customWidth="1"/>
    <col min="995" max="995" width="7.59765625" bestFit="1" customWidth="1"/>
    <col min="996" max="996" width="8" bestFit="1" customWidth="1"/>
    <col min="997" max="1001" width="11.265625" bestFit="1" customWidth="1"/>
    <col min="1002" max="1002" width="7.59765625" bestFit="1" customWidth="1"/>
    <col min="1003" max="1003" width="8" bestFit="1" customWidth="1"/>
    <col min="1004" max="1005" width="11.265625" bestFit="1" customWidth="1"/>
    <col min="1006" max="1006" width="7.59765625" bestFit="1" customWidth="1"/>
    <col min="1007" max="1008" width="11.265625" bestFit="1" customWidth="1"/>
    <col min="1009" max="1009" width="7.59765625" bestFit="1" customWidth="1"/>
    <col min="1010" max="1014" width="11.265625" bestFit="1" customWidth="1"/>
    <col min="1015" max="1015" width="7.59765625" bestFit="1" customWidth="1"/>
    <col min="1016" max="1016" width="8" bestFit="1" customWidth="1"/>
    <col min="1017" max="1017" width="11.265625" bestFit="1" customWidth="1"/>
    <col min="1018" max="1018" width="7.59765625" bestFit="1" customWidth="1"/>
    <col min="1019" max="1020" width="11.265625" bestFit="1" customWidth="1"/>
    <col min="1021" max="1021" width="7.59765625" bestFit="1" customWidth="1"/>
    <col min="1022" max="1025" width="11.265625" bestFit="1" customWidth="1"/>
    <col min="1026" max="1026" width="7.59765625" bestFit="1" customWidth="1"/>
    <col min="1027" max="1027" width="8" bestFit="1" customWidth="1"/>
    <col min="1028" max="1028" width="11.265625" bestFit="1" customWidth="1"/>
    <col min="1029" max="1029" width="7.59765625" bestFit="1" customWidth="1"/>
    <col min="1030" max="1036" width="11.265625" bestFit="1" customWidth="1"/>
    <col min="1037" max="1037" width="7.59765625" bestFit="1" customWidth="1"/>
    <col min="1038" max="1038" width="8" bestFit="1" customWidth="1"/>
    <col min="1039" max="1039" width="7.59765625" bestFit="1" customWidth="1"/>
    <col min="1040" max="1049" width="11.265625" bestFit="1" customWidth="1"/>
    <col min="1050" max="1050" width="7.59765625" bestFit="1" customWidth="1"/>
    <col min="1051" max="1051" width="8" bestFit="1" customWidth="1"/>
    <col min="1052" max="1053" width="11.265625" bestFit="1" customWidth="1"/>
    <col min="1054" max="1055" width="7.59765625" bestFit="1" customWidth="1"/>
    <col min="1056" max="1056" width="11.265625" bestFit="1" customWidth="1"/>
    <col min="1057" max="1057" width="7.59765625" bestFit="1" customWidth="1"/>
    <col min="1058" max="1062" width="11.265625" bestFit="1" customWidth="1"/>
    <col min="1063" max="1063" width="7.59765625" bestFit="1" customWidth="1"/>
    <col min="1064" max="1064" width="8" bestFit="1" customWidth="1"/>
    <col min="1065" max="1065" width="7.59765625" bestFit="1" customWidth="1"/>
    <col min="1066" max="1069" width="11.265625" bestFit="1" customWidth="1"/>
    <col min="1070" max="1070" width="7.59765625" bestFit="1" customWidth="1"/>
    <col min="1071" max="1075" width="11.265625" bestFit="1" customWidth="1"/>
    <col min="1076" max="1076" width="8.59765625" bestFit="1" customWidth="1"/>
    <col min="1077" max="1077" width="12.796875" bestFit="1" customWidth="1"/>
    <col min="1078" max="1085" width="11.265625" bestFit="1" customWidth="1"/>
    <col min="1086" max="1086" width="7.59765625" bestFit="1" customWidth="1"/>
    <col min="1087" max="1087" width="11.265625" bestFit="1" customWidth="1"/>
    <col min="1088" max="1088" width="7.59765625" bestFit="1" customWidth="1"/>
    <col min="1089" max="1089" width="8" bestFit="1" customWidth="1"/>
    <col min="1090" max="1098" width="11.265625" bestFit="1" customWidth="1"/>
    <col min="1099" max="1099" width="7.59765625" bestFit="1" customWidth="1"/>
    <col min="1100" max="1100" width="8" bestFit="1" customWidth="1"/>
    <col min="1101" max="1108" width="11.265625" bestFit="1" customWidth="1"/>
    <col min="1109" max="1109" width="7.59765625" bestFit="1" customWidth="1"/>
    <col min="1110" max="1110" width="8" bestFit="1" customWidth="1"/>
    <col min="1111" max="1116" width="11.265625" bestFit="1" customWidth="1"/>
    <col min="1117" max="1119" width="7.59765625" bestFit="1" customWidth="1"/>
    <col min="1120" max="1120" width="8" bestFit="1" customWidth="1"/>
    <col min="1121" max="1128" width="11.265625" bestFit="1" customWidth="1"/>
    <col min="1129" max="1129" width="7.59765625" bestFit="1" customWidth="1"/>
    <col min="1130" max="1130" width="8" bestFit="1" customWidth="1"/>
    <col min="1131" max="1131" width="7.59765625" bestFit="1" customWidth="1"/>
    <col min="1132" max="1138" width="11.265625" bestFit="1" customWidth="1"/>
    <col min="1139" max="1139" width="7.59765625" bestFit="1" customWidth="1"/>
    <col min="1140" max="1140" width="8" bestFit="1" customWidth="1"/>
    <col min="1141" max="1148" width="11.265625" bestFit="1" customWidth="1"/>
    <col min="1149" max="1149" width="7.59765625" bestFit="1" customWidth="1"/>
    <col min="1150" max="1150" width="8" bestFit="1" customWidth="1"/>
    <col min="1151" max="1158" width="11.265625" bestFit="1" customWidth="1"/>
    <col min="1159" max="1159" width="7.59765625" bestFit="1" customWidth="1"/>
    <col min="1160" max="1160" width="8" bestFit="1" customWidth="1"/>
    <col min="1161" max="1166" width="11.265625" bestFit="1" customWidth="1"/>
    <col min="1167" max="1168" width="7.59765625" bestFit="1" customWidth="1"/>
    <col min="1169" max="1169" width="8" bestFit="1" customWidth="1"/>
    <col min="1170" max="1170" width="7.59765625" bestFit="1" customWidth="1"/>
    <col min="1171" max="1174" width="11.265625" bestFit="1" customWidth="1"/>
    <col min="1175" max="1175" width="7.59765625" bestFit="1" customWidth="1"/>
    <col min="1176" max="1177" width="11.265625" bestFit="1" customWidth="1"/>
    <col min="1178" max="1178" width="7.59765625" bestFit="1" customWidth="1"/>
    <col min="1179" max="1179" width="8" bestFit="1" customWidth="1"/>
    <col min="1180" max="1187" width="11.265625" bestFit="1" customWidth="1"/>
    <col min="1188" max="1188" width="7.59765625" bestFit="1" customWidth="1"/>
    <col min="1189" max="1189" width="8" bestFit="1" customWidth="1"/>
    <col min="1190" max="1197" width="11.265625" bestFit="1" customWidth="1"/>
    <col min="1198" max="1198" width="7.59765625" bestFit="1" customWidth="1"/>
    <col min="1199" max="1199" width="8" bestFit="1" customWidth="1"/>
    <col min="1200" max="1207" width="11.265625" bestFit="1" customWidth="1"/>
    <col min="1208" max="1208" width="7.59765625" bestFit="1" customWidth="1"/>
    <col min="1209" max="1209" width="8" bestFit="1" customWidth="1"/>
    <col min="1210" max="1217" width="11.265625" bestFit="1" customWidth="1"/>
    <col min="1218" max="1218" width="7.59765625" bestFit="1" customWidth="1"/>
    <col min="1219" max="1219" width="8" bestFit="1" customWidth="1"/>
    <col min="1220" max="1225" width="11.265625" bestFit="1" customWidth="1"/>
    <col min="1226" max="1227" width="7.59765625" bestFit="1" customWidth="1"/>
    <col min="1228" max="1228" width="8" bestFit="1" customWidth="1"/>
    <col min="1229" max="1234" width="11.265625" bestFit="1" customWidth="1"/>
    <col min="1235" max="1236" width="7.59765625" bestFit="1" customWidth="1"/>
    <col min="1237" max="1237" width="8" bestFit="1" customWidth="1"/>
    <col min="1238" max="1243" width="11.265625" bestFit="1" customWidth="1"/>
    <col min="1244" max="1245" width="7.59765625" bestFit="1" customWidth="1"/>
    <col min="1246" max="1246" width="8" bestFit="1" customWidth="1"/>
    <col min="1247" max="1252" width="11.265625" bestFit="1" customWidth="1"/>
    <col min="1253" max="1253" width="7.59765625" bestFit="1" customWidth="1"/>
    <col min="1254" max="1254" width="8" bestFit="1" customWidth="1"/>
    <col min="1255" max="1260" width="11.265625" bestFit="1" customWidth="1"/>
    <col min="1261" max="1262" width="7.59765625" bestFit="1" customWidth="1"/>
    <col min="1263" max="1263" width="8" bestFit="1" customWidth="1"/>
    <col min="1264" max="1269" width="11.265625" bestFit="1" customWidth="1"/>
    <col min="1270" max="1271" width="7.59765625" bestFit="1" customWidth="1"/>
    <col min="1272" max="1272" width="8" bestFit="1" customWidth="1"/>
    <col min="1273" max="1278" width="11.265625" bestFit="1" customWidth="1"/>
    <col min="1279" max="1280" width="7.59765625" bestFit="1" customWidth="1"/>
    <col min="1281" max="1281" width="8" bestFit="1" customWidth="1"/>
    <col min="1282" max="1287" width="11.265625" bestFit="1" customWidth="1"/>
    <col min="1288" max="1289" width="7.59765625" bestFit="1" customWidth="1"/>
    <col min="1290" max="1290" width="8" bestFit="1" customWidth="1"/>
    <col min="1291" max="1296" width="11.265625" bestFit="1" customWidth="1"/>
    <col min="1297" max="1298" width="7.59765625" bestFit="1" customWidth="1"/>
    <col min="1299" max="1299" width="8" bestFit="1" customWidth="1"/>
    <col min="1300" max="1305" width="11.265625" bestFit="1" customWidth="1"/>
    <col min="1306" max="1306" width="7.59765625" bestFit="1" customWidth="1"/>
    <col min="1307" max="1307" width="8" bestFit="1" customWidth="1"/>
    <col min="1308" max="1313" width="11.265625" bestFit="1" customWidth="1"/>
    <col min="1314" max="1315" width="7.59765625" bestFit="1" customWidth="1"/>
    <col min="1316" max="1316" width="8" bestFit="1" customWidth="1"/>
    <col min="1317" max="1322" width="11.265625" bestFit="1" customWidth="1"/>
    <col min="1323" max="1324" width="7.59765625" bestFit="1" customWidth="1"/>
    <col min="1325" max="1325" width="8" bestFit="1" customWidth="1"/>
    <col min="1326" max="1331" width="11.265625" bestFit="1" customWidth="1"/>
    <col min="1332" max="1332" width="7.59765625" bestFit="1" customWidth="1"/>
    <col min="1333" max="1333" width="8" bestFit="1" customWidth="1"/>
    <col min="1334" max="1339" width="11.265625" bestFit="1" customWidth="1"/>
    <col min="1340" max="1341" width="7.59765625" bestFit="1" customWidth="1"/>
    <col min="1342" max="1342" width="8" bestFit="1" customWidth="1"/>
    <col min="1343" max="1348" width="11.265625" bestFit="1" customWidth="1"/>
    <col min="1349" max="1349" width="7.59765625" bestFit="1" customWidth="1"/>
    <col min="1350" max="1350" width="8" bestFit="1" customWidth="1"/>
    <col min="1351" max="1356" width="11.265625" bestFit="1" customWidth="1"/>
    <col min="1357" max="1358" width="7.59765625" bestFit="1" customWidth="1"/>
    <col min="1359" max="1359" width="8" bestFit="1" customWidth="1"/>
    <col min="1360" max="1365" width="11.265625" bestFit="1" customWidth="1"/>
    <col min="1366" max="1367" width="7.59765625" bestFit="1" customWidth="1"/>
    <col min="1368" max="1368" width="8" bestFit="1" customWidth="1"/>
    <col min="1369" max="1374" width="11.265625" bestFit="1" customWidth="1"/>
    <col min="1375" max="1376" width="7.59765625" bestFit="1" customWidth="1"/>
    <col min="1377" max="1377" width="8" bestFit="1" customWidth="1"/>
    <col min="1378" max="1383" width="11.265625" bestFit="1" customWidth="1"/>
    <col min="1384" max="1385" width="7.59765625" bestFit="1" customWidth="1"/>
    <col min="1386" max="1386" width="8" bestFit="1" customWidth="1"/>
    <col min="1387" max="1388" width="11.265625" bestFit="1" customWidth="1"/>
    <col min="1389" max="1389" width="7.59765625" bestFit="1" customWidth="1"/>
    <col min="1390" max="1392" width="11.265625" bestFit="1" customWidth="1"/>
    <col min="1393" max="1394" width="7.59765625" bestFit="1" customWidth="1"/>
    <col min="1395" max="1395" width="8" bestFit="1" customWidth="1"/>
    <col min="1396" max="1401" width="11.265625" bestFit="1" customWidth="1"/>
    <col min="1402" max="1403" width="7.59765625" bestFit="1" customWidth="1"/>
    <col min="1404" max="1404" width="8" bestFit="1" customWidth="1"/>
    <col min="1405" max="1410" width="11.265625" bestFit="1" customWidth="1"/>
    <col min="1411" max="1412" width="7.59765625" bestFit="1" customWidth="1"/>
    <col min="1413" max="1413" width="8" bestFit="1" customWidth="1"/>
    <col min="1414" max="1415" width="11.265625" bestFit="1" customWidth="1"/>
    <col min="1416" max="1416" width="7.59765625" bestFit="1" customWidth="1"/>
    <col min="1417" max="1418" width="11.265625" bestFit="1" customWidth="1"/>
    <col min="1419" max="1421" width="7.59765625" bestFit="1" customWidth="1"/>
    <col min="1422" max="1422" width="8" bestFit="1" customWidth="1"/>
    <col min="1423" max="1423" width="11.265625" bestFit="1" customWidth="1"/>
    <col min="1424" max="1424" width="7.59765625" bestFit="1" customWidth="1"/>
    <col min="1425" max="1428" width="11.265625" bestFit="1" customWidth="1"/>
    <col min="1429" max="1429" width="7.59765625" bestFit="1" customWidth="1"/>
    <col min="1430" max="1430" width="8" bestFit="1" customWidth="1"/>
    <col min="1431" max="1431" width="7.59765625" bestFit="1" customWidth="1"/>
    <col min="1432" max="1435" width="11.265625" bestFit="1" customWidth="1"/>
    <col min="1436" max="1436" width="7.59765625" bestFit="1" customWidth="1"/>
    <col min="1437" max="1437" width="8" bestFit="1" customWidth="1"/>
    <col min="1438" max="1438" width="7.59765625" bestFit="1" customWidth="1"/>
    <col min="1439" max="1442" width="11.265625" bestFit="1" customWidth="1"/>
    <col min="1443" max="1443" width="7.59765625" bestFit="1" customWidth="1"/>
    <col min="1444" max="1444" width="8" bestFit="1" customWidth="1"/>
    <col min="1445" max="1445" width="7.59765625" bestFit="1" customWidth="1"/>
    <col min="1446" max="1449" width="11.265625" bestFit="1" customWidth="1"/>
    <col min="1450" max="1450" width="7.59765625" bestFit="1" customWidth="1"/>
    <col min="1451" max="1451" width="8" bestFit="1" customWidth="1"/>
    <col min="1452" max="1452" width="7.59765625" bestFit="1" customWidth="1"/>
    <col min="1453" max="1453" width="6.3984375" bestFit="1" customWidth="1"/>
    <col min="1454" max="1454" width="7.59765625" bestFit="1" customWidth="1"/>
    <col min="1455" max="1458" width="11.265625" bestFit="1" customWidth="1"/>
    <col min="1459" max="1459" width="7.59765625" bestFit="1" customWidth="1"/>
    <col min="1460" max="1460" width="8" bestFit="1" customWidth="1"/>
    <col min="1461" max="1461" width="7.59765625" bestFit="1" customWidth="1"/>
    <col min="1462" max="1465" width="11.265625" bestFit="1" customWidth="1"/>
    <col min="1466" max="1466" width="7.59765625" bestFit="1" customWidth="1"/>
    <col min="1467" max="1467" width="8" bestFit="1" customWidth="1"/>
    <col min="1468" max="1468" width="7.59765625" bestFit="1" customWidth="1"/>
    <col min="1469" max="1472" width="11.265625" bestFit="1" customWidth="1"/>
    <col min="1473" max="1473" width="7.59765625" bestFit="1" customWidth="1"/>
    <col min="1474" max="1474" width="8" bestFit="1" customWidth="1"/>
    <col min="1475" max="1475" width="7.59765625" bestFit="1" customWidth="1"/>
    <col min="1476" max="1479" width="11.265625" bestFit="1" customWidth="1"/>
    <col min="1480" max="1480" width="7.59765625" bestFit="1" customWidth="1"/>
    <col min="1481" max="1481" width="8" bestFit="1" customWidth="1"/>
    <col min="1482" max="1483" width="11.265625" bestFit="1" customWidth="1"/>
    <col min="1484" max="1484" width="7.59765625" bestFit="1" customWidth="1"/>
    <col min="1485" max="1486" width="11.265625" bestFit="1" customWidth="1"/>
    <col min="1487" max="1487" width="7.59765625" bestFit="1" customWidth="1"/>
    <col min="1488" max="1488" width="8" bestFit="1" customWidth="1"/>
    <col min="1489" max="1489" width="11.265625" bestFit="1" customWidth="1"/>
    <col min="1490" max="1490" width="7.59765625" bestFit="1" customWidth="1"/>
    <col min="1491" max="1491" width="8" bestFit="1" customWidth="1"/>
    <col min="1492" max="1492" width="7.59765625" bestFit="1" customWidth="1"/>
    <col min="1493" max="1493" width="4.33203125" bestFit="1" customWidth="1"/>
    <col min="1494" max="1494" width="7.59765625" bestFit="1" customWidth="1"/>
    <col min="1495" max="1495" width="6.3984375" bestFit="1" customWidth="1"/>
    <col min="1496" max="1496" width="7.59765625" bestFit="1" customWidth="1"/>
    <col min="1497" max="1497" width="8" bestFit="1" customWidth="1"/>
    <col min="1498" max="1509" width="11.265625" bestFit="1" customWidth="1"/>
    <col min="1510" max="1510" width="12.796875" bestFit="1" customWidth="1"/>
  </cols>
  <sheetData>
    <row r="1" spans="1:2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</v>
      </c>
      <c r="W1" t="s">
        <v>47</v>
      </c>
    </row>
    <row r="2" spans="1:29" x14ac:dyDescent="0.45">
      <c r="A2" s="1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 t="str">
        <f>IF(MOD(VALUE(MID(matura8[[#This Row],[PESEL]],10,1)),2) = 0, "Kobieta", "Męszczyzna")</f>
        <v>Kobieta</v>
      </c>
      <c r="W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  <c r="Y2" s="2" t="s">
        <v>30</v>
      </c>
      <c r="Z2" s="2" t="s">
        <v>31</v>
      </c>
    </row>
    <row r="3" spans="1:29" x14ac:dyDescent="0.45">
      <c r="A3" s="1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V3" t="str">
        <f>IF(MOD(VALUE(MID(matura8[[#This Row],[PESEL]],10,1)),2) = 0, "Kobieta", "Męszczyzna")</f>
        <v>Kobieta</v>
      </c>
      <c r="W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3" s="2" t="s">
        <v>27</v>
      </c>
      <c r="Z3">
        <v>3</v>
      </c>
      <c r="AA3">
        <v>4</v>
      </c>
      <c r="AB3">
        <v>5</v>
      </c>
      <c r="AC3" t="s">
        <v>28</v>
      </c>
    </row>
    <row r="4" spans="1:29" x14ac:dyDescent="0.45">
      <c r="A4" s="1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V4" t="str">
        <f>IF(MOD(VALUE(MID(matura8[[#This Row],[PESEL]],10,1)),2) = 0, "Kobieta", "Męszczyzna")</f>
        <v>Kobieta</v>
      </c>
      <c r="W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4" s="3" t="s">
        <v>21</v>
      </c>
      <c r="Z4" s="1">
        <v>11</v>
      </c>
      <c r="AA4" s="1">
        <v>1</v>
      </c>
      <c r="AB4" s="1"/>
      <c r="AC4" s="1">
        <v>12</v>
      </c>
    </row>
    <row r="5" spans="1:29" x14ac:dyDescent="0.45">
      <c r="A5" s="1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 t="str">
        <f>IF(MOD(VALUE(MID(matura8[[#This Row],[PESEL]],10,1)),2) = 0, "Kobieta", "Męszczyzna")</f>
        <v>Kobieta</v>
      </c>
      <c r="W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  <c r="Y5" s="4" t="s">
        <v>42</v>
      </c>
      <c r="Z5" s="1">
        <v>10</v>
      </c>
      <c r="AA5" s="1">
        <v>1</v>
      </c>
      <c r="AB5" s="1"/>
      <c r="AC5" s="1">
        <v>11</v>
      </c>
    </row>
    <row r="6" spans="1:29" x14ac:dyDescent="0.45">
      <c r="A6" s="1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V6" t="str">
        <f>IF(MOD(VALUE(MID(matura8[[#This Row],[PESEL]],10,1)),2) = 0, "Kobieta", "Męszczyzna")</f>
        <v>Męszczyzna</v>
      </c>
      <c r="W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6" s="4" t="s">
        <v>43</v>
      </c>
      <c r="Z6" s="1">
        <v>1</v>
      </c>
      <c r="AA6" s="1"/>
      <c r="AB6" s="1"/>
      <c r="AC6" s="1">
        <v>1</v>
      </c>
    </row>
    <row r="7" spans="1:29" x14ac:dyDescent="0.45">
      <c r="A7" s="1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V7" t="str">
        <f>IF(MOD(VALUE(MID(matura8[[#This Row],[PESEL]],10,1)),2) = 0, "Kobieta", "Męszczyzna")</f>
        <v>Męszczyzna</v>
      </c>
      <c r="W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7" s="3" t="s">
        <v>22</v>
      </c>
      <c r="Z7" s="1">
        <v>15</v>
      </c>
      <c r="AA7" s="1">
        <v>8</v>
      </c>
      <c r="AB7" s="1">
        <v>2</v>
      </c>
      <c r="AC7" s="1">
        <v>25</v>
      </c>
    </row>
    <row r="8" spans="1:29" x14ac:dyDescent="0.45">
      <c r="A8" s="1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 t="str">
        <f>IF(MOD(VALUE(MID(matura8[[#This Row],[PESEL]],10,1)),2) = 0, "Kobieta", "Męszczyzna")</f>
        <v>Kobieta</v>
      </c>
      <c r="W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  <c r="Y8" s="4" t="s">
        <v>42</v>
      </c>
      <c r="Z8" s="1">
        <v>13</v>
      </c>
      <c r="AA8" s="1">
        <v>4</v>
      </c>
      <c r="AB8" s="1">
        <v>1</v>
      </c>
      <c r="AC8" s="1">
        <v>18</v>
      </c>
    </row>
    <row r="9" spans="1:29" x14ac:dyDescent="0.45">
      <c r="A9" s="1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V9" t="str">
        <f>IF(MOD(VALUE(MID(matura8[[#This Row],[PESEL]],10,1)),2) = 0, "Kobieta", "Męszczyzna")</f>
        <v>Kobieta</v>
      </c>
      <c r="W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9" s="4" t="s">
        <v>43</v>
      </c>
      <c r="Z9" s="1">
        <v>2</v>
      </c>
      <c r="AA9" s="1">
        <v>4</v>
      </c>
      <c r="AB9" s="1">
        <v>1</v>
      </c>
      <c r="AC9" s="1">
        <v>7</v>
      </c>
    </row>
    <row r="10" spans="1:29" x14ac:dyDescent="0.45">
      <c r="A10" s="1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V10" t="str">
        <f>IF(MOD(VALUE(MID(matura8[[#This Row],[PESEL]],10,1)),2) = 0, "Kobieta", "Męszczyzna")</f>
        <v>Męszczyzna</v>
      </c>
      <c r="W1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10" s="3" t="s">
        <v>23</v>
      </c>
      <c r="Z10" s="1">
        <v>9</v>
      </c>
      <c r="AA10" s="1">
        <v>3</v>
      </c>
      <c r="AB10" s="1"/>
      <c r="AC10" s="1">
        <v>12</v>
      </c>
    </row>
    <row r="11" spans="1:29" x14ac:dyDescent="0.45">
      <c r="A11" s="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  <c r="V11" t="str">
        <f>IF(MOD(VALUE(MID(matura8[[#This Row],[PESEL]],10,1)),2) = 0, "Kobieta", "Męszczyzna")</f>
        <v>Kobieta</v>
      </c>
      <c r="W1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11" s="4" t="s">
        <v>42</v>
      </c>
      <c r="Z11" s="1">
        <v>7</v>
      </c>
      <c r="AA11" s="1">
        <v>2</v>
      </c>
      <c r="AB11" s="1"/>
      <c r="AC11" s="1">
        <v>9</v>
      </c>
    </row>
    <row r="12" spans="1:29" x14ac:dyDescent="0.45">
      <c r="A12" s="1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  <c r="V12" t="str">
        <f>IF(MOD(VALUE(MID(matura8[[#This Row],[PESEL]],10,1)),2) = 0, "Kobieta", "Męszczyzna")</f>
        <v>Kobieta</v>
      </c>
      <c r="W1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12" s="4" t="s">
        <v>43</v>
      </c>
      <c r="Z12" s="1">
        <v>2</v>
      </c>
      <c r="AA12" s="1">
        <v>1</v>
      </c>
      <c r="AB12" s="1"/>
      <c r="AC12" s="1">
        <v>3</v>
      </c>
    </row>
    <row r="13" spans="1:29" x14ac:dyDescent="0.45">
      <c r="A13" s="1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 t="str">
        <f>IF(MOD(VALUE(MID(matura8[[#This Row],[PESEL]],10,1)),2) = 0, "Kobieta", "Męszczyzna")</f>
        <v>Kobieta</v>
      </c>
      <c r="W1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  <c r="Y13" s="3" t="s">
        <v>24</v>
      </c>
      <c r="Z13" s="1">
        <v>25</v>
      </c>
      <c r="AA13" s="1">
        <v>2</v>
      </c>
      <c r="AB13" s="1"/>
      <c r="AC13" s="1">
        <v>27</v>
      </c>
    </row>
    <row r="14" spans="1:29" x14ac:dyDescent="0.45">
      <c r="A14" s="1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  <c r="V14" t="str">
        <f>IF(MOD(VALUE(MID(matura8[[#This Row],[PESEL]],10,1)),2) = 0, "Kobieta", "Męszczyzna")</f>
        <v>Kobieta</v>
      </c>
      <c r="W1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14" s="4" t="s">
        <v>42</v>
      </c>
      <c r="Z14" s="1">
        <v>6</v>
      </c>
      <c r="AA14" s="1"/>
      <c r="AB14" s="1"/>
      <c r="AC14" s="1">
        <v>6</v>
      </c>
    </row>
    <row r="15" spans="1:29" x14ac:dyDescent="0.45">
      <c r="A15" s="1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  <c r="V15" t="str">
        <f>IF(MOD(VALUE(MID(matura8[[#This Row],[PESEL]],10,1)),2) = 0, "Kobieta", "Męszczyzna")</f>
        <v>Kobieta</v>
      </c>
      <c r="W1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15" s="4" t="s">
        <v>43</v>
      </c>
      <c r="Z15" s="1">
        <v>19</v>
      </c>
      <c r="AA15" s="1">
        <v>2</v>
      </c>
      <c r="AB15" s="1"/>
      <c r="AC15" s="1">
        <v>21</v>
      </c>
    </row>
    <row r="16" spans="1:29" x14ac:dyDescent="0.45">
      <c r="A16" s="1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 t="str">
        <f>IF(MOD(VALUE(MID(matura8[[#This Row],[PESEL]],10,1)),2) = 0, "Kobieta", "Męszczyzna")</f>
        <v>Męszczyzna</v>
      </c>
      <c r="W1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  <c r="Y16" s="3" t="s">
        <v>25</v>
      </c>
      <c r="Z16" s="1">
        <v>8</v>
      </c>
      <c r="AA16" s="1">
        <v>4</v>
      </c>
      <c r="AB16" s="1">
        <v>2</v>
      </c>
      <c r="AC16" s="1">
        <v>14</v>
      </c>
    </row>
    <row r="17" spans="1:29" x14ac:dyDescent="0.45">
      <c r="A17" s="1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  <c r="V17" t="str">
        <f>IF(MOD(VALUE(MID(matura8[[#This Row],[PESEL]],10,1)),2) = 0, "Kobieta", "Męszczyzna")</f>
        <v>Kobieta</v>
      </c>
      <c r="W1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  <c r="Y17" s="4" t="s">
        <v>42</v>
      </c>
      <c r="Z17" s="1">
        <v>7</v>
      </c>
      <c r="AA17" s="1">
        <v>4</v>
      </c>
      <c r="AB17" s="1">
        <v>2</v>
      </c>
      <c r="AC17" s="1">
        <v>13</v>
      </c>
    </row>
    <row r="18" spans="1:29" x14ac:dyDescent="0.45">
      <c r="A18" s="1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 t="str">
        <f>IF(MOD(VALUE(MID(matura8[[#This Row],[PESEL]],10,1)),2) = 0, "Kobieta", "Męszczyzna")</f>
        <v>Kobieta</v>
      </c>
      <c r="W1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  <c r="Y18" s="4" t="s">
        <v>43</v>
      </c>
      <c r="Z18" s="1">
        <v>1</v>
      </c>
      <c r="AA18" s="1"/>
      <c r="AB18" s="1"/>
      <c r="AC18" s="1">
        <v>1</v>
      </c>
    </row>
    <row r="19" spans="1:29" x14ac:dyDescent="0.45">
      <c r="A19" s="1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 t="str">
        <f>IF(MOD(VALUE(MID(matura8[[#This Row],[PESEL]],10,1)),2) = 0, "Kobieta", "Męszczyzna")</f>
        <v>Kobieta</v>
      </c>
      <c r="W1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  <c r="Y19" s="3" t="s">
        <v>28</v>
      </c>
      <c r="Z19" s="1">
        <v>68</v>
      </c>
      <c r="AA19" s="1">
        <v>18</v>
      </c>
      <c r="AB19" s="1">
        <v>4</v>
      </c>
      <c r="AC19" s="1">
        <v>90</v>
      </c>
    </row>
    <row r="20" spans="1:29" x14ac:dyDescent="0.45">
      <c r="A20" s="1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  <c r="V20" t="str">
        <f>IF(MOD(VALUE(MID(matura8[[#This Row],[PESEL]],10,1)),2) = 0, "Kobieta", "Męszczyzna")</f>
        <v>Kobieta</v>
      </c>
      <c r="W2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21" spans="1:29" x14ac:dyDescent="0.45">
      <c r="A21" s="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  <c r="V21" t="str">
        <f>IF(MOD(VALUE(MID(matura8[[#This Row],[PESEL]],10,1)),2) = 0, "Kobieta", "Męszczyzna")</f>
        <v>Kobieta</v>
      </c>
      <c r="W2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22" spans="1:29" x14ac:dyDescent="0.45">
      <c r="A22" s="1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  <c r="V22" t="str">
        <f>IF(MOD(VALUE(MID(matura8[[#This Row],[PESEL]],10,1)),2) = 0, "Kobieta", "Męszczyzna")</f>
        <v>Kobieta</v>
      </c>
      <c r="W2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23" spans="1:29" x14ac:dyDescent="0.45">
      <c r="A23" s="1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  <c r="V23" t="str">
        <f>IF(MOD(VALUE(MID(matura8[[#This Row],[PESEL]],10,1)),2) = 0, "Kobieta", "Męszczyzna")</f>
        <v>Kobieta</v>
      </c>
      <c r="W2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24" spans="1:29" x14ac:dyDescent="0.45">
      <c r="A24" s="1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  <c r="V24" t="str">
        <f>IF(MOD(VALUE(MID(matura8[[#This Row],[PESEL]],10,1)),2) = 0, "Kobieta", "Męszczyzna")</f>
        <v>Kobieta</v>
      </c>
      <c r="W2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25" spans="1:29" x14ac:dyDescent="0.45">
      <c r="A25" s="1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  <c r="V25" t="str">
        <f>IF(MOD(VALUE(MID(matura8[[#This Row],[PESEL]],10,1)),2) = 0, "Kobieta", "Męszczyzna")</f>
        <v>Kobieta</v>
      </c>
      <c r="W2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26" spans="1:29" x14ac:dyDescent="0.45">
      <c r="A26" s="1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 t="str">
        <f>IF(MOD(VALUE(MID(matura8[[#This Row],[PESEL]],10,1)),2) = 0, "Kobieta", "Męszczyzna")</f>
        <v>Kobieta</v>
      </c>
      <c r="W2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27" spans="1:29" x14ac:dyDescent="0.45">
      <c r="A27" s="1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  <c r="V27" t="str">
        <f>IF(MOD(VALUE(MID(matura8[[#This Row],[PESEL]],10,1)),2) = 0, "Kobieta", "Męszczyzna")</f>
        <v>Kobieta</v>
      </c>
      <c r="W2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28" spans="1:29" x14ac:dyDescent="0.45">
      <c r="A28" s="1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  <c r="V28" t="str">
        <f>IF(MOD(VALUE(MID(matura8[[#This Row],[PESEL]],10,1)),2) = 0, "Kobieta", "Męszczyzna")</f>
        <v>Kobieta</v>
      </c>
      <c r="W2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29" spans="1:29" x14ac:dyDescent="0.45">
      <c r="A29" s="1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  <c r="V29" t="str">
        <f>IF(MOD(VALUE(MID(matura8[[#This Row],[PESEL]],10,1)),2) = 0, "Kobieta", "Męszczyzna")</f>
        <v>Kobieta</v>
      </c>
      <c r="W2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30" spans="1:29" x14ac:dyDescent="0.45">
      <c r="A30" s="1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  <c r="V30" t="str">
        <f>IF(MOD(VALUE(MID(matura8[[#This Row],[PESEL]],10,1)),2) = 0, "Kobieta", "Męszczyzna")</f>
        <v>Kobieta</v>
      </c>
      <c r="W3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31" spans="1:29" x14ac:dyDescent="0.45">
      <c r="A31" s="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 t="str">
        <f>IF(MOD(VALUE(MID(matura8[[#This Row],[PESEL]],10,1)),2) = 0, "Kobieta", "Męszczyzna")</f>
        <v>Kobieta</v>
      </c>
      <c r="W3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32" spans="1:29" x14ac:dyDescent="0.45">
      <c r="A32" s="1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 t="str">
        <f>IF(MOD(VALUE(MID(matura8[[#This Row],[PESEL]],10,1)),2) = 0, "Kobieta", "Męszczyzna")</f>
        <v>Kobieta</v>
      </c>
      <c r="W3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33" spans="1:23" x14ac:dyDescent="0.45">
      <c r="A33" s="1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 t="str">
        <f>IF(MOD(VALUE(MID(matura8[[#This Row],[PESEL]],10,1)),2) = 0, "Kobieta", "Męszczyzna")</f>
        <v>Kobieta</v>
      </c>
      <c r="W3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34" spans="1:23" x14ac:dyDescent="0.45">
      <c r="A34" s="1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  <c r="V34" t="str">
        <f>IF(MOD(VALUE(MID(matura8[[#This Row],[PESEL]],10,1)),2) = 0, "Kobieta", "Męszczyzna")</f>
        <v>Męszczyzna</v>
      </c>
      <c r="W3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35" spans="1:23" x14ac:dyDescent="0.45">
      <c r="A35" s="1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 t="str">
        <f>IF(MOD(VALUE(MID(matura8[[#This Row],[PESEL]],10,1)),2) = 0, "Kobieta", "Męszczyzna")</f>
        <v>Kobieta</v>
      </c>
      <c r="W3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36" spans="1:23" x14ac:dyDescent="0.45">
      <c r="A36" s="1" t="s">
        <v>22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  <c r="V36" t="str">
        <f>IF(MOD(VALUE(MID(matura8[[#This Row],[PESEL]],10,1)),2) = 0, "Kobieta", "Męszczyzna")</f>
        <v>Męszczyzna</v>
      </c>
      <c r="W3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37" spans="1:23" x14ac:dyDescent="0.45">
      <c r="A37" s="1" t="s">
        <v>22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 t="str">
        <f>IF(MOD(VALUE(MID(matura8[[#This Row],[PESEL]],10,1)),2) = 0, "Kobieta", "Męszczyzna")</f>
        <v>Kobieta</v>
      </c>
      <c r="W3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38" spans="1:23" x14ac:dyDescent="0.45">
      <c r="A38" s="1" t="s">
        <v>22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 t="str">
        <f>IF(MOD(VALUE(MID(matura8[[#This Row],[PESEL]],10,1)),2) = 0, "Kobieta", "Męszczyzna")</f>
        <v>Kobieta</v>
      </c>
      <c r="W3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39" spans="1:23" x14ac:dyDescent="0.45">
      <c r="A39" s="1" t="s">
        <v>22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 t="str">
        <f>IF(MOD(VALUE(MID(matura8[[#This Row],[PESEL]],10,1)),2) = 0, "Kobieta", "Męszczyzna")</f>
        <v>Kobieta</v>
      </c>
      <c r="W3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40" spans="1:23" x14ac:dyDescent="0.45">
      <c r="A40" s="1" t="s">
        <v>22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 t="str">
        <f>IF(MOD(VALUE(MID(matura8[[#This Row],[PESEL]],10,1)),2) = 0, "Kobieta", "Męszczyzna")</f>
        <v>Męszczyzna</v>
      </c>
      <c r="W4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5</v>
      </c>
    </row>
    <row r="41" spans="1:23" x14ac:dyDescent="0.45">
      <c r="A41" s="1" t="s">
        <v>22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 t="str">
        <f>IF(MOD(VALUE(MID(matura8[[#This Row],[PESEL]],10,1)),2) = 0, "Kobieta", "Męszczyzna")</f>
        <v>Kobieta</v>
      </c>
      <c r="W4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42" spans="1:23" x14ac:dyDescent="0.45">
      <c r="A42" s="1" t="s">
        <v>22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 t="str">
        <f>IF(MOD(VALUE(MID(matura8[[#This Row],[PESEL]],10,1)),2) = 0, "Kobieta", "Męszczyzna")</f>
        <v>Kobieta</v>
      </c>
      <c r="W4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5</v>
      </c>
    </row>
    <row r="43" spans="1:23" x14ac:dyDescent="0.45">
      <c r="A43" s="1" t="s">
        <v>22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 t="str">
        <f>IF(MOD(VALUE(MID(matura8[[#This Row],[PESEL]],10,1)),2) = 0, "Kobieta", "Męszczyzna")</f>
        <v>Męszczyzna</v>
      </c>
      <c r="W4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44" spans="1:23" x14ac:dyDescent="0.45">
      <c r="A44" s="1" t="s">
        <v>22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 t="str">
        <f>IF(MOD(VALUE(MID(matura8[[#This Row],[PESEL]],10,1)),2) = 0, "Kobieta", "Męszczyzna")</f>
        <v>Męszczyzna</v>
      </c>
      <c r="W4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45" spans="1:23" x14ac:dyDescent="0.45">
      <c r="A45" s="1" t="s">
        <v>22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 t="str">
        <f>IF(MOD(VALUE(MID(matura8[[#This Row],[PESEL]],10,1)),2) = 0, "Kobieta", "Męszczyzna")</f>
        <v>Kobieta</v>
      </c>
      <c r="W4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46" spans="1:23" x14ac:dyDescent="0.45">
      <c r="A46" s="1" t="s">
        <v>22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  <c r="V46" t="str">
        <f>IF(MOD(VALUE(MID(matura8[[#This Row],[PESEL]],10,1)),2) = 0, "Kobieta", "Męszczyzna")</f>
        <v>Kobieta</v>
      </c>
      <c r="W4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47" spans="1:23" x14ac:dyDescent="0.45">
      <c r="A47" s="1" t="s">
        <v>22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 t="str">
        <f>IF(MOD(VALUE(MID(matura8[[#This Row],[PESEL]],10,1)),2) = 0, "Kobieta", "Męszczyzna")</f>
        <v>Kobieta</v>
      </c>
      <c r="W4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48" spans="1:23" x14ac:dyDescent="0.45">
      <c r="A48" s="1" t="s">
        <v>22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 t="str">
        <f>IF(MOD(VALUE(MID(matura8[[#This Row],[PESEL]],10,1)),2) = 0, "Kobieta", "Męszczyzna")</f>
        <v>Kobieta</v>
      </c>
      <c r="W4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49" spans="1:23" x14ac:dyDescent="0.45">
      <c r="A49" s="1" t="s">
        <v>22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  <c r="V49" t="str">
        <f>IF(MOD(VALUE(MID(matura8[[#This Row],[PESEL]],10,1)),2) = 0, "Kobieta", "Męszczyzna")</f>
        <v>Męszczyzna</v>
      </c>
      <c r="W4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50" spans="1:23" x14ac:dyDescent="0.45">
      <c r="A50" s="1" t="s">
        <v>22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  <c r="V50" t="str">
        <f>IF(MOD(VALUE(MID(matura8[[#This Row],[PESEL]],10,1)),2) = 0, "Kobieta", "Męszczyzna")</f>
        <v>Kobieta</v>
      </c>
      <c r="W5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51" spans="1:23" x14ac:dyDescent="0.45">
      <c r="A51" s="1" t="s">
        <v>22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 t="str">
        <f>IF(MOD(VALUE(MID(matura8[[#This Row],[PESEL]],10,1)),2) = 0, "Kobieta", "Męszczyzna")</f>
        <v>Męszczyzna</v>
      </c>
      <c r="W5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52" spans="1:23" x14ac:dyDescent="0.45">
      <c r="A52" s="1" t="s">
        <v>22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 t="str">
        <f>IF(MOD(VALUE(MID(matura8[[#This Row],[PESEL]],10,1)),2) = 0, "Kobieta", "Męszczyzna")</f>
        <v>Kobieta</v>
      </c>
      <c r="W5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53" spans="1:23" x14ac:dyDescent="0.45">
      <c r="A53" s="1" t="s">
        <v>22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 t="str">
        <f>IF(MOD(VALUE(MID(matura8[[#This Row],[PESEL]],10,1)),2) = 0, "Kobieta", "Męszczyzna")</f>
        <v>Męszczyzna</v>
      </c>
      <c r="W5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54" spans="1:23" x14ac:dyDescent="0.45">
      <c r="A54" s="1" t="s">
        <v>22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 t="str">
        <f>IF(MOD(VALUE(MID(matura8[[#This Row],[PESEL]],10,1)),2) = 0, "Kobieta", "Męszczyzna")</f>
        <v>Kobieta</v>
      </c>
      <c r="W5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55" spans="1:23" x14ac:dyDescent="0.45">
      <c r="A55" s="1" t="s">
        <v>22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 t="str">
        <f>IF(MOD(VALUE(MID(matura8[[#This Row],[PESEL]],10,1)),2) = 0, "Kobieta", "Męszczyzna")</f>
        <v>Męszczyzna</v>
      </c>
      <c r="W5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56" spans="1:23" x14ac:dyDescent="0.45">
      <c r="A56" s="1" t="s">
        <v>22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  <c r="V56" t="str">
        <f>IF(MOD(VALUE(MID(matura8[[#This Row],[PESEL]],10,1)),2) = 0, "Kobieta", "Męszczyzna")</f>
        <v>Kobieta</v>
      </c>
      <c r="W5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57" spans="1:23" x14ac:dyDescent="0.45">
      <c r="A57" s="1" t="s">
        <v>22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 t="str">
        <f>IF(MOD(VALUE(MID(matura8[[#This Row],[PESEL]],10,1)),2) = 0, "Kobieta", "Męszczyzna")</f>
        <v>Kobieta</v>
      </c>
      <c r="W5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58" spans="1:23" x14ac:dyDescent="0.45">
      <c r="A58" s="1" t="s">
        <v>22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 t="str">
        <f>IF(MOD(VALUE(MID(matura8[[#This Row],[PESEL]],10,1)),2) = 0, "Kobieta", "Męszczyzna")</f>
        <v>Kobieta</v>
      </c>
      <c r="W5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59" spans="1:23" x14ac:dyDescent="0.45">
      <c r="A59" s="1" t="s">
        <v>22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  <c r="V59" t="str">
        <f>IF(MOD(VALUE(MID(matura8[[#This Row],[PESEL]],10,1)),2) = 0, "Kobieta", "Męszczyzna")</f>
        <v>Kobieta</v>
      </c>
      <c r="W5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60" spans="1:23" x14ac:dyDescent="0.45">
      <c r="A60" s="1" t="s">
        <v>22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 t="str">
        <f>IF(MOD(VALUE(MID(matura8[[#This Row],[PESEL]],10,1)),2) = 0, "Kobieta", "Męszczyzna")</f>
        <v>Męszczyzna</v>
      </c>
      <c r="W6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61" spans="1:23" x14ac:dyDescent="0.45">
      <c r="A61" s="1" t="s">
        <v>22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 t="str">
        <f>IF(MOD(VALUE(MID(matura8[[#This Row],[PESEL]],10,1)),2) = 0, "Kobieta", "Męszczyzna")</f>
        <v>Kobieta</v>
      </c>
      <c r="W6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62" spans="1:23" x14ac:dyDescent="0.45">
      <c r="A62" s="1" t="s">
        <v>22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 t="str">
        <f>IF(MOD(VALUE(MID(matura8[[#This Row],[PESEL]],10,1)),2) = 0, "Kobieta", "Męszczyzna")</f>
        <v>Kobieta</v>
      </c>
      <c r="W6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63" spans="1:23" x14ac:dyDescent="0.45">
      <c r="A63" s="1" t="s">
        <v>22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 t="str">
        <f>IF(MOD(VALUE(MID(matura8[[#This Row],[PESEL]],10,1)),2) = 0, "Kobieta", "Męszczyzna")</f>
        <v>Kobieta</v>
      </c>
      <c r="W6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64" spans="1:23" x14ac:dyDescent="0.45">
      <c r="A64" s="1" t="s">
        <v>22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 t="str">
        <f>IF(MOD(VALUE(MID(matura8[[#This Row],[PESEL]],10,1)),2) = 0, "Kobieta", "Męszczyzna")</f>
        <v>Kobieta</v>
      </c>
      <c r="W6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65" spans="1:23" x14ac:dyDescent="0.45">
      <c r="A65" s="1" t="s">
        <v>22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 t="str">
        <f>IF(MOD(VALUE(MID(matura8[[#This Row],[PESEL]],10,1)),2) = 0, "Kobieta", "Męszczyzna")</f>
        <v>Kobieta</v>
      </c>
      <c r="W6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66" spans="1:23" x14ac:dyDescent="0.45">
      <c r="A66" s="1" t="s">
        <v>22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 t="str">
        <f>IF(MOD(VALUE(MID(matura8[[#This Row],[PESEL]],10,1)),2) = 0, "Kobieta", "Męszczyzna")</f>
        <v>Kobieta</v>
      </c>
      <c r="W6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67" spans="1:23" x14ac:dyDescent="0.45">
      <c r="A67" s="1" t="s">
        <v>23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 t="str">
        <f>IF(MOD(VALUE(MID(matura8[[#This Row],[PESEL]],10,1)),2) = 0, "Kobieta", "Męszczyzna")</f>
        <v>Kobieta</v>
      </c>
      <c r="W6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68" spans="1:23" x14ac:dyDescent="0.45">
      <c r="A68" s="1" t="s">
        <v>23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  <c r="V68" t="str">
        <f>IF(MOD(VALUE(MID(matura8[[#This Row],[PESEL]],10,1)),2) = 0, "Kobieta", "Męszczyzna")</f>
        <v>Kobieta</v>
      </c>
      <c r="W6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69" spans="1:23" x14ac:dyDescent="0.45">
      <c r="A69" s="1" t="s">
        <v>23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 t="str">
        <f>IF(MOD(VALUE(MID(matura8[[#This Row],[PESEL]],10,1)),2) = 0, "Kobieta", "Męszczyzna")</f>
        <v>Kobieta</v>
      </c>
      <c r="W6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70" spans="1:23" x14ac:dyDescent="0.45">
      <c r="A70" s="1" t="s">
        <v>23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  <c r="V70" t="str">
        <f>IF(MOD(VALUE(MID(matura8[[#This Row],[PESEL]],10,1)),2) = 0, "Kobieta", "Męszczyzna")</f>
        <v>Męszczyzna</v>
      </c>
      <c r="W7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71" spans="1:23" x14ac:dyDescent="0.45">
      <c r="A71" s="1" t="s">
        <v>23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 t="str">
        <f>IF(MOD(VALUE(MID(matura8[[#This Row],[PESEL]],10,1)),2) = 0, "Kobieta", "Męszczyzna")</f>
        <v>Męszczyzna</v>
      </c>
      <c r="W7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72" spans="1:23" x14ac:dyDescent="0.45">
      <c r="A72" s="1" t="s">
        <v>23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  <c r="V72" t="str">
        <f>IF(MOD(VALUE(MID(matura8[[#This Row],[PESEL]],10,1)),2) = 0, "Kobieta", "Męszczyzna")</f>
        <v>Męszczyzna</v>
      </c>
      <c r="W7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73" spans="1:23" x14ac:dyDescent="0.45">
      <c r="A73" s="1" t="s">
        <v>23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  <c r="V73" t="str">
        <f>IF(MOD(VALUE(MID(matura8[[#This Row],[PESEL]],10,1)),2) = 0, "Kobieta", "Męszczyzna")</f>
        <v>Kobieta</v>
      </c>
      <c r="W7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74" spans="1:23" x14ac:dyDescent="0.45">
      <c r="A74" s="1" t="s">
        <v>23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 t="str">
        <f>IF(MOD(VALUE(MID(matura8[[#This Row],[PESEL]],10,1)),2) = 0, "Kobieta", "Męszczyzna")</f>
        <v>Kobieta</v>
      </c>
      <c r="W7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75" spans="1:23" x14ac:dyDescent="0.45">
      <c r="A75" s="1" t="s">
        <v>23</v>
      </c>
      <c r="B75">
        <v>95040309147</v>
      </c>
      <c r="F75">
        <v>38</v>
      </c>
      <c r="I75">
        <v>51</v>
      </c>
      <c r="Q75">
        <v>48</v>
      </c>
      <c r="S75">
        <v>49</v>
      </c>
      <c r="V75" t="str">
        <f>IF(MOD(VALUE(MID(matura8[[#This Row],[PESEL]],10,1)),2) = 0, "Kobieta", "Męszczyzna")</f>
        <v>Kobieta</v>
      </c>
      <c r="W7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1</v>
      </c>
    </row>
    <row r="76" spans="1:23" x14ac:dyDescent="0.45">
      <c r="A76" s="1" t="s">
        <v>23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 t="str">
        <f>IF(MOD(VALUE(MID(matura8[[#This Row],[PESEL]],10,1)),2) = 0, "Kobieta", "Męszczyzna")</f>
        <v>Kobieta</v>
      </c>
      <c r="W7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77" spans="1:23" x14ac:dyDescent="0.45">
      <c r="A77" s="1" t="s">
        <v>23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 t="str">
        <f>IF(MOD(VALUE(MID(matura8[[#This Row],[PESEL]],10,1)),2) = 0, "Kobieta", "Męszczyzna")</f>
        <v>Męszczyzna</v>
      </c>
      <c r="W7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78" spans="1:23" x14ac:dyDescent="0.45">
      <c r="A78" s="1" t="s">
        <v>23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  <c r="V78" t="str">
        <f>IF(MOD(VALUE(MID(matura8[[#This Row],[PESEL]],10,1)),2) = 0, "Kobieta", "Męszczyzna")</f>
        <v>Kobieta</v>
      </c>
      <c r="W7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79" spans="1:23" x14ac:dyDescent="0.45">
      <c r="A79" s="1" t="s">
        <v>23</v>
      </c>
      <c r="B79">
        <v>95062704850</v>
      </c>
      <c r="F79">
        <v>65</v>
      </c>
      <c r="I79">
        <v>69</v>
      </c>
      <c r="Q79">
        <v>52</v>
      </c>
      <c r="S79">
        <v>51</v>
      </c>
      <c r="V79" t="str">
        <f>IF(MOD(VALUE(MID(matura8[[#This Row],[PESEL]],10,1)),2) = 0, "Kobieta", "Męszczyzna")</f>
        <v>Męszczyzna</v>
      </c>
      <c r="W7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1</v>
      </c>
    </row>
    <row r="80" spans="1:23" x14ac:dyDescent="0.45">
      <c r="A80" s="1" t="s">
        <v>23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  <c r="V80" t="str">
        <f>IF(MOD(VALUE(MID(matura8[[#This Row],[PESEL]],10,1)),2) = 0, "Kobieta", "Męszczyzna")</f>
        <v>Kobieta</v>
      </c>
      <c r="W8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81" spans="1:23" x14ac:dyDescent="0.45">
      <c r="A81" s="1" t="s">
        <v>23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 t="str">
        <f>IF(MOD(VALUE(MID(matura8[[#This Row],[PESEL]],10,1)),2) = 0, "Kobieta", "Męszczyzna")</f>
        <v>Męszczyzna</v>
      </c>
      <c r="W8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82" spans="1:23" x14ac:dyDescent="0.45">
      <c r="A82" s="1" t="s">
        <v>23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  <c r="V82" t="str">
        <f>IF(MOD(VALUE(MID(matura8[[#This Row],[PESEL]],10,1)),2) = 0, "Kobieta", "Męszczyzna")</f>
        <v>Kobieta</v>
      </c>
      <c r="W8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83" spans="1:23" x14ac:dyDescent="0.45">
      <c r="A83" s="1" t="s">
        <v>23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 t="str">
        <f>IF(MOD(VALUE(MID(matura8[[#This Row],[PESEL]],10,1)),2) = 0, "Kobieta", "Męszczyzna")</f>
        <v>Kobieta</v>
      </c>
      <c r="W8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84" spans="1:23" x14ac:dyDescent="0.45">
      <c r="A84" s="1" t="s">
        <v>23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 t="str">
        <f>IF(MOD(VALUE(MID(matura8[[#This Row],[PESEL]],10,1)),2) = 0, "Kobieta", "Męszczyzna")</f>
        <v>Kobieta</v>
      </c>
      <c r="W8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85" spans="1:23" x14ac:dyDescent="0.45">
      <c r="A85" s="1" t="s">
        <v>23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 t="str">
        <f>IF(MOD(VALUE(MID(matura8[[#This Row],[PESEL]],10,1)),2) = 0, "Kobieta", "Męszczyzna")</f>
        <v>Kobieta</v>
      </c>
      <c r="W8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86" spans="1:23" x14ac:dyDescent="0.45">
      <c r="A86" s="1" t="s">
        <v>23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 t="str">
        <f>IF(MOD(VALUE(MID(matura8[[#This Row],[PESEL]],10,1)),2) = 0, "Kobieta", "Męszczyzna")</f>
        <v>Kobieta</v>
      </c>
      <c r="W8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87" spans="1:23" x14ac:dyDescent="0.45">
      <c r="A87" s="1" t="s">
        <v>23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  <c r="V87" t="str">
        <f>IF(MOD(VALUE(MID(matura8[[#This Row],[PESEL]],10,1)),2) = 0, "Kobieta", "Męszczyzna")</f>
        <v>Kobieta</v>
      </c>
      <c r="W8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88" spans="1:23" x14ac:dyDescent="0.45">
      <c r="A88" s="1" t="s">
        <v>23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  <c r="V88" t="str">
        <f>IF(MOD(VALUE(MID(matura8[[#This Row],[PESEL]],10,1)),2) = 0, "Kobieta", "Męszczyzna")</f>
        <v>Męszczyzna</v>
      </c>
      <c r="W8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89" spans="1:23" x14ac:dyDescent="0.45">
      <c r="A89" s="1" t="s">
        <v>23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  <c r="V89" t="str">
        <f>IF(MOD(VALUE(MID(matura8[[#This Row],[PESEL]],10,1)),2) = 0, "Kobieta", "Męszczyzna")</f>
        <v>Męszczyzna</v>
      </c>
      <c r="W8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90" spans="1:23" x14ac:dyDescent="0.45">
      <c r="A90" s="1" t="s">
        <v>23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 t="str">
        <f>IF(MOD(VALUE(MID(matura8[[#This Row],[PESEL]],10,1)),2) = 0, "Kobieta", "Męszczyzna")</f>
        <v>Kobieta</v>
      </c>
      <c r="W9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91" spans="1:23" x14ac:dyDescent="0.45">
      <c r="A91" s="1" t="s">
        <v>23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 t="str">
        <f>IF(MOD(VALUE(MID(matura8[[#This Row],[PESEL]],10,1)),2) = 0, "Kobieta", "Męszczyzna")</f>
        <v>Kobieta</v>
      </c>
      <c r="W9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92" spans="1:23" x14ac:dyDescent="0.45">
      <c r="A92" s="1" t="s">
        <v>23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 t="str">
        <f>IF(MOD(VALUE(MID(matura8[[#This Row],[PESEL]],10,1)),2) = 0, "Kobieta", "Męszczyzna")</f>
        <v>Kobieta</v>
      </c>
      <c r="W9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93" spans="1:23" x14ac:dyDescent="0.45">
      <c r="A93" s="1" t="s">
        <v>23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  <c r="V93" t="str">
        <f>IF(MOD(VALUE(MID(matura8[[#This Row],[PESEL]],10,1)),2) = 0, "Kobieta", "Męszczyzna")</f>
        <v>Kobieta</v>
      </c>
      <c r="W9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94" spans="1:23" x14ac:dyDescent="0.45">
      <c r="A94" s="1" t="s">
        <v>24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 t="str">
        <f>IF(MOD(VALUE(MID(matura8[[#This Row],[PESEL]],10,1)),2) = 0, "Kobieta", "Męszczyzna")</f>
        <v>Męszczyzna</v>
      </c>
      <c r="W9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95" spans="1:23" x14ac:dyDescent="0.45">
      <c r="A95" s="1" t="s">
        <v>24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 t="str">
        <f>IF(MOD(VALUE(MID(matura8[[#This Row],[PESEL]],10,1)),2) = 0, "Kobieta", "Męszczyzna")</f>
        <v>Męszczyzna</v>
      </c>
      <c r="W9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96" spans="1:23" x14ac:dyDescent="0.45">
      <c r="A96" s="1" t="s">
        <v>24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 t="str">
        <f>IF(MOD(VALUE(MID(matura8[[#This Row],[PESEL]],10,1)),2) = 0, "Kobieta", "Męszczyzna")</f>
        <v>Męszczyzna</v>
      </c>
      <c r="W9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97" spans="1:23" x14ac:dyDescent="0.45">
      <c r="A97" s="1" t="s">
        <v>24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 t="str">
        <f>IF(MOD(VALUE(MID(matura8[[#This Row],[PESEL]],10,1)),2) = 0, "Kobieta", "Męszczyzna")</f>
        <v>Kobieta</v>
      </c>
      <c r="W9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98" spans="1:23" x14ac:dyDescent="0.45">
      <c r="A98" s="1" t="s">
        <v>24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 t="str">
        <f>IF(MOD(VALUE(MID(matura8[[#This Row],[PESEL]],10,1)),2) = 0, "Kobieta", "Męszczyzna")</f>
        <v>Męszczyzna</v>
      </c>
      <c r="W9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99" spans="1:23" x14ac:dyDescent="0.45">
      <c r="A99" s="1" t="s">
        <v>24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 t="str">
        <f>IF(MOD(VALUE(MID(matura8[[#This Row],[PESEL]],10,1)),2) = 0, "Kobieta", "Męszczyzna")</f>
        <v>Męszczyzna</v>
      </c>
      <c r="W9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100" spans="1:23" x14ac:dyDescent="0.45">
      <c r="A100" s="1" t="s">
        <v>24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 t="str">
        <f>IF(MOD(VALUE(MID(matura8[[#This Row],[PESEL]],10,1)),2) = 0, "Kobieta", "Męszczyzna")</f>
        <v>Kobieta</v>
      </c>
      <c r="W10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01" spans="1:23" x14ac:dyDescent="0.45">
      <c r="A101" s="1" t="s">
        <v>24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 t="str">
        <f>IF(MOD(VALUE(MID(matura8[[#This Row],[PESEL]],10,1)),2) = 0, "Kobieta", "Męszczyzna")</f>
        <v>Męszczyzna</v>
      </c>
      <c r="W10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02" spans="1:23" x14ac:dyDescent="0.45">
      <c r="A102" s="1" t="s">
        <v>24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 t="str">
        <f>IF(MOD(VALUE(MID(matura8[[#This Row],[PESEL]],10,1)),2) = 0, "Kobieta", "Męszczyzna")</f>
        <v>Męszczyzna</v>
      </c>
      <c r="W10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03" spans="1:23" x14ac:dyDescent="0.45">
      <c r="A103" s="1" t="s">
        <v>24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 t="str">
        <f>IF(MOD(VALUE(MID(matura8[[#This Row],[PESEL]],10,1)),2) = 0, "Kobieta", "Męszczyzna")</f>
        <v>Męszczyzna</v>
      </c>
      <c r="W10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04" spans="1:23" x14ac:dyDescent="0.45">
      <c r="A104" s="1" t="s">
        <v>24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 t="str">
        <f>IF(MOD(VALUE(MID(matura8[[#This Row],[PESEL]],10,1)),2) = 0, "Kobieta", "Męszczyzna")</f>
        <v>Kobieta</v>
      </c>
      <c r="W10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05" spans="1:23" x14ac:dyDescent="0.45">
      <c r="A105" s="1" t="s">
        <v>24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 t="str">
        <f>IF(MOD(VALUE(MID(matura8[[#This Row],[PESEL]],10,1)),2) = 0, "Kobieta", "Męszczyzna")</f>
        <v>Męszczyzna</v>
      </c>
      <c r="W10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06" spans="1:23" x14ac:dyDescent="0.45">
      <c r="A106" s="1" t="s">
        <v>24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 t="str">
        <f>IF(MOD(VALUE(MID(matura8[[#This Row],[PESEL]],10,1)),2) = 0, "Kobieta", "Męszczyzna")</f>
        <v>Kobieta</v>
      </c>
      <c r="W10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07" spans="1:23" x14ac:dyDescent="0.45">
      <c r="A107" s="1" t="s">
        <v>24</v>
      </c>
      <c r="B107">
        <v>95060705327</v>
      </c>
      <c r="I107">
        <v>98</v>
      </c>
      <c r="J107">
        <v>78</v>
      </c>
      <c r="Q107">
        <v>64</v>
      </c>
      <c r="S107">
        <v>54</v>
      </c>
      <c r="V107" t="str">
        <f>IF(MOD(VALUE(MID(matura8[[#This Row],[PESEL]],10,1)),2) = 0, "Kobieta", "Męszczyzna")</f>
        <v>Kobieta</v>
      </c>
      <c r="W10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1</v>
      </c>
    </row>
    <row r="108" spans="1:23" x14ac:dyDescent="0.45">
      <c r="A108" s="1" t="s">
        <v>24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 t="str">
        <f>IF(MOD(VALUE(MID(matura8[[#This Row],[PESEL]],10,1)),2) = 0, "Kobieta", "Męszczyzna")</f>
        <v>Męszczyzna</v>
      </c>
      <c r="W10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09" spans="1:23" x14ac:dyDescent="0.45">
      <c r="A109" s="1" t="s">
        <v>24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 t="str">
        <f>IF(MOD(VALUE(MID(matura8[[#This Row],[PESEL]],10,1)),2) = 0, "Kobieta", "Męszczyzna")</f>
        <v>Męszczyzna</v>
      </c>
      <c r="W10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10" spans="1:23" x14ac:dyDescent="0.45">
      <c r="A110" s="1" t="s">
        <v>24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 t="str">
        <f>IF(MOD(VALUE(MID(matura8[[#This Row],[PESEL]],10,1)),2) = 0, "Kobieta", "Męszczyzna")</f>
        <v>Męszczyzna</v>
      </c>
      <c r="W11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11" spans="1:23" x14ac:dyDescent="0.45">
      <c r="A111" s="1" t="s">
        <v>24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 t="str">
        <f>IF(MOD(VALUE(MID(matura8[[#This Row],[PESEL]],10,1)),2) = 0, "Kobieta", "Męszczyzna")</f>
        <v>Męszczyzna</v>
      </c>
      <c r="W11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12" spans="1:23" x14ac:dyDescent="0.45">
      <c r="A112" s="1" t="s">
        <v>24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 t="str">
        <f>IF(MOD(VALUE(MID(matura8[[#This Row],[PESEL]],10,1)),2) = 0, "Kobieta", "Męszczyzna")</f>
        <v>Męszczyzna</v>
      </c>
      <c r="W11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13" spans="1:23" x14ac:dyDescent="0.45">
      <c r="A113" s="1" t="s">
        <v>24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 t="str">
        <f>IF(MOD(VALUE(MID(matura8[[#This Row],[PESEL]],10,1)),2) = 0, "Kobieta", "Męszczyzna")</f>
        <v>Męszczyzna</v>
      </c>
      <c r="W11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14" spans="1:23" x14ac:dyDescent="0.45">
      <c r="A114" s="1" t="s">
        <v>24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 t="str">
        <f>IF(MOD(VALUE(MID(matura8[[#This Row],[PESEL]],10,1)),2) = 0, "Kobieta", "Męszczyzna")</f>
        <v>Męszczyzna</v>
      </c>
      <c r="W11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15" spans="1:23" x14ac:dyDescent="0.45">
      <c r="A115" s="1" t="s">
        <v>24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 t="str">
        <f>IF(MOD(VALUE(MID(matura8[[#This Row],[PESEL]],10,1)),2) = 0, "Kobieta", "Męszczyzna")</f>
        <v>Męszczyzna</v>
      </c>
      <c r="W11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16" spans="1:23" x14ac:dyDescent="0.45">
      <c r="A116" s="1" t="s">
        <v>24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  <c r="V116" t="str">
        <f>IF(MOD(VALUE(MID(matura8[[#This Row],[PESEL]],10,1)),2) = 0, "Kobieta", "Męszczyzna")</f>
        <v>Kobieta</v>
      </c>
      <c r="W11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17" spans="1:23" x14ac:dyDescent="0.45">
      <c r="A117" s="1" t="s">
        <v>24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 t="str">
        <f>IF(MOD(VALUE(MID(matura8[[#This Row],[PESEL]],10,1)),2) = 0, "Kobieta", "Męszczyzna")</f>
        <v>Kobieta</v>
      </c>
      <c r="W11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18" spans="1:23" x14ac:dyDescent="0.45">
      <c r="A118" s="1" t="s">
        <v>24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 t="str">
        <f>IF(MOD(VALUE(MID(matura8[[#This Row],[PESEL]],10,1)),2) = 0, "Kobieta", "Męszczyzna")</f>
        <v>Kobieta</v>
      </c>
      <c r="W11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19" spans="1:23" x14ac:dyDescent="0.45">
      <c r="A119" s="1" t="s">
        <v>24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 t="str">
        <f>IF(MOD(VALUE(MID(matura8[[#This Row],[PESEL]],10,1)),2) = 0, "Kobieta", "Męszczyzna")</f>
        <v>Męszczyzna</v>
      </c>
      <c r="W11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20" spans="1:23" x14ac:dyDescent="0.45">
      <c r="A120" s="1" t="s">
        <v>24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 t="str">
        <f>IF(MOD(VALUE(MID(matura8[[#This Row],[PESEL]],10,1)),2) = 0, "Kobieta", "Męszczyzna")</f>
        <v>Męszczyzna</v>
      </c>
      <c r="W12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21" spans="1:23" x14ac:dyDescent="0.45">
      <c r="A121" s="1" t="s">
        <v>24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 t="str">
        <f>IF(MOD(VALUE(MID(matura8[[#This Row],[PESEL]],10,1)),2) = 0, "Kobieta", "Męszczyzna")</f>
        <v>Męszczyzna</v>
      </c>
      <c r="W12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22" spans="1:23" x14ac:dyDescent="0.45">
      <c r="A122" s="1" t="s">
        <v>24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 t="str">
        <f>IF(MOD(VALUE(MID(matura8[[#This Row],[PESEL]],10,1)),2) = 0, "Kobieta", "Męszczyzna")</f>
        <v>Męszczyzna</v>
      </c>
      <c r="W12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23" spans="1:23" x14ac:dyDescent="0.45">
      <c r="A123" s="1" t="s">
        <v>24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  <c r="V123" t="str">
        <f>IF(MOD(VALUE(MID(matura8[[#This Row],[PESEL]],10,1)),2) = 0, "Kobieta", "Męszczyzna")</f>
        <v>Męszczyzna</v>
      </c>
      <c r="W12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24" spans="1:23" x14ac:dyDescent="0.45">
      <c r="A124" s="1" t="s">
        <v>24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  <c r="V124" t="str">
        <f>IF(MOD(VALUE(MID(matura8[[#This Row],[PESEL]],10,1)),2) = 0, "Kobieta", "Męszczyzna")</f>
        <v>Kobieta</v>
      </c>
      <c r="W12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25" spans="1:23" x14ac:dyDescent="0.45">
      <c r="A125" s="1" t="s">
        <v>24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  <c r="V125" t="str">
        <f>IF(MOD(VALUE(MID(matura8[[#This Row],[PESEL]],10,1)),2) = 0, "Kobieta", "Męszczyzna")</f>
        <v>Męszczyzna</v>
      </c>
      <c r="W12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26" spans="1:23" x14ac:dyDescent="0.45">
      <c r="A126" s="1" t="s">
        <v>24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 t="str">
        <f>IF(MOD(VALUE(MID(matura8[[#This Row],[PESEL]],10,1)),2) = 0, "Kobieta", "Męszczyzna")</f>
        <v>Kobieta</v>
      </c>
      <c r="W12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27" spans="1:23" x14ac:dyDescent="0.45">
      <c r="A127" s="1" t="s">
        <v>25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 t="str">
        <f>IF(MOD(VALUE(MID(matura8[[#This Row],[PESEL]],10,1)),2) = 0, "Kobieta", "Męszczyzna")</f>
        <v>Męszczyzna</v>
      </c>
      <c r="W12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28" spans="1:23" x14ac:dyDescent="0.45">
      <c r="A128" s="1" t="s">
        <v>25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 t="str">
        <f>IF(MOD(VALUE(MID(matura8[[#This Row],[PESEL]],10,1)),2) = 0, "Kobieta", "Męszczyzna")</f>
        <v>Kobieta</v>
      </c>
      <c r="W12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29" spans="1:23" x14ac:dyDescent="0.45">
      <c r="A129" s="1" t="s">
        <v>25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 t="str">
        <f>IF(MOD(VALUE(MID(matura8[[#This Row],[PESEL]],10,1)),2) = 0, "Kobieta", "Męszczyzna")</f>
        <v>Kobieta</v>
      </c>
      <c r="W12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30" spans="1:23" x14ac:dyDescent="0.45">
      <c r="A130" s="1" t="s">
        <v>25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 t="str">
        <f>IF(MOD(VALUE(MID(matura8[[#This Row],[PESEL]],10,1)),2) = 0, "Kobieta", "Męszczyzna")</f>
        <v>Kobieta</v>
      </c>
      <c r="W13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31" spans="1:23" x14ac:dyDescent="0.45">
      <c r="A131" s="1" t="s">
        <v>25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 t="str">
        <f>IF(MOD(VALUE(MID(matura8[[#This Row],[PESEL]],10,1)),2) = 0, "Kobieta", "Męszczyzna")</f>
        <v>Kobieta</v>
      </c>
      <c r="W13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32" spans="1:23" x14ac:dyDescent="0.45">
      <c r="A132" s="1" t="s">
        <v>25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  <c r="V132" t="str">
        <f>IF(MOD(VALUE(MID(matura8[[#This Row],[PESEL]],10,1)),2) = 0, "Kobieta", "Męszczyzna")</f>
        <v>Kobieta</v>
      </c>
      <c r="W13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33" spans="1:23" x14ac:dyDescent="0.45">
      <c r="A133" s="1" t="s">
        <v>25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 t="str">
        <f>IF(MOD(VALUE(MID(matura8[[#This Row],[PESEL]],10,1)),2) = 0, "Kobieta", "Męszczyzna")</f>
        <v>Męszczyzna</v>
      </c>
      <c r="W13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34" spans="1:23" x14ac:dyDescent="0.45">
      <c r="A134" s="1" t="s">
        <v>25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 t="str">
        <f>IF(MOD(VALUE(MID(matura8[[#This Row],[PESEL]],10,1)),2) = 0, "Kobieta", "Męszczyzna")</f>
        <v>Kobieta</v>
      </c>
      <c r="W13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135" spans="1:23" x14ac:dyDescent="0.45">
      <c r="A135" s="1" t="s">
        <v>25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 t="str">
        <f>IF(MOD(VALUE(MID(matura8[[#This Row],[PESEL]],10,1)),2) = 0, "Kobieta", "Męszczyzna")</f>
        <v>Kobieta</v>
      </c>
      <c r="W13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36" spans="1:23" x14ac:dyDescent="0.45">
      <c r="A136" s="1" t="s">
        <v>25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 t="str">
        <f>IF(MOD(VALUE(MID(matura8[[#This Row],[PESEL]],10,1)),2) = 0, "Kobieta", "Męszczyzna")</f>
        <v>Kobieta</v>
      </c>
      <c r="W13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37" spans="1:23" x14ac:dyDescent="0.45">
      <c r="A137" s="1" t="s">
        <v>25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 t="str">
        <f>IF(MOD(VALUE(MID(matura8[[#This Row],[PESEL]],10,1)),2) = 0, "Kobieta", "Męszczyzna")</f>
        <v>Kobieta</v>
      </c>
      <c r="W13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38" spans="1:23" x14ac:dyDescent="0.45">
      <c r="A138" s="1" t="s">
        <v>25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  <c r="V138" t="str">
        <f>IF(MOD(VALUE(MID(matura8[[#This Row],[PESEL]],10,1)),2) = 0, "Kobieta", "Męszczyzna")</f>
        <v>Kobieta</v>
      </c>
      <c r="W13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39" spans="1:23" x14ac:dyDescent="0.45">
      <c r="A139" s="1" t="s">
        <v>25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 t="str">
        <f>IF(MOD(VALUE(MID(matura8[[#This Row],[PESEL]],10,1)),2) = 0, "Kobieta", "Męszczyzna")</f>
        <v>Kobieta</v>
      </c>
      <c r="W13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140" spans="1:23" x14ac:dyDescent="0.45">
      <c r="A140" s="1" t="s">
        <v>25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 t="str">
        <f>IF(MOD(VALUE(MID(matura8[[#This Row],[PESEL]],10,1)),2) = 0, "Kobieta", "Męszczyzna")</f>
        <v>Kobieta</v>
      </c>
      <c r="W14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141" spans="1:23" x14ac:dyDescent="0.45">
      <c r="A141" s="1" t="s">
        <v>25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  <c r="V141" t="str">
        <f>IF(MOD(VALUE(MID(matura8[[#This Row],[PESEL]],10,1)),2) = 0, "Kobieta", "Męszczyzna")</f>
        <v>Kobieta</v>
      </c>
      <c r="W14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1</v>
      </c>
    </row>
    <row r="142" spans="1:23" x14ac:dyDescent="0.45">
      <c r="A142" s="1" t="s">
        <v>25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 t="str">
        <f>IF(MOD(VALUE(MID(matura8[[#This Row],[PESEL]],10,1)),2) = 0, "Kobieta", "Męszczyzna")</f>
        <v>Kobieta</v>
      </c>
      <c r="W14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5</v>
      </c>
    </row>
    <row r="143" spans="1:23" x14ac:dyDescent="0.45">
      <c r="A143" s="1" t="s">
        <v>25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 t="str">
        <f>IF(MOD(VALUE(MID(matura8[[#This Row],[PESEL]],10,1)),2) = 0, "Kobieta", "Męszczyzna")</f>
        <v>Kobieta</v>
      </c>
      <c r="W14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5</v>
      </c>
    </row>
    <row r="144" spans="1:23" x14ac:dyDescent="0.45">
      <c r="A144" s="1" t="s">
        <v>25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 t="str">
        <f>IF(MOD(VALUE(MID(matura8[[#This Row],[PESEL]],10,1)),2) = 0, "Kobieta", "Męszczyzna")</f>
        <v>Kobieta</v>
      </c>
      <c r="W144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45" spans="1:23" x14ac:dyDescent="0.45">
      <c r="A145" s="1" t="s">
        <v>25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  <c r="V145" t="str">
        <f>IF(MOD(VALUE(MID(matura8[[#This Row],[PESEL]],10,1)),2) = 0, "Kobieta", "Męszczyzna")</f>
        <v>Kobieta</v>
      </c>
      <c r="W145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46" spans="1:23" x14ac:dyDescent="0.45">
      <c r="A146" s="1" t="s">
        <v>25</v>
      </c>
      <c r="B146">
        <v>94100706007</v>
      </c>
      <c r="J146">
        <v>74</v>
      </c>
      <c r="M146">
        <v>98</v>
      </c>
      <c r="Q146">
        <v>66</v>
      </c>
      <c r="S146">
        <v>56</v>
      </c>
      <c r="V146" t="str">
        <f>IF(MOD(VALUE(MID(matura8[[#This Row],[PESEL]],10,1)),2) = 0, "Kobieta", "Męszczyzna")</f>
        <v>Kobieta</v>
      </c>
      <c r="W146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1</v>
      </c>
    </row>
    <row r="147" spans="1:23" x14ac:dyDescent="0.45">
      <c r="A147" s="1" t="s">
        <v>25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 t="str">
        <f>IF(MOD(VALUE(MID(matura8[[#This Row],[PESEL]],10,1)),2) = 0, "Kobieta", "Męszczyzna")</f>
        <v>Kobieta</v>
      </c>
      <c r="W147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48" spans="1:23" x14ac:dyDescent="0.45">
      <c r="A148" s="1" t="s">
        <v>25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 t="str">
        <f>IF(MOD(VALUE(MID(matura8[[#This Row],[PESEL]],10,1)),2) = 0, "Kobieta", "Męszczyzna")</f>
        <v>Kobieta</v>
      </c>
      <c r="W148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49" spans="1:23" x14ac:dyDescent="0.45">
      <c r="A149" s="1" t="s">
        <v>25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  <c r="V149" t="str">
        <f>IF(MOD(VALUE(MID(matura8[[#This Row],[PESEL]],10,1)),2) = 0, "Kobieta", "Męszczyzna")</f>
        <v>Kobieta</v>
      </c>
      <c r="W149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50" spans="1:23" x14ac:dyDescent="0.45">
      <c r="A150" s="1" t="s">
        <v>25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 t="str">
        <f>IF(MOD(VALUE(MID(matura8[[#This Row],[PESEL]],10,1)),2) = 0, "Kobieta", "Męszczyzna")</f>
        <v>Kobieta</v>
      </c>
      <c r="W150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2</v>
      </c>
    </row>
    <row r="151" spans="1:23" x14ac:dyDescent="0.45">
      <c r="A151" s="1" t="s">
        <v>25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 t="str">
        <f>IF(MOD(VALUE(MID(matura8[[#This Row],[PESEL]],10,1)),2) = 0, "Kobieta", "Męszczyzna")</f>
        <v>Kobieta</v>
      </c>
      <c r="W151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4</v>
      </c>
    </row>
    <row r="152" spans="1:23" x14ac:dyDescent="0.45">
      <c r="A152" s="1" t="s">
        <v>25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 t="str">
        <f>IF(MOD(VALUE(MID(matura8[[#This Row],[PESEL]],10,1)),2) = 0, "Kobieta", "Męszczyzna")</f>
        <v>Kobieta</v>
      </c>
      <c r="W152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  <row r="153" spans="1:23" x14ac:dyDescent="0.45">
      <c r="A153" s="1" t="s">
        <v>25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 t="str">
        <f>IF(MOD(VALUE(MID(matura8[[#This Row],[PESEL]],10,1)),2) = 0, "Kobieta", "Męszczyzna")</f>
        <v>Kobieta</v>
      </c>
      <c r="W153">
        <f>13-COUNTBLANK(matura8[[#This Row],[Biologia-R]:[Informatyka-R]])-COUNTBLANK(matura8[[#This Row],[Angielski-R]])-COUNTBLANK(matura8[[#This Row],[Francuski-R]])-COUNTBLANK(matura8[[#This Row],[Hiszpañski-R]])-COUNTBLANK(matura8[[#This Row],[Niemiecki-R]])-COUNTBLANK(matura8[[#This Row],[Matematyka-R]])-COUNTBLANK(matura8[[#This Row],[Polski-R]:[WOS-R]])</f>
        <v>3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V153"/>
  <sheetViews>
    <sheetView workbookViewId="0">
      <selection activeCell="V2" sqref="V2"/>
    </sheetView>
  </sheetViews>
  <sheetFormatPr defaultRowHeight="14.25" x14ac:dyDescent="0.45"/>
  <cols>
    <col min="1" max="1" width="8.06640625" bestFit="1" customWidth="1"/>
    <col min="2" max="2" width="11.73046875" bestFit="1" customWidth="1"/>
    <col min="3" max="3" width="11" bestFit="1" customWidth="1"/>
    <col min="4" max="4" width="10.796875" bestFit="1" customWidth="1"/>
    <col min="5" max="5" width="9.59765625" bestFit="1" customWidth="1"/>
    <col min="6" max="6" width="12.3984375" bestFit="1" customWidth="1"/>
    <col min="7" max="7" width="10.9296875" bestFit="1" customWidth="1"/>
    <col min="8" max="8" width="14.265625" bestFit="1" customWidth="1"/>
    <col min="9" max="9" width="11.796875" bestFit="1" customWidth="1"/>
    <col min="10" max="10" width="11.86328125" bestFit="1" customWidth="1"/>
    <col min="11" max="11" width="12.33203125" bestFit="1" customWidth="1"/>
    <col min="12" max="12" width="12.3984375" bestFit="1" customWidth="1"/>
    <col min="13" max="13" width="13.19921875" bestFit="1" customWidth="1"/>
    <col min="14" max="14" width="13.265625" bestFit="1" customWidth="1"/>
    <col min="15" max="15" width="12.6640625" bestFit="1" customWidth="1"/>
    <col min="16" max="16" width="12.73046875" bestFit="1" customWidth="1"/>
    <col min="17" max="17" width="14.33203125" bestFit="1" customWidth="1"/>
    <col min="18" max="18" width="14.3984375" bestFit="1" customWidth="1"/>
    <col min="19" max="19" width="9.46484375" bestFit="1" customWidth="1"/>
    <col min="20" max="20" width="9.53125" bestFit="1" customWidth="1"/>
    <col min="21" max="21" width="8.59765625" bestFit="1" customWidth="1"/>
  </cols>
  <sheetData>
    <row r="1" spans="1:2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26</v>
      </c>
    </row>
    <row r="2" spans="1:22" hidden="1" x14ac:dyDescent="0.45">
      <c r="A2" s="1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>
        <f t="shared" ref="V2:V33" si="0">COUNTIF(C2:U2, 100)</f>
        <v>1</v>
      </c>
    </row>
    <row r="3" spans="1:22" hidden="1" x14ac:dyDescent="0.45">
      <c r="A3" s="1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V3">
        <f t="shared" si="0"/>
        <v>0</v>
      </c>
    </row>
    <row r="4" spans="1:22" hidden="1" x14ac:dyDescent="0.45">
      <c r="A4" s="1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V4">
        <f t="shared" si="0"/>
        <v>0</v>
      </c>
    </row>
    <row r="5" spans="1:22" hidden="1" x14ac:dyDescent="0.45">
      <c r="A5" s="1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>
        <f t="shared" si="0"/>
        <v>0</v>
      </c>
    </row>
    <row r="6" spans="1:22" hidden="1" x14ac:dyDescent="0.45">
      <c r="A6" s="1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V6">
        <f t="shared" si="0"/>
        <v>0</v>
      </c>
    </row>
    <row r="7" spans="1:22" hidden="1" x14ac:dyDescent="0.45">
      <c r="A7" s="1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V7">
        <f t="shared" si="0"/>
        <v>0</v>
      </c>
    </row>
    <row r="8" spans="1:22" hidden="1" x14ac:dyDescent="0.45">
      <c r="A8" s="1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>
        <f t="shared" si="0"/>
        <v>0</v>
      </c>
    </row>
    <row r="9" spans="1:22" hidden="1" x14ac:dyDescent="0.45">
      <c r="A9" s="1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V9">
        <f t="shared" si="0"/>
        <v>0</v>
      </c>
    </row>
    <row r="10" spans="1:22" hidden="1" x14ac:dyDescent="0.45">
      <c r="A10" s="1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V10">
        <f t="shared" si="0"/>
        <v>0</v>
      </c>
    </row>
    <row r="11" spans="1:22" hidden="1" x14ac:dyDescent="0.45">
      <c r="A11" s="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  <c r="V11">
        <f t="shared" si="0"/>
        <v>0</v>
      </c>
    </row>
    <row r="12" spans="1:22" hidden="1" x14ac:dyDescent="0.45">
      <c r="A12" s="1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  <c r="V12">
        <f t="shared" si="0"/>
        <v>0</v>
      </c>
    </row>
    <row r="13" spans="1:22" x14ac:dyDescent="0.45">
      <c r="A13" s="1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>
        <f t="shared" si="0"/>
        <v>3</v>
      </c>
    </row>
    <row r="14" spans="1:22" hidden="1" x14ac:dyDescent="0.45">
      <c r="A14" s="1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  <c r="V14">
        <f t="shared" si="0"/>
        <v>0</v>
      </c>
    </row>
    <row r="15" spans="1:22" hidden="1" x14ac:dyDescent="0.45">
      <c r="A15" s="1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  <c r="V15">
        <f t="shared" si="0"/>
        <v>0</v>
      </c>
    </row>
    <row r="16" spans="1:22" hidden="1" x14ac:dyDescent="0.45">
      <c r="A16" s="1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>
        <f t="shared" si="0"/>
        <v>0</v>
      </c>
    </row>
    <row r="17" spans="1:22" hidden="1" x14ac:dyDescent="0.45">
      <c r="A17" s="1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  <c r="V17">
        <f t="shared" si="0"/>
        <v>0</v>
      </c>
    </row>
    <row r="18" spans="1:22" hidden="1" x14ac:dyDescent="0.45">
      <c r="A18" s="1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>
        <f t="shared" si="0"/>
        <v>0</v>
      </c>
    </row>
    <row r="19" spans="1:22" hidden="1" x14ac:dyDescent="0.45">
      <c r="A19" s="1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>
        <f t="shared" si="0"/>
        <v>0</v>
      </c>
    </row>
    <row r="20" spans="1:22" hidden="1" x14ac:dyDescent="0.45">
      <c r="A20" s="1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  <c r="V20">
        <f t="shared" si="0"/>
        <v>0</v>
      </c>
    </row>
    <row r="21" spans="1:22" hidden="1" x14ac:dyDescent="0.45">
      <c r="A21" s="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  <c r="V21">
        <f t="shared" si="0"/>
        <v>0</v>
      </c>
    </row>
    <row r="22" spans="1:22" hidden="1" x14ac:dyDescent="0.45">
      <c r="A22" s="1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  <c r="V22">
        <f t="shared" si="0"/>
        <v>0</v>
      </c>
    </row>
    <row r="23" spans="1:22" hidden="1" x14ac:dyDescent="0.45">
      <c r="A23" s="1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  <c r="V23">
        <f t="shared" si="0"/>
        <v>0</v>
      </c>
    </row>
    <row r="24" spans="1:22" hidden="1" x14ac:dyDescent="0.45">
      <c r="A24" s="1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  <c r="V24">
        <f t="shared" si="0"/>
        <v>0</v>
      </c>
    </row>
    <row r="25" spans="1:22" hidden="1" x14ac:dyDescent="0.45">
      <c r="A25" s="1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  <c r="V25">
        <f t="shared" si="0"/>
        <v>0</v>
      </c>
    </row>
    <row r="26" spans="1:22" hidden="1" x14ac:dyDescent="0.45">
      <c r="A26" s="1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>
        <f t="shared" si="0"/>
        <v>1</v>
      </c>
    </row>
    <row r="27" spans="1:22" hidden="1" x14ac:dyDescent="0.45">
      <c r="A27" s="1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  <c r="V27">
        <f t="shared" si="0"/>
        <v>0</v>
      </c>
    </row>
    <row r="28" spans="1:22" hidden="1" x14ac:dyDescent="0.45">
      <c r="A28" s="1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  <c r="V28">
        <f t="shared" si="0"/>
        <v>0</v>
      </c>
    </row>
    <row r="29" spans="1:22" hidden="1" x14ac:dyDescent="0.45">
      <c r="A29" s="1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  <c r="V29">
        <f t="shared" si="0"/>
        <v>0</v>
      </c>
    </row>
    <row r="30" spans="1:22" hidden="1" x14ac:dyDescent="0.45">
      <c r="A30" s="1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  <c r="V30">
        <f t="shared" si="0"/>
        <v>0</v>
      </c>
    </row>
    <row r="31" spans="1:22" hidden="1" x14ac:dyDescent="0.45">
      <c r="A31" s="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>
        <f t="shared" si="0"/>
        <v>0</v>
      </c>
    </row>
    <row r="32" spans="1:22" hidden="1" x14ac:dyDescent="0.45">
      <c r="A32" s="1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>
        <f t="shared" si="0"/>
        <v>1</v>
      </c>
    </row>
    <row r="33" spans="1:22" hidden="1" x14ac:dyDescent="0.45">
      <c r="A33" s="1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>
        <f t="shared" si="0"/>
        <v>0</v>
      </c>
    </row>
    <row r="34" spans="1:22" hidden="1" x14ac:dyDescent="0.45">
      <c r="A34" s="1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  <c r="V34">
        <f t="shared" ref="V34:V65" si="1">COUNTIF(C34:U34, 100)</f>
        <v>0</v>
      </c>
    </row>
    <row r="35" spans="1:22" hidden="1" x14ac:dyDescent="0.45">
      <c r="A35" s="1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>
        <f t="shared" si="1"/>
        <v>1</v>
      </c>
    </row>
    <row r="36" spans="1:22" hidden="1" x14ac:dyDescent="0.45">
      <c r="A36" s="1" t="s">
        <v>22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  <c r="V36">
        <f t="shared" si="1"/>
        <v>0</v>
      </c>
    </row>
    <row r="37" spans="1:22" hidden="1" x14ac:dyDescent="0.45">
      <c r="A37" s="1" t="s">
        <v>22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>
        <f t="shared" si="1"/>
        <v>0</v>
      </c>
    </row>
    <row r="38" spans="1:22" hidden="1" x14ac:dyDescent="0.45">
      <c r="A38" s="1" t="s">
        <v>22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>
        <f t="shared" si="1"/>
        <v>1</v>
      </c>
    </row>
    <row r="39" spans="1:22" hidden="1" x14ac:dyDescent="0.45">
      <c r="A39" s="1" t="s">
        <v>22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>
        <f t="shared" si="1"/>
        <v>1</v>
      </c>
    </row>
    <row r="40" spans="1:22" hidden="1" x14ac:dyDescent="0.45">
      <c r="A40" s="1" t="s">
        <v>22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>
        <f t="shared" si="1"/>
        <v>1</v>
      </c>
    </row>
    <row r="41" spans="1:22" hidden="1" x14ac:dyDescent="0.45">
      <c r="A41" s="1" t="s">
        <v>22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>
        <f t="shared" si="1"/>
        <v>0</v>
      </c>
    </row>
    <row r="42" spans="1:22" hidden="1" x14ac:dyDescent="0.45">
      <c r="A42" s="1" t="s">
        <v>22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>
        <f t="shared" si="1"/>
        <v>0</v>
      </c>
    </row>
    <row r="43" spans="1:22" hidden="1" x14ac:dyDescent="0.45">
      <c r="A43" s="1" t="s">
        <v>22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>
        <f t="shared" si="1"/>
        <v>0</v>
      </c>
    </row>
    <row r="44" spans="1:22" hidden="1" x14ac:dyDescent="0.45">
      <c r="A44" s="1" t="s">
        <v>22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>
        <f t="shared" si="1"/>
        <v>0</v>
      </c>
    </row>
    <row r="45" spans="1:22" hidden="1" x14ac:dyDescent="0.45">
      <c r="A45" s="1" t="s">
        <v>22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>
        <f t="shared" si="1"/>
        <v>0</v>
      </c>
    </row>
    <row r="46" spans="1:22" hidden="1" x14ac:dyDescent="0.45">
      <c r="A46" s="1" t="s">
        <v>22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  <c r="V46">
        <f t="shared" si="1"/>
        <v>1</v>
      </c>
    </row>
    <row r="47" spans="1:22" hidden="1" x14ac:dyDescent="0.45">
      <c r="A47" s="1" t="s">
        <v>22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>
        <f t="shared" si="1"/>
        <v>0</v>
      </c>
    </row>
    <row r="48" spans="1:22" hidden="1" x14ac:dyDescent="0.45">
      <c r="A48" s="1" t="s">
        <v>22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>
        <f t="shared" si="1"/>
        <v>0</v>
      </c>
    </row>
    <row r="49" spans="1:22" hidden="1" x14ac:dyDescent="0.45">
      <c r="A49" s="1" t="s">
        <v>22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  <c r="V49">
        <f t="shared" si="1"/>
        <v>0</v>
      </c>
    </row>
    <row r="50" spans="1:22" hidden="1" x14ac:dyDescent="0.45">
      <c r="A50" s="1" t="s">
        <v>22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  <c r="V50">
        <f t="shared" si="1"/>
        <v>0</v>
      </c>
    </row>
    <row r="51" spans="1:22" hidden="1" x14ac:dyDescent="0.45">
      <c r="A51" s="1" t="s">
        <v>22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>
        <f t="shared" si="1"/>
        <v>0</v>
      </c>
    </row>
    <row r="52" spans="1:22" hidden="1" x14ac:dyDescent="0.45">
      <c r="A52" s="1" t="s">
        <v>22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>
        <f t="shared" si="1"/>
        <v>0</v>
      </c>
    </row>
    <row r="53" spans="1:22" hidden="1" x14ac:dyDescent="0.45">
      <c r="A53" s="1" t="s">
        <v>22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>
        <f t="shared" si="1"/>
        <v>0</v>
      </c>
    </row>
    <row r="54" spans="1:22" hidden="1" x14ac:dyDescent="0.45">
      <c r="A54" s="1" t="s">
        <v>22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>
        <f t="shared" si="1"/>
        <v>0</v>
      </c>
    </row>
    <row r="55" spans="1:22" hidden="1" x14ac:dyDescent="0.45">
      <c r="A55" s="1" t="s">
        <v>22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>
        <f t="shared" si="1"/>
        <v>0</v>
      </c>
    </row>
    <row r="56" spans="1:22" hidden="1" x14ac:dyDescent="0.45">
      <c r="A56" s="1" t="s">
        <v>22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  <c r="V56">
        <f t="shared" si="1"/>
        <v>0</v>
      </c>
    </row>
    <row r="57" spans="1:22" hidden="1" x14ac:dyDescent="0.45">
      <c r="A57" s="1" t="s">
        <v>22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>
        <f t="shared" si="1"/>
        <v>0</v>
      </c>
    </row>
    <row r="58" spans="1:22" hidden="1" x14ac:dyDescent="0.45">
      <c r="A58" s="1" t="s">
        <v>22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>
        <f t="shared" si="1"/>
        <v>0</v>
      </c>
    </row>
    <row r="59" spans="1:22" hidden="1" x14ac:dyDescent="0.45">
      <c r="A59" s="1" t="s">
        <v>22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  <c r="V59">
        <f t="shared" si="1"/>
        <v>0</v>
      </c>
    </row>
    <row r="60" spans="1:22" hidden="1" x14ac:dyDescent="0.45">
      <c r="A60" s="1" t="s">
        <v>22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>
        <f t="shared" si="1"/>
        <v>0</v>
      </c>
    </row>
    <row r="61" spans="1:22" x14ac:dyDescent="0.45">
      <c r="A61" s="1" t="s">
        <v>22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>
        <f t="shared" si="1"/>
        <v>2</v>
      </c>
    </row>
    <row r="62" spans="1:22" hidden="1" x14ac:dyDescent="0.45">
      <c r="A62" s="1" t="s">
        <v>22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>
        <f t="shared" si="1"/>
        <v>0</v>
      </c>
    </row>
    <row r="63" spans="1:22" hidden="1" x14ac:dyDescent="0.45">
      <c r="A63" s="1" t="s">
        <v>22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>
        <f t="shared" si="1"/>
        <v>0</v>
      </c>
    </row>
    <row r="64" spans="1:22" hidden="1" x14ac:dyDescent="0.45">
      <c r="A64" s="1" t="s">
        <v>22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>
        <f t="shared" si="1"/>
        <v>1</v>
      </c>
    </row>
    <row r="65" spans="1:22" hidden="1" x14ac:dyDescent="0.45">
      <c r="A65" s="1" t="s">
        <v>22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>
        <f t="shared" si="1"/>
        <v>0</v>
      </c>
    </row>
    <row r="66" spans="1:22" hidden="1" x14ac:dyDescent="0.45">
      <c r="A66" s="1" t="s">
        <v>22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>
        <f t="shared" ref="V66:V97" si="2">COUNTIF(C66:U66, 100)</f>
        <v>0</v>
      </c>
    </row>
    <row r="67" spans="1:22" hidden="1" x14ac:dyDescent="0.45">
      <c r="A67" s="1" t="s">
        <v>23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>
        <f t="shared" si="2"/>
        <v>0</v>
      </c>
    </row>
    <row r="68" spans="1:22" hidden="1" x14ac:dyDescent="0.45">
      <c r="A68" s="1" t="s">
        <v>23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  <c r="V68">
        <f t="shared" si="2"/>
        <v>0</v>
      </c>
    </row>
    <row r="69" spans="1:22" hidden="1" x14ac:dyDescent="0.45">
      <c r="A69" s="1" t="s">
        <v>23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>
        <f t="shared" si="2"/>
        <v>0</v>
      </c>
    </row>
    <row r="70" spans="1:22" hidden="1" x14ac:dyDescent="0.45">
      <c r="A70" s="1" t="s">
        <v>23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  <c r="V70">
        <f t="shared" si="2"/>
        <v>0</v>
      </c>
    </row>
    <row r="71" spans="1:22" hidden="1" x14ac:dyDescent="0.45">
      <c r="A71" s="1" t="s">
        <v>23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>
        <f t="shared" si="2"/>
        <v>1</v>
      </c>
    </row>
    <row r="72" spans="1:22" hidden="1" x14ac:dyDescent="0.45">
      <c r="A72" s="1" t="s">
        <v>23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  <c r="V72">
        <f t="shared" si="2"/>
        <v>0</v>
      </c>
    </row>
    <row r="73" spans="1:22" hidden="1" x14ac:dyDescent="0.45">
      <c r="A73" s="1" t="s">
        <v>23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  <c r="V73">
        <f t="shared" si="2"/>
        <v>0</v>
      </c>
    </row>
    <row r="74" spans="1:22" hidden="1" x14ac:dyDescent="0.45">
      <c r="A74" s="1" t="s">
        <v>23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>
        <f t="shared" si="2"/>
        <v>0</v>
      </c>
    </row>
    <row r="75" spans="1:22" hidden="1" x14ac:dyDescent="0.45">
      <c r="A75" s="1" t="s">
        <v>23</v>
      </c>
      <c r="B75">
        <v>95040309147</v>
      </c>
      <c r="F75">
        <v>38</v>
      </c>
      <c r="I75">
        <v>51</v>
      </c>
      <c r="Q75">
        <v>48</v>
      </c>
      <c r="S75">
        <v>49</v>
      </c>
      <c r="V75">
        <f t="shared" si="2"/>
        <v>0</v>
      </c>
    </row>
    <row r="76" spans="1:22" hidden="1" x14ac:dyDescent="0.45">
      <c r="A76" s="1" t="s">
        <v>23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>
        <f t="shared" si="2"/>
        <v>0</v>
      </c>
    </row>
    <row r="77" spans="1:22" hidden="1" x14ac:dyDescent="0.45">
      <c r="A77" s="1" t="s">
        <v>23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>
        <f t="shared" si="2"/>
        <v>0</v>
      </c>
    </row>
    <row r="78" spans="1:22" hidden="1" x14ac:dyDescent="0.45">
      <c r="A78" s="1" t="s">
        <v>23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  <c r="V78">
        <f t="shared" si="2"/>
        <v>0</v>
      </c>
    </row>
    <row r="79" spans="1:22" hidden="1" x14ac:dyDescent="0.45">
      <c r="A79" s="1" t="s">
        <v>23</v>
      </c>
      <c r="B79">
        <v>95062704850</v>
      </c>
      <c r="F79">
        <v>65</v>
      </c>
      <c r="I79">
        <v>69</v>
      </c>
      <c r="Q79">
        <v>52</v>
      </c>
      <c r="S79">
        <v>51</v>
      </c>
      <c r="V79">
        <f t="shared" si="2"/>
        <v>0</v>
      </c>
    </row>
    <row r="80" spans="1:22" hidden="1" x14ac:dyDescent="0.45">
      <c r="A80" s="1" t="s">
        <v>23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  <c r="V80">
        <f t="shared" si="2"/>
        <v>0</v>
      </c>
    </row>
    <row r="81" spans="1:22" hidden="1" x14ac:dyDescent="0.45">
      <c r="A81" s="1" t="s">
        <v>23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>
        <f t="shared" si="2"/>
        <v>1</v>
      </c>
    </row>
    <row r="82" spans="1:22" hidden="1" x14ac:dyDescent="0.45">
      <c r="A82" s="1" t="s">
        <v>23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  <c r="V82">
        <f t="shared" si="2"/>
        <v>0</v>
      </c>
    </row>
    <row r="83" spans="1:22" hidden="1" x14ac:dyDescent="0.45">
      <c r="A83" s="1" t="s">
        <v>23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>
        <f t="shared" si="2"/>
        <v>0</v>
      </c>
    </row>
    <row r="84" spans="1:22" hidden="1" x14ac:dyDescent="0.45">
      <c r="A84" s="1" t="s">
        <v>23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>
        <f t="shared" si="2"/>
        <v>0</v>
      </c>
    </row>
    <row r="85" spans="1:22" hidden="1" x14ac:dyDescent="0.45">
      <c r="A85" s="1" t="s">
        <v>23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>
        <f t="shared" si="2"/>
        <v>1</v>
      </c>
    </row>
    <row r="86" spans="1:22" hidden="1" x14ac:dyDescent="0.45">
      <c r="A86" s="1" t="s">
        <v>23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>
        <f t="shared" si="2"/>
        <v>1</v>
      </c>
    </row>
    <row r="87" spans="1:22" hidden="1" x14ac:dyDescent="0.45">
      <c r="A87" s="1" t="s">
        <v>23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  <c r="V87">
        <f t="shared" si="2"/>
        <v>0</v>
      </c>
    </row>
    <row r="88" spans="1:22" hidden="1" x14ac:dyDescent="0.45">
      <c r="A88" s="1" t="s">
        <v>23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  <c r="V88">
        <f t="shared" si="2"/>
        <v>0</v>
      </c>
    </row>
    <row r="89" spans="1:22" hidden="1" x14ac:dyDescent="0.45">
      <c r="A89" s="1" t="s">
        <v>23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  <c r="V89">
        <f t="shared" si="2"/>
        <v>0</v>
      </c>
    </row>
    <row r="90" spans="1:22" hidden="1" x14ac:dyDescent="0.45">
      <c r="A90" s="1" t="s">
        <v>23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>
        <f t="shared" si="2"/>
        <v>1</v>
      </c>
    </row>
    <row r="91" spans="1:22" hidden="1" x14ac:dyDescent="0.45">
      <c r="A91" s="1" t="s">
        <v>23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>
        <f t="shared" si="2"/>
        <v>0</v>
      </c>
    </row>
    <row r="92" spans="1:22" x14ac:dyDescent="0.45">
      <c r="A92" s="1" t="s">
        <v>23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>
        <f t="shared" si="2"/>
        <v>2</v>
      </c>
    </row>
    <row r="93" spans="1:22" hidden="1" x14ac:dyDescent="0.45">
      <c r="A93" s="1" t="s">
        <v>23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  <c r="V93">
        <f t="shared" si="2"/>
        <v>0</v>
      </c>
    </row>
    <row r="94" spans="1:22" hidden="1" x14ac:dyDescent="0.45">
      <c r="A94" s="1" t="s">
        <v>24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>
        <f t="shared" si="2"/>
        <v>0</v>
      </c>
    </row>
    <row r="95" spans="1:22" hidden="1" x14ac:dyDescent="0.45">
      <c r="A95" s="1" t="s">
        <v>24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>
        <f t="shared" si="2"/>
        <v>0</v>
      </c>
    </row>
    <row r="96" spans="1:22" hidden="1" x14ac:dyDescent="0.45">
      <c r="A96" s="1" t="s">
        <v>24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>
        <f t="shared" si="2"/>
        <v>1</v>
      </c>
    </row>
    <row r="97" spans="1:22" hidden="1" x14ac:dyDescent="0.45">
      <c r="A97" s="1" t="s">
        <v>24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>
        <f t="shared" si="2"/>
        <v>1</v>
      </c>
    </row>
    <row r="98" spans="1:22" hidden="1" x14ac:dyDescent="0.45">
      <c r="A98" s="1" t="s">
        <v>24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>
        <f t="shared" ref="V98:V129" si="3">COUNTIF(C98:U98, 100)</f>
        <v>0</v>
      </c>
    </row>
    <row r="99" spans="1:22" hidden="1" x14ac:dyDescent="0.45">
      <c r="A99" s="1" t="s">
        <v>24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>
        <f t="shared" si="3"/>
        <v>0</v>
      </c>
    </row>
    <row r="100" spans="1:22" hidden="1" x14ac:dyDescent="0.45">
      <c r="A100" s="1" t="s">
        <v>24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>
        <f t="shared" si="3"/>
        <v>0</v>
      </c>
    </row>
    <row r="101" spans="1:22" hidden="1" x14ac:dyDescent="0.45">
      <c r="A101" s="1" t="s">
        <v>24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>
        <f t="shared" si="3"/>
        <v>0</v>
      </c>
    </row>
    <row r="102" spans="1:22" hidden="1" x14ac:dyDescent="0.45">
      <c r="A102" s="1" t="s">
        <v>24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>
        <f t="shared" si="3"/>
        <v>0</v>
      </c>
    </row>
    <row r="103" spans="1:22" hidden="1" x14ac:dyDescent="0.45">
      <c r="A103" s="1" t="s">
        <v>24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>
        <f t="shared" si="3"/>
        <v>0</v>
      </c>
    </row>
    <row r="104" spans="1:22" hidden="1" x14ac:dyDescent="0.45">
      <c r="A104" s="1" t="s">
        <v>24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>
        <f t="shared" si="3"/>
        <v>0</v>
      </c>
    </row>
    <row r="105" spans="1:22" hidden="1" x14ac:dyDescent="0.45">
      <c r="A105" s="1" t="s">
        <v>24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>
        <f t="shared" si="3"/>
        <v>1</v>
      </c>
    </row>
    <row r="106" spans="1:22" hidden="1" x14ac:dyDescent="0.45">
      <c r="A106" s="1" t="s">
        <v>24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>
        <f t="shared" si="3"/>
        <v>1</v>
      </c>
    </row>
    <row r="107" spans="1:22" hidden="1" x14ac:dyDescent="0.45">
      <c r="A107" s="1" t="s">
        <v>24</v>
      </c>
      <c r="B107">
        <v>95060705327</v>
      </c>
      <c r="I107">
        <v>98</v>
      </c>
      <c r="J107">
        <v>78</v>
      </c>
      <c r="Q107">
        <v>64</v>
      </c>
      <c r="S107">
        <v>54</v>
      </c>
      <c r="V107">
        <f t="shared" si="3"/>
        <v>0</v>
      </c>
    </row>
    <row r="108" spans="1:22" hidden="1" x14ac:dyDescent="0.45">
      <c r="A108" s="1" t="s">
        <v>24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>
        <f t="shared" si="3"/>
        <v>1</v>
      </c>
    </row>
    <row r="109" spans="1:22" hidden="1" x14ac:dyDescent="0.45">
      <c r="A109" s="1" t="s">
        <v>24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>
        <f t="shared" si="3"/>
        <v>1</v>
      </c>
    </row>
    <row r="110" spans="1:22" hidden="1" x14ac:dyDescent="0.45">
      <c r="A110" s="1" t="s">
        <v>24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>
        <f t="shared" si="3"/>
        <v>0</v>
      </c>
    </row>
    <row r="111" spans="1:22" hidden="1" x14ac:dyDescent="0.45">
      <c r="A111" s="1" t="s">
        <v>24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>
        <f t="shared" si="3"/>
        <v>0</v>
      </c>
    </row>
    <row r="112" spans="1:22" hidden="1" x14ac:dyDescent="0.45">
      <c r="A112" s="1" t="s">
        <v>24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>
        <f t="shared" si="3"/>
        <v>1</v>
      </c>
    </row>
    <row r="113" spans="1:22" hidden="1" x14ac:dyDescent="0.45">
      <c r="A113" s="1" t="s">
        <v>24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>
        <f t="shared" si="3"/>
        <v>1</v>
      </c>
    </row>
    <row r="114" spans="1:22" hidden="1" x14ac:dyDescent="0.45">
      <c r="A114" s="1" t="s">
        <v>24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>
        <f t="shared" si="3"/>
        <v>1</v>
      </c>
    </row>
    <row r="115" spans="1:22" hidden="1" x14ac:dyDescent="0.45">
      <c r="A115" s="1" t="s">
        <v>24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>
        <f t="shared" si="3"/>
        <v>0</v>
      </c>
    </row>
    <row r="116" spans="1:22" hidden="1" x14ac:dyDescent="0.45">
      <c r="A116" s="1" t="s">
        <v>24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  <c r="V116">
        <f t="shared" si="3"/>
        <v>0</v>
      </c>
    </row>
    <row r="117" spans="1:22" hidden="1" x14ac:dyDescent="0.45">
      <c r="A117" s="1" t="s">
        <v>24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>
        <f t="shared" si="3"/>
        <v>0</v>
      </c>
    </row>
    <row r="118" spans="1:22" hidden="1" x14ac:dyDescent="0.45">
      <c r="A118" s="1" t="s">
        <v>24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>
        <f t="shared" si="3"/>
        <v>1</v>
      </c>
    </row>
    <row r="119" spans="1:22" hidden="1" x14ac:dyDescent="0.45">
      <c r="A119" s="1" t="s">
        <v>24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>
        <f t="shared" si="3"/>
        <v>0</v>
      </c>
    </row>
    <row r="120" spans="1:22" hidden="1" x14ac:dyDescent="0.45">
      <c r="A120" s="1" t="s">
        <v>24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>
        <f t="shared" si="3"/>
        <v>1</v>
      </c>
    </row>
    <row r="121" spans="1:22" hidden="1" x14ac:dyDescent="0.45">
      <c r="A121" s="1" t="s">
        <v>24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>
        <f t="shared" si="3"/>
        <v>0</v>
      </c>
    </row>
    <row r="122" spans="1:22" hidden="1" x14ac:dyDescent="0.45">
      <c r="A122" s="1" t="s">
        <v>24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>
        <f t="shared" si="3"/>
        <v>1</v>
      </c>
    </row>
    <row r="123" spans="1:22" hidden="1" x14ac:dyDescent="0.45">
      <c r="A123" s="1" t="s">
        <v>24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  <c r="V123">
        <f t="shared" si="3"/>
        <v>0</v>
      </c>
    </row>
    <row r="124" spans="1:22" hidden="1" x14ac:dyDescent="0.45">
      <c r="A124" s="1" t="s">
        <v>24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  <c r="V124">
        <f t="shared" si="3"/>
        <v>0</v>
      </c>
    </row>
    <row r="125" spans="1:22" hidden="1" x14ac:dyDescent="0.45">
      <c r="A125" s="1" t="s">
        <v>24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  <c r="V125">
        <f t="shared" si="3"/>
        <v>0</v>
      </c>
    </row>
    <row r="126" spans="1:22" hidden="1" x14ac:dyDescent="0.45">
      <c r="A126" s="1" t="s">
        <v>24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>
        <f t="shared" si="3"/>
        <v>0</v>
      </c>
    </row>
    <row r="127" spans="1:22" hidden="1" x14ac:dyDescent="0.45">
      <c r="A127" s="1" t="s">
        <v>25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>
        <f t="shared" si="3"/>
        <v>0</v>
      </c>
    </row>
    <row r="128" spans="1:22" hidden="1" x14ac:dyDescent="0.45">
      <c r="A128" s="1" t="s">
        <v>25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>
        <f t="shared" si="3"/>
        <v>0</v>
      </c>
    </row>
    <row r="129" spans="1:22" hidden="1" x14ac:dyDescent="0.45">
      <c r="A129" s="1" t="s">
        <v>25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>
        <f t="shared" si="3"/>
        <v>0</v>
      </c>
    </row>
    <row r="130" spans="1:22" hidden="1" x14ac:dyDescent="0.45">
      <c r="A130" s="1" t="s">
        <v>25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>
        <f t="shared" ref="V130:V161" si="4">COUNTIF(C130:U130, 100)</f>
        <v>0</v>
      </c>
    </row>
    <row r="131" spans="1:22" hidden="1" x14ac:dyDescent="0.45">
      <c r="A131" s="1" t="s">
        <v>25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>
        <f t="shared" si="4"/>
        <v>1</v>
      </c>
    </row>
    <row r="132" spans="1:22" hidden="1" x14ac:dyDescent="0.45">
      <c r="A132" s="1" t="s">
        <v>25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  <c r="V132">
        <f t="shared" si="4"/>
        <v>0</v>
      </c>
    </row>
    <row r="133" spans="1:22" hidden="1" x14ac:dyDescent="0.45">
      <c r="A133" s="1" t="s">
        <v>25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>
        <f t="shared" si="4"/>
        <v>0</v>
      </c>
    </row>
    <row r="134" spans="1:22" hidden="1" x14ac:dyDescent="0.45">
      <c r="A134" s="1" t="s">
        <v>25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>
        <f t="shared" si="4"/>
        <v>0</v>
      </c>
    </row>
    <row r="135" spans="1:22" hidden="1" x14ac:dyDescent="0.45">
      <c r="A135" s="1" t="s">
        <v>25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>
        <f t="shared" si="4"/>
        <v>0</v>
      </c>
    </row>
    <row r="136" spans="1:22" hidden="1" x14ac:dyDescent="0.45">
      <c r="A136" s="1" t="s">
        <v>25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>
        <f t="shared" si="4"/>
        <v>0</v>
      </c>
    </row>
    <row r="137" spans="1:22" x14ac:dyDescent="0.45">
      <c r="A137" s="1" t="s">
        <v>25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>
        <f t="shared" si="4"/>
        <v>3</v>
      </c>
    </row>
    <row r="138" spans="1:22" hidden="1" x14ac:dyDescent="0.45">
      <c r="A138" s="1" t="s">
        <v>25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  <c r="V138">
        <f t="shared" si="4"/>
        <v>0</v>
      </c>
    </row>
    <row r="139" spans="1:22" hidden="1" x14ac:dyDescent="0.45">
      <c r="A139" s="1" t="s">
        <v>25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>
        <f t="shared" si="4"/>
        <v>1</v>
      </c>
    </row>
    <row r="140" spans="1:22" hidden="1" x14ac:dyDescent="0.45">
      <c r="A140" s="1" t="s">
        <v>25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>
        <f t="shared" si="4"/>
        <v>1</v>
      </c>
    </row>
    <row r="141" spans="1:22" hidden="1" x14ac:dyDescent="0.45">
      <c r="A141" s="1" t="s">
        <v>25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  <c r="V141">
        <f t="shared" si="4"/>
        <v>0</v>
      </c>
    </row>
    <row r="142" spans="1:22" hidden="1" x14ac:dyDescent="0.45">
      <c r="A142" s="1" t="s">
        <v>25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>
        <f t="shared" si="4"/>
        <v>1</v>
      </c>
    </row>
    <row r="143" spans="1:22" hidden="1" x14ac:dyDescent="0.45">
      <c r="A143" s="1" t="s">
        <v>25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>
        <f t="shared" si="4"/>
        <v>0</v>
      </c>
    </row>
    <row r="144" spans="1:22" hidden="1" x14ac:dyDescent="0.45">
      <c r="A144" s="1" t="s">
        <v>25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>
        <f t="shared" si="4"/>
        <v>0</v>
      </c>
    </row>
    <row r="145" spans="1:22" hidden="1" x14ac:dyDescent="0.45">
      <c r="A145" s="1" t="s">
        <v>25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  <c r="V145">
        <f t="shared" si="4"/>
        <v>0</v>
      </c>
    </row>
    <row r="146" spans="1:22" hidden="1" x14ac:dyDescent="0.45">
      <c r="A146" s="1" t="s">
        <v>25</v>
      </c>
      <c r="B146">
        <v>94100706007</v>
      </c>
      <c r="J146">
        <v>74</v>
      </c>
      <c r="M146">
        <v>98</v>
      </c>
      <c r="Q146">
        <v>66</v>
      </c>
      <c r="S146">
        <v>56</v>
      </c>
      <c r="V146">
        <f t="shared" si="4"/>
        <v>0</v>
      </c>
    </row>
    <row r="147" spans="1:22" hidden="1" x14ac:dyDescent="0.45">
      <c r="A147" s="1" t="s">
        <v>25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>
        <f t="shared" si="4"/>
        <v>0</v>
      </c>
    </row>
    <row r="148" spans="1:22" hidden="1" x14ac:dyDescent="0.45">
      <c r="A148" s="1" t="s">
        <v>25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>
        <f t="shared" si="4"/>
        <v>0</v>
      </c>
    </row>
    <row r="149" spans="1:22" hidden="1" x14ac:dyDescent="0.45">
      <c r="A149" s="1" t="s">
        <v>25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  <c r="V149">
        <f t="shared" si="4"/>
        <v>1</v>
      </c>
    </row>
    <row r="150" spans="1:22" hidden="1" x14ac:dyDescent="0.45">
      <c r="A150" s="1" t="s">
        <v>25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>
        <f t="shared" si="4"/>
        <v>0</v>
      </c>
    </row>
    <row r="151" spans="1:22" hidden="1" x14ac:dyDescent="0.45">
      <c r="A151" s="1" t="s">
        <v>25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>
        <f t="shared" si="4"/>
        <v>0</v>
      </c>
    </row>
    <row r="152" spans="1:22" hidden="1" x14ac:dyDescent="0.45">
      <c r="A152" s="1" t="s">
        <v>25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>
        <f t="shared" si="4"/>
        <v>0</v>
      </c>
    </row>
    <row r="153" spans="1:22" hidden="1" x14ac:dyDescent="0.45">
      <c r="A153" s="1" t="s">
        <v>25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>
        <f t="shared" si="4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364B-4B9D-4FAA-8CE8-8B81FD84FB87}">
  <dimension ref="A1:AP163"/>
  <sheetViews>
    <sheetView topLeftCell="A179" workbookViewId="0">
      <selection activeCell="B161" sqref="B161:U163"/>
    </sheetView>
  </sheetViews>
  <sheetFormatPr defaultRowHeight="14.25" x14ac:dyDescent="0.45"/>
  <cols>
    <col min="1" max="1" width="8.06640625" bestFit="1" customWidth="1"/>
    <col min="2" max="2" width="11.73046875" bestFit="1" customWidth="1"/>
    <col min="3" max="3" width="11" bestFit="1" customWidth="1"/>
    <col min="4" max="4" width="10.796875" bestFit="1" customWidth="1"/>
    <col min="5" max="5" width="9.59765625" bestFit="1" customWidth="1"/>
    <col min="6" max="6" width="12.3984375" bestFit="1" customWidth="1"/>
    <col min="7" max="7" width="10.9296875" bestFit="1" customWidth="1"/>
    <col min="8" max="8" width="14.265625" bestFit="1" customWidth="1"/>
    <col min="9" max="9" width="11.796875" bestFit="1" customWidth="1"/>
    <col min="10" max="10" width="11.86328125" bestFit="1" customWidth="1"/>
    <col min="11" max="11" width="12.33203125" bestFit="1" customWidth="1"/>
    <col min="12" max="12" width="12.3984375" bestFit="1" customWidth="1"/>
    <col min="13" max="13" width="13.19921875" bestFit="1" customWidth="1"/>
    <col min="14" max="14" width="13.265625" bestFit="1" customWidth="1"/>
    <col min="15" max="15" width="12.6640625" bestFit="1" customWidth="1"/>
    <col min="16" max="16" width="12.73046875" bestFit="1" customWidth="1"/>
    <col min="17" max="17" width="14.33203125" bestFit="1" customWidth="1"/>
    <col min="18" max="18" width="14.3984375" bestFit="1" customWidth="1"/>
    <col min="19" max="19" width="9.46484375" bestFit="1" customWidth="1"/>
    <col min="20" max="20" width="9.53125" bestFit="1" customWidth="1"/>
    <col min="21" max="21" width="8.59765625" bestFit="1" customWidth="1"/>
    <col min="23" max="23" width="15.6640625" bestFit="1" customWidth="1"/>
    <col min="24" max="24" width="7.59765625" bestFit="1" customWidth="1"/>
    <col min="25" max="38" width="8" bestFit="1" customWidth="1"/>
    <col min="39" max="39" width="11.265625" bestFit="1" customWidth="1"/>
    <col min="40" max="41" width="12.796875" bestFit="1" customWidth="1"/>
  </cols>
  <sheetData>
    <row r="1" spans="1:4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</row>
    <row r="2" spans="1:42" x14ac:dyDescent="0.45">
      <c r="A2" s="1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</row>
    <row r="3" spans="1:42" x14ac:dyDescent="0.45">
      <c r="A3" s="1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</row>
    <row r="4" spans="1:42" x14ac:dyDescent="0.45">
      <c r="A4" s="1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</row>
    <row r="5" spans="1:42" x14ac:dyDescent="0.45">
      <c r="A5" s="1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</row>
    <row r="6" spans="1:42" x14ac:dyDescent="0.45">
      <c r="A6" s="1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</row>
    <row r="7" spans="1:42" x14ac:dyDescent="0.45">
      <c r="A7" s="1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</row>
    <row r="8" spans="1:42" x14ac:dyDescent="0.45">
      <c r="A8" s="1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</row>
    <row r="9" spans="1:42" x14ac:dyDescent="0.45">
      <c r="A9" s="1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</row>
    <row r="10" spans="1:42" x14ac:dyDescent="0.45">
      <c r="A10" s="1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</row>
    <row r="11" spans="1:42" x14ac:dyDescent="0.45">
      <c r="A11" s="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</row>
    <row r="12" spans="1:42" x14ac:dyDescent="0.45">
      <c r="A12" s="1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</row>
    <row r="13" spans="1:42" x14ac:dyDescent="0.45">
      <c r="A13" s="1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</row>
    <row r="14" spans="1:42" x14ac:dyDescent="0.45">
      <c r="A14" s="1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</row>
    <row r="15" spans="1:42" x14ac:dyDescent="0.45">
      <c r="A15" s="1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</row>
    <row r="16" spans="1:42" x14ac:dyDescent="0.45">
      <c r="A16" s="1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</row>
    <row r="17" spans="1:19" x14ac:dyDescent="0.45">
      <c r="A17" s="1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</row>
    <row r="18" spans="1:19" x14ac:dyDescent="0.45">
      <c r="A18" s="1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</row>
    <row r="19" spans="1:19" x14ac:dyDescent="0.45">
      <c r="A19" s="1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</row>
    <row r="20" spans="1:19" x14ac:dyDescent="0.45">
      <c r="A20" s="1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</row>
    <row r="21" spans="1:19" x14ac:dyDescent="0.45">
      <c r="A21" s="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</row>
    <row r="22" spans="1:19" x14ac:dyDescent="0.45">
      <c r="A22" s="1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</row>
    <row r="23" spans="1:19" x14ac:dyDescent="0.45">
      <c r="A23" s="1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</row>
    <row r="24" spans="1:19" x14ac:dyDescent="0.45">
      <c r="A24" s="1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</row>
    <row r="25" spans="1:19" x14ac:dyDescent="0.45">
      <c r="A25" s="1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</row>
    <row r="26" spans="1:19" x14ac:dyDescent="0.45">
      <c r="A26" s="1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</row>
    <row r="27" spans="1:19" x14ac:dyDescent="0.45">
      <c r="A27" s="1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</row>
    <row r="28" spans="1:19" x14ac:dyDescent="0.45">
      <c r="A28" s="1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</row>
    <row r="29" spans="1:19" x14ac:dyDescent="0.45">
      <c r="A29" s="1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</row>
    <row r="30" spans="1:19" x14ac:dyDescent="0.45">
      <c r="A30" s="1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</row>
    <row r="31" spans="1:19" x14ac:dyDescent="0.45">
      <c r="A31" s="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</row>
    <row r="32" spans="1:19" x14ac:dyDescent="0.45">
      <c r="A32" s="1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</row>
    <row r="33" spans="1:21" x14ac:dyDescent="0.45">
      <c r="A33" s="1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</row>
    <row r="34" spans="1:21" x14ac:dyDescent="0.45">
      <c r="A34" s="1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</row>
    <row r="35" spans="1:21" x14ac:dyDescent="0.45">
      <c r="A35" s="1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</row>
    <row r="36" spans="1:21" x14ac:dyDescent="0.45">
      <c r="A36" s="1" t="s">
        <v>22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</row>
    <row r="37" spans="1:21" x14ac:dyDescent="0.45">
      <c r="A37" s="1" t="s">
        <v>22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</row>
    <row r="38" spans="1:21" x14ac:dyDescent="0.45">
      <c r="A38" s="1" t="s">
        <v>22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</row>
    <row r="39" spans="1:21" x14ac:dyDescent="0.45">
      <c r="A39" s="1" t="s">
        <v>22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</row>
    <row r="40" spans="1:21" x14ac:dyDescent="0.45">
      <c r="A40" s="1" t="s">
        <v>22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</row>
    <row r="41" spans="1:21" x14ac:dyDescent="0.45">
      <c r="A41" s="1" t="s">
        <v>22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</row>
    <row r="42" spans="1:21" x14ac:dyDescent="0.45">
      <c r="A42" s="1" t="s">
        <v>22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</row>
    <row r="43" spans="1:21" x14ac:dyDescent="0.45">
      <c r="A43" s="1" t="s">
        <v>22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</row>
    <row r="44" spans="1:21" x14ac:dyDescent="0.45">
      <c r="A44" s="1" t="s">
        <v>22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</row>
    <row r="45" spans="1:21" x14ac:dyDescent="0.45">
      <c r="A45" s="1" t="s">
        <v>22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</row>
    <row r="46" spans="1:21" x14ac:dyDescent="0.45">
      <c r="A46" s="1" t="s">
        <v>22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</row>
    <row r="47" spans="1:21" x14ac:dyDescent="0.45">
      <c r="A47" s="1" t="s">
        <v>22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</row>
    <row r="48" spans="1:21" x14ac:dyDescent="0.45">
      <c r="A48" s="1" t="s">
        <v>22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</row>
    <row r="49" spans="1:21" x14ac:dyDescent="0.45">
      <c r="A49" s="1" t="s">
        <v>22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</row>
    <row r="50" spans="1:21" x14ac:dyDescent="0.45">
      <c r="A50" s="1" t="s">
        <v>22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</row>
    <row r="51" spans="1:21" x14ac:dyDescent="0.45">
      <c r="A51" s="1" t="s">
        <v>22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</row>
    <row r="52" spans="1:21" x14ac:dyDescent="0.45">
      <c r="A52" s="1" t="s">
        <v>22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</row>
    <row r="53" spans="1:21" x14ac:dyDescent="0.45">
      <c r="A53" s="1" t="s">
        <v>22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</row>
    <row r="54" spans="1:21" x14ac:dyDescent="0.45">
      <c r="A54" s="1" t="s">
        <v>22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</row>
    <row r="55" spans="1:21" x14ac:dyDescent="0.45">
      <c r="A55" s="1" t="s">
        <v>22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</row>
    <row r="56" spans="1:21" x14ac:dyDescent="0.45">
      <c r="A56" s="1" t="s">
        <v>22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</row>
    <row r="57" spans="1:21" x14ac:dyDescent="0.45">
      <c r="A57" s="1" t="s">
        <v>22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</row>
    <row r="58" spans="1:21" x14ac:dyDescent="0.45">
      <c r="A58" s="1" t="s">
        <v>22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</row>
    <row r="59" spans="1:21" x14ac:dyDescent="0.45">
      <c r="A59" s="1" t="s">
        <v>22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</row>
    <row r="60" spans="1:21" x14ac:dyDescent="0.45">
      <c r="A60" s="1" t="s">
        <v>22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</row>
    <row r="61" spans="1:21" x14ac:dyDescent="0.45">
      <c r="A61" s="1" t="s">
        <v>22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</row>
    <row r="62" spans="1:21" x14ac:dyDescent="0.45">
      <c r="A62" s="1" t="s">
        <v>22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</row>
    <row r="63" spans="1:21" x14ac:dyDescent="0.45">
      <c r="A63" s="1" t="s">
        <v>22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</row>
    <row r="64" spans="1:21" x14ac:dyDescent="0.45">
      <c r="A64" s="1" t="s">
        <v>22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</row>
    <row r="65" spans="1:21" x14ac:dyDescent="0.45">
      <c r="A65" s="1" t="s">
        <v>22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</row>
    <row r="66" spans="1:21" x14ac:dyDescent="0.45">
      <c r="A66" s="1" t="s">
        <v>22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</row>
    <row r="67" spans="1:21" x14ac:dyDescent="0.45">
      <c r="A67" s="1" t="s">
        <v>23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</row>
    <row r="68" spans="1:21" x14ac:dyDescent="0.45">
      <c r="A68" s="1" t="s">
        <v>23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</row>
    <row r="69" spans="1:21" x14ac:dyDescent="0.45">
      <c r="A69" s="1" t="s">
        <v>23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</row>
    <row r="70" spans="1:21" x14ac:dyDescent="0.45">
      <c r="A70" s="1" t="s">
        <v>23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</row>
    <row r="71" spans="1:21" x14ac:dyDescent="0.45">
      <c r="A71" s="1" t="s">
        <v>23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</row>
    <row r="72" spans="1:21" x14ac:dyDescent="0.45">
      <c r="A72" s="1" t="s">
        <v>23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</row>
    <row r="73" spans="1:21" x14ac:dyDescent="0.45">
      <c r="A73" s="1" t="s">
        <v>23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</row>
    <row r="74" spans="1:21" x14ac:dyDescent="0.45">
      <c r="A74" s="1" t="s">
        <v>23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</row>
    <row r="75" spans="1:21" x14ac:dyDescent="0.45">
      <c r="A75" s="1" t="s">
        <v>23</v>
      </c>
      <c r="B75">
        <v>95040309147</v>
      </c>
      <c r="F75">
        <v>38</v>
      </c>
      <c r="I75">
        <v>51</v>
      </c>
      <c r="Q75">
        <v>48</v>
      </c>
      <c r="S75">
        <v>49</v>
      </c>
    </row>
    <row r="76" spans="1:21" x14ac:dyDescent="0.45">
      <c r="A76" s="1" t="s">
        <v>23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</row>
    <row r="77" spans="1:21" x14ac:dyDescent="0.45">
      <c r="A77" s="1" t="s">
        <v>23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</row>
    <row r="78" spans="1:21" x14ac:dyDescent="0.45">
      <c r="A78" s="1" t="s">
        <v>23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</row>
    <row r="79" spans="1:21" x14ac:dyDescent="0.45">
      <c r="A79" s="1" t="s">
        <v>23</v>
      </c>
      <c r="B79">
        <v>95062704850</v>
      </c>
      <c r="F79">
        <v>65</v>
      </c>
      <c r="I79">
        <v>69</v>
      </c>
      <c r="Q79">
        <v>52</v>
      </c>
      <c r="S79">
        <v>51</v>
      </c>
    </row>
    <row r="80" spans="1:21" x14ac:dyDescent="0.45">
      <c r="A80" s="1" t="s">
        <v>23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</row>
    <row r="81" spans="1:21" x14ac:dyDescent="0.45">
      <c r="A81" s="1" t="s">
        <v>23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</row>
    <row r="82" spans="1:21" x14ac:dyDescent="0.45">
      <c r="A82" s="1" t="s">
        <v>23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</row>
    <row r="83" spans="1:21" x14ac:dyDescent="0.45">
      <c r="A83" s="1" t="s">
        <v>23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</row>
    <row r="84" spans="1:21" x14ac:dyDescent="0.45">
      <c r="A84" s="1" t="s">
        <v>23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</row>
    <row r="85" spans="1:21" x14ac:dyDescent="0.45">
      <c r="A85" s="1" t="s">
        <v>23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</row>
    <row r="86" spans="1:21" x14ac:dyDescent="0.45">
      <c r="A86" s="1" t="s">
        <v>23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</row>
    <row r="87" spans="1:21" x14ac:dyDescent="0.45">
      <c r="A87" s="1" t="s">
        <v>23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</row>
    <row r="88" spans="1:21" x14ac:dyDescent="0.45">
      <c r="A88" s="1" t="s">
        <v>23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</row>
    <row r="89" spans="1:21" x14ac:dyDescent="0.45">
      <c r="A89" s="1" t="s">
        <v>23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</row>
    <row r="90" spans="1:21" x14ac:dyDescent="0.45">
      <c r="A90" s="1" t="s">
        <v>23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</row>
    <row r="91" spans="1:21" x14ac:dyDescent="0.45">
      <c r="A91" s="1" t="s">
        <v>23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</row>
    <row r="92" spans="1:21" x14ac:dyDescent="0.45">
      <c r="A92" s="1" t="s">
        <v>23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</row>
    <row r="93" spans="1:21" x14ac:dyDescent="0.45">
      <c r="A93" s="1" t="s">
        <v>23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</row>
    <row r="94" spans="1:21" x14ac:dyDescent="0.45">
      <c r="A94" s="1" t="s">
        <v>24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</row>
    <row r="95" spans="1:21" x14ac:dyDescent="0.45">
      <c r="A95" s="1" t="s">
        <v>24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</row>
    <row r="96" spans="1:21" x14ac:dyDescent="0.45">
      <c r="A96" s="1" t="s">
        <v>24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</row>
    <row r="97" spans="1:20" x14ac:dyDescent="0.45">
      <c r="A97" s="1" t="s">
        <v>24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</row>
    <row r="98" spans="1:20" x14ac:dyDescent="0.45">
      <c r="A98" s="1" t="s">
        <v>24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</row>
    <row r="99" spans="1:20" x14ac:dyDescent="0.45">
      <c r="A99" s="1" t="s">
        <v>24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</row>
    <row r="100" spans="1:20" x14ac:dyDescent="0.45">
      <c r="A100" s="1" t="s">
        <v>24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</row>
    <row r="101" spans="1:20" x14ac:dyDescent="0.45">
      <c r="A101" s="1" t="s">
        <v>24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</row>
    <row r="102" spans="1:20" x14ac:dyDescent="0.45">
      <c r="A102" s="1" t="s">
        <v>24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</row>
    <row r="103" spans="1:20" x14ac:dyDescent="0.45">
      <c r="A103" s="1" t="s">
        <v>24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</row>
    <row r="104" spans="1:20" x14ac:dyDescent="0.45">
      <c r="A104" s="1" t="s">
        <v>24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</row>
    <row r="105" spans="1:20" x14ac:dyDescent="0.45">
      <c r="A105" s="1" t="s">
        <v>24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</row>
    <row r="106" spans="1:20" x14ac:dyDescent="0.45">
      <c r="A106" s="1" t="s">
        <v>24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</row>
    <row r="107" spans="1:20" x14ac:dyDescent="0.45">
      <c r="A107" s="1" t="s">
        <v>24</v>
      </c>
      <c r="B107">
        <v>95060705327</v>
      </c>
      <c r="I107">
        <v>98</v>
      </c>
      <c r="J107">
        <v>78</v>
      </c>
      <c r="Q107">
        <v>64</v>
      </c>
      <c r="S107">
        <v>54</v>
      </c>
    </row>
    <row r="108" spans="1:20" x14ac:dyDescent="0.45">
      <c r="A108" s="1" t="s">
        <v>24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</row>
    <row r="109" spans="1:20" x14ac:dyDescent="0.45">
      <c r="A109" s="1" t="s">
        <v>24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</row>
    <row r="110" spans="1:20" x14ac:dyDescent="0.45">
      <c r="A110" s="1" t="s">
        <v>24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</row>
    <row r="111" spans="1:20" x14ac:dyDescent="0.45">
      <c r="A111" s="1" t="s">
        <v>24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</row>
    <row r="112" spans="1:20" x14ac:dyDescent="0.45">
      <c r="A112" s="1" t="s">
        <v>24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</row>
    <row r="113" spans="1:20" x14ac:dyDescent="0.45">
      <c r="A113" s="1" t="s">
        <v>24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</row>
    <row r="114" spans="1:20" x14ac:dyDescent="0.45">
      <c r="A114" s="1" t="s">
        <v>24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</row>
    <row r="115" spans="1:20" x14ac:dyDescent="0.45">
      <c r="A115" s="1" t="s">
        <v>24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</row>
    <row r="116" spans="1:20" x14ac:dyDescent="0.45">
      <c r="A116" s="1" t="s">
        <v>24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</row>
    <row r="117" spans="1:20" x14ac:dyDescent="0.45">
      <c r="A117" s="1" t="s">
        <v>24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</row>
    <row r="118" spans="1:20" x14ac:dyDescent="0.45">
      <c r="A118" s="1" t="s">
        <v>24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</row>
    <row r="119" spans="1:20" x14ac:dyDescent="0.45">
      <c r="A119" s="1" t="s">
        <v>24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</row>
    <row r="120" spans="1:20" x14ac:dyDescent="0.45">
      <c r="A120" s="1" t="s">
        <v>24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</row>
    <row r="121" spans="1:20" x14ac:dyDescent="0.45">
      <c r="A121" s="1" t="s">
        <v>24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</row>
    <row r="122" spans="1:20" x14ac:dyDescent="0.45">
      <c r="A122" s="1" t="s">
        <v>24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</row>
    <row r="123" spans="1:20" x14ac:dyDescent="0.45">
      <c r="A123" s="1" t="s">
        <v>24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</row>
    <row r="124" spans="1:20" x14ac:dyDescent="0.45">
      <c r="A124" s="1" t="s">
        <v>24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</row>
    <row r="125" spans="1:20" x14ac:dyDescent="0.45">
      <c r="A125" s="1" t="s">
        <v>24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</row>
    <row r="126" spans="1:20" x14ac:dyDescent="0.45">
      <c r="A126" s="1" t="s">
        <v>24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</row>
    <row r="127" spans="1:20" x14ac:dyDescent="0.45">
      <c r="A127" s="1" t="s">
        <v>25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</row>
    <row r="128" spans="1:20" x14ac:dyDescent="0.45">
      <c r="A128" s="1" t="s">
        <v>25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</row>
    <row r="129" spans="1:21" x14ac:dyDescent="0.45">
      <c r="A129" s="1" t="s">
        <v>25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</row>
    <row r="130" spans="1:21" x14ac:dyDescent="0.45">
      <c r="A130" s="1" t="s">
        <v>25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</row>
    <row r="131" spans="1:21" x14ac:dyDescent="0.45">
      <c r="A131" s="1" t="s">
        <v>25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</row>
    <row r="132" spans="1:21" x14ac:dyDescent="0.45">
      <c r="A132" s="1" t="s">
        <v>25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</row>
    <row r="133" spans="1:21" x14ac:dyDescent="0.45">
      <c r="A133" s="1" t="s">
        <v>25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</row>
    <row r="134" spans="1:21" x14ac:dyDescent="0.45">
      <c r="A134" s="1" t="s">
        <v>25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</row>
    <row r="135" spans="1:21" x14ac:dyDescent="0.45">
      <c r="A135" s="1" t="s">
        <v>25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</row>
    <row r="136" spans="1:21" x14ac:dyDescent="0.45">
      <c r="A136" s="1" t="s">
        <v>25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</row>
    <row r="137" spans="1:21" x14ac:dyDescent="0.45">
      <c r="A137" s="1" t="s">
        <v>25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</row>
    <row r="138" spans="1:21" x14ac:dyDescent="0.45">
      <c r="A138" s="1" t="s">
        <v>25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</row>
    <row r="139" spans="1:21" x14ac:dyDescent="0.45">
      <c r="A139" s="1" t="s">
        <v>25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</row>
    <row r="140" spans="1:21" x14ac:dyDescent="0.45">
      <c r="A140" s="1" t="s">
        <v>25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</row>
    <row r="141" spans="1:21" x14ac:dyDescent="0.45">
      <c r="A141" s="1" t="s">
        <v>25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</row>
    <row r="142" spans="1:21" x14ac:dyDescent="0.45">
      <c r="A142" s="1" t="s">
        <v>25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</row>
    <row r="143" spans="1:21" x14ac:dyDescent="0.45">
      <c r="A143" s="1" t="s">
        <v>25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</row>
    <row r="144" spans="1:21" x14ac:dyDescent="0.45">
      <c r="A144" s="1" t="s">
        <v>25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</row>
    <row r="145" spans="1:21" x14ac:dyDescent="0.45">
      <c r="A145" s="1" t="s">
        <v>25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</row>
    <row r="146" spans="1:21" x14ac:dyDescent="0.45">
      <c r="A146" s="1" t="s">
        <v>25</v>
      </c>
      <c r="B146">
        <v>94100706007</v>
      </c>
      <c r="J146">
        <v>74</v>
      </c>
      <c r="M146">
        <v>98</v>
      </c>
      <c r="Q146">
        <v>66</v>
      </c>
      <c r="S146">
        <v>56</v>
      </c>
    </row>
    <row r="147" spans="1:21" x14ac:dyDescent="0.45">
      <c r="A147" s="1" t="s">
        <v>25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</row>
    <row r="148" spans="1:21" x14ac:dyDescent="0.45">
      <c r="A148" s="1" t="s">
        <v>25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</row>
    <row r="149" spans="1:21" x14ac:dyDescent="0.45">
      <c r="A149" s="1" t="s">
        <v>25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</row>
    <row r="150" spans="1:21" x14ac:dyDescent="0.45">
      <c r="A150" s="1" t="s">
        <v>25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</row>
    <row r="151" spans="1:21" x14ac:dyDescent="0.45">
      <c r="A151" s="1" t="s">
        <v>25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</row>
    <row r="152" spans="1:21" x14ac:dyDescent="0.45">
      <c r="A152" s="1" t="s">
        <v>25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</row>
    <row r="153" spans="1:21" x14ac:dyDescent="0.45">
      <c r="A153" s="1" t="s">
        <v>25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</row>
    <row r="154" spans="1:21" x14ac:dyDescent="0.45">
      <c r="A154" s="1"/>
      <c r="C154">
        <f>COUNTBLANK(matura4[Biologia-R])</f>
        <v>112</v>
      </c>
      <c r="D154">
        <f>COUNTBLANK(matura4[Chemia-R])</f>
        <v>119</v>
      </c>
      <c r="E154">
        <f>COUNTBLANK(matura4[Fizyka-R])</f>
        <v>125</v>
      </c>
      <c r="F154">
        <f>COUNTBLANK(matura4[Geografia-R])</f>
        <v>120</v>
      </c>
      <c r="G154">
        <f>COUNTBLANK(matura4[Historia-R])</f>
        <v>132</v>
      </c>
      <c r="H154">
        <f>COUNTBLANK(matura4[Informatyka-R])</f>
        <v>147</v>
      </c>
      <c r="I154">
        <f>COUNTBLANK(matura4[Angielski-P])</f>
        <v>6</v>
      </c>
      <c r="J154">
        <f>COUNTBLANK(matura4[Angielski-R])</f>
        <v>51</v>
      </c>
      <c r="K154">
        <f>COUNTBLANK(matura4[Francuski-P])</f>
        <v>147</v>
      </c>
      <c r="L154">
        <f>COUNTBLANK(matura4[Francuski-R])</f>
        <v>150</v>
      </c>
      <c r="M154">
        <f>COUNTBLANK(matura4[Hiszpañski-P])</f>
        <v>133</v>
      </c>
      <c r="N154">
        <f>COUNTBLANK(matura4[Hiszpañski-R])</f>
        <v>132</v>
      </c>
      <c r="O154">
        <f>COUNTBLANK(matura4[Niemiecki-P])</f>
        <v>147</v>
      </c>
      <c r="P154">
        <f>COUNTBLANK(matura4[Niemiecki-R])</f>
        <v>150</v>
      </c>
      <c r="Q154">
        <f>COUNTBLANK(matura4[Matematyka-P])</f>
        <v>0</v>
      </c>
      <c r="R154">
        <f>COUNTBLANK(matura4[Matematyka-R])</f>
        <v>91</v>
      </c>
      <c r="S154">
        <f>COUNTBLANK(matura4[Polski-P])</f>
        <v>0</v>
      </c>
      <c r="T154">
        <f>COUNTBLANK(matura4[Polski-R])</f>
        <v>99</v>
      </c>
      <c r="U154">
        <f>COUNTBLANK(matura4[WOS-R])</f>
        <v>133</v>
      </c>
    </row>
    <row r="155" spans="1:21" x14ac:dyDescent="0.45">
      <c r="C155">
        <f>152-matura4[[#Totals],[Biologia-R]]</f>
        <v>40</v>
      </c>
      <c r="D155">
        <f>152-matura4[[#Totals],[Chemia-R]]</f>
        <v>33</v>
      </c>
      <c r="E155">
        <f>152-matura4[[#Totals],[Fizyka-R]]</f>
        <v>27</v>
      </c>
      <c r="F155">
        <f>152-matura4[[#Totals],[Geografia-R]]</f>
        <v>32</v>
      </c>
      <c r="G155">
        <f>152-matura4[[#Totals],[Historia-R]]</f>
        <v>20</v>
      </c>
      <c r="H155">
        <f>152-matura4[[#Totals],[Informatyka-R]]</f>
        <v>5</v>
      </c>
      <c r="I155">
        <f>152-matura4[[#Totals],[Angielski-P]]</f>
        <v>146</v>
      </c>
      <c r="J155">
        <f>152-matura4[[#Totals],[Angielski-R]]</f>
        <v>101</v>
      </c>
      <c r="K155">
        <f>152-matura4[[#Totals],[Francuski-P]]</f>
        <v>5</v>
      </c>
      <c r="L155">
        <f>152-matura4[[#Totals],[Francuski-R]]</f>
        <v>2</v>
      </c>
      <c r="M155">
        <f>152-matura4[[#Totals],[Hiszpañski-P]]</f>
        <v>19</v>
      </c>
      <c r="N155">
        <f>152-matura4[[#Totals],[Hiszpañski-R]]</f>
        <v>20</v>
      </c>
      <c r="O155">
        <f>152-matura4[[#Totals],[Niemiecki-P]]</f>
        <v>5</v>
      </c>
      <c r="P155">
        <f>152-matura4[[#Totals],[Niemiecki-R]]</f>
        <v>2</v>
      </c>
      <c r="Q155">
        <f>152-matura4[[#Totals],[Matematyka-P]]</f>
        <v>152</v>
      </c>
      <c r="R155">
        <f>152-matura4[[#Totals],[Matematyka-R]]</f>
        <v>61</v>
      </c>
      <c r="S155">
        <f>152-matura4[[#Totals],[Polski-P]]</f>
        <v>152</v>
      </c>
      <c r="T155">
        <f>152-matura4[[#Totals],[Polski-R]]</f>
        <v>53</v>
      </c>
      <c r="U155">
        <f>152-matura4[[#Totals],[WOS-R]]</f>
        <v>19</v>
      </c>
    </row>
    <row r="156" spans="1:21" x14ac:dyDescent="0.45">
      <c r="C156">
        <f>SUM(matura4[Biologia-R])</f>
        <v>2664</v>
      </c>
      <c r="D156">
        <f>SUM(matura4[Chemia-R])</f>
        <v>1965</v>
      </c>
      <c r="E156">
        <f>SUM(matura4[Fizyka-R])</f>
        <v>1708</v>
      </c>
      <c r="F156">
        <f>SUM(matura4[Geografia-R])</f>
        <v>2098</v>
      </c>
      <c r="G156">
        <f>SUM(matura4[Historia-R])</f>
        <v>1556</v>
      </c>
      <c r="H156">
        <f>SUM(matura4[Informatyka-R])</f>
        <v>386</v>
      </c>
      <c r="I156">
        <f>SUM(matura4[Angielski-P])</f>
        <v>13535</v>
      </c>
      <c r="J156">
        <f>SUM(matura4[Angielski-R])</f>
        <v>7842</v>
      </c>
      <c r="K156">
        <f>SUM(matura4[Francuski-P])</f>
        <v>397</v>
      </c>
      <c r="L156">
        <f>SUM(matura4[Francuski-R])</f>
        <v>161</v>
      </c>
      <c r="M156">
        <f>SUM(matura4[Hiszpañski-P])</f>
        <v>1708</v>
      </c>
      <c r="N156">
        <f>SUM(matura4[Hiszpañski-R])</f>
        <v>1404</v>
      </c>
      <c r="O156">
        <f>SUM(matura4[Niemiecki-P])</f>
        <v>492</v>
      </c>
      <c r="P156">
        <f>SUM(matura4[Niemiecki-R])</f>
        <v>159</v>
      </c>
      <c r="Q156">
        <f>SUM(matura4[Matematyka-P])</f>
        <v>11216</v>
      </c>
      <c r="R156">
        <f>SUM(matura4[Matematyka-R])</f>
        <v>3626</v>
      </c>
      <c r="S156">
        <f>SUM(matura4[Polski-P])</f>
        <v>9410</v>
      </c>
      <c r="T156">
        <f>SUM(matura4[Polski-R])</f>
        <v>3580</v>
      </c>
      <c r="U156">
        <f>SUM(matura4[WOS-R])</f>
        <v>1070</v>
      </c>
    </row>
    <row r="157" spans="1:21" x14ac:dyDescent="0.45">
      <c r="C157" s="5">
        <f>C156/C155</f>
        <v>66.599999999999994</v>
      </c>
      <c r="D157" s="5">
        <f t="shared" ref="D157:U157" si="0">D156/D155</f>
        <v>59.545454545454547</v>
      </c>
      <c r="E157" s="5">
        <f t="shared" si="0"/>
        <v>63.25925925925926</v>
      </c>
      <c r="F157" s="5">
        <f t="shared" si="0"/>
        <v>65.5625</v>
      </c>
      <c r="G157" s="5">
        <f t="shared" si="0"/>
        <v>77.8</v>
      </c>
      <c r="H157" s="5">
        <f t="shared" si="0"/>
        <v>77.2</v>
      </c>
      <c r="I157" s="5">
        <f t="shared" si="0"/>
        <v>92.705479452054789</v>
      </c>
      <c r="J157" s="5">
        <f t="shared" si="0"/>
        <v>77.643564356435647</v>
      </c>
      <c r="K157" s="5">
        <f t="shared" si="0"/>
        <v>79.400000000000006</v>
      </c>
      <c r="L157" s="5">
        <f t="shared" si="0"/>
        <v>80.5</v>
      </c>
      <c r="M157" s="5">
        <f t="shared" si="0"/>
        <v>89.89473684210526</v>
      </c>
      <c r="N157" s="5">
        <f t="shared" si="0"/>
        <v>70.2</v>
      </c>
      <c r="O157" s="5">
        <f t="shared" si="0"/>
        <v>98.4</v>
      </c>
      <c r="P157" s="5">
        <f t="shared" si="0"/>
        <v>79.5</v>
      </c>
      <c r="Q157" s="5">
        <f t="shared" si="0"/>
        <v>73.78947368421052</v>
      </c>
      <c r="R157" s="5">
        <f t="shared" si="0"/>
        <v>59.442622950819676</v>
      </c>
      <c r="S157" s="5">
        <f t="shared" si="0"/>
        <v>61.907894736842103</v>
      </c>
      <c r="T157" s="5">
        <f t="shared" si="0"/>
        <v>67.547169811320757</v>
      </c>
      <c r="U157" s="5">
        <f t="shared" si="0"/>
        <v>56.315789473684212</v>
      </c>
    </row>
    <row r="161" spans="2:21" x14ac:dyDescent="0.45">
      <c r="C161" t="s">
        <v>2</v>
      </c>
      <c r="D161" t="s">
        <v>3</v>
      </c>
      <c r="E161" t="s">
        <v>4</v>
      </c>
      <c r="F161" t="s">
        <v>5</v>
      </c>
      <c r="G161" t="s">
        <v>6</v>
      </c>
      <c r="H161" t="s">
        <v>7</v>
      </c>
      <c r="I161" t="s">
        <v>8</v>
      </c>
      <c r="J161" t="s">
        <v>9</v>
      </c>
      <c r="K161" t="s">
        <v>10</v>
      </c>
      <c r="L161" t="s">
        <v>11</v>
      </c>
      <c r="M161" t="s">
        <v>12</v>
      </c>
      <c r="N161" t="s">
        <v>13</v>
      </c>
      <c r="O161" t="s">
        <v>14</v>
      </c>
      <c r="P161" t="s">
        <v>15</v>
      </c>
      <c r="Q161" t="s">
        <v>16</v>
      </c>
      <c r="R161" t="s">
        <v>17</v>
      </c>
      <c r="S161" t="s">
        <v>18</v>
      </c>
      <c r="T161" t="s">
        <v>19</v>
      </c>
      <c r="U161" t="s">
        <v>20</v>
      </c>
    </row>
    <row r="162" spans="2:21" x14ac:dyDescent="0.45">
      <c r="B162" t="s">
        <v>32</v>
      </c>
      <c r="C162">
        <v>40</v>
      </c>
      <c r="D162">
        <v>33</v>
      </c>
      <c r="E162">
        <v>27</v>
      </c>
      <c r="F162">
        <v>32</v>
      </c>
      <c r="G162">
        <v>20</v>
      </c>
      <c r="H162">
        <v>5</v>
      </c>
      <c r="I162">
        <v>146</v>
      </c>
      <c r="J162">
        <v>101</v>
      </c>
      <c r="K162">
        <v>5</v>
      </c>
      <c r="L162">
        <v>2</v>
      </c>
      <c r="M162">
        <v>19</v>
      </c>
      <c r="N162">
        <v>20</v>
      </c>
      <c r="O162">
        <v>5</v>
      </c>
      <c r="P162">
        <v>2</v>
      </c>
      <c r="Q162">
        <v>152</v>
      </c>
      <c r="R162">
        <v>61</v>
      </c>
      <c r="S162">
        <v>152</v>
      </c>
      <c r="T162">
        <v>53</v>
      </c>
      <c r="U162">
        <v>19</v>
      </c>
    </row>
    <row r="163" spans="2:21" x14ac:dyDescent="0.45">
      <c r="B163" t="s">
        <v>33</v>
      </c>
      <c r="C163" s="5">
        <v>66.599999999999994</v>
      </c>
      <c r="D163" s="5">
        <v>59.545454545454547</v>
      </c>
      <c r="E163" s="5">
        <v>63.25925925925926</v>
      </c>
      <c r="F163" s="5">
        <v>65.5625</v>
      </c>
      <c r="G163" s="5">
        <v>77.8</v>
      </c>
      <c r="H163" s="5">
        <v>77.2</v>
      </c>
      <c r="I163" s="5">
        <v>92.705479452054789</v>
      </c>
      <c r="J163" s="5">
        <v>77.643564356435647</v>
      </c>
      <c r="K163" s="5">
        <v>79.400000000000006</v>
      </c>
      <c r="L163" s="5">
        <v>80.5</v>
      </c>
      <c r="M163" s="5">
        <v>89.89473684210526</v>
      </c>
      <c r="N163" s="5">
        <v>70.2</v>
      </c>
      <c r="O163" s="5">
        <v>98.4</v>
      </c>
      <c r="P163" s="5">
        <v>79.5</v>
      </c>
      <c r="Q163" s="5">
        <v>73.78947368421052</v>
      </c>
      <c r="R163" s="5">
        <v>59.442622950819676</v>
      </c>
      <c r="S163" s="5">
        <v>61.907894736842103</v>
      </c>
      <c r="T163" s="5">
        <v>67.547169811320757</v>
      </c>
      <c r="U163" s="5">
        <v>56.315789473684212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EF2DF-EC68-4180-BE51-48FA9CC20FC8}">
  <dimension ref="A1:AH153"/>
  <sheetViews>
    <sheetView topLeftCell="X1" workbookViewId="0">
      <selection activeCell="AE3" sqref="AE3"/>
    </sheetView>
  </sheetViews>
  <sheetFormatPr defaultRowHeight="14.25" x14ac:dyDescent="0.45"/>
  <cols>
    <col min="1" max="1" width="8.06640625" bestFit="1" customWidth="1"/>
    <col min="2" max="2" width="11.73046875" bestFit="1" customWidth="1"/>
    <col min="3" max="3" width="11" bestFit="1" customWidth="1"/>
    <col min="4" max="4" width="10.796875" bestFit="1" customWidth="1"/>
    <col min="5" max="5" width="9.59765625" bestFit="1" customWidth="1"/>
    <col min="6" max="6" width="12.3984375" bestFit="1" customWidth="1"/>
    <col min="7" max="7" width="10.9296875" bestFit="1" customWidth="1"/>
    <col min="8" max="8" width="14.265625" bestFit="1" customWidth="1"/>
    <col min="9" max="9" width="11.796875" bestFit="1" customWidth="1"/>
    <col min="10" max="10" width="11.86328125" bestFit="1" customWidth="1"/>
    <col min="11" max="11" width="12.33203125" bestFit="1" customWidth="1"/>
    <col min="12" max="12" width="12.3984375" bestFit="1" customWidth="1"/>
    <col min="13" max="13" width="13.19921875" bestFit="1" customWidth="1"/>
    <col min="14" max="14" width="13.265625" bestFit="1" customWidth="1"/>
    <col min="15" max="15" width="12.6640625" bestFit="1" customWidth="1"/>
    <col min="16" max="16" width="12.73046875" bestFit="1" customWidth="1"/>
    <col min="17" max="17" width="14.33203125" bestFit="1" customWidth="1"/>
    <col min="18" max="18" width="14.3984375" bestFit="1" customWidth="1"/>
    <col min="19" max="19" width="9.46484375" bestFit="1" customWidth="1"/>
    <col min="20" max="20" width="9.53125" bestFit="1" customWidth="1"/>
    <col min="21" max="21" width="8.59765625" bestFit="1" customWidth="1"/>
    <col min="33" max="33" width="15.6640625" bestFit="1" customWidth="1"/>
    <col min="34" max="34" width="18.73046875" bestFit="1" customWidth="1"/>
  </cols>
  <sheetData>
    <row r="1" spans="1:3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AD1" t="s">
        <v>16</v>
      </c>
      <c r="AE1" t="s">
        <v>34</v>
      </c>
    </row>
    <row r="2" spans="1:34" x14ac:dyDescent="0.45">
      <c r="A2" s="1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AD2">
        <v>80</v>
      </c>
      <c r="AE2" t="str">
        <f>IF(AD2&lt;=30, "&lt;0,30&gt;", IF(AD2&lt;=50, "&lt;31,50&gt;", IF(AD2&lt;=75, "&lt;51,75&gt;", IF(AD2&lt;=90, "&lt;76,90&gt;", IF(AD2 &lt;= 99, "&lt;91,99&gt;", "{100}")))))</f>
        <v>&lt;76,90&gt;</v>
      </c>
      <c r="AG2" s="2" t="s">
        <v>27</v>
      </c>
      <c r="AH2" t="s">
        <v>40</v>
      </c>
    </row>
    <row r="3" spans="1:34" x14ac:dyDescent="0.45">
      <c r="A3" s="1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AD3">
        <v>56</v>
      </c>
      <c r="AE3" t="str">
        <f t="shared" ref="AC3:AE66" si="0">IF(AD3&lt;=30, "&lt;0,30&gt;", IF(AD3&lt;=50, "&lt;31,50&gt;", IF(AD3&lt;=75, "&lt;51,75&gt;", IF(AD3&lt;=90, "&lt;76,90&gt;", IF(AD3 &lt;= 99, "&lt;91,99&gt;", "{100}")))))</f>
        <v>&lt;51,75&gt;</v>
      </c>
      <c r="AG3" s="3" t="s">
        <v>35</v>
      </c>
      <c r="AH3" s="1">
        <v>7</v>
      </c>
    </row>
    <row r="4" spans="1:34" x14ac:dyDescent="0.45">
      <c r="A4" s="1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AD4">
        <v>60</v>
      </c>
      <c r="AE4" t="str">
        <f t="shared" si="0"/>
        <v>&lt;51,75&gt;</v>
      </c>
      <c r="AG4" s="3" t="s">
        <v>36</v>
      </c>
      <c r="AH4" s="1">
        <v>17</v>
      </c>
    </row>
    <row r="5" spans="1:34" x14ac:dyDescent="0.45">
      <c r="A5" s="1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AD5">
        <v>70</v>
      </c>
      <c r="AE5" t="str">
        <f t="shared" si="0"/>
        <v>&lt;51,75&gt;</v>
      </c>
      <c r="AG5" s="3" t="s">
        <v>37</v>
      </c>
      <c r="AH5" s="1">
        <v>59</v>
      </c>
    </row>
    <row r="6" spans="1:34" x14ac:dyDescent="0.45">
      <c r="A6" s="1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AD6">
        <v>70</v>
      </c>
      <c r="AE6" t="str">
        <f t="shared" si="0"/>
        <v>&lt;51,75&gt;</v>
      </c>
      <c r="AG6" s="3" t="s">
        <v>38</v>
      </c>
      <c r="AH6" s="1">
        <v>42</v>
      </c>
    </row>
    <row r="7" spans="1:34" x14ac:dyDescent="0.45">
      <c r="A7" s="1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AD7">
        <v>48</v>
      </c>
      <c r="AE7" t="str">
        <f t="shared" si="0"/>
        <v>&lt;31,50&gt;</v>
      </c>
      <c r="AG7" s="3" t="s">
        <v>39</v>
      </c>
      <c r="AH7" s="1">
        <v>27</v>
      </c>
    </row>
    <row r="8" spans="1:34" x14ac:dyDescent="0.45">
      <c r="A8" s="1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AD8">
        <v>94</v>
      </c>
      <c r="AE8" t="str">
        <f t="shared" si="0"/>
        <v>&lt;91,99&gt;</v>
      </c>
      <c r="AG8" s="3" t="s">
        <v>28</v>
      </c>
      <c r="AH8" s="1">
        <v>152</v>
      </c>
    </row>
    <row r="9" spans="1:34" x14ac:dyDescent="0.45">
      <c r="A9" s="1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AD9">
        <v>96</v>
      </c>
      <c r="AE9" t="str">
        <f t="shared" si="0"/>
        <v>&lt;91,99&gt;</v>
      </c>
    </row>
    <row r="10" spans="1:34" x14ac:dyDescent="0.45">
      <c r="A10" s="1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AD10">
        <v>86</v>
      </c>
      <c r="AE10" t="str">
        <f t="shared" si="0"/>
        <v>&lt;76,90&gt;</v>
      </c>
    </row>
    <row r="11" spans="1:34" x14ac:dyDescent="0.45">
      <c r="A11" s="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  <c r="AD11">
        <v>40</v>
      </c>
      <c r="AE11" t="str">
        <f t="shared" si="0"/>
        <v>&lt;31,50&gt;</v>
      </c>
    </row>
    <row r="12" spans="1:34" x14ac:dyDescent="0.45">
      <c r="A12" s="1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  <c r="AD12">
        <v>70</v>
      </c>
      <c r="AE12" t="str">
        <f t="shared" si="0"/>
        <v>&lt;51,75&gt;</v>
      </c>
    </row>
    <row r="13" spans="1:34" x14ac:dyDescent="0.45">
      <c r="A13" s="1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AD13">
        <v>98</v>
      </c>
      <c r="AE13" t="str">
        <f t="shared" si="0"/>
        <v>&lt;91,99&gt;</v>
      </c>
    </row>
    <row r="14" spans="1:34" x14ac:dyDescent="0.45">
      <c r="A14" s="1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  <c r="AD14">
        <v>92</v>
      </c>
      <c r="AE14" t="str">
        <f t="shared" si="0"/>
        <v>&lt;91,99&gt;</v>
      </c>
    </row>
    <row r="15" spans="1:34" x14ac:dyDescent="0.45">
      <c r="A15" s="1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  <c r="AD15">
        <v>88</v>
      </c>
      <c r="AE15" t="str">
        <f t="shared" si="0"/>
        <v>&lt;76,90&gt;</v>
      </c>
    </row>
    <row r="16" spans="1:34" x14ac:dyDescent="0.45">
      <c r="A16" s="1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AD16">
        <v>92</v>
      </c>
      <c r="AE16" t="str">
        <f t="shared" si="0"/>
        <v>&lt;91,99&gt;</v>
      </c>
    </row>
    <row r="17" spans="1:31" x14ac:dyDescent="0.45">
      <c r="A17" s="1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  <c r="AD17">
        <v>58</v>
      </c>
      <c r="AE17" t="str">
        <f t="shared" si="0"/>
        <v>&lt;51,75&gt;</v>
      </c>
    </row>
    <row r="18" spans="1:31" x14ac:dyDescent="0.45">
      <c r="A18" s="1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AD18">
        <v>78</v>
      </c>
      <c r="AE18" t="str">
        <f t="shared" si="0"/>
        <v>&lt;76,90&gt;</v>
      </c>
    </row>
    <row r="19" spans="1:31" x14ac:dyDescent="0.45">
      <c r="A19" s="1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AD19">
        <v>92</v>
      </c>
      <c r="AE19" t="str">
        <f t="shared" si="0"/>
        <v>&lt;91,99&gt;</v>
      </c>
    </row>
    <row r="20" spans="1:31" x14ac:dyDescent="0.45">
      <c r="A20" s="1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  <c r="AD20">
        <v>78</v>
      </c>
      <c r="AE20" t="str">
        <f t="shared" si="0"/>
        <v>&lt;76,90&gt;</v>
      </c>
    </row>
    <row r="21" spans="1:31" x14ac:dyDescent="0.45">
      <c r="A21" s="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  <c r="AD21">
        <v>64</v>
      </c>
      <c r="AE21" t="str">
        <f t="shared" si="0"/>
        <v>&lt;51,75&gt;</v>
      </c>
    </row>
    <row r="22" spans="1:31" x14ac:dyDescent="0.45">
      <c r="A22" s="1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  <c r="AD22">
        <v>70</v>
      </c>
      <c r="AE22" t="str">
        <f t="shared" si="0"/>
        <v>&lt;51,75&gt;</v>
      </c>
    </row>
    <row r="23" spans="1:31" x14ac:dyDescent="0.45">
      <c r="A23" s="1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  <c r="AD23">
        <v>58</v>
      </c>
      <c r="AE23" t="str">
        <f t="shared" si="0"/>
        <v>&lt;51,75&gt;</v>
      </c>
    </row>
    <row r="24" spans="1:31" x14ac:dyDescent="0.45">
      <c r="A24" s="1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  <c r="AD24">
        <v>76</v>
      </c>
      <c r="AE24" t="str">
        <f t="shared" si="0"/>
        <v>&lt;76,90&gt;</v>
      </c>
    </row>
    <row r="25" spans="1:31" x14ac:dyDescent="0.45">
      <c r="A25" s="1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  <c r="AD25">
        <v>50</v>
      </c>
      <c r="AE25" t="str">
        <f t="shared" si="0"/>
        <v>&lt;31,50&gt;</v>
      </c>
    </row>
    <row r="26" spans="1:31" x14ac:dyDescent="0.45">
      <c r="A26" s="1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AD26">
        <v>62</v>
      </c>
      <c r="AE26" t="str">
        <f t="shared" si="0"/>
        <v>&lt;51,75&gt;</v>
      </c>
    </row>
    <row r="27" spans="1:31" x14ac:dyDescent="0.45">
      <c r="A27" s="1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  <c r="AD27">
        <v>72</v>
      </c>
      <c r="AE27" t="str">
        <f t="shared" si="0"/>
        <v>&lt;51,75&gt;</v>
      </c>
    </row>
    <row r="28" spans="1:31" x14ac:dyDescent="0.45">
      <c r="A28" s="1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  <c r="AD28">
        <v>80</v>
      </c>
      <c r="AE28" t="str">
        <f t="shared" si="0"/>
        <v>&lt;76,90&gt;</v>
      </c>
    </row>
    <row r="29" spans="1:31" x14ac:dyDescent="0.45">
      <c r="A29" s="1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  <c r="AD29">
        <v>86</v>
      </c>
      <c r="AE29" t="str">
        <f t="shared" si="0"/>
        <v>&lt;76,90&gt;</v>
      </c>
    </row>
    <row r="30" spans="1:31" x14ac:dyDescent="0.45">
      <c r="A30" s="1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  <c r="AD30">
        <v>82</v>
      </c>
      <c r="AE30" t="str">
        <f t="shared" si="0"/>
        <v>&lt;76,90&gt;</v>
      </c>
    </row>
    <row r="31" spans="1:31" x14ac:dyDescent="0.45">
      <c r="A31" s="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AD31">
        <v>80</v>
      </c>
      <c r="AE31" t="str">
        <f t="shared" si="0"/>
        <v>&lt;76,90&gt;</v>
      </c>
    </row>
    <row r="32" spans="1:31" x14ac:dyDescent="0.45">
      <c r="A32" s="1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AD32">
        <v>92</v>
      </c>
      <c r="AE32" t="str">
        <f t="shared" si="0"/>
        <v>&lt;91,99&gt;</v>
      </c>
    </row>
    <row r="33" spans="1:31" x14ac:dyDescent="0.45">
      <c r="A33" s="1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AD33">
        <v>94</v>
      </c>
      <c r="AE33" t="str">
        <f t="shared" si="0"/>
        <v>&lt;91,99&gt;</v>
      </c>
    </row>
    <row r="34" spans="1:31" x14ac:dyDescent="0.45">
      <c r="A34" s="1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  <c r="AD34">
        <v>86</v>
      </c>
      <c r="AE34" t="str">
        <f t="shared" si="0"/>
        <v>&lt;76,90&gt;</v>
      </c>
    </row>
    <row r="35" spans="1:31" x14ac:dyDescent="0.45">
      <c r="A35" s="1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AD35">
        <v>82</v>
      </c>
      <c r="AE35" t="str">
        <f t="shared" si="0"/>
        <v>&lt;76,90&gt;</v>
      </c>
    </row>
    <row r="36" spans="1:31" x14ac:dyDescent="0.45">
      <c r="A36" s="1" t="s">
        <v>22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  <c r="AD36">
        <v>46</v>
      </c>
      <c r="AE36" t="str">
        <f t="shared" si="0"/>
        <v>&lt;31,50&gt;</v>
      </c>
    </row>
    <row r="37" spans="1:31" x14ac:dyDescent="0.45">
      <c r="A37" s="1" t="s">
        <v>22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AD37">
        <v>50</v>
      </c>
      <c r="AE37" t="str">
        <f t="shared" si="0"/>
        <v>&lt;31,50&gt;</v>
      </c>
    </row>
    <row r="38" spans="1:31" x14ac:dyDescent="0.45">
      <c r="A38" s="1" t="s">
        <v>22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AD38">
        <v>88</v>
      </c>
      <c r="AE38" t="str">
        <f t="shared" si="0"/>
        <v>&lt;76,90&gt;</v>
      </c>
    </row>
    <row r="39" spans="1:31" x14ac:dyDescent="0.45">
      <c r="A39" s="1" t="s">
        <v>22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AD39">
        <v>70</v>
      </c>
      <c r="AE39" t="str">
        <f t="shared" si="0"/>
        <v>&lt;51,75&gt;</v>
      </c>
    </row>
    <row r="40" spans="1:31" x14ac:dyDescent="0.45">
      <c r="A40" s="1" t="s">
        <v>22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AD40">
        <v>86</v>
      </c>
      <c r="AE40" t="str">
        <f t="shared" si="0"/>
        <v>&lt;76,90&gt;</v>
      </c>
    </row>
    <row r="41" spans="1:31" x14ac:dyDescent="0.45">
      <c r="A41" s="1" t="s">
        <v>22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AD41">
        <v>34</v>
      </c>
      <c r="AE41" t="str">
        <f t="shared" si="0"/>
        <v>&lt;31,50&gt;</v>
      </c>
    </row>
    <row r="42" spans="1:31" x14ac:dyDescent="0.45">
      <c r="A42" s="1" t="s">
        <v>22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AD42">
        <v>68</v>
      </c>
      <c r="AE42" t="str">
        <f t="shared" si="0"/>
        <v>&lt;51,75&gt;</v>
      </c>
    </row>
    <row r="43" spans="1:31" x14ac:dyDescent="0.45">
      <c r="A43" s="1" t="s">
        <v>22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AD43">
        <v>56</v>
      </c>
      <c r="AE43" t="str">
        <f t="shared" si="0"/>
        <v>&lt;51,75&gt;</v>
      </c>
    </row>
    <row r="44" spans="1:31" x14ac:dyDescent="0.45">
      <c r="A44" s="1" t="s">
        <v>22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AD44">
        <v>40</v>
      </c>
      <c r="AE44" t="str">
        <f t="shared" si="0"/>
        <v>&lt;31,50&gt;</v>
      </c>
    </row>
    <row r="45" spans="1:31" x14ac:dyDescent="0.45">
      <c r="A45" s="1" t="s">
        <v>22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AD45">
        <v>50</v>
      </c>
      <c r="AE45" t="str">
        <f t="shared" si="0"/>
        <v>&lt;31,50&gt;</v>
      </c>
    </row>
    <row r="46" spans="1:31" x14ac:dyDescent="0.45">
      <c r="A46" s="1" t="s">
        <v>22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  <c r="AD46">
        <v>70</v>
      </c>
      <c r="AE46" t="str">
        <f t="shared" si="0"/>
        <v>&lt;51,75&gt;</v>
      </c>
    </row>
    <row r="47" spans="1:31" x14ac:dyDescent="0.45">
      <c r="A47" s="1" t="s">
        <v>22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AD47">
        <v>64</v>
      </c>
      <c r="AE47" t="str">
        <f t="shared" si="0"/>
        <v>&lt;51,75&gt;</v>
      </c>
    </row>
    <row r="48" spans="1:31" x14ac:dyDescent="0.45">
      <c r="A48" s="1" t="s">
        <v>22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AD48">
        <v>68</v>
      </c>
      <c r="AE48" t="str">
        <f t="shared" si="0"/>
        <v>&lt;51,75&gt;</v>
      </c>
    </row>
    <row r="49" spans="1:31" x14ac:dyDescent="0.45">
      <c r="A49" s="1" t="s">
        <v>22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  <c r="AD49">
        <v>52</v>
      </c>
      <c r="AE49" t="str">
        <f t="shared" si="0"/>
        <v>&lt;51,75&gt;</v>
      </c>
    </row>
    <row r="50" spans="1:31" x14ac:dyDescent="0.45">
      <c r="A50" s="1" t="s">
        <v>22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  <c r="AD50">
        <v>58</v>
      </c>
      <c r="AE50" t="str">
        <f t="shared" si="0"/>
        <v>&lt;51,75&gt;</v>
      </c>
    </row>
    <row r="51" spans="1:31" x14ac:dyDescent="0.45">
      <c r="A51" s="1" t="s">
        <v>22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AD51">
        <v>72</v>
      </c>
      <c r="AE51" t="str">
        <f t="shared" si="0"/>
        <v>&lt;51,75&gt;</v>
      </c>
    </row>
    <row r="52" spans="1:31" x14ac:dyDescent="0.45">
      <c r="A52" s="1" t="s">
        <v>22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AD52">
        <v>56</v>
      </c>
      <c r="AE52" t="str">
        <f t="shared" si="0"/>
        <v>&lt;51,75&gt;</v>
      </c>
    </row>
    <row r="53" spans="1:31" x14ac:dyDescent="0.45">
      <c r="A53" s="1" t="s">
        <v>22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AD53">
        <v>44</v>
      </c>
      <c r="AE53" t="str">
        <f t="shared" si="0"/>
        <v>&lt;31,50&gt;</v>
      </c>
    </row>
    <row r="54" spans="1:31" x14ac:dyDescent="0.45">
      <c r="A54" s="1" t="s">
        <v>22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AD54">
        <v>32</v>
      </c>
      <c r="AE54" t="str">
        <f t="shared" si="0"/>
        <v>&lt;31,50&gt;</v>
      </c>
    </row>
    <row r="55" spans="1:31" x14ac:dyDescent="0.45">
      <c r="A55" s="1" t="s">
        <v>22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AD55">
        <v>66</v>
      </c>
      <c r="AE55" t="str">
        <f t="shared" si="0"/>
        <v>&lt;51,75&gt;</v>
      </c>
    </row>
    <row r="56" spans="1:31" x14ac:dyDescent="0.45">
      <c r="A56" s="1" t="s">
        <v>22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  <c r="AD56">
        <v>64</v>
      </c>
      <c r="AE56" t="str">
        <f t="shared" si="0"/>
        <v>&lt;51,75&gt;</v>
      </c>
    </row>
    <row r="57" spans="1:31" x14ac:dyDescent="0.45">
      <c r="A57" s="1" t="s">
        <v>22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AD57">
        <v>72</v>
      </c>
      <c r="AE57" t="str">
        <f t="shared" si="0"/>
        <v>&lt;51,75&gt;</v>
      </c>
    </row>
    <row r="58" spans="1:31" x14ac:dyDescent="0.45">
      <c r="A58" s="1" t="s">
        <v>22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AD58">
        <v>52</v>
      </c>
      <c r="AE58" t="str">
        <f t="shared" si="0"/>
        <v>&lt;51,75&gt;</v>
      </c>
    </row>
    <row r="59" spans="1:31" x14ac:dyDescent="0.45">
      <c r="A59" s="1" t="s">
        <v>22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  <c r="AD59">
        <v>50</v>
      </c>
      <c r="AE59" t="str">
        <f t="shared" si="0"/>
        <v>&lt;31,50&gt;</v>
      </c>
    </row>
    <row r="60" spans="1:31" x14ac:dyDescent="0.45">
      <c r="A60" s="1" t="s">
        <v>22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AD60">
        <v>58</v>
      </c>
      <c r="AE60" t="str">
        <f t="shared" si="0"/>
        <v>&lt;51,75&gt;</v>
      </c>
    </row>
    <row r="61" spans="1:31" x14ac:dyDescent="0.45">
      <c r="A61" s="1" t="s">
        <v>22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AD61">
        <v>78</v>
      </c>
      <c r="AE61" t="str">
        <f t="shared" si="0"/>
        <v>&lt;76,90&gt;</v>
      </c>
    </row>
    <row r="62" spans="1:31" x14ac:dyDescent="0.45">
      <c r="A62" s="1" t="s">
        <v>22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AD62">
        <v>72</v>
      </c>
      <c r="AE62" t="str">
        <f t="shared" si="0"/>
        <v>&lt;51,75&gt;</v>
      </c>
    </row>
    <row r="63" spans="1:31" x14ac:dyDescent="0.45">
      <c r="A63" s="1" t="s">
        <v>22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AD63">
        <v>70</v>
      </c>
      <c r="AE63" t="str">
        <f t="shared" si="0"/>
        <v>&lt;51,75&gt;</v>
      </c>
    </row>
    <row r="64" spans="1:31" x14ac:dyDescent="0.45">
      <c r="A64" s="1" t="s">
        <v>22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AD64">
        <v>60</v>
      </c>
      <c r="AE64" t="str">
        <f t="shared" si="0"/>
        <v>&lt;51,75&gt;</v>
      </c>
    </row>
    <row r="65" spans="1:31" x14ac:dyDescent="0.45">
      <c r="A65" s="1" t="s">
        <v>22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AD65">
        <v>66</v>
      </c>
      <c r="AE65" t="str">
        <f t="shared" si="0"/>
        <v>&lt;51,75&gt;</v>
      </c>
    </row>
    <row r="66" spans="1:31" x14ac:dyDescent="0.45">
      <c r="A66" s="1" t="s">
        <v>22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AD66">
        <v>76</v>
      </c>
      <c r="AE66" t="str">
        <f t="shared" si="0"/>
        <v>&lt;76,90&gt;</v>
      </c>
    </row>
    <row r="67" spans="1:31" x14ac:dyDescent="0.45">
      <c r="A67" s="1" t="s">
        <v>23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AD67">
        <v>76</v>
      </c>
      <c r="AE67" t="str">
        <f t="shared" ref="AC67:AE130" si="1">IF(AD67&lt;=30, "&lt;0,30&gt;", IF(AD67&lt;=50, "&lt;31,50&gt;", IF(AD67&lt;=75, "&lt;51,75&gt;", IF(AD67&lt;=90, "&lt;76,90&gt;", IF(AD67 &lt;= 99, "&lt;91,99&gt;", "{100}")))))</f>
        <v>&lt;76,90&gt;</v>
      </c>
    </row>
    <row r="68" spans="1:31" x14ac:dyDescent="0.45">
      <c r="A68" s="1" t="s">
        <v>23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  <c r="AD68">
        <v>76</v>
      </c>
      <c r="AE68" t="str">
        <f t="shared" si="1"/>
        <v>&lt;76,90&gt;</v>
      </c>
    </row>
    <row r="69" spans="1:31" x14ac:dyDescent="0.45">
      <c r="A69" s="1" t="s">
        <v>23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AD69">
        <v>66</v>
      </c>
      <c r="AE69" t="str">
        <f t="shared" si="1"/>
        <v>&lt;51,75&gt;</v>
      </c>
    </row>
    <row r="70" spans="1:31" x14ac:dyDescent="0.45">
      <c r="A70" s="1" t="s">
        <v>23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  <c r="AD70">
        <v>72</v>
      </c>
      <c r="AE70" t="str">
        <f t="shared" si="1"/>
        <v>&lt;51,75&gt;</v>
      </c>
    </row>
    <row r="71" spans="1:31" x14ac:dyDescent="0.45">
      <c r="A71" s="1" t="s">
        <v>23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AD71">
        <v>94</v>
      </c>
      <c r="AE71" t="str">
        <f t="shared" si="1"/>
        <v>&lt;91,99&gt;</v>
      </c>
    </row>
    <row r="72" spans="1:31" x14ac:dyDescent="0.45">
      <c r="A72" s="1" t="s">
        <v>23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  <c r="AD72">
        <v>52</v>
      </c>
      <c r="AE72" t="str">
        <f t="shared" si="1"/>
        <v>&lt;51,75&gt;</v>
      </c>
    </row>
    <row r="73" spans="1:31" x14ac:dyDescent="0.45">
      <c r="A73" s="1" t="s">
        <v>23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  <c r="AD73">
        <v>70</v>
      </c>
      <c r="AE73" t="str">
        <f t="shared" si="1"/>
        <v>&lt;51,75&gt;</v>
      </c>
    </row>
    <row r="74" spans="1:31" x14ac:dyDescent="0.45">
      <c r="A74" s="1" t="s">
        <v>23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AD74">
        <v>88</v>
      </c>
      <c r="AE74" t="str">
        <f t="shared" si="1"/>
        <v>&lt;76,90&gt;</v>
      </c>
    </row>
    <row r="75" spans="1:31" x14ac:dyDescent="0.45">
      <c r="A75" s="1" t="s">
        <v>23</v>
      </c>
      <c r="B75">
        <v>95040309147</v>
      </c>
      <c r="F75">
        <v>38</v>
      </c>
      <c r="I75">
        <v>51</v>
      </c>
      <c r="Q75">
        <v>48</v>
      </c>
      <c r="S75">
        <v>49</v>
      </c>
      <c r="AD75">
        <v>48</v>
      </c>
      <c r="AE75" t="str">
        <f t="shared" si="1"/>
        <v>&lt;31,50&gt;</v>
      </c>
    </row>
    <row r="76" spans="1:31" x14ac:dyDescent="0.45">
      <c r="A76" s="1" t="s">
        <v>23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AD76">
        <v>72</v>
      </c>
      <c r="AE76" t="str">
        <f t="shared" si="1"/>
        <v>&lt;51,75&gt;</v>
      </c>
    </row>
    <row r="77" spans="1:31" x14ac:dyDescent="0.45">
      <c r="A77" s="1" t="s">
        <v>23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AD77">
        <v>78</v>
      </c>
      <c r="AE77" t="str">
        <f t="shared" si="1"/>
        <v>&lt;76,90&gt;</v>
      </c>
    </row>
    <row r="78" spans="1:31" x14ac:dyDescent="0.45">
      <c r="A78" s="1" t="s">
        <v>23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  <c r="AD78">
        <v>64</v>
      </c>
      <c r="AE78" t="str">
        <f t="shared" si="1"/>
        <v>&lt;51,75&gt;</v>
      </c>
    </row>
    <row r="79" spans="1:31" x14ac:dyDescent="0.45">
      <c r="A79" s="1" t="s">
        <v>23</v>
      </c>
      <c r="B79">
        <v>95062704850</v>
      </c>
      <c r="F79">
        <v>65</v>
      </c>
      <c r="I79">
        <v>69</v>
      </c>
      <c r="Q79">
        <v>52</v>
      </c>
      <c r="S79">
        <v>51</v>
      </c>
      <c r="AD79">
        <v>52</v>
      </c>
      <c r="AE79" t="str">
        <f t="shared" si="1"/>
        <v>&lt;51,75&gt;</v>
      </c>
    </row>
    <row r="80" spans="1:31" x14ac:dyDescent="0.45">
      <c r="A80" s="1" t="s">
        <v>23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  <c r="AD80">
        <v>68</v>
      </c>
      <c r="AE80" t="str">
        <f t="shared" si="1"/>
        <v>&lt;51,75&gt;</v>
      </c>
    </row>
    <row r="81" spans="1:31" x14ac:dyDescent="0.45">
      <c r="A81" s="1" t="s">
        <v>23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AD81">
        <v>82</v>
      </c>
      <c r="AE81" t="str">
        <f t="shared" si="1"/>
        <v>&lt;76,90&gt;</v>
      </c>
    </row>
    <row r="82" spans="1:31" x14ac:dyDescent="0.45">
      <c r="A82" s="1" t="s">
        <v>23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  <c r="AD82">
        <v>88</v>
      </c>
      <c r="AE82" t="str">
        <f t="shared" si="1"/>
        <v>&lt;76,90&gt;</v>
      </c>
    </row>
    <row r="83" spans="1:31" x14ac:dyDescent="0.45">
      <c r="A83" s="1" t="s">
        <v>23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AD83">
        <v>76</v>
      </c>
      <c r="AE83" t="str">
        <f t="shared" si="1"/>
        <v>&lt;76,90&gt;</v>
      </c>
    </row>
    <row r="84" spans="1:31" x14ac:dyDescent="0.45">
      <c r="A84" s="1" t="s">
        <v>23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AD84">
        <v>86</v>
      </c>
      <c r="AE84" t="str">
        <f t="shared" si="1"/>
        <v>&lt;76,90&gt;</v>
      </c>
    </row>
    <row r="85" spans="1:31" x14ac:dyDescent="0.45">
      <c r="A85" s="1" t="s">
        <v>23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AD85">
        <v>100</v>
      </c>
      <c r="AE85" t="str">
        <f t="shared" si="1"/>
        <v>{100}</v>
      </c>
    </row>
    <row r="86" spans="1:31" x14ac:dyDescent="0.45">
      <c r="A86" s="1" t="s">
        <v>23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AD86">
        <v>74</v>
      </c>
      <c r="AE86" t="str">
        <f t="shared" si="1"/>
        <v>&lt;51,75&gt;</v>
      </c>
    </row>
    <row r="87" spans="1:31" x14ac:dyDescent="0.45">
      <c r="A87" s="1" t="s">
        <v>23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  <c r="AD87">
        <v>96</v>
      </c>
      <c r="AE87" t="str">
        <f t="shared" si="1"/>
        <v>&lt;91,99&gt;</v>
      </c>
    </row>
    <row r="88" spans="1:31" x14ac:dyDescent="0.45">
      <c r="A88" s="1" t="s">
        <v>23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  <c r="AD88">
        <v>76</v>
      </c>
      <c r="AE88" t="str">
        <f t="shared" si="1"/>
        <v>&lt;76,90&gt;</v>
      </c>
    </row>
    <row r="89" spans="1:31" x14ac:dyDescent="0.45">
      <c r="A89" s="1" t="s">
        <v>23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  <c r="AD89">
        <v>88</v>
      </c>
      <c r="AE89" t="str">
        <f t="shared" si="1"/>
        <v>&lt;76,90&gt;</v>
      </c>
    </row>
    <row r="90" spans="1:31" x14ac:dyDescent="0.45">
      <c r="A90" s="1" t="s">
        <v>23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AD90">
        <v>100</v>
      </c>
      <c r="AE90" t="str">
        <f t="shared" si="1"/>
        <v>{100}</v>
      </c>
    </row>
    <row r="91" spans="1:31" x14ac:dyDescent="0.45">
      <c r="A91" s="1" t="s">
        <v>23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AD91">
        <v>78</v>
      </c>
      <c r="AE91" t="str">
        <f t="shared" si="1"/>
        <v>&lt;76,90&gt;</v>
      </c>
    </row>
    <row r="92" spans="1:31" x14ac:dyDescent="0.45">
      <c r="A92" s="1" t="s">
        <v>23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AD92">
        <v>86</v>
      </c>
      <c r="AE92" t="str">
        <f t="shared" si="1"/>
        <v>&lt;76,90&gt;</v>
      </c>
    </row>
    <row r="93" spans="1:31" x14ac:dyDescent="0.45">
      <c r="A93" s="1" t="s">
        <v>23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  <c r="AD93">
        <v>68</v>
      </c>
      <c r="AE93" t="str">
        <f t="shared" si="1"/>
        <v>&lt;51,75&gt;</v>
      </c>
    </row>
    <row r="94" spans="1:31" x14ac:dyDescent="0.45">
      <c r="A94" s="1" t="s">
        <v>24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AD94">
        <v>90</v>
      </c>
      <c r="AE94" t="str">
        <f t="shared" si="1"/>
        <v>&lt;76,90&gt;</v>
      </c>
    </row>
    <row r="95" spans="1:31" x14ac:dyDescent="0.45">
      <c r="A95" s="1" t="s">
        <v>24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AD95">
        <v>90</v>
      </c>
      <c r="AE95" t="str">
        <f t="shared" si="1"/>
        <v>&lt;76,90&gt;</v>
      </c>
    </row>
    <row r="96" spans="1:31" x14ac:dyDescent="0.45">
      <c r="A96" s="1" t="s">
        <v>24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AD96">
        <v>100</v>
      </c>
      <c r="AE96" t="str">
        <f t="shared" si="1"/>
        <v>{100}</v>
      </c>
    </row>
    <row r="97" spans="1:31" x14ac:dyDescent="0.45">
      <c r="A97" s="1" t="s">
        <v>24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AD97">
        <v>86</v>
      </c>
      <c r="AE97" t="str">
        <f t="shared" si="1"/>
        <v>&lt;76,90&gt;</v>
      </c>
    </row>
    <row r="98" spans="1:31" x14ac:dyDescent="0.45">
      <c r="A98" s="1" t="s">
        <v>24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AD98">
        <v>82</v>
      </c>
      <c r="AE98" t="str">
        <f t="shared" si="1"/>
        <v>&lt;76,90&gt;</v>
      </c>
    </row>
    <row r="99" spans="1:31" x14ac:dyDescent="0.45">
      <c r="A99" s="1" t="s">
        <v>24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AD99">
        <v>98</v>
      </c>
      <c r="AE99" t="str">
        <f t="shared" si="1"/>
        <v>&lt;91,99&gt;</v>
      </c>
    </row>
    <row r="100" spans="1:31" x14ac:dyDescent="0.45">
      <c r="A100" s="1" t="s">
        <v>24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AD100">
        <v>94</v>
      </c>
      <c r="AE100" t="str">
        <f t="shared" si="1"/>
        <v>&lt;91,99&gt;</v>
      </c>
    </row>
    <row r="101" spans="1:31" x14ac:dyDescent="0.45">
      <c r="A101" s="1" t="s">
        <v>24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AD101">
        <v>72</v>
      </c>
      <c r="AE101" t="str">
        <f t="shared" si="1"/>
        <v>&lt;51,75&gt;</v>
      </c>
    </row>
    <row r="102" spans="1:31" x14ac:dyDescent="0.45">
      <c r="A102" s="1" t="s">
        <v>24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AD102">
        <v>86</v>
      </c>
      <c r="AE102" t="str">
        <f t="shared" si="1"/>
        <v>&lt;76,90&gt;</v>
      </c>
    </row>
    <row r="103" spans="1:31" x14ac:dyDescent="0.45">
      <c r="A103" s="1" t="s">
        <v>24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AD103">
        <v>84</v>
      </c>
      <c r="AE103" t="str">
        <f t="shared" si="1"/>
        <v>&lt;76,90&gt;</v>
      </c>
    </row>
    <row r="104" spans="1:31" x14ac:dyDescent="0.45">
      <c r="A104" s="1" t="s">
        <v>24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AD104">
        <v>94</v>
      </c>
      <c r="AE104" t="str">
        <f t="shared" si="1"/>
        <v>&lt;91,99&gt;</v>
      </c>
    </row>
    <row r="105" spans="1:31" x14ac:dyDescent="0.45">
      <c r="A105" s="1" t="s">
        <v>24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AD105">
        <v>78</v>
      </c>
      <c r="AE105" t="str">
        <f t="shared" si="1"/>
        <v>&lt;76,90&gt;</v>
      </c>
    </row>
    <row r="106" spans="1:31" x14ac:dyDescent="0.45">
      <c r="A106" s="1" t="s">
        <v>24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AD106">
        <v>80</v>
      </c>
      <c r="AE106" t="str">
        <f t="shared" si="1"/>
        <v>&lt;76,90&gt;</v>
      </c>
    </row>
    <row r="107" spans="1:31" x14ac:dyDescent="0.45">
      <c r="A107" s="1" t="s">
        <v>24</v>
      </c>
      <c r="B107">
        <v>95060705327</v>
      </c>
      <c r="I107">
        <v>98</v>
      </c>
      <c r="J107">
        <v>78</v>
      </c>
      <c r="Q107">
        <v>64</v>
      </c>
      <c r="S107">
        <v>54</v>
      </c>
      <c r="AD107">
        <v>64</v>
      </c>
      <c r="AE107" t="str">
        <f t="shared" si="1"/>
        <v>&lt;51,75&gt;</v>
      </c>
    </row>
    <row r="108" spans="1:31" x14ac:dyDescent="0.45">
      <c r="A108" s="1" t="s">
        <v>24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AD108">
        <v>100</v>
      </c>
      <c r="AE108" t="str">
        <f t="shared" si="1"/>
        <v>{100}</v>
      </c>
    </row>
    <row r="109" spans="1:31" x14ac:dyDescent="0.45">
      <c r="A109" s="1" t="s">
        <v>24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AD109">
        <v>92</v>
      </c>
      <c r="AE109" t="str">
        <f t="shared" si="1"/>
        <v>&lt;91,99&gt;</v>
      </c>
    </row>
    <row r="110" spans="1:31" x14ac:dyDescent="0.45">
      <c r="A110" s="1" t="s">
        <v>24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AD110">
        <v>94</v>
      </c>
      <c r="AE110" t="str">
        <f t="shared" si="1"/>
        <v>&lt;91,99&gt;</v>
      </c>
    </row>
    <row r="111" spans="1:31" x14ac:dyDescent="0.45">
      <c r="A111" s="1" t="s">
        <v>24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AD111">
        <v>88</v>
      </c>
      <c r="AE111" t="str">
        <f t="shared" si="1"/>
        <v>&lt;76,90&gt;</v>
      </c>
    </row>
    <row r="112" spans="1:31" x14ac:dyDescent="0.45">
      <c r="A112" s="1" t="s">
        <v>24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AD112">
        <v>100</v>
      </c>
      <c r="AE112" t="str">
        <f t="shared" si="1"/>
        <v>{100}</v>
      </c>
    </row>
    <row r="113" spans="1:31" x14ac:dyDescent="0.45">
      <c r="A113" s="1" t="s">
        <v>24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AD113">
        <v>92</v>
      </c>
      <c r="AE113" t="str">
        <f t="shared" si="1"/>
        <v>&lt;91,99&gt;</v>
      </c>
    </row>
    <row r="114" spans="1:31" x14ac:dyDescent="0.45">
      <c r="A114" s="1" t="s">
        <v>24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AD114">
        <v>98</v>
      </c>
      <c r="AE114" t="str">
        <f t="shared" si="1"/>
        <v>&lt;91,99&gt;</v>
      </c>
    </row>
    <row r="115" spans="1:31" x14ac:dyDescent="0.45">
      <c r="A115" s="1" t="s">
        <v>24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AD115">
        <v>96</v>
      </c>
      <c r="AE115" t="str">
        <f t="shared" si="1"/>
        <v>&lt;91,99&gt;</v>
      </c>
    </row>
    <row r="116" spans="1:31" x14ac:dyDescent="0.45">
      <c r="A116" s="1" t="s">
        <v>24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  <c r="AD116">
        <v>94</v>
      </c>
      <c r="AE116" t="str">
        <f t="shared" si="1"/>
        <v>&lt;91,99&gt;</v>
      </c>
    </row>
    <row r="117" spans="1:31" x14ac:dyDescent="0.45">
      <c r="A117" s="1" t="s">
        <v>24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AD117">
        <v>94</v>
      </c>
      <c r="AE117" t="str">
        <f t="shared" si="1"/>
        <v>&lt;91,99&gt;</v>
      </c>
    </row>
    <row r="118" spans="1:31" x14ac:dyDescent="0.45">
      <c r="A118" s="1" t="s">
        <v>24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AD118">
        <v>100</v>
      </c>
      <c r="AE118" t="str">
        <f t="shared" si="1"/>
        <v>{100}</v>
      </c>
    </row>
    <row r="119" spans="1:31" x14ac:dyDescent="0.45">
      <c r="A119" s="1" t="s">
        <v>24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AD119">
        <v>94</v>
      </c>
      <c r="AE119" t="str">
        <f t="shared" si="1"/>
        <v>&lt;91,99&gt;</v>
      </c>
    </row>
    <row r="120" spans="1:31" x14ac:dyDescent="0.45">
      <c r="A120" s="1" t="s">
        <v>24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AD120">
        <v>98</v>
      </c>
      <c r="AE120" t="str">
        <f t="shared" si="1"/>
        <v>&lt;91,99&gt;</v>
      </c>
    </row>
    <row r="121" spans="1:31" x14ac:dyDescent="0.45">
      <c r="A121" s="1" t="s">
        <v>24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AD121">
        <v>90</v>
      </c>
      <c r="AE121" t="str">
        <f t="shared" si="1"/>
        <v>&lt;76,90&gt;</v>
      </c>
    </row>
    <row r="122" spans="1:31" x14ac:dyDescent="0.45">
      <c r="A122" s="1" t="s">
        <v>24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AD122">
        <v>92</v>
      </c>
      <c r="AE122" t="str">
        <f t="shared" si="1"/>
        <v>&lt;91,99&gt;</v>
      </c>
    </row>
    <row r="123" spans="1:31" x14ac:dyDescent="0.45">
      <c r="A123" s="1" t="s">
        <v>24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  <c r="AD123">
        <v>96</v>
      </c>
      <c r="AE123" t="str">
        <f t="shared" si="1"/>
        <v>&lt;91,99&gt;</v>
      </c>
    </row>
    <row r="124" spans="1:31" x14ac:dyDescent="0.45">
      <c r="A124" s="1" t="s">
        <v>24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  <c r="AD124">
        <v>94</v>
      </c>
      <c r="AE124" t="str">
        <f t="shared" si="1"/>
        <v>&lt;91,99&gt;</v>
      </c>
    </row>
    <row r="125" spans="1:31" x14ac:dyDescent="0.45">
      <c r="A125" s="1" t="s">
        <v>24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  <c r="AD125">
        <v>82</v>
      </c>
      <c r="AE125" t="str">
        <f t="shared" si="1"/>
        <v>&lt;76,90&gt;</v>
      </c>
    </row>
    <row r="126" spans="1:31" x14ac:dyDescent="0.45">
      <c r="A126" s="1" t="s">
        <v>24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AD126">
        <v>98</v>
      </c>
      <c r="AE126" t="str">
        <f t="shared" si="1"/>
        <v>&lt;91,99&gt;</v>
      </c>
    </row>
    <row r="127" spans="1:31" x14ac:dyDescent="0.45">
      <c r="A127" s="1" t="s">
        <v>25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AD127">
        <v>58</v>
      </c>
      <c r="AE127" t="str">
        <f t="shared" si="1"/>
        <v>&lt;51,75&gt;</v>
      </c>
    </row>
    <row r="128" spans="1:31" x14ac:dyDescent="0.45">
      <c r="A128" s="1" t="s">
        <v>25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AD128">
        <v>68</v>
      </c>
      <c r="AE128" t="str">
        <f t="shared" si="1"/>
        <v>&lt;51,75&gt;</v>
      </c>
    </row>
    <row r="129" spans="1:31" x14ac:dyDescent="0.45">
      <c r="A129" s="1" t="s">
        <v>25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AD129">
        <v>50</v>
      </c>
      <c r="AE129" t="str">
        <f t="shared" si="1"/>
        <v>&lt;31,50&gt;</v>
      </c>
    </row>
    <row r="130" spans="1:31" x14ac:dyDescent="0.45">
      <c r="A130" s="1" t="s">
        <v>25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AD130">
        <v>58</v>
      </c>
      <c r="AE130" t="str">
        <f t="shared" si="1"/>
        <v>&lt;51,75&gt;</v>
      </c>
    </row>
    <row r="131" spans="1:31" x14ac:dyDescent="0.45">
      <c r="A131" s="1" t="s">
        <v>25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AD131">
        <v>82</v>
      </c>
      <c r="AE131" t="str">
        <f t="shared" ref="AC131:AE153" si="2">IF(AD131&lt;=30, "&lt;0,30&gt;", IF(AD131&lt;=50, "&lt;31,50&gt;", IF(AD131&lt;=75, "&lt;51,75&gt;", IF(AD131&lt;=90, "&lt;76,90&gt;", IF(AD131 &lt;= 99, "&lt;91,99&gt;", "{100}")))))</f>
        <v>&lt;76,90&gt;</v>
      </c>
    </row>
    <row r="132" spans="1:31" x14ac:dyDescent="0.45">
      <c r="A132" s="1" t="s">
        <v>25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  <c r="AD132">
        <v>74</v>
      </c>
      <c r="AE132" t="str">
        <f t="shared" si="2"/>
        <v>&lt;51,75&gt;</v>
      </c>
    </row>
    <row r="133" spans="1:31" x14ac:dyDescent="0.45">
      <c r="A133" s="1" t="s">
        <v>25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AD133">
        <v>64</v>
      </c>
      <c r="AE133" t="str">
        <f t="shared" si="2"/>
        <v>&lt;51,75&gt;</v>
      </c>
    </row>
    <row r="134" spans="1:31" x14ac:dyDescent="0.45">
      <c r="A134" s="1" t="s">
        <v>25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AD134">
        <v>56</v>
      </c>
      <c r="AE134" t="str">
        <f t="shared" si="2"/>
        <v>&lt;51,75&gt;</v>
      </c>
    </row>
    <row r="135" spans="1:31" x14ac:dyDescent="0.45">
      <c r="A135" s="1" t="s">
        <v>25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AD135">
        <v>56</v>
      </c>
      <c r="AE135" t="str">
        <f t="shared" si="2"/>
        <v>&lt;51,75&gt;</v>
      </c>
    </row>
    <row r="136" spans="1:31" x14ac:dyDescent="0.45">
      <c r="A136" s="1" t="s">
        <v>25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AD136">
        <v>54</v>
      </c>
      <c r="AE136" t="str">
        <f t="shared" si="2"/>
        <v>&lt;51,75&gt;</v>
      </c>
    </row>
    <row r="137" spans="1:31" x14ac:dyDescent="0.45">
      <c r="A137" s="1" t="s">
        <v>25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AD137">
        <v>100</v>
      </c>
      <c r="AE137" t="str">
        <f t="shared" si="2"/>
        <v>{100}</v>
      </c>
    </row>
    <row r="138" spans="1:31" x14ac:dyDescent="0.45">
      <c r="A138" s="1" t="s">
        <v>25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  <c r="AD138">
        <v>56</v>
      </c>
      <c r="AE138" t="str">
        <f t="shared" si="2"/>
        <v>&lt;51,75&gt;</v>
      </c>
    </row>
    <row r="139" spans="1:31" x14ac:dyDescent="0.45">
      <c r="A139" s="1" t="s">
        <v>25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AD139">
        <v>78</v>
      </c>
      <c r="AE139" t="str">
        <f t="shared" si="2"/>
        <v>&lt;76,90&gt;</v>
      </c>
    </row>
    <row r="140" spans="1:31" x14ac:dyDescent="0.45">
      <c r="A140" s="1" t="s">
        <v>25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AD140">
        <v>78</v>
      </c>
      <c r="AE140" t="str">
        <f t="shared" si="2"/>
        <v>&lt;76,90&gt;</v>
      </c>
    </row>
    <row r="141" spans="1:31" x14ac:dyDescent="0.45">
      <c r="A141" s="1" t="s">
        <v>25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  <c r="AD141">
        <v>44</v>
      </c>
      <c r="AE141" t="str">
        <f t="shared" si="2"/>
        <v>&lt;31,50&gt;</v>
      </c>
    </row>
    <row r="142" spans="1:31" x14ac:dyDescent="0.45">
      <c r="A142" s="1" t="s">
        <v>25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AD142">
        <v>40</v>
      </c>
      <c r="AE142" t="str">
        <f t="shared" si="2"/>
        <v>&lt;31,50&gt;</v>
      </c>
    </row>
    <row r="143" spans="1:31" x14ac:dyDescent="0.45">
      <c r="A143" s="1" t="s">
        <v>25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AD143">
        <v>64</v>
      </c>
      <c r="AE143" t="str">
        <f t="shared" si="2"/>
        <v>&lt;51,75&gt;</v>
      </c>
    </row>
    <row r="144" spans="1:31" x14ac:dyDescent="0.45">
      <c r="A144" s="1" t="s">
        <v>25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AD144">
        <v>40</v>
      </c>
      <c r="AE144" t="str">
        <f t="shared" si="2"/>
        <v>&lt;31,50&gt;</v>
      </c>
    </row>
    <row r="145" spans="1:31" x14ac:dyDescent="0.45">
      <c r="A145" s="1" t="s">
        <v>25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  <c r="AD145">
        <v>56</v>
      </c>
      <c r="AE145" t="str">
        <f t="shared" si="2"/>
        <v>&lt;51,75&gt;</v>
      </c>
    </row>
    <row r="146" spans="1:31" x14ac:dyDescent="0.45">
      <c r="A146" s="1" t="s">
        <v>25</v>
      </c>
      <c r="B146">
        <v>94100706007</v>
      </c>
      <c r="J146">
        <v>74</v>
      </c>
      <c r="M146">
        <v>98</v>
      </c>
      <c r="Q146">
        <v>66</v>
      </c>
      <c r="S146">
        <v>56</v>
      </c>
      <c r="AD146">
        <v>66</v>
      </c>
      <c r="AE146" t="str">
        <f t="shared" si="2"/>
        <v>&lt;51,75&gt;</v>
      </c>
    </row>
    <row r="147" spans="1:31" x14ac:dyDescent="0.45">
      <c r="A147" s="1" t="s">
        <v>25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AD147">
        <v>68</v>
      </c>
      <c r="AE147" t="str">
        <f t="shared" si="2"/>
        <v>&lt;51,75&gt;</v>
      </c>
    </row>
    <row r="148" spans="1:31" x14ac:dyDescent="0.45">
      <c r="A148" s="1" t="s">
        <v>25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AD148">
        <v>58</v>
      </c>
      <c r="AE148" t="str">
        <f t="shared" si="2"/>
        <v>&lt;51,75&gt;</v>
      </c>
    </row>
    <row r="149" spans="1:31" x14ac:dyDescent="0.45">
      <c r="A149" s="1" t="s">
        <v>25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  <c r="AD149">
        <v>96</v>
      </c>
      <c r="AE149" t="str">
        <f t="shared" si="2"/>
        <v>&lt;91,99&gt;</v>
      </c>
    </row>
    <row r="150" spans="1:31" x14ac:dyDescent="0.45">
      <c r="A150" s="1" t="s">
        <v>25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AD150">
        <v>38</v>
      </c>
      <c r="AE150" t="str">
        <f t="shared" si="2"/>
        <v>&lt;31,50&gt;</v>
      </c>
    </row>
    <row r="151" spans="1:31" x14ac:dyDescent="0.45">
      <c r="A151" s="1" t="s">
        <v>25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AD151">
        <v>62</v>
      </c>
      <c r="AE151" t="str">
        <f t="shared" si="2"/>
        <v>&lt;51,75&gt;</v>
      </c>
    </row>
    <row r="152" spans="1:31" x14ac:dyDescent="0.45">
      <c r="A152" s="1" t="s">
        <v>25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AD152">
        <v>58</v>
      </c>
      <c r="AE152" t="str">
        <f t="shared" si="2"/>
        <v>&lt;51,75&gt;</v>
      </c>
    </row>
    <row r="153" spans="1:31" x14ac:dyDescent="0.45">
      <c r="A153" s="1" t="s">
        <v>25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AD153">
        <v>62</v>
      </c>
      <c r="AE153" t="str">
        <f t="shared" si="2"/>
        <v>&lt;51,75&gt;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E43B-71BE-4464-88AA-4E4C916046E4}">
  <dimension ref="A1:AA153"/>
  <sheetViews>
    <sheetView topLeftCell="T1" workbookViewId="0">
      <selection activeCell="V2" sqref="V2"/>
    </sheetView>
  </sheetViews>
  <sheetFormatPr defaultRowHeight="14.25" x14ac:dyDescent="0.45"/>
  <cols>
    <col min="1" max="1" width="8.06640625" bestFit="1" customWidth="1"/>
    <col min="2" max="2" width="11.73046875" bestFit="1" customWidth="1"/>
    <col min="3" max="3" width="11" bestFit="1" customWidth="1"/>
    <col min="4" max="4" width="10.796875" bestFit="1" customWidth="1"/>
    <col min="5" max="5" width="9.59765625" bestFit="1" customWidth="1"/>
    <col min="6" max="6" width="12.3984375" bestFit="1" customWidth="1"/>
    <col min="7" max="7" width="10.9296875" bestFit="1" customWidth="1"/>
    <col min="8" max="8" width="14.265625" bestFit="1" customWidth="1"/>
    <col min="9" max="9" width="11.796875" bestFit="1" customWidth="1"/>
    <col min="10" max="10" width="11.86328125" bestFit="1" customWidth="1"/>
    <col min="11" max="11" width="12.33203125" bestFit="1" customWidth="1"/>
    <col min="12" max="12" width="12.3984375" bestFit="1" customWidth="1"/>
    <col min="13" max="13" width="13.19921875" bestFit="1" customWidth="1"/>
    <col min="14" max="14" width="13.265625" bestFit="1" customWidth="1"/>
    <col min="15" max="15" width="12.6640625" bestFit="1" customWidth="1"/>
    <col min="16" max="16" width="12.73046875" bestFit="1" customWidth="1"/>
    <col min="17" max="17" width="14.33203125" bestFit="1" customWidth="1"/>
    <col min="18" max="18" width="14.3984375" bestFit="1" customWidth="1"/>
    <col min="19" max="19" width="9.46484375" bestFit="1" customWidth="1"/>
    <col min="20" max="20" width="9.53125" bestFit="1" customWidth="1"/>
    <col min="21" max="21" width="8.59765625" bestFit="1" customWidth="1"/>
    <col min="25" max="25" width="15.6640625" bestFit="1" customWidth="1"/>
    <col min="26" max="26" width="14.9296875" bestFit="1" customWidth="1"/>
    <col min="27" max="27" width="19.86328125" bestFit="1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41</v>
      </c>
    </row>
    <row r="2" spans="1:27" x14ac:dyDescent="0.45">
      <c r="A2" s="1" t="s">
        <v>21</v>
      </c>
      <c r="B2">
        <v>95010405222</v>
      </c>
      <c r="C2">
        <v>52</v>
      </c>
      <c r="I2">
        <v>100</v>
      </c>
      <c r="J2">
        <v>91</v>
      </c>
      <c r="L2">
        <v>88</v>
      </c>
      <c r="Q2">
        <v>80</v>
      </c>
      <c r="S2">
        <v>67</v>
      </c>
      <c r="V2" t="str">
        <f>IF(MOD(VALUE(MID(matura7[[#This Row],[PESEL]],10,1)),2) = 0, "Kobieta", "Męszczyzna")</f>
        <v>Kobieta</v>
      </c>
      <c r="Y2" s="2" t="s">
        <v>27</v>
      </c>
      <c r="Z2" t="s">
        <v>44</v>
      </c>
      <c r="AA2" t="s">
        <v>45</v>
      </c>
    </row>
    <row r="3" spans="1:27" x14ac:dyDescent="0.45">
      <c r="A3" s="1" t="s">
        <v>21</v>
      </c>
      <c r="B3">
        <v>95011310048</v>
      </c>
      <c r="C3">
        <v>33</v>
      </c>
      <c r="D3">
        <v>52</v>
      </c>
      <c r="I3">
        <v>73</v>
      </c>
      <c r="Q3">
        <v>56</v>
      </c>
      <c r="S3">
        <v>40</v>
      </c>
      <c r="V3" t="str">
        <f>IF(MOD(VALUE(MID(matura7[[#This Row],[PESEL]],10,1)),2) = 0, "Kobieta", "Męszczyzna")</f>
        <v>Kobieta</v>
      </c>
      <c r="Y3" s="3" t="s">
        <v>42</v>
      </c>
      <c r="Z3" s="5">
        <v>62.409523809523812</v>
      </c>
      <c r="AA3" s="5">
        <v>71.48571428571428</v>
      </c>
    </row>
    <row r="4" spans="1:27" x14ac:dyDescent="0.45">
      <c r="A4" s="1" t="s">
        <v>21</v>
      </c>
      <c r="B4">
        <v>95012311345</v>
      </c>
      <c r="C4">
        <v>70</v>
      </c>
      <c r="D4">
        <v>58</v>
      </c>
      <c r="I4">
        <v>92</v>
      </c>
      <c r="Q4">
        <v>60</v>
      </c>
      <c r="S4">
        <v>61</v>
      </c>
      <c r="V4" t="str">
        <f>IF(MOD(VALUE(MID(matura7[[#This Row],[PESEL]],10,1)),2) = 0, "Kobieta", "Męszczyzna")</f>
        <v>Kobieta</v>
      </c>
      <c r="Y4" s="3" t="s">
        <v>43</v>
      </c>
      <c r="Z4" s="5">
        <v>60.787234042553195</v>
      </c>
      <c r="AA4" s="5">
        <v>78.936170212765958</v>
      </c>
    </row>
    <row r="5" spans="1:27" x14ac:dyDescent="0.45">
      <c r="A5" s="1" t="s">
        <v>21</v>
      </c>
      <c r="B5">
        <v>95030607404</v>
      </c>
      <c r="C5">
        <v>90</v>
      </c>
      <c r="D5">
        <v>78</v>
      </c>
      <c r="I5">
        <v>98</v>
      </c>
      <c r="J5">
        <v>68</v>
      </c>
      <c r="Q5">
        <v>70</v>
      </c>
      <c r="S5">
        <v>73</v>
      </c>
      <c r="V5" t="str">
        <f>IF(MOD(VALUE(MID(matura7[[#This Row],[PESEL]],10,1)),2) = 0, "Kobieta", "Męszczyzna")</f>
        <v>Kobieta</v>
      </c>
      <c r="Y5" s="3" t="s">
        <v>29</v>
      </c>
      <c r="Z5" s="1"/>
      <c r="AA5" s="1"/>
    </row>
    <row r="6" spans="1:27" x14ac:dyDescent="0.45">
      <c r="A6" s="1" t="s">
        <v>21</v>
      </c>
      <c r="B6">
        <v>95031506511</v>
      </c>
      <c r="C6">
        <v>62</v>
      </c>
      <c r="D6">
        <v>62</v>
      </c>
      <c r="I6">
        <v>87</v>
      </c>
      <c r="Q6">
        <v>70</v>
      </c>
      <c r="S6">
        <v>51</v>
      </c>
      <c r="V6" t="str">
        <f>IF(MOD(VALUE(MID(matura7[[#This Row],[PESEL]],10,1)),2) = 0, "Kobieta", "Męszczyzna")</f>
        <v>Męszczyzna</v>
      </c>
      <c r="Y6" s="3" t="s">
        <v>28</v>
      </c>
      <c r="Z6" s="1">
        <v>61.907894736842103</v>
      </c>
      <c r="AA6" s="1">
        <v>73.78947368421052</v>
      </c>
    </row>
    <row r="7" spans="1:27" x14ac:dyDescent="0.45">
      <c r="A7" s="1" t="s">
        <v>21</v>
      </c>
      <c r="B7">
        <v>95031714219</v>
      </c>
      <c r="C7">
        <v>65</v>
      </c>
      <c r="D7">
        <v>65</v>
      </c>
      <c r="I7">
        <v>75</v>
      </c>
      <c r="Q7">
        <v>48</v>
      </c>
      <c r="S7">
        <v>40</v>
      </c>
      <c r="V7" t="str">
        <f>IF(MOD(VALUE(MID(matura7[[#This Row],[PESEL]],10,1)),2) = 0, "Kobieta", "Męszczyzna")</f>
        <v>Męszczyzna</v>
      </c>
    </row>
    <row r="8" spans="1:27" x14ac:dyDescent="0.45">
      <c r="A8" s="1" t="s">
        <v>21</v>
      </c>
      <c r="B8">
        <v>95032402083</v>
      </c>
      <c r="D8">
        <v>58</v>
      </c>
      <c r="I8">
        <v>96</v>
      </c>
      <c r="J8">
        <v>61</v>
      </c>
      <c r="Q8">
        <v>94</v>
      </c>
      <c r="R8">
        <v>34</v>
      </c>
      <c r="S8">
        <v>74</v>
      </c>
      <c r="V8" t="str">
        <f>IF(MOD(VALUE(MID(matura7[[#This Row],[PESEL]],10,1)),2) = 0, "Kobieta", "Męszczyzna")</f>
        <v>Kobieta</v>
      </c>
    </row>
    <row r="9" spans="1:27" x14ac:dyDescent="0.45">
      <c r="A9" s="1" t="s">
        <v>21</v>
      </c>
      <c r="B9">
        <v>95032701960</v>
      </c>
      <c r="C9">
        <v>77</v>
      </c>
      <c r="D9">
        <v>85</v>
      </c>
      <c r="I9">
        <v>96</v>
      </c>
      <c r="Q9">
        <v>96</v>
      </c>
      <c r="S9">
        <v>77</v>
      </c>
      <c r="V9" t="str">
        <f>IF(MOD(VALUE(MID(matura7[[#This Row],[PESEL]],10,1)),2) = 0, "Kobieta", "Męszczyzna")</f>
        <v>Kobieta</v>
      </c>
    </row>
    <row r="10" spans="1:27" x14ac:dyDescent="0.45">
      <c r="A10" s="1" t="s">
        <v>21</v>
      </c>
      <c r="B10">
        <v>95040412034</v>
      </c>
      <c r="C10">
        <v>93</v>
      </c>
      <c r="D10">
        <v>67</v>
      </c>
      <c r="I10">
        <v>84</v>
      </c>
      <c r="Q10">
        <v>86</v>
      </c>
      <c r="S10">
        <v>73</v>
      </c>
      <c r="V10" t="str">
        <f>IF(MOD(VALUE(MID(matura7[[#This Row],[PESEL]],10,1)),2) = 0, "Kobieta", "Męszczyzna")</f>
        <v>Męszczyzna</v>
      </c>
    </row>
    <row r="11" spans="1:27" x14ac:dyDescent="0.45">
      <c r="A11" s="1" t="s">
        <v>21</v>
      </c>
      <c r="B11">
        <v>95040908766</v>
      </c>
      <c r="C11">
        <v>57</v>
      </c>
      <c r="D11">
        <v>47</v>
      </c>
      <c r="I11">
        <v>87</v>
      </c>
      <c r="Q11">
        <v>40</v>
      </c>
      <c r="S11">
        <v>43</v>
      </c>
      <c r="V11" t="str">
        <f>IF(MOD(VALUE(MID(matura7[[#This Row],[PESEL]],10,1)),2) = 0, "Kobieta", "Męszczyzna")</f>
        <v>Kobieta</v>
      </c>
    </row>
    <row r="12" spans="1:27" x14ac:dyDescent="0.45">
      <c r="A12" s="1" t="s">
        <v>21</v>
      </c>
      <c r="B12">
        <v>95041309368</v>
      </c>
      <c r="C12">
        <v>60</v>
      </c>
      <c r="I12">
        <v>96</v>
      </c>
      <c r="J12">
        <v>89</v>
      </c>
      <c r="Q12">
        <v>70</v>
      </c>
      <c r="S12">
        <v>76</v>
      </c>
      <c r="V12" t="str">
        <f>IF(MOD(VALUE(MID(matura7[[#This Row],[PESEL]],10,1)),2) = 0, "Kobieta", "Męszczyzna")</f>
        <v>Kobieta</v>
      </c>
    </row>
    <row r="13" spans="1:27" x14ac:dyDescent="0.45">
      <c r="A13" s="1" t="s">
        <v>21</v>
      </c>
      <c r="B13">
        <v>95052600643</v>
      </c>
      <c r="F13">
        <v>90</v>
      </c>
      <c r="I13">
        <v>100</v>
      </c>
      <c r="J13">
        <v>100</v>
      </c>
      <c r="O13">
        <v>100</v>
      </c>
      <c r="Q13">
        <v>98</v>
      </c>
      <c r="R13">
        <v>86</v>
      </c>
      <c r="S13">
        <v>80</v>
      </c>
      <c r="V13" t="str">
        <f>IF(MOD(VALUE(MID(matura7[[#This Row],[PESEL]],10,1)),2) = 0, "Kobieta", "Męszczyzna")</f>
        <v>Kobieta</v>
      </c>
    </row>
    <row r="14" spans="1:27" x14ac:dyDescent="0.45">
      <c r="A14" s="1" t="s">
        <v>21</v>
      </c>
      <c r="B14">
        <v>95061500402</v>
      </c>
      <c r="C14">
        <v>95</v>
      </c>
      <c r="D14">
        <v>88</v>
      </c>
      <c r="I14">
        <v>92</v>
      </c>
      <c r="Q14">
        <v>92</v>
      </c>
      <c r="S14">
        <v>79</v>
      </c>
      <c r="V14" t="str">
        <f>IF(MOD(VALUE(MID(matura7[[#This Row],[PESEL]],10,1)),2) = 0, "Kobieta", "Męszczyzna")</f>
        <v>Kobieta</v>
      </c>
    </row>
    <row r="15" spans="1:27" x14ac:dyDescent="0.45">
      <c r="A15" s="1" t="s">
        <v>21</v>
      </c>
      <c r="B15">
        <v>95061702842</v>
      </c>
      <c r="C15">
        <v>75</v>
      </c>
      <c r="D15">
        <v>67</v>
      </c>
      <c r="I15">
        <v>91</v>
      </c>
      <c r="Q15">
        <v>88</v>
      </c>
      <c r="S15">
        <v>59</v>
      </c>
      <c r="V15" t="str">
        <f>IF(MOD(VALUE(MID(matura7[[#This Row],[PESEL]],10,1)),2) = 0, "Kobieta", "Męszczyzna")</f>
        <v>Kobieta</v>
      </c>
    </row>
    <row r="16" spans="1:27" x14ac:dyDescent="0.45">
      <c r="A16" s="1" t="s">
        <v>21</v>
      </c>
      <c r="B16">
        <v>95062301712</v>
      </c>
      <c r="C16">
        <v>85</v>
      </c>
      <c r="D16">
        <v>83</v>
      </c>
      <c r="E16">
        <v>48</v>
      </c>
      <c r="I16">
        <v>94</v>
      </c>
      <c r="Q16">
        <v>92</v>
      </c>
      <c r="S16">
        <v>56</v>
      </c>
      <c r="V16" t="str">
        <f>IF(MOD(VALUE(MID(matura7[[#This Row],[PESEL]],10,1)),2) = 0, "Kobieta", "Męszczyzna")</f>
        <v>Męszczyzna</v>
      </c>
    </row>
    <row r="17" spans="1:22" x14ac:dyDescent="0.45">
      <c r="A17" s="1" t="s">
        <v>21</v>
      </c>
      <c r="B17">
        <v>95071508265</v>
      </c>
      <c r="C17">
        <v>62</v>
      </c>
      <c r="D17">
        <v>48</v>
      </c>
      <c r="I17">
        <v>85</v>
      </c>
      <c r="Q17">
        <v>58</v>
      </c>
      <c r="S17">
        <v>59</v>
      </c>
      <c r="V17" t="str">
        <f>IF(MOD(VALUE(MID(matura7[[#This Row],[PESEL]],10,1)),2) = 0, "Kobieta", "Męszczyzna")</f>
        <v>Kobieta</v>
      </c>
    </row>
    <row r="18" spans="1:22" x14ac:dyDescent="0.45">
      <c r="A18" s="1" t="s">
        <v>21</v>
      </c>
      <c r="B18">
        <v>95071807500</v>
      </c>
      <c r="C18">
        <v>68</v>
      </c>
      <c r="D18">
        <v>62</v>
      </c>
      <c r="I18">
        <v>99</v>
      </c>
      <c r="J18">
        <v>93</v>
      </c>
      <c r="Q18">
        <v>78</v>
      </c>
      <c r="S18">
        <v>54</v>
      </c>
      <c r="V18" t="str">
        <f>IF(MOD(VALUE(MID(matura7[[#This Row],[PESEL]],10,1)),2) = 0, "Kobieta", "Męszczyzna")</f>
        <v>Kobieta</v>
      </c>
    </row>
    <row r="19" spans="1:22" x14ac:dyDescent="0.45">
      <c r="A19" s="1" t="s">
        <v>21</v>
      </c>
      <c r="B19">
        <v>95072900844</v>
      </c>
      <c r="C19">
        <v>55</v>
      </c>
      <c r="D19">
        <v>62</v>
      </c>
      <c r="I19">
        <v>96</v>
      </c>
      <c r="J19">
        <v>86</v>
      </c>
      <c r="Q19">
        <v>92</v>
      </c>
      <c r="S19">
        <v>73</v>
      </c>
      <c r="V19" t="str">
        <f>IF(MOD(VALUE(MID(matura7[[#This Row],[PESEL]],10,1)),2) = 0, "Kobieta", "Męszczyzna")</f>
        <v>Kobieta</v>
      </c>
    </row>
    <row r="20" spans="1:22" x14ac:dyDescent="0.45">
      <c r="A20" s="1" t="s">
        <v>21</v>
      </c>
      <c r="B20">
        <v>95073111506</v>
      </c>
      <c r="C20">
        <v>68</v>
      </c>
      <c r="D20">
        <v>45</v>
      </c>
      <c r="I20">
        <v>92</v>
      </c>
      <c r="Q20">
        <v>78</v>
      </c>
      <c r="S20">
        <v>56</v>
      </c>
      <c r="V20" t="str">
        <f>IF(MOD(VALUE(MID(matura7[[#This Row],[PESEL]],10,1)),2) = 0, "Kobieta", "Męszczyzna")</f>
        <v>Kobieta</v>
      </c>
    </row>
    <row r="21" spans="1:22" x14ac:dyDescent="0.45">
      <c r="A21" s="1" t="s">
        <v>21</v>
      </c>
      <c r="B21">
        <v>95080409087</v>
      </c>
      <c r="C21">
        <v>78</v>
      </c>
      <c r="I21">
        <v>95</v>
      </c>
      <c r="J21">
        <v>77</v>
      </c>
      <c r="Q21">
        <v>64</v>
      </c>
      <c r="S21">
        <v>84</v>
      </c>
      <c r="V21" t="str">
        <f>IF(MOD(VALUE(MID(matura7[[#This Row],[PESEL]],10,1)),2) = 0, "Kobieta", "Męszczyzna")</f>
        <v>Kobieta</v>
      </c>
    </row>
    <row r="22" spans="1:22" x14ac:dyDescent="0.45">
      <c r="A22" s="1" t="s">
        <v>21</v>
      </c>
      <c r="B22">
        <v>95081008322</v>
      </c>
      <c r="C22">
        <v>72</v>
      </c>
      <c r="D22">
        <v>68</v>
      </c>
      <c r="I22">
        <v>92</v>
      </c>
      <c r="Q22">
        <v>70</v>
      </c>
      <c r="S22">
        <v>64</v>
      </c>
      <c r="V22" t="str">
        <f>IF(MOD(VALUE(MID(matura7[[#This Row],[PESEL]],10,1)),2) = 0, "Kobieta", "Męszczyzna")</f>
        <v>Kobieta</v>
      </c>
    </row>
    <row r="23" spans="1:22" x14ac:dyDescent="0.45">
      <c r="A23" s="1" t="s">
        <v>21</v>
      </c>
      <c r="B23">
        <v>95081802841</v>
      </c>
      <c r="C23">
        <v>55</v>
      </c>
      <c r="D23">
        <v>50</v>
      </c>
      <c r="I23">
        <v>84</v>
      </c>
      <c r="Q23">
        <v>58</v>
      </c>
      <c r="S23">
        <v>54</v>
      </c>
      <c r="V23" t="str">
        <f>IF(MOD(VALUE(MID(matura7[[#This Row],[PESEL]],10,1)),2) = 0, "Kobieta", "Męszczyzna")</f>
        <v>Kobieta</v>
      </c>
    </row>
    <row r="24" spans="1:22" x14ac:dyDescent="0.45">
      <c r="A24" s="1" t="s">
        <v>21</v>
      </c>
      <c r="B24">
        <v>95082400949</v>
      </c>
      <c r="C24">
        <v>67</v>
      </c>
      <c r="D24">
        <v>60</v>
      </c>
      <c r="I24">
        <v>92</v>
      </c>
      <c r="Q24">
        <v>76</v>
      </c>
      <c r="S24">
        <v>50</v>
      </c>
      <c r="V24" t="str">
        <f>IF(MOD(VALUE(MID(matura7[[#This Row],[PESEL]],10,1)),2) = 0, "Kobieta", "Męszczyzna")</f>
        <v>Kobieta</v>
      </c>
    </row>
    <row r="25" spans="1:22" x14ac:dyDescent="0.45">
      <c r="A25" s="1" t="s">
        <v>21</v>
      </c>
      <c r="B25">
        <v>95082502641</v>
      </c>
      <c r="C25">
        <v>45</v>
      </c>
      <c r="D25">
        <v>30</v>
      </c>
      <c r="I25">
        <v>61</v>
      </c>
      <c r="Q25">
        <v>50</v>
      </c>
      <c r="S25">
        <v>33</v>
      </c>
      <c r="V25" t="str">
        <f>IF(MOD(VALUE(MID(matura7[[#This Row],[PESEL]],10,1)),2) = 0, "Kobieta", "Męszczyzna")</f>
        <v>Kobieta</v>
      </c>
    </row>
    <row r="26" spans="1:22" x14ac:dyDescent="0.45">
      <c r="A26" s="1" t="s">
        <v>21</v>
      </c>
      <c r="B26">
        <v>95090501360</v>
      </c>
      <c r="C26">
        <v>83</v>
      </c>
      <c r="D26">
        <v>50</v>
      </c>
      <c r="I26">
        <v>100</v>
      </c>
      <c r="J26">
        <v>83</v>
      </c>
      <c r="Q26">
        <v>62</v>
      </c>
      <c r="S26">
        <v>76</v>
      </c>
      <c r="V26" t="str">
        <f>IF(MOD(VALUE(MID(matura7[[#This Row],[PESEL]],10,1)),2) = 0, "Kobieta", "Męszczyzna")</f>
        <v>Kobieta</v>
      </c>
    </row>
    <row r="27" spans="1:22" x14ac:dyDescent="0.45">
      <c r="A27" s="1" t="s">
        <v>21</v>
      </c>
      <c r="B27">
        <v>95091604864</v>
      </c>
      <c r="C27">
        <v>80</v>
      </c>
      <c r="I27">
        <v>99</v>
      </c>
      <c r="J27">
        <v>83</v>
      </c>
      <c r="Q27">
        <v>72</v>
      </c>
      <c r="S27">
        <v>84</v>
      </c>
      <c r="V27" t="str">
        <f>IF(MOD(VALUE(MID(matura7[[#This Row],[PESEL]],10,1)),2) = 0, "Kobieta", "Męszczyzna")</f>
        <v>Kobieta</v>
      </c>
    </row>
    <row r="28" spans="1:22" x14ac:dyDescent="0.45">
      <c r="A28" s="1" t="s">
        <v>21</v>
      </c>
      <c r="B28">
        <v>95110304166</v>
      </c>
      <c r="C28">
        <v>70</v>
      </c>
      <c r="D28">
        <v>60</v>
      </c>
      <c r="I28">
        <v>91</v>
      </c>
      <c r="Q28">
        <v>80</v>
      </c>
      <c r="S28">
        <v>74</v>
      </c>
      <c r="V28" t="str">
        <f>IF(MOD(VALUE(MID(matura7[[#This Row],[PESEL]],10,1)),2) = 0, "Kobieta", "Męszczyzna")</f>
        <v>Kobieta</v>
      </c>
    </row>
    <row r="29" spans="1:22" x14ac:dyDescent="0.45">
      <c r="A29" s="1" t="s">
        <v>21</v>
      </c>
      <c r="B29">
        <v>95110400947</v>
      </c>
      <c r="E29">
        <v>55</v>
      </c>
      <c r="I29">
        <v>96</v>
      </c>
      <c r="J29">
        <v>86</v>
      </c>
      <c r="Q29">
        <v>86</v>
      </c>
      <c r="S29">
        <v>64</v>
      </c>
      <c r="V29" t="str">
        <f>IF(MOD(VALUE(MID(matura7[[#This Row],[PESEL]],10,1)),2) = 0, "Kobieta", "Męszczyzna")</f>
        <v>Kobieta</v>
      </c>
    </row>
    <row r="30" spans="1:22" x14ac:dyDescent="0.45">
      <c r="A30" s="1" t="s">
        <v>21</v>
      </c>
      <c r="B30">
        <v>95111004447</v>
      </c>
      <c r="C30">
        <v>73</v>
      </c>
      <c r="D30">
        <v>78</v>
      </c>
      <c r="I30">
        <v>96</v>
      </c>
      <c r="Q30">
        <v>82</v>
      </c>
      <c r="S30">
        <v>60</v>
      </c>
      <c r="V30" t="str">
        <f>IF(MOD(VALUE(MID(matura7[[#This Row],[PESEL]],10,1)),2) = 0, "Kobieta", "Męszczyzna")</f>
        <v>Kobieta</v>
      </c>
    </row>
    <row r="31" spans="1:22" x14ac:dyDescent="0.45">
      <c r="A31" s="1" t="s">
        <v>21</v>
      </c>
      <c r="B31">
        <v>95112301543</v>
      </c>
      <c r="C31">
        <v>80</v>
      </c>
      <c r="D31">
        <v>60</v>
      </c>
      <c r="I31">
        <v>88</v>
      </c>
      <c r="J31">
        <v>67</v>
      </c>
      <c r="Q31">
        <v>80</v>
      </c>
      <c r="S31">
        <v>63</v>
      </c>
      <c r="V31" t="str">
        <f>IF(MOD(VALUE(MID(matura7[[#This Row],[PESEL]],10,1)),2) = 0, "Kobieta", "Męszczyzna")</f>
        <v>Kobieta</v>
      </c>
    </row>
    <row r="32" spans="1:22" x14ac:dyDescent="0.45">
      <c r="A32" s="1" t="s">
        <v>21</v>
      </c>
      <c r="B32">
        <v>95120101108</v>
      </c>
      <c r="C32">
        <v>93</v>
      </c>
      <c r="D32">
        <v>88</v>
      </c>
      <c r="I32">
        <v>100</v>
      </c>
      <c r="J32">
        <v>76</v>
      </c>
      <c r="Q32">
        <v>92</v>
      </c>
      <c r="S32">
        <v>76</v>
      </c>
      <c r="V32" t="str">
        <f>IF(MOD(VALUE(MID(matura7[[#This Row],[PESEL]],10,1)),2) = 0, "Kobieta", "Męszczyzna")</f>
        <v>Kobieta</v>
      </c>
    </row>
    <row r="33" spans="1:22" x14ac:dyDescent="0.45">
      <c r="A33" s="1" t="s">
        <v>21</v>
      </c>
      <c r="B33">
        <v>95120600768</v>
      </c>
      <c r="C33">
        <v>85</v>
      </c>
      <c r="D33">
        <v>93</v>
      </c>
      <c r="E33">
        <v>82</v>
      </c>
      <c r="I33">
        <v>96</v>
      </c>
      <c r="Q33">
        <v>94</v>
      </c>
      <c r="R33">
        <v>74</v>
      </c>
      <c r="S33">
        <v>66</v>
      </c>
      <c r="V33" t="str">
        <f>IF(MOD(VALUE(MID(matura7[[#This Row],[PESEL]],10,1)),2) = 0, "Kobieta", "Męszczyzna")</f>
        <v>Kobieta</v>
      </c>
    </row>
    <row r="34" spans="1:22" x14ac:dyDescent="0.45">
      <c r="A34" s="1" t="s">
        <v>21</v>
      </c>
      <c r="B34">
        <v>95120903939</v>
      </c>
      <c r="C34">
        <v>90</v>
      </c>
      <c r="D34">
        <v>82</v>
      </c>
      <c r="I34">
        <v>92</v>
      </c>
      <c r="Q34">
        <v>86</v>
      </c>
      <c r="S34">
        <v>63</v>
      </c>
      <c r="V34" t="str">
        <f>IF(MOD(VALUE(MID(matura7[[#This Row],[PESEL]],10,1)),2) = 0, "Kobieta", "Męszczyzna")</f>
        <v>Męszczyzna</v>
      </c>
    </row>
    <row r="35" spans="1:22" x14ac:dyDescent="0.45">
      <c r="A35" s="1" t="s">
        <v>21</v>
      </c>
      <c r="B35">
        <v>95122401008</v>
      </c>
      <c r="C35">
        <v>87</v>
      </c>
      <c r="I35">
        <v>100</v>
      </c>
      <c r="Q35">
        <v>82</v>
      </c>
      <c r="S35">
        <v>79</v>
      </c>
      <c r="T35">
        <v>73</v>
      </c>
      <c r="U35">
        <v>64</v>
      </c>
      <c r="V35" t="str">
        <f>IF(MOD(VALUE(MID(matura7[[#This Row],[PESEL]],10,1)),2) = 0, "Kobieta", "Męszczyzna")</f>
        <v>Kobieta</v>
      </c>
    </row>
    <row r="36" spans="1:22" x14ac:dyDescent="0.45">
      <c r="A36" s="1" t="s">
        <v>22</v>
      </c>
      <c r="B36">
        <v>95011505013</v>
      </c>
      <c r="I36">
        <v>93</v>
      </c>
      <c r="J36">
        <v>60</v>
      </c>
      <c r="Q36">
        <v>46</v>
      </c>
      <c r="S36">
        <v>60</v>
      </c>
      <c r="T36">
        <v>75</v>
      </c>
      <c r="V36" t="str">
        <f>IF(MOD(VALUE(MID(matura7[[#This Row],[PESEL]],10,1)),2) = 0, "Kobieta", "Męszczyzna")</f>
        <v>Męszczyzna</v>
      </c>
    </row>
    <row r="37" spans="1:22" x14ac:dyDescent="0.45">
      <c r="A37" s="1" t="s">
        <v>22</v>
      </c>
      <c r="B37">
        <v>95012403389</v>
      </c>
      <c r="I37">
        <v>96</v>
      </c>
      <c r="J37">
        <v>87</v>
      </c>
      <c r="Q37">
        <v>50</v>
      </c>
      <c r="S37">
        <v>40</v>
      </c>
      <c r="T37">
        <v>70</v>
      </c>
      <c r="U37">
        <v>44</v>
      </c>
      <c r="V37" t="str">
        <f>IF(MOD(VALUE(MID(matura7[[#This Row],[PESEL]],10,1)),2) = 0, "Kobieta", "Męszczyzna")</f>
        <v>Kobieta</v>
      </c>
    </row>
    <row r="38" spans="1:22" x14ac:dyDescent="0.45">
      <c r="A38" s="1" t="s">
        <v>22</v>
      </c>
      <c r="B38">
        <v>95020804428</v>
      </c>
      <c r="G38">
        <v>92</v>
      </c>
      <c r="I38">
        <v>100</v>
      </c>
      <c r="J38">
        <v>81</v>
      </c>
      <c r="Q38">
        <v>88</v>
      </c>
      <c r="S38">
        <v>57</v>
      </c>
      <c r="T38">
        <v>70</v>
      </c>
      <c r="V38" t="str">
        <f>IF(MOD(VALUE(MID(matura7[[#This Row],[PESEL]],10,1)),2) = 0, "Kobieta", "Męszczyzna")</f>
        <v>Kobieta</v>
      </c>
    </row>
    <row r="39" spans="1:22" x14ac:dyDescent="0.45">
      <c r="A39" s="1" t="s">
        <v>22</v>
      </c>
      <c r="B39">
        <v>95021807901</v>
      </c>
      <c r="G39">
        <v>86</v>
      </c>
      <c r="I39">
        <v>100</v>
      </c>
      <c r="J39">
        <v>90</v>
      </c>
      <c r="Q39">
        <v>70</v>
      </c>
      <c r="S39">
        <v>56</v>
      </c>
      <c r="T39">
        <v>68</v>
      </c>
      <c r="U39">
        <v>78</v>
      </c>
      <c r="V39" t="str">
        <f>IF(MOD(VALUE(MID(matura7[[#This Row],[PESEL]],10,1)),2) = 0, "Kobieta", "Męszczyzna")</f>
        <v>Kobieta</v>
      </c>
    </row>
    <row r="40" spans="1:22" x14ac:dyDescent="0.45">
      <c r="A40" s="1" t="s">
        <v>22</v>
      </c>
      <c r="B40">
        <v>95022105039</v>
      </c>
      <c r="G40">
        <v>90</v>
      </c>
      <c r="I40">
        <v>96</v>
      </c>
      <c r="J40">
        <v>93</v>
      </c>
      <c r="Q40">
        <v>86</v>
      </c>
      <c r="R40">
        <v>36</v>
      </c>
      <c r="S40">
        <v>53</v>
      </c>
      <c r="T40">
        <v>73</v>
      </c>
      <c r="U40">
        <v>100</v>
      </c>
      <c r="V40" t="str">
        <f>IF(MOD(VALUE(MID(matura7[[#This Row],[PESEL]],10,1)),2) = 0, "Kobieta", "Męszczyzna")</f>
        <v>Męszczyzna</v>
      </c>
    </row>
    <row r="41" spans="1:22" x14ac:dyDescent="0.45">
      <c r="A41" s="1" t="s">
        <v>22</v>
      </c>
      <c r="B41">
        <v>95031012300</v>
      </c>
      <c r="I41">
        <v>59</v>
      </c>
      <c r="J41">
        <v>44</v>
      </c>
      <c r="Q41">
        <v>34</v>
      </c>
      <c r="S41">
        <v>30</v>
      </c>
      <c r="T41">
        <v>53</v>
      </c>
      <c r="U41">
        <v>34</v>
      </c>
      <c r="V41" t="str">
        <f>IF(MOD(VALUE(MID(matura7[[#This Row],[PESEL]],10,1)),2) = 0, "Kobieta", "Męszczyzna")</f>
        <v>Kobieta</v>
      </c>
    </row>
    <row r="42" spans="1:22" x14ac:dyDescent="0.45">
      <c r="A42" s="1" t="s">
        <v>22</v>
      </c>
      <c r="B42">
        <v>95032101746</v>
      </c>
      <c r="G42">
        <v>88</v>
      </c>
      <c r="I42">
        <v>98</v>
      </c>
      <c r="J42">
        <v>95</v>
      </c>
      <c r="P42">
        <v>69</v>
      </c>
      <c r="Q42">
        <v>68</v>
      </c>
      <c r="S42">
        <v>70</v>
      </c>
      <c r="T42">
        <v>80</v>
      </c>
      <c r="U42">
        <v>72</v>
      </c>
      <c r="V42" t="str">
        <f>IF(MOD(VALUE(MID(matura7[[#This Row],[PESEL]],10,1)),2) = 0, "Kobieta", "Męszczyzna")</f>
        <v>Kobieta</v>
      </c>
    </row>
    <row r="43" spans="1:22" x14ac:dyDescent="0.45">
      <c r="A43" s="1" t="s">
        <v>22</v>
      </c>
      <c r="B43">
        <v>95032204296</v>
      </c>
      <c r="G43">
        <v>92</v>
      </c>
      <c r="I43">
        <v>93</v>
      </c>
      <c r="J43">
        <v>95</v>
      </c>
      <c r="Q43">
        <v>56</v>
      </c>
      <c r="S43">
        <v>79</v>
      </c>
      <c r="T43">
        <v>55</v>
      </c>
      <c r="U43">
        <v>72</v>
      </c>
      <c r="V43" t="str">
        <f>IF(MOD(VALUE(MID(matura7[[#This Row],[PESEL]],10,1)),2) = 0, "Kobieta", "Męszczyzna")</f>
        <v>Męszczyzna</v>
      </c>
    </row>
    <row r="44" spans="1:22" x14ac:dyDescent="0.45">
      <c r="A44" s="1" t="s">
        <v>22</v>
      </c>
      <c r="B44">
        <v>95042205755</v>
      </c>
      <c r="G44">
        <v>94</v>
      </c>
      <c r="I44">
        <v>90</v>
      </c>
      <c r="J44">
        <v>67</v>
      </c>
      <c r="Q44">
        <v>40</v>
      </c>
      <c r="S44">
        <v>80</v>
      </c>
      <c r="T44">
        <v>60</v>
      </c>
      <c r="V44" t="str">
        <f>IF(MOD(VALUE(MID(matura7[[#This Row],[PESEL]],10,1)),2) = 0, "Kobieta", "Męszczyzna")</f>
        <v>Męszczyzna</v>
      </c>
    </row>
    <row r="45" spans="1:22" x14ac:dyDescent="0.45">
      <c r="A45" s="1" t="s">
        <v>22</v>
      </c>
      <c r="B45">
        <v>95050205185</v>
      </c>
      <c r="G45">
        <v>66</v>
      </c>
      <c r="I45">
        <v>98</v>
      </c>
      <c r="J45">
        <v>67</v>
      </c>
      <c r="Q45">
        <v>50</v>
      </c>
      <c r="S45">
        <v>54</v>
      </c>
      <c r="T45">
        <v>80</v>
      </c>
      <c r="U45">
        <v>68</v>
      </c>
      <c r="V45" t="str">
        <f>IF(MOD(VALUE(MID(matura7[[#This Row],[PESEL]],10,1)),2) = 0, "Kobieta", "Męszczyzna")</f>
        <v>Kobieta</v>
      </c>
    </row>
    <row r="46" spans="1:22" x14ac:dyDescent="0.45">
      <c r="A46" s="1" t="s">
        <v>22</v>
      </c>
      <c r="B46">
        <v>95050904503</v>
      </c>
      <c r="I46">
        <v>100</v>
      </c>
      <c r="J46">
        <v>92</v>
      </c>
      <c r="Q46">
        <v>70</v>
      </c>
      <c r="S46">
        <v>63</v>
      </c>
      <c r="T46">
        <v>45</v>
      </c>
      <c r="V46" t="str">
        <f>IF(MOD(VALUE(MID(matura7[[#This Row],[PESEL]],10,1)),2) = 0, "Kobieta", "Męszczyzna")</f>
        <v>Kobieta</v>
      </c>
    </row>
    <row r="47" spans="1:22" x14ac:dyDescent="0.45">
      <c r="A47" s="1" t="s">
        <v>22</v>
      </c>
      <c r="B47">
        <v>95051201982</v>
      </c>
      <c r="I47">
        <v>96</v>
      </c>
      <c r="J47">
        <v>63</v>
      </c>
      <c r="Q47">
        <v>64</v>
      </c>
      <c r="S47">
        <v>63</v>
      </c>
      <c r="T47">
        <v>58</v>
      </c>
      <c r="U47">
        <v>48</v>
      </c>
      <c r="V47" t="str">
        <f>IF(MOD(VALUE(MID(matura7[[#This Row],[PESEL]],10,1)),2) = 0, "Kobieta", "Męszczyzna")</f>
        <v>Kobieta</v>
      </c>
    </row>
    <row r="48" spans="1:22" x14ac:dyDescent="0.45">
      <c r="A48" s="1" t="s">
        <v>22</v>
      </c>
      <c r="B48">
        <v>95052501302</v>
      </c>
      <c r="I48">
        <v>96</v>
      </c>
      <c r="J48">
        <v>69</v>
      </c>
      <c r="Q48">
        <v>68</v>
      </c>
      <c r="S48">
        <v>51</v>
      </c>
      <c r="T48">
        <v>70</v>
      </c>
      <c r="U48">
        <v>38</v>
      </c>
      <c r="V48" t="str">
        <f>IF(MOD(VALUE(MID(matura7[[#This Row],[PESEL]],10,1)),2) = 0, "Kobieta", "Męszczyzna")</f>
        <v>Kobieta</v>
      </c>
    </row>
    <row r="49" spans="1:22" x14ac:dyDescent="0.45">
      <c r="A49" s="1" t="s">
        <v>22</v>
      </c>
      <c r="B49">
        <v>95060201793</v>
      </c>
      <c r="C49">
        <v>73</v>
      </c>
      <c r="D49">
        <v>65</v>
      </c>
      <c r="I49">
        <v>80</v>
      </c>
      <c r="Q49">
        <v>52</v>
      </c>
      <c r="S49">
        <v>56</v>
      </c>
      <c r="V49" t="str">
        <f>IF(MOD(VALUE(MID(matura7[[#This Row],[PESEL]],10,1)),2) = 0, "Kobieta", "Męszczyzna")</f>
        <v>Męszczyzna</v>
      </c>
    </row>
    <row r="50" spans="1:22" x14ac:dyDescent="0.45">
      <c r="A50" s="1" t="s">
        <v>22</v>
      </c>
      <c r="B50">
        <v>95062400343</v>
      </c>
      <c r="C50">
        <v>50</v>
      </c>
      <c r="D50">
        <v>47</v>
      </c>
      <c r="I50">
        <v>92</v>
      </c>
      <c r="Q50">
        <v>58</v>
      </c>
      <c r="S50">
        <v>51</v>
      </c>
      <c r="V50" t="str">
        <f>IF(MOD(VALUE(MID(matura7[[#This Row],[PESEL]],10,1)),2) = 0, "Kobieta", "Męszczyzna")</f>
        <v>Kobieta</v>
      </c>
    </row>
    <row r="51" spans="1:22" x14ac:dyDescent="0.45">
      <c r="A51" s="1" t="s">
        <v>22</v>
      </c>
      <c r="B51">
        <v>95070400070</v>
      </c>
      <c r="G51">
        <v>92</v>
      </c>
      <c r="I51">
        <v>92</v>
      </c>
      <c r="J51">
        <v>59</v>
      </c>
      <c r="Q51">
        <v>72</v>
      </c>
      <c r="S51">
        <v>41</v>
      </c>
      <c r="T51">
        <v>60</v>
      </c>
      <c r="U51">
        <v>68</v>
      </c>
      <c r="V51" t="str">
        <f>IF(MOD(VALUE(MID(matura7[[#This Row],[PESEL]],10,1)),2) = 0, "Kobieta", "Męszczyzna")</f>
        <v>Męszczyzna</v>
      </c>
    </row>
    <row r="52" spans="1:22" x14ac:dyDescent="0.45">
      <c r="A52" s="1" t="s">
        <v>22</v>
      </c>
      <c r="B52">
        <v>95080101408</v>
      </c>
      <c r="C52">
        <v>73</v>
      </c>
      <c r="I52">
        <v>97</v>
      </c>
      <c r="J52">
        <v>74</v>
      </c>
      <c r="Q52">
        <v>56</v>
      </c>
      <c r="S52">
        <v>60</v>
      </c>
      <c r="T52">
        <v>73</v>
      </c>
      <c r="V52" t="str">
        <f>IF(MOD(VALUE(MID(matura7[[#This Row],[PESEL]],10,1)),2) = 0, "Kobieta", "Męszczyzna")</f>
        <v>Kobieta</v>
      </c>
    </row>
    <row r="53" spans="1:22" x14ac:dyDescent="0.45">
      <c r="A53" s="1" t="s">
        <v>22</v>
      </c>
      <c r="B53">
        <v>95080902016</v>
      </c>
      <c r="G53">
        <v>80</v>
      </c>
      <c r="I53">
        <v>97</v>
      </c>
      <c r="J53">
        <v>83</v>
      </c>
      <c r="Q53">
        <v>44</v>
      </c>
      <c r="S53">
        <v>66</v>
      </c>
      <c r="T53">
        <v>63</v>
      </c>
      <c r="V53" t="str">
        <f>IF(MOD(VALUE(MID(matura7[[#This Row],[PESEL]],10,1)),2) = 0, "Kobieta", "Męszczyzna")</f>
        <v>Męszczyzna</v>
      </c>
    </row>
    <row r="54" spans="1:22" x14ac:dyDescent="0.45">
      <c r="A54" s="1" t="s">
        <v>22</v>
      </c>
      <c r="B54">
        <v>95081001141</v>
      </c>
      <c r="C54">
        <v>35</v>
      </c>
      <c r="I54">
        <v>96</v>
      </c>
      <c r="J54">
        <v>84</v>
      </c>
      <c r="Q54">
        <v>32</v>
      </c>
      <c r="S54">
        <v>51</v>
      </c>
      <c r="T54">
        <v>63</v>
      </c>
      <c r="V54" t="str">
        <f>IF(MOD(VALUE(MID(matura7[[#This Row],[PESEL]],10,1)),2) = 0, "Kobieta", "Męszczyzna")</f>
        <v>Kobieta</v>
      </c>
    </row>
    <row r="55" spans="1:22" x14ac:dyDescent="0.45">
      <c r="A55" s="1" t="s">
        <v>22</v>
      </c>
      <c r="B55">
        <v>95081600739</v>
      </c>
      <c r="F55">
        <v>47</v>
      </c>
      <c r="I55">
        <v>86</v>
      </c>
      <c r="J55">
        <v>60</v>
      </c>
      <c r="Q55">
        <v>66</v>
      </c>
      <c r="S55">
        <v>34</v>
      </c>
      <c r="T55">
        <v>58</v>
      </c>
      <c r="U55">
        <v>58</v>
      </c>
      <c r="V55" t="str">
        <f>IF(MOD(VALUE(MID(matura7[[#This Row],[PESEL]],10,1)),2) = 0, "Kobieta", "Męszczyzna")</f>
        <v>Męszczyzna</v>
      </c>
    </row>
    <row r="56" spans="1:22" x14ac:dyDescent="0.45">
      <c r="A56" s="1" t="s">
        <v>22</v>
      </c>
      <c r="B56">
        <v>95083106189</v>
      </c>
      <c r="G56">
        <v>42</v>
      </c>
      <c r="I56">
        <v>66</v>
      </c>
      <c r="Q56">
        <v>64</v>
      </c>
      <c r="S56">
        <v>56</v>
      </c>
      <c r="T56">
        <v>75</v>
      </c>
      <c r="V56" t="str">
        <f>IF(MOD(VALUE(MID(matura7[[#This Row],[PESEL]],10,1)),2) = 0, "Kobieta", "Męszczyzna")</f>
        <v>Kobieta</v>
      </c>
    </row>
    <row r="57" spans="1:22" x14ac:dyDescent="0.45">
      <c r="A57" s="1" t="s">
        <v>22</v>
      </c>
      <c r="B57">
        <v>95092111585</v>
      </c>
      <c r="G57">
        <v>76</v>
      </c>
      <c r="I57">
        <v>97</v>
      </c>
      <c r="J57">
        <v>78</v>
      </c>
      <c r="Q57">
        <v>72</v>
      </c>
      <c r="S57">
        <v>60</v>
      </c>
      <c r="T57">
        <v>80</v>
      </c>
      <c r="V57" t="str">
        <f>IF(MOD(VALUE(MID(matura7[[#This Row],[PESEL]],10,1)),2) = 0, "Kobieta", "Męszczyzna")</f>
        <v>Kobieta</v>
      </c>
    </row>
    <row r="58" spans="1:22" x14ac:dyDescent="0.45">
      <c r="A58" s="1" t="s">
        <v>22</v>
      </c>
      <c r="B58">
        <v>95092712281</v>
      </c>
      <c r="G58">
        <v>80</v>
      </c>
      <c r="I58">
        <v>78</v>
      </c>
      <c r="J58">
        <v>34</v>
      </c>
      <c r="Q58">
        <v>52</v>
      </c>
      <c r="S58">
        <v>46</v>
      </c>
      <c r="T58">
        <v>80</v>
      </c>
      <c r="U58">
        <v>62</v>
      </c>
      <c r="V58" t="str">
        <f>IF(MOD(VALUE(MID(matura7[[#This Row],[PESEL]],10,1)),2) = 0, "Kobieta", "Męszczyzna")</f>
        <v>Kobieta</v>
      </c>
    </row>
    <row r="59" spans="1:22" x14ac:dyDescent="0.45">
      <c r="A59" s="1" t="s">
        <v>22</v>
      </c>
      <c r="B59">
        <v>95100600025</v>
      </c>
      <c r="I59">
        <v>65</v>
      </c>
      <c r="Q59">
        <v>50</v>
      </c>
      <c r="S59">
        <v>43</v>
      </c>
      <c r="T59">
        <v>78</v>
      </c>
      <c r="U59">
        <v>24</v>
      </c>
      <c r="V59" t="str">
        <f>IF(MOD(VALUE(MID(matura7[[#This Row],[PESEL]],10,1)),2) = 0, "Kobieta", "Męszczyzna")</f>
        <v>Kobieta</v>
      </c>
    </row>
    <row r="60" spans="1:22" x14ac:dyDescent="0.45">
      <c r="A60" s="1" t="s">
        <v>22</v>
      </c>
      <c r="B60">
        <v>95100606458</v>
      </c>
      <c r="G60">
        <v>88</v>
      </c>
      <c r="I60">
        <v>96</v>
      </c>
      <c r="J60">
        <v>92</v>
      </c>
      <c r="Q60">
        <v>58</v>
      </c>
      <c r="S60">
        <v>59</v>
      </c>
      <c r="T60">
        <v>53</v>
      </c>
      <c r="U60">
        <v>72</v>
      </c>
      <c r="V60" t="str">
        <f>IF(MOD(VALUE(MID(matura7[[#This Row],[PESEL]],10,1)),2) = 0, "Kobieta", "Męszczyzna")</f>
        <v>Męszczyzna</v>
      </c>
    </row>
    <row r="61" spans="1:22" x14ac:dyDescent="0.45">
      <c r="A61" s="1" t="s">
        <v>22</v>
      </c>
      <c r="B61">
        <v>95100700282</v>
      </c>
      <c r="G61">
        <v>76</v>
      </c>
      <c r="I61">
        <v>100</v>
      </c>
      <c r="J61">
        <v>90</v>
      </c>
      <c r="O61">
        <v>100</v>
      </c>
      <c r="Q61">
        <v>78</v>
      </c>
      <c r="S61">
        <v>66</v>
      </c>
      <c r="T61">
        <v>75</v>
      </c>
      <c r="V61" t="str">
        <f>IF(MOD(VALUE(MID(matura7[[#This Row],[PESEL]],10,1)),2) = 0, "Kobieta", "Męszczyzna")</f>
        <v>Kobieta</v>
      </c>
    </row>
    <row r="62" spans="1:22" x14ac:dyDescent="0.45">
      <c r="A62" s="1" t="s">
        <v>22</v>
      </c>
      <c r="B62">
        <v>95101000947</v>
      </c>
      <c r="G62">
        <v>96</v>
      </c>
      <c r="I62">
        <v>98</v>
      </c>
      <c r="J62">
        <v>91</v>
      </c>
      <c r="Q62">
        <v>72</v>
      </c>
      <c r="S62">
        <v>69</v>
      </c>
      <c r="T62">
        <v>85</v>
      </c>
      <c r="V62" t="str">
        <f>IF(MOD(VALUE(MID(matura7[[#This Row],[PESEL]],10,1)),2) = 0, "Kobieta", "Męszczyzna")</f>
        <v>Kobieta</v>
      </c>
    </row>
    <row r="63" spans="1:22" x14ac:dyDescent="0.45">
      <c r="A63" s="1" t="s">
        <v>22</v>
      </c>
      <c r="B63">
        <v>95110605809</v>
      </c>
      <c r="G63">
        <v>76</v>
      </c>
      <c r="I63">
        <v>99</v>
      </c>
      <c r="J63">
        <v>84</v>
      </c>
      <c r="K63">
        <v>78</v>
      </c>
      <c r="Q63">
        <v>70</v>
      </c>
      <c r="S63">
        <v>53</v>
      </c>
      <c r="T63">
        <v>73</v>
      </c>
      <c r="V63" t="str">
        <f>IF(MOD(VALUE(MID(matura7[[#This Row],[PESEL]],10,1)),2) = 0, "Kobieta", "Męszczyzna")</f>
        <v>Kobieta</v>
      </c>
    </row>
    <row r="64" spans="1:22" x14ac:dyDescent="0.45">
      <c r="A64" s="1" t="s">
        <v>22</v>
      </c>
      <c r="B64">
        <v>95110704362</v>
      </c>
      <c r="C64">
        <v>48</v>
      </c>
      <c r="D64">
        <v>17</v>
      </c>
      <c r="I64">
        <v>100</v>
      </c>
      <c r="J64">
        <v>92</v>
      </c>
      <c r="Q64">
        <v>60</v>
      </c>
      <c r="S64">
        <v>47</v>
      </c>
      <c r="V64" t="str">
        <f>IF(MOD(VALUE(MID(matura7[[#This Row],[PESEL]],10,1)),2) = 0, "Kobieta", "Męszczyzna")</f>
        <v>Kobieta</v>
      </c>
    </row>
    <row r="65" spans="1:22" x14ac:dyDescent="0.45">
      <c r="A65" s="1" t="s">
        <v>22</v>
      </c>
      <c r="B65">
        <v>95111800425</v>
      </c>
      <c r="G65">
        <v>80</v>
      </c>
      <c r="I65">
        <v>98</v>
      </c>
      <c r="J65">
        <v>79</v>
      </c>
      <c r="Q65">
        <v>66</v>
      </c>
      <c r="S65">
        <v>66</v>
      </c>
      <c r="T65">
        <v>63</v>
      </c>
      <c r="U65">
        <v>60</v>
      </c>
      <c r="V65" t="str">
        <f>IF(MOD(VALUE(MID(matura7[[#This Row],[PESEL]],10,1)),2) = 0, "Kobieta", "Męszczyzna")</f>
        <v>Kobieta</v>
      </c>
    </row>
    <row r="66" spans="1:22" x14ac:dyDescent="0.45">
      <c r="A66" s="1" t="s">
        <v>22</v>
      </c>
      <c r="B66">
        <v>95112902461</v>
      </c>
      <c r="I66">
        <v>94</v>
      </c>
      <c r="J66">
        <v>66</v>
      </c>
      <c r="Q66">
        <v>76</v>
      </c>
      <c r="R66">
        <v>24</v>
      </c>
      <c r="S66">
        <v>44</v>
      </c>
      <c r="T66">
        <v>40</v>
      </c>
      <c r="V66" t="str">
        <f>IF(MOD(VALUE(MID(matura7[[#This Row],[PESEL]],10,1)),2) = 0, "Kobieta", "Męszczyzna")</f>
        <v>Kobieta</v>
      </c>
    </row>
    <row r="67" spans="1:22" x14ac:dyDescent="0.45">
      <c r="A67" s="1" t="s">
        <v>23</v>
      </c>
      <c r="B67">
        <v>94120209724</v>
      </c>
      <c r="I67">
        <v>95</v>
      </c>
      <c r="J67">
        <v>70</v>
      </c>
      <c r="M67">
        <v>51</v>
      </c>
      <c r="Q67">
        <v>76</v>
      </c>
      <c r="R67">
        <v>52</v>
      </c>
      <c r="S67">
        <v>49</v>
      </c>
      <c r="V67" t="str">
        <f>IF(MOD(VALUE(MID(matura7[[#This Row],[PESEL]],10,1)),2) = 0, "Kobieta", "Męszczyzna")</f>
        <v>Kobieta</v>
      </c>
    </row>
    <row r="68" spans="1:22" x14ac:dyDescent="0.45">
      <c r="A68" s="1" t="s">
        <v>23</v>
      </c>
      <c r="B68">
        <v>95011303864</v>
      </c>
      <c r="F68">
        <v>42</v>
      </c>
      <c r="I68">
        <v>52</v>
      </c>
      <c r="Q68">
        <v>76</v>
      </c>
      <c r="R68">
        <v>40</v>
      </c>
      <c r="S68">
        <v>36</v>
      </c>
      <c r="V68" t="str">
        <f>IF(MOD(VALUE(MID(matura7[[#This Row],[PESEL]],10,1)),2) = 0, "Kobieta", "Męszczyzna")</f>
        <v>Kobieta</v>
      </c>
    </row>
    <row r="69" spans="1:22" x14ac:dyDescent="0.45">
      <c r="A69" s="1" t="s">
        <v>23</v>
      </c>
      <c r="B69">
        <v>95012701920</v>
      </c>
      <c r="F69">
        <v>77</v>
      </c>
      <c r="I69">
        <v>92</v>
      </c>
      <c r="J69">
        <v>80</v>
      </c>
      <c r="K69">
        <v>68</v>
      </c>
      <c r="Q69">
        <v>66</v>
      </c>
      <c r="R69">
        <v>44</v>
      </c>
      <c r="S69">
        <v>54</v>
      </c>
      <c r="V69" t="str">
        <f>IF(MOD(VALUE(MID(matura7[[#This Row],[PESEL]],10,1)),2) = 0, "Kobieta", "Męszczyzna")</f>
        <v>Kobieta</v>
      </c>
    </row>
    <row r="70" spans="1:22" x14ac:dyDescent="0.45">
      <c r="A70" s="1" t="s">
        <v>23</v>
      </c>
      <c r="B70">
        <v>95012707551</v>
      </c>
      <c r="F70">
        <v>55</v>
      </c>
      <c r="I70">
        <v>88</v>
      </c>
      <c r="Q70">
        <v>72</v>
      </c>
      <c r="R70">
        <v>42</v>
      </c>
      <c r="S70">
        <v>49</v>
      </c>
      <c r="V70" t="str">
        <f>IF(MOD(VALUE(MID(matura7[[#This Row],[PESEL]],10,1)),2) = 0, "Kobieta", "Męszczyzna")</f>
        <v>Męszczyzna</v>
      </c>
    </row>
    <row r="71" spans="1:22" x14ac:dyDescent="0.45">
      <c r="A71" s="1" t="s">
        <v>23</v>
      </c>
      <c r="B71">
        <v>95021105139</v>
      </c>
      <c r="F71">
        <v>85</v>
      </c>
      <c r="I71">
        <v>100</v>
      </c>
      <c r="J71">
        <v>81</v>
      </c>
      <c r="M71">
        <v>94</v>
      </c>
      <c r="Q71">
        <v>94</v>
      </c>
      <c r="R71">
        <v>52</v>
      </c>
      <c r="S71">
        <v>71</v>
      </c>
      <c r="V71" t="str">
        <f>IF(MOD(VALUE(MID(matura7[[#This Row],[PESEL]],10,1)),2) = 0, "Kobieta", "Męszczyzna")</f>
        <v>Męszczyzna</v>
      </c>
    </row>
    <row r="72" spans="1:22" x14ac:dyDescent="0.45">
      <c r="A72" s="1" t="s">
        <v>23</v>
      </c>
      <c r="B72">
        <v>95021201255</v>
      </c>
      <c r="F72">
        <v>68</v>
      </c>
      <c r="I72">
        <v>84</v>
      </c>
      <c r="Q72">
        <v>52</v>
      </c>
      <c r="R72">
        <v>14</v>
      </c>
      <c r="S72">
        <v>34</v>
      </c>
      <c r="V72" t="str">
        <f>IF(MOD(VALUE(MID(matura7[[#This Row],[PESEL]],10,1)),2) = 0, "Kobieta", "Męszczyzna")</f>
        <v>Męszczyzna</v>
      </c>
    </row>
    <row r="73" spans="1:22" x14ac:dyDescent="0.45">
      <c r="A73" s="1" t="s">
        <v>23</v>
      </c>
      <c r="B73">
        <v>95021303223</v>
      </c>
      <c r="F73">
        <v>60</v>
      </c>
      <c r="I73">
        <v>92</v>
      </c>
      <c r="Q73">
        <v>70</v>
      </c>
      <c r="R73">
        <v>32</v>
      </c>
      <c r="S73">
        <v>63</v>
      </c>
      <c r="V73" t="str">
        <f>IF(MOD(VALUE(MID(matura7[[#This Row],[PESEL]],10,1)),2) = 0, "Kobieta", "Męszczyzna")</f>
        <v>Kobieta</v>
      </c>
    </row>
    <row r="74" spans="1:22" x14ac:dyDescent="0.45">
      <c r="A74" s="1" t="s">
        <v>23</v>
      </c>
      <c r="B74">
        <v>95030407844</v>
      </c>
      <c r="F74">
        <v>70</v>
      </c>
      <c r="I74">
        <v>94</v>
      </c>
      <c r="J74">
        <v>84</v>
      </c>
      <c r="P74">
        <v>90</v>
      </c>
      <c r="Q74">
        <v>88</v>
      </c>
      <c r="R74">
        <v>56</v>
      </c>
      <c r="S74">
        <v>64</v>
      </c>
      <c r="V74" t="str">
        <f>IF(MOD(VALUE(MID(matura7[[#This Row],[PESEL]],10,1)),2) = 0, "Kobieta", "Męszczyzna")</f>
        <v>Kobieta</v>
      </c>
    </row>
    <row r="75" spans="1:22" x14ac:dyDescent="0.45">
      <c r="A75" s="1" t="s">
        <v>23</v>
      </c>
      <c r="B75">
        <v>95040309147</v>
      </c>
      <c r="F75">
        <v>38</v>
      </c>
      <c r="I75">
        <v>51</v>
      </c>
      <c r="Q75">
        <v>48</v>
      </c>
      <c r="S75">
        <v>49</v>
      </c>
      <c r="V75" t="str">
        <f>IF(MOD(VALUE(MID(matura7[[#This Row],[PESEL]],10,1)),2) = 0, "Kobieta", "Męszczyzna")</f>
        <v>Kobieta</v>
      </c>
    </row>
    <row r="76" spans="1:22" x14ac:dyDescent="0.45">
      <c r="A76" s="1" t="s">
        <v>23</v>
      </c>
      <c r="B76">
        <v>95040502267</v>
      </c>
      <c r="F76">
        <v>83</v>
      </c>
      <c r="J76">
        <v>93</v>
      </c>
      <c r="O76">
        <v>96</v>
      </c>
      <c r="Q76">
        <v>72</v>
      </c>
      <c r="R76">
        <v>64</v>
      </c>
      <c r="S76">
        <v>57</v>
      </c>
      <c r="V76" t="str">
        <f>IF(MOD(VALUE(MID(matura7[[#This Row],[PESEL]],10,1)),2) = 0, "Kobieta", "Męszczyzna")</f>
        <v>Kobieta</v>
      </c>
    </row>
    <row r="77" spans="1:22" x14ac:dyDescent="0.45">
      <c r="A77" s="1" t="s">
        <v>23</v>
      </c>
      <c r="B77">
        <v>95040601874</v>
      </c>
      <c r="F77">
        <v>93</v>
      </c>
      <c r="I77">
        <v>98</v>
      </c>
      <c r="J77">
        <v>80</v>
      </c>
      <c r="K77">
        <v>80</v>
      </c>
      <c r="Q77">
        <v>78</v>
      </c>
      <c r="R77">
        <v>64</v>
      </c>
      <c r="S77">
        <v>63</v>
      </c>
      <c r="V77" t="str">
        <f>IF(MOD(VALUE(MID(matura7[[#This Row],[PESEL]],10,1)),2) = 0, "Kobieta", "Męszczyzna")</f>
        <v>Męszczyzna</v>
      </c>
    </row>
    <row r="78" spans="1:22" x14ac:dyDescent="0.45">
      <c r="A78" s="1" t="s">
        <v>23</v>
      </c>
      <c r="B78">
        <v>95062703248</v>
      </c>
      <c r="F78">
        <v>63</v>
      </c>
      <c r="I78">
        <v>88</v>
      </c>
      <c r="Q78">
        <v>64</v>
      </c>
      <c r="S78">
        <v>63</v>
      </c>
      <c r="T78">
        <v>43</v>
      </c>
      <c r="V78" t="str">
        <f>IF(MOD(VALUE(MID(matura7[[#This Row],[PESEL]],10,1)),2) = 0, "Kobieta", "Męszczyzna")</f>
        <v>Kobieta</v>
      </c>
    </row>
    <row r="79" spans="1:22" x14ac:dyDescent="0.45">
      <c r="A79" s="1" t="s">
        <v>23</v>
      </c>
      <c r="B79">
        <v>95062704850</v>
      </c>
      <c r="F79">
        <v>65</v>
      </c>
      <c r="I79">
        <v>69</v>
      </c>
      <c r="Q79">
        <v>52</v>
      </c>
      <c r="S79">
        <v>51</v>
      </c>
      <c r="V79" t="str">
        <f>IF(MOD(VALUE(MID(matura7[[#This Row],[PESEL]],10,1)),2) = 0, "Kobieta", "Męszczyzna")</f>
        <v>Męszczyzna</v>
      </c>
    </row>
    <row r="80" spans="1:22" x14ac:dyDescent="0.45">
      <c r="A80" s="1" t="s">
        <v>23</v>
      </c>
      <c r="B80">
        <v>95070400629</v>
      </c>
      <c r="F80">
        <v>50</v>
      </c>
      <c r="I80">
        <v>82</v>
      </c>
      <c r="Q80">
        <v>68</v>
      </c>
      <c r="R80">
        <v>36</v>
      </c>
      <c r="S80">
        <v>47</v>
      </c>
      <c r="V80" t="str">
        <f>IF(MOD(VALUE(MID(matura7[[#This Row],[PESEL]],10,1)),2) = 0, "Kobieta", "Męszczyzna")</f>
        <v>Kobieta</v>
      </c>
    </row>
    <row r="81" spans="1:22" x14ac:dyDescent="0.45">
      <c r="A81" s="1" t="s">
        <v>23</v>
      </c>
      <c r="B81">
        <v>95070600715</v>
      </c>
      <c r="F81">
        <v>53</v>
      </c>
      <c r="I81">
        <v>100</v>
      </c>
      <c r="J81">
        <v>77</v>
      </c>
      <c r="Q81">
        <v>82</v>
      </c>
      <c r="R81">
        <v>38</v>
      </c>
      <c r="S81">
        <v>53</v>
      </c>
      <c r="U81">
        <v>46</v>
      </c>
      <c r="V81" t="str">
        <f>IF(MOD(VALUE(MID(matura7[[#This Row],[PESEL]],10,1)),2) = 0, "Kobieta", "Męszczyzna")</f>
        <v>Męszczyzna</v>
      </c>
    </row>
    <row r="82" spans="1:22" x14ac:dyDescent="0.45">
      <c r="A82" s="1" t="s">
        <v>23</v>
      </c>
      <c r="B82">
        <v>95071306764</v>
      </c>
      <c r="I82">
        <v>98</v>
      </c>
      <c r="J82">
        <v>81</v>
      </c>
      <c r="Q82">
        <v>88</v>
      </c>
      <c r="R82">
        <v>40</v>
      </c>
      <c r="S82">
        <v>59</v>
      </c>
      <c r="V82" t="str">
        <f>IF(MOD(VALUE(MID(matura7[[#This Row],[PESEL]],10,1)),2) = 0, "Kobieta", "Męszczyzna")</f>
        <v>Kobieta</v>
      </c>
    </row>
    <row r="83" spans="1:22" x14ac:dyDescent="0.45">
      <c r="A83" s="1" t="s">
        <v>23</v>
      </c>
      <c r="B83">
        <v>95071307406</v>
      </c>
      <c r="F83">
        <v>70</v>
      </c>
      <c r="I83">
        <v>96</v>
      </c>
      <c r="J83">
        <v>51</v>
      </c>
      <c r="Q83">
        <v>76</v>
      </c>
      <c r="S83">
        <v>66</v>
      </c>
      <c r="T83">
        <v>95</v>
      </c>
      <c r="V83" t="str">
        <f>IF(MOD(VALUE(MID(matura7[[#This Row],[PESEL]],10,1)),2) = 0, "Kobieta", "Męszczyzna")</f>
        <v>Kobieta</v>
      </c>
    </row>
    <row r="84" spans="1:22" x14ac:dyDescent="0.45">
      <c r="A84" s="1" t="s">
        <v>23</v>
      </c>
      <c r="B84">
        <v>95072805323</v>
      </c>
      <c r="F84">
        <v>68</v>
      </c>
      <c r="I84">
        <v>87</v>
      </c>
      <c r="J84">
        <v>55</v>
      </c>
      <c r="Q84">
        <v>86</v>
      </c>
      <c r="R84">
        <v>48</v>
      </c>
      <c r="S84">
        <v>63</v>
      </c>
      <c r="T84">
        <v>55</v>
      </c>
      <c r="V84" t="str">
        <f>IF(MOD(VALUE(MID(matura7[[#This Row],[PESEL]],10,1)),2) = 0, "Kobieta", "Męszczyzna")</f>
        <v>Kobieta</v>
      </c>
    </row>
    <row r="85" spans="1:22" x14ac:dyDescent="0.45">
      <c r="A85" s="1" t="s">
        <v>23</v>
      </c>
      <c r="B85">
        <v>95072901340</v>
      </c>
      <c r="I85">
        <v>91</v>
      </c>
      <c r="J85">
        <v>66</v>
      </c>
      <c r="Q85">
        <v>100</v>
      </c>
      <c r="R85">
        <v>66</v>
      </c>
      <c r="S85">
        <v>76</v>
      </c>
      <c r="T85">
        <v>70</v>
      </c>
      <c r="V85" t="str">
        <f>IF(MOD(VALUE(MID(matura7[[#This Row],[PESEL]],10,1)),2) = 0, "Kobieta", "Męszczyzna")</f>
        <v>Kobieta</v>
      </c>
    </row>
    <row r="86" spans="1:22" x14ac:dyDescent="0.45">
      <c r="A86" s="1" t="s">
        <v>23</v>
      </c>
      <c r="B86">
        <v>95072901364</v>
      </c>
      <c r="I86">
        <v>100</v>
      </c>
      <c r="J86">
        <v>92</v>
      </c>
      <c r="K86">
        <v>72</v>
      </c>
      <c r="Q86">
        <v>74</v>
      </c>
      <c r="R86">
        <v>52</v>
      </c>
      <c r="S86">
        <v>54</v>
      </c>
      <c r="V86" t="str">
        <f>IF(MOD(VALUE(MID(matura7[[#This Row],[PESEL]],10,1)),2) = 0, "Kobieta", "Męszczyzna")</f>
        <v>Kobieta</v>
      </c>
    </row>
    <row r="87" spans="1:22" x14ac:dyDescent="0.45">
      <c r="A87" s="1" t="s">
        <v>23</v>
      </c>
      <c r="B87">
        <v>95082206507</v>
      </c>
      <c r="F87">
        <v>87</v>
      </c>
      <c r="I87">
        <v>98</v>
      </c>
      <c r="Q87">
        <v>96</v>
      </c>
      <c r="R87">
        <v>90</v>
      </c>
      <c r="S87">
        <v>91</v>
      </c>
      <c r="V87" t="str">
        <f>IF(MOD(VALUE(MID(matura7[[#This Row],[PESEL]],10,1)),2) = 0, "Kobieta", "Męszczyzna")</f>
        <v>Kobieta</v>
      </c>
    </row>
    <row r="88" spans="1:22" x14ac:dyDescent="0.45">
      <c r="A88" s="1" t="s">
        <v>23</v>
      </c>
      <c r="B88">
        <v>95091103271</v>
      </c>
      <c r="F88">
        <v>47</v>
      </c>
      <c r="I88">
        <v>89</v>
      </c>
      <c r="Q88">
        <v>76</v>
      </c>
      <c r="R88">
        <v>40</v>
      </c>
      <c r="S88">
        <v>54</v>
      </c>
      <c r="V88" t="str">
        <f>IF(MOD(VALUE(MID(matura7[[#This Row],[PESEL]],10,1)),2) = 0, "Kobieta", "Męszczyzna")</f>
        <v>Męszczyzna</v>
      </c>
    </row>
    <row r="89" spans="1:22" x14ac:dyDescent="0.45">
      <c r="A89" s="1" t="s">
        <v>23</v>
      </c>
      <c r="B89">
        <v>95092301371</v>
      </c>
      <c r="I89">
        <v>94</v>
      </c>
      <c r="J89">
        <v>88</v>
      </c>
      <c r="Q89">
        <v>88</v>
      </c>
      <c r="R89">
        <v>46</v>
      </c>
      <c r="S89">
        <v>77</v>
      </c>
      <c r="V89" t="str">
        <f>IF(MOD(VALUE(MID(matura7[[#This Row],[PESEL]],10,1)),2) = 0, "Kobieta", "Męszczyzna")</f>
        <v>Męszczyzna</v>
      </c>
    </row>
    <row r="90" spans="1:22" x14ac:dyDescent="0.45">
      <c r="A90" s="1" t="s">
        <v>23</v>
      </c>
      <c r="B90">
        <v>95100703063</v>
      </c>
      <c r="F90">
        <v>68</v>
      </c>
      <c r="I90">
        <v>94</v>
      </c>
      <c r="J90">
        <v>78</v>
      </c>
      <c r="O90">
        <v>96</v>
      </c>
      <c r="Q90">
        <v>100</v>
      </c>
      <c r="R90">
        <v>54</v>
      </c>
      <c r="S90">
        <v>50</v>
      </c>
      <c r="V90" t="str">
        <f>IF(MOD(VALUE(MID(matura7[[#This Row],[PESEL]],10,1)),2) = 0, "Kobieta", "Męszczyzna")</f>
        <v>Kobieta</v>
      </c>
    </row>
    <row r="91" spans="1:22" x14ac:dyDescent="0.45">
      <c r="A91" s="1" t="s">
        <v>23</v>
      </c>
      <c r="B91">
        <v>95102509322</v>
      </c>
      <c r="F91">
        <v>77</v>
      </c>
      <c r="I91">
        <v>72</v>
      </c>
      <c r="J91">
        <v>44</v>
      </c>
      <c r="Q91">
        <v>78</v>
      </c>
      <c r="R91">
        <v>40</v>
      </c>
      <c r="S91">
        <v>60</v>
      </c>
      <c r="V91" t="str">
        <f>IF(MOD(VALUE(MID(matura7[[#This Row],[PESEL]],10,1)),2) = 0, "Kobieta", "Męszczyzna")</f>
        <v>Kobieta</v>
      </c>
    </row>
    <row r="92" spans="1:22" x14ac:dyDescent="0.45">
      <c r="A92" s="1" t="s">
        <v>23</v>
      </c>
      <c r="B92">
        <v>95121002200</v>
      </c>
      <c r="F92">
        <v>80</v>
      </c>
      <c r="I92">
        <v>100</v>
      </c>
      <c r="J92">
        <v>82</v>
      </c>
      <c r="O92">
        <v>100</v>
      </c>
      <c r="Q92">
        <v>86</v>
      </c>
      <c r="R92">
        <v>94</v>
      </c>
      <c r="S92">
        <v>63</v>
      </c>
      <c r="V92" t="str">
        <f>IF(MOD(VALUE(MID(matura7[[#This Row],[PESEL]],10,1)),2) = 0, "Kobieta", "Męszczyzna")</f>
        <v>Kobieta</v>
      </c>
    </row>
    <row r="93" spans="1:22" x14ac:dyDescent="0.45">
      <c r="A93" s="1" t="s">
        <v>23</v>
      </c>
      <c r="B93">
        <v>96010806327</v>
      </c>
      <c r="F93">
        <v>82</v>
      </c>
      <c r="I93">
        <v>94</v>
      </c>
      <c r="J93">
        <v>61</v>
      </c>
      <c r="Q93">
        <v>68</v>
      </c>
      <c r="S93">
        <v>71</v>
      </c>
      <c r="V93" t="str">
        <f>IF(MOD(VALUE(MID(matura7[[#This Row],[PESEL]],10,1)),2) = 0, "Kobieta", "Męszczyzna")</f>
        <v>Kobieta</v>
      </c>
    </row>
    <row r="94" spans="1:22" x14ac:dyDescent="0.45">
      <c r="A94" s="1" t="s">
        <v>24</v>
      </c>
      <c r="B94">
        <v>95010400678</v>
      </c>
      <c r="E94">
        <v>70</v>
      </c>
      <c r="I94">
        <v>94</v>
      </c>
      <c r="J94">
        <v>73</v>
      </c>
      <c r="Q94">
        <v>90</v>
      </c>
      <c r="R94">
        <v>70</v>
      </c>
      <c r="S94">
        <v>59</v>
      </c>
      <c r="V94" t="str">
        <f>IF(MOD(VALUE(MID(matura7[[#This Row],[PESEL]],10,1)),2) = 0, "Kobieta", "Męszczyzna")</f>
        <v>Męszczyzna</v>
      </c>
    </row>
    <row r="95" spans="1:22" x14ac:dyDescent="0.45">
      <c r="A95" s="1" t="s">
        <v>24</v>
      </c>
      <c r="B95">
        <v>95012402890</v>
      </c>
      <c r="E95">
        <v>53</v>
      </c>
      <c r="I95">
        <v>96</v>
      </c>
      <c r="J95">
        <v>67</v>
      </c>
      <c r="Q95">
        <v>90</v>
      </c>
      <c r="R95">
        <v>40</v>
      </c>
      <c r="S95">
        <v>64</v>
      </c>
      <c r="V95" t="str">
        <f>IF(MOD(VALUE(MID(matura7[[#This Row],[PESEL]],10,1)),2) = 0, "Kobieta", "Męszczyzna")</f>
        <v>Męszczyzna</v>
      </c>
    </row>
    <row r="96" spans="1:22" x14ac:dyDescent="0.45">
      <c r="A96" s="1" t="s">
        <v>24</v>
      </c>
      <c r="B96">
        <v>95012801194</v>
      </c>
      <c r="E96">
        <v>75</v>
      </c>
      <c r="H96">
        <v>78</v>
      </c>
      <c r="I96">
        <v>98</v>
      </c>
      <c r="J96">
        <v>96</v>
      </c>
      <c r="Q96">
        <v>100</v>
      </c>
      <c r="R96">
        <v>90</v>
      </c>
      <c r="S96">
        <v>80</v>
      </c>
      <c r="V96" t="str">
        <f>IF(MOD(VALUE(MID(matura7[[#This Row],[PESEL]],10,1)),2) = 0, "Kobieta", "Męszczyzna")</f>
        <v>Męszczyzna</v>
      </c>
    </row>
    <row r="97" spans="1:22" x14ac:dyDescent="0.45">
      <c r="A97" s="1" t="s">
        <v>24</v>
      </c>
      <c r="B97">
        <v>95012904927</v>
      </c>
      <c r="E97">
        <v>82</v>
      </c>
      <c r="I97">
        <v>100</v>
      </c>
      <c r="J97">
        <v>91</v>
      </c>
      <c r="Q97">
        <v>86</v>
      </c>
      <c r="R97">
        <v>80</v>
      </c>
      <c r="S97">
        <v>84</v>
      </c>
      <c r="V97" t="str">
        <f>IF(MOD(VALUE(MID(matura7[[#This Row],[PESEL]],10,1)),2) = 0, "Kobieta", "Męszczyzna")</f>
        <v>Kobieta</v>
      </c>
    </row>
    <row r="98" spans="1:22" x14ac:dyDescent="0.45">
      <c r="A98" s="1" t="s">
        <v>24</v>
      </c>
      <c r="B98">
        <v>95020904777</v>
      </c>
      <c r="E98">
        <v>32</v>
      </c>
      <c r="I98">
        <v>96</v>
      </c>
      <c r="J98">
        <v>74</v>
      </c>
      <c r="Q98">
        <v>82</v>
      </c>
      <c r="S98">
        <v>60</v>
      </c>
      <c r="T98">
        <v>25</v>
      </c>
      <c r="V98" t="str">
        <f>IF(MOD(VALUE(MID(matura7[[#This Row],[PESEL]],10,1)),2) = 0, "Kobieta", "Męszczyzna")</f>
        <v>Męszczyzna</v>
      </c>
    </row>
    <row r="99" spans="1:22" x14ac:dyDescent="0.45">
      <c r="A99" s="1" t="s">
        <v>24</v>
      </c>
      <c r="B99">
        <v>95021601338</v>
      </c>
      <c r="E99">
        <v>77</v>
      </c>
      <c r="H99">
        <v>88</v>
      </c>
      <c r="I99">
        <v>98</v>
      </c>
      <c r="J99">
        <v>76</v>
      </c>
      <c r="Q99">
        <v>98</v>
      </c>
      <c r="R99">
        <v>68</v>
      </c>
      <c r="S99">
        <v>73</v>
      </c>
      <c r="V99" t="str">
        <f>IF(MOD(VALUE(MID(matura7[[#This Row],[PESEL]],10,1)),2) = 0, "Kobieta", "Męszczyzna")</f>
        <v>Męszczyzna</v>
      </c>
    </row>
    <row r="100" spans="1:22" x14ac:dyDescent="0.45">
      <c r="A100" s="1" t="s">
        <v>24</v>
      </c>
      <c r="B100">
        <v>95032801943</v>
      </c>
      <c r="E100">
        <v>70</v>
      </c>
      <c r="I100">
        <v>97</v>
      </c>
      <c r="J100">
        <v>65</v>
      </c>
      <c r="Q100">
        <v>94</v>
      </c>
      <c r="R100">
        <v>78</v>
      </c>
      <c r="S100">
        <v>76</v>
      </c>
      <c r="V100" t="str">
        <f>IF(MOD(VALUE(MID(matura7[[#This Row],[PESEL]],10,1)),2) = 0, "Kobieta", "Męszczyzna")</f>
        <v>Kobieta</v>
      </c>
    </row>
    <row r="101" spans="1:22" x14ac:dyDescent="0.45">
      <c r="A101" s="1" t="s">
        <v>24</v>
      </c>
      <c r="B101">
        <v>95032801950</v>
      </c>
      <c r="E101">
        <v>32</v>
      </c>
      <c r="I101">
        <v>95</v>
      </c>
      <c r="J101">
        <v>75</v>
      </c>
      <c r="Q101">
        <v>72</v>
      </c>
      <c r="R101">
        <v>58</v>
      </c>
      <c r="S101">
        <v>54</v>
      </c>
      <c r="V101" t="str">
        <f>IF(MOD(VALUE(MID(matura7[[#This Row],[PESEL]],10,1)),2) = 0, "Kobieta", "Męszczyzna")</f>
        <v>Męszczyzna</v>
      </c>
    </row>
    <row r="102" spans="1:22" x14ac:dyDescent="0.45">
      <c r="A102" s="1" t="s">
        <v>24</v>
      </c>
      <c r="B102">
        <v>95040804338</v>
      </c>
      <c r="C102">
        <v>37</v>
      </c>
      <c r="E102">
        <v>37</v>
      </c>
      <c r="I102">
        <v>96</v>
      </c>
      <c r="J102">
        <v>84</v>
      </c>
      <c r="Q102">
        <v>86</v>
      </c>
      <c r="S102">
        <v>53</v>
      </c>
      <c r="V102" t="str">
        <f>IF(MOD(VALUE(MID(matura7[[#This Row],[PESEL]],10,1)),2) = 0, "Kobieta", "Męszczyzna")</f>
        <v>Męszczyzna</v>
      </c>
    </row>
    <row r="103" spans="1:22" x14ac:dyDescent="0.45">
      <c r="A103" s="1" t="s">
        <v>24</v>
      </c>
      <c r="B103">
        <v>95050803734</v>
      </c>
      <c r="E103">
        <v>75</v>
      </c>
      <c r="I103">
        <v>98</v>
      </c>
      <c r="J103">
        <v>94</v>
      </c>
      <c r="Q103">
        <v>84</v>
      </c>
      <c r="R103">
        <v>82</v>
      </c>
      <c r="S103">
        <v>56</v>
      </c>
      <c r="V103" t="str">
        <f>IF(MOD(VALUE(MID(matura7[[#This Row],[PESEL]],10,1)),2) = 0, "Kobieta", "Męszczyzna")</f>
        <v>Męszczyzna</v>
      </c>
    </row>
    <row r="104" spans="1:22" x14ac:dyDescent="0.45">
      <c r="A104" s="1" t="s">
        <v>24</v>
      </c>
      <c r="B104">
        <v>95052200645</v>
      </c>
      <c r="E104">
        <v>92</v>
      </c>
      <c r="I104">
        <v>98</v>
      </c>
      <c r="J104">
        <v>86</v>
      </c>
      <c r="Q104">
        <v>94</v>
      </c>
      <c r="R104">
        <v>88</v>
      </c>
      <c r="S104">
        <v>77</v>
      </c>
      <c r="V104" t="str">
        <f>IF(MOD(VALUE(MID(matura7[[#This Row],[PESEL]],10,1)),2) = 0, "Kobieta", "Męszczyzna")</f>
        <v>Kobieta</v>
      </c>
    </row>
    <row r="105" spans="1:22" x14ac:dyDescent="0.45">
      <c r="A105" s="1" t="s">
        <v>24</v>
      </c>
      <c r="B105">
        <v>95052901713</v>
      </c>
      <c r="F105">
        <v>45</v>
      </c>
      <c r="I105">
        <v>100</v>
      </c>
      <c r="J105">
        <v>80</v>
      </c>
      <c r="Q105">
        <v>78</v>
      </c>
      <c r="R105">
        <v>36</v>
      </c>
      <c r="S105">
        <v>30</v>
      </c>
      <c r="V105" t="str">
        <f>IF(MOD(VALUE(MID(matura7[[#This Row],[PESEL]],10,1)),2) = 0, "Kobieta", "Męszczyzna")</f>
        <v>Męszczyzna</v>
      </c>
    </row>
    <row r="106" spans="1:22" x14ac:dyDescent="0.45">
      <c r="A106" s="1" t="s">
        <v>24</v>
      </c>
      <c r="B106">
        <v>95060303600</v>
      </c>
      <c r="I106">
        <v>100</v>
      </c>
      <c r="J106">
        <v>94</v>
      </c>
      <c r="K106">
        <v>99</v>
      </c>
      <c r="Q106">
        <v>80</v>
      </c>
      <c r="R106">
        <v>74</v>
      </c>
      <c r="S106">
        <v>74</v>
      </c>
      <c r="V106" t="str">
        <f>IF(MOD(VALUE(MID(matura7[[#This Row],[PESEL]],10,1)),2) = 0, "Kobieta", "Męszczyzna")</f>
        <v>Kobieta</v>
      </c>
    </row>
    <row r="107" spans="1:22" x14ac:dyDescent="0.45">
      <c r="A107" s="1" t="s">
        <v>24</v>
      </c>
      <c r="B107">
        <v>95060705327</v>
      </c>
      <c r="I107">
        <v>98</v>
      </c>
      <c r="J107">
        <v>78</v>
      </c>
      <c r="Q107">
        <v>64</v>
      </c>
      <c r="S107">
        <v>54</v>
      </c>
      <c r="V107" t="str">
        <f>IF(MOD(VALUE(MID(matura7[[#This Row],[PESEL]],10,1)),2) = 0, "Kobieta", "Męszczyzna")</f>
        <v>Kobieta</v>
      </c>
    </row>
    <row r="108" spans="1:22" x14ac:dyDescent="0.45">
      <c r="A108" s="1" t="s">
        <v>24</v>
      </c>
      <c r="B108">
        <v>95060913018</v>
      </c>
      <c r="E108">
        <v>72</v>
      </c>
      <c r="I108">
        <v>98</v>
      </c>
      <c r="J108">
        <v>79</v>
      </c>
      <c r="Q108">
        <v>100</v>
      </c>
      <c r="R108">
        <v>78</v>
      </c>
      <c r="S108">
        <v>64</v>
      </c>
      <c r="V108" t="str">
        <f>IF(MOD(VALUE(MID(matura7[[#This Row],[PESEL]],10,1)),2) = 0, "Kobieta", "Męszczyzna")</f>
        <v>Męszczyzna</v>
      </c>
    </row>
    <row r="109" spans="1:22" x14ac:dyDescent="0.45">
      <c r="A109" s="1" t="s">
        <v>24</v>
      </c>
      <c r="B109">
        <v>95072510054</v>
      </c>
      <c r="E109">
        <v>62</v>
      </c>
      <c r="I109">
        <v>100</v>
      </c>
      <c r="J109">
        <v>75</v>
      </c>
      <c r="Q109">
        <v>92</v>
      </c>
      <c r="R109">
        <v>38</v>
      </c>
      <c r="S109">
        <v>74</v>
      </c>
      <c r="V109" t="str">
        <f>IF(MOD(VALUE(MID(matura7[[#This Row],[PESEL]],10,1)),2) = 0, "Kobieta", "Męszczyzna")</f>
        <v>Męszczyzna</v>
      </c>
    </row>
    <row r="110" spans="1:22" x14ac:dyDescent="0.45">
      <c r="A110" s="1" t="s">
        <v>24</v>
      </c>
      <c r="B110">
        <v>95080407818</v>
      </c>
      <c r="H110">
        <v>70</v>
      </c>
      <c r="I110">
        <v>98</v>
      </c>
      <c r="J110">
        <v>79</v>
      </c>
      <c r="Q110">
        <v>94</v>
      </c>
      <c r="R110">
        <v>62</v>
      </c>
      <c r="S110">
        <v>59</v>
      </c>
      <c r="V110" t="str">
        <f>IF(MOD(VALUE(MID(matura7[[#This Row],[PESEL]],10,1)),2) = 0, "Kobieta", "Męszczyzna")</f>
        <v>Męszczyzna</v>
      </c>
    </row>
    <row r="111" spans="1:22" x14ac:dyDescent="0.45">
      <c r="A111" s="1" t="s">
        <v>24</v>
      </c>
      <c r="B111">
        <v>95080805098</v>
      </c>
      <c r="E111">
        <v>48</v>
      </c>
      <c r="I111">
        <v>84</v>
      </c>
      <c r="J111">
        <v>28</v>
      </c>
      <c r="Q111">
        <v>88</v>
      </c>
      <c r="R111">
        <v>68</v>
      </c>
      <c r="S111">
        <v>51</v>
      </c>
      <c r="V111" t="str">
        <f>IF(MOD(VALUE(MID(matura7[[#This Row],[PESEL]],10,1)),2) = 0, "Kobieta", "Męszczyzna")</f>
        <v>Męszczyzna</v>
      </c>
    </row>
    <row r="112" spans="1:22" x14ac:dyDescent="0.45">
      <c r="A112" s="1" t="s">
        <v>24</v>
      </c>
      <c r="B112">
        <v>95081600791</v>
      </c>
      <c r="E112">
        <v>62</v>
      </c>
      <c r="I112">
        <v>98</v>
      </c>
      <c r="J112">
        <v>79</v>
      </c>
      <c r="Q112">
        <v>100</v>
      </c>
      <c r="R112">
        <v>66</v>
      </c>
      <c r="S112">
        <v>51</v>
      </c>
      <c r="V112" t="str">
        <f>IF(MOD(VALUE(MID(matura7[[#This Row],[PESEL]],10,1)),2) = 0, "Kobieta", "Męszczyzna")</f>
        <v>Męszczyzna</v>
      </c>
    </row>
    <row r="113" spans="1:22" x14ac:dyDescent="0.45">
      <c r="A113" s="1" t="s">
        <v>24</v>
      </c>
      <c r="B113">
        <v>95082906797</v>
      </c>
      <c r="E113">
        <v>67</v>
      </c>
      <c r="I113">
        <v>100</v>
      </c>
      <c r="J113">
        <v>85</v>
      </c>
      <c r="Q113">
        <v>92</v>
      </c>
      <c r="R113">
        <v>70</v>
      </c>
      <c r="S113">
        <v>63</v>
      </c>
      <c r="V113" t="str">
        <f>IF(MOD(VALUE(MID(matura7[[#This Row],[PESEL]],10,1)),2) = 0, "Kobieta", "Męszczyzna")</f>
        <v>Męszczyzna</v>
      </c>
    </row>
    <row r="114" spans="1:22" x14ac:dyDescent="0.45">
      <c r="A114" s="1" t="s">
        <v>24</v>
      </c>
      <c r="B114">
        <v>95083100398</v>
      </c>
      <c r="E114">
        <v>67</v>
      </c>
      <c r="I114">
        <v>100</v>
      </c>
      <c r="J114">
        <v>78</v>
      </c>
      <c r="Q114">
        <v>98</v>
      </c>
      <c r="R114">
        <v>68</v>
      </c>
      <c r="S114">
        <v>63</v>
      </c>
      <c r="V114" t="str">
        <f>IF(MOD(VALUE(MID(matura7[[#This Row],[PESEL]],10,1)),2) = 0, "Kobieta", "Męszczyzna")</f>
        <v>Męszczyzna</v>
      </c>
    </row>
    <row r="115" spans="1:22" x14ac:dyDescent="0.45">
      <c r="A115" s="1" t="s">
        <v>24</v>
      </c>
      <c r="B115">
        <v>95091803737</v>
      </c>
      <c r="H115">
        <v>98</v>
      </c>
      <c r="I115">
        <v>99</v>
      </c>
      <c r="J115">
        <v>84</v>
      </c>
      <c r="Q115">
        <v>96</v>
      </c>
      <c r="R115">
        <v>92</v>
      </c>
      <c r="S115">
        <v>66</v>
      </c>
      <c r="V115" t="str">
        <f>IF(MOD(VALUE(MID(matura7[[#This Row],[PESEL]],10,1)),2) = 0, "Kobieta", "Męszczyzna")</f>
        <v>Męszczyzna</v>
      </c>
    </row>
    <row r="116" spans="1:22" x14ac:dyDescent="0.45">
      <c r="A116" s="1" t="s">
        <v>24</v>
      </c>
      <c r="B116">
        <v>95100400649</v>
      </c>
      <c r="I116">
        <v>96</v>
      </c>
      <c r="J116">
        <v>86</v>
      </c>
      <c r="Q116">
        <v>94</v>
      </c>
      <c r="R116">
        <v>60</v>
      </c>
      <c r="S116">
        <v>57</v>
      </c>
      <c r="V116" t="str">
        <f>IF(MOD(VALUE(MID(matura7[[#This Row],[PESEL]],10,1)),2) = 0, "Kobieta", "Męszczyzna")</f>
        <v>Kobieta</v>
      </c>
    </row>
    <row r="117" spans="1:22" x14ac:dyDescent="0.45">
      <c r="A117" s="1" t="s">
        <v>24</v>
      </c>
      <c r="B117">
        <v>95101104184</v>
      </c>
      <c r="E117">
        <v>55</v>
      </c>
      <c r="I117">
        <v>97</v>
      </c>
      <c r="J117">
        <v>92</v>
      </c>
      <c r="Q117">
        <v>94</v>
      </c>
      <c r="R117">
        <v>78</v>
      </c>
      <c r="S117">
        <v>63</v>
      </c>
      <c r="V117" t="str">
        <f>IF(MOD(VALUE(MID(matura7[[#This Row],[PESEL]],10,1)),2) = 0, "Kobieta", "Męszczyzna")</f>
        <v>Kobieta</v>
      </c>
    </row>
    <row r="118" spans="1:22" x14ac:dyDescent="0.45">
      <c r="A118" s="1" t="s">
        <v>24</v>
      </c>
      <c r="B118">
        <v>95101303842</v>
      </c>
      <c r="E118">
        <v>78</v>
      </c>
      <c r="I118">
        <v>98</v>
      </c>
      <c r="J118">
        <v>85</v>
      </c>
      <c r="Q118">
        <v>100</v>
      </c>
      <c r="R118">
        <v>92</v>
      </c>
      <c r="S118">
        <v>70</v>
      </c>
      <c r="V118" t="str">
        <f>IF(MOD(VALUE(MID(matura7[[#This Row],[PESEL]],10,1)),2) = 0, "Kobieta", "Męszczyzna")</f>
        <v>Kobieta</v>
      </c>
    </row>
    <row r="119" spans="1:22" x14ac:dyDescent="0.45">
      <c r="A119" s="1" t="s">
        <v>24</v>
      </c>
      <c r="B119">
        <v>95101902775</v>
      </c>
      <c r="H119">
        <v>52</v>
      </c>
      <c r="I119">
        <v>96</v>
      </c>
      <c r="J119">
        <v>68</v>
      </c>
      <c r="Q119">
        <v>94</v>
      </c>
      <c r="R119">
        <v>56</v>
      </c>
      <c r="S119">
        <v>57</v>
      </c>
      <c r="V119" t="str">
        <f>IF(MOD(VALUE(MID(matura7[[#This Row],[PESEL]],10,1)),2) = 0, "Kobieta", "Męszczyzna")</f>
        <v>Męszczyzna</v>
      </c>
    </row>
    <row r="120" spans="1:22" x14ac:dyDescent="0.45">
      <c r="A120" s="1" t="s">
        <v>24</v>
      </c>
      <c r="B120">
        <v>95102002757</v>
      </c>
      <c r="E120">
        <v>70</v>
      </c>
      <c r="I120">
        <v>100</v>
      </c>
      <c r="J120">
        <v>86</v>
      </c>
      <c r="Q120">
        <v>98</v>
      </c>
      <c r="R120">
        <v>78</v>
      </c>
      <c r="S120">
        <v>90</v>
      </c>
      <c r="V120" t="str">
        <f>IF(MOD(VALUE(MID(matura7[[#This Row],[PESEL]],10,1)),2) = 0, "Kobieta", "Męszczyzna")</f>
        <v>Męszczyzna</v>
      </c>
    </row>
    <row r="121" spans="1:22" x14ac:dyDescent="0.45">
      <c r="A121" s="1" t="s">
        <v>24</v>
      </c>
      <c r="B121">
        <v>95102301894</v>
      </c>
      <c r="E121">
        <v>32</v>
      </c>
      <c r="I121">
        <v>96</v>
      </c>
      <c r="J121">
        <v>78</v>
      </c>
      <c r="Q121">
        <v>90</v>
      </c>
      <c r="R121">
        <v>74</v>
      </c>
      <c r="S121">
        <v>74</v>
      </c>
      <c r="V121" t="str">
        <f>IF(MOD(VALUE(MID(matura7[[#This Row],[PESEL]],10,1)),2) = 0, "Kobieta", "Męszczyzna")</f>
        <v>Męszczyzna</v>
      </c>
    </row>
    <row r="122" spans="1:22" x14ac:dyDescent="0.45">
      <c r="A122" s="1" t="s">
        <v>24</v>
      </c>
      <c r="B122">
        <v>95112306692</v>
      </c>
      <c r="E122">
        <v>75</v>
      </c>
      <c r="I122">
        <v>100</v>
      </c>
      <c r="J122">
        <v>64</v>
      </c>
      <c r="Q122">
        <v>92</v>
      </c>
      <c r="R122">
        <v>74</v>
      </c>
      <c r="S122">
        <v>70</v>
      </c>
      <c r="V122" t="str">
        <f>IF(MOD(VALUE(MID(matura7[[#This Row],[PESEL]],10,1)),2) = 0, "Kobieta", "Męszczyzna")</f>
        <v>Męszczyzna</v>
      </c>
    </row>
    <row r="123" spans="1:22" x14ac:dyDescent="0.45">
      <c r="A123" s="1" t="s">
        <v>24</v>
      </c>
      <c r="B123">
        <v>95112702337</v>
      </c>
      <c r="E123">
        <v>63</v>
      </c>
      <c r="I123">
        <v>96</v>
      </c>
      <c r="Q123">
        <v>96</v>
      </c>
      <c r="R123">
        <v>92</v>
      </c>
      <c r="S123">
        <v>67</v>
      </c>
      <c r="V123" t="str">
        <f>IF(MOD(VALUE(MID(matura7[[#This Row],[PESEL]],10,1)),2) = 0, "Kobieta", "Męszczyzna")</f>
        <v>Męszczyzna</v>
      </c>
    </row>
    <row r="124" spans="1:22" x14ac:dyDescent="0.45">
      <c r="A124" s="1" t="s">
        <v>24</v>
      </c>
      <c r="B124">
        <v>95122110962</v>
      </c>
      <c r="I124">
        <v>98</v>
      </c>
      <c r="J124">
        <v>65</v>
      </c>
      <c r="Q124">
        <v>94</v>
      </c>
      <c r="R124">
        <v>68</v>
      </c>
      <c r="S124">
        <v>81</v>
      </c>
      <c r="V124" t="str">
        <f>IF(MOD(VALUE(MID(matura7[[#This Row],[PESEL]],10,1)),2) = 0, "Kobieta", "Męszczyzna")</f>
        <v>Kobieta</v>
      </c>
    </row>
    <row r="125" spans="1:22" x14ac:dyDescent="0.45">
      <c r="A125" s="1" t="s">
        <v>24</v>
      </c>
      <c r="B125">
        <v>95123001771</v>
      </c>
      <c r="I125">
        <v>98</v>
      </c>
      <c r="J125">
        <v>84</v>
      </c>
      <c r="Q125">
        <v>82</v>
      </c>
      <c r="R125">
        <v>54</v>
      </c>
      <c r="S125">
        <v>73</v>
      </c>
      <c r="V125" t="str">
        <f>IF(MOD(VALUE(MID(matura7[[#This Row],[PESEL]],10,1)),2) = 0, "Kobieta", "Męszczyzna")</f>
        <v>Męszczyzna</v>
      </c>
    </row>
    <row r="126" spans="1:22" x14ac:dyDescent="0.45">
      <c r="A126" s="1" t="s">
        <v>24</v>
      </c>
      <c r="B126">
        <v>96011200502</v>
      </c>
      <c r="E126">
        <v>77</v>
      </c>
      <c r="I126">
        <v>94</v>
      </c>
      <c r="J126">
        <v>86</v>
      </c>
      <c r="Q126">
        <v>98</v>
      </c>
      <c r="R126">
        <v>64</v>
      </c>
      <c r="S126">
        <v>59</v>
      </c>
      <c r="V126" t="str">
        <f>IF(MOD(VALUE(MID(matura7[[#This Row],[PESEL]],10,1)),2) = 0, "Kobieta", "Męszczyzna")</f>
        <v>Kobieta</v>
      </c>
    </row>
    <row r="127" spans="1:22" x14ac:dyDescent="0.45">
      <c r="A127" s="1" t="s">
        <v>25</v>
      </c>
      <c r="B127">
        <v>94011110436</v>
      </c>
      <c r="I127">
        <v>96</v>
      </c>
      <c r="M127">
        <v>97</v>
      </c>
      <c r="N127">
        <v>73</v>
      </c>
      <c r="Q127">
        <v>58</v>
      </c>
      <c r="S127">
        <v>69</v>
      </c>
      <c r="T127">
        <v>65</v>
      </c>
      <c r="V127" t="str">
        <f>IF(MOD(VALUE(MID(matura7[[#This Row],[PESEL]],10,1)),2) = 0, "Kobieta", "Męszczyzna")</f>
        <v>Męszczyzna</v>
      </c>
    </row>
    <row r="128" spans="1:22" x14ac:dyDescent="0.45">
      <c r="A128" s="1" t="s">
        <v>25</v>
      </c>
      <c r="B128">
        <v>94013113642</v>
      </c>
      <c r="I128">
        <v>96</v>
      </c>
      <c r="M128">
        <v>83</v>
      </c>
      <c r="N128">
        <v>61</v>
      </c>
      <c r="Q128">
        <v>68</v>
      </c>
      <c r="S128">
        <v>69</v>
      </c>
      <c r="T128">
        <v>58</v>
      </c>
      <c r="V128" t="str">
        <f>IF(MOD(VALUE(MID(matura7[[#This Row],[PESEL]],10,1)),2) = 0, "Kobieta", "Męszczyzna")</f>
        <v>Kobieta</v>
      </c>
    </row>
    <row r="129" spans="1:22" x14ac:dyDescent="0.45">
      <c r="A129" s="1" t="s">
        <v>25</v>
      </c>
      <c r="B129">
        <v>94020211283</v>
      </c>
      <c r="I129">
        <v>88</v>
      </c>
      <c r="M129">
        <v>90</v>
      </c>
      <c r="N129">
        <v>65</v>
      </c>
      <c r="Q129">
        <v>50</v>
      </c>
      <c r="S129">
        <v>81</v>
      </c>
      <c r="T129">
        <v>58</v>
      </c>
      <c r="V129" t="str">
        <f>IF(MOD(VALUE(MID(matura7[[#This Row],[PESEL]],10,1)),2) = 0, "Kobieta", "Męszczyzna")</f>
        <v>Kobieta</v>
      </c>
    </row>
    <row r="130" spans="1:22" x14ac:dyDescent="0.45">
      <c r="A130" s="1" t="s">
        <v>25</v>
      </c>
      <c r="B130">
        <v>94021306625</v>
      </c>
      <c r="I130">
        <v>90</v>
      </c>
      <c r="M130">
        <v>84</v>
      </c>
      <c r="N130">
        <v>68</v>
      </c>
      <c r="Q130">
        <v>58</v>
      </c>
      <c r="S130">
        <v>76</v>
      </c>
      <c r="T130">
        <v>88</v>
      </c>
      <c r="V130" t="str">
        <f>IF(MOD(VALUE(MID(matura7[[#This Row],[PESEL]],10,1)),2) = 0, "Kobieta", "Męszczyzna")</f>
        <v>Kobieta</v>
      </c>
    </row>
    <row r="131" spans="1:22" x14ac:dyDescent="0.45">
      <c r="A131" s="1" t="s">
        <v>25</v>
      </c>
      <c r="B131">
        <v>94030804224</v>
      </c>
      <c r="F131">
        <v>85</v>
      </c>
      <c r="J131">
        <v>95</v>
      </c>
      <c r="M131">
        <v>100</v>
      </c>
      <c r="Q131">
        <v>82</v>
      </c>
      <c r="S131">
        <v>73</v>
      </c>
      <c r="T131">
        <v>88</v>
      </c>
      <c r="V131" t="str">
        <f>IF(MOD(VALUE(MID(matura7[[#This Row],[PESEL]],10,1)),2) = 0, "Kobieta", "Męszczyzna")</f>
        <v>Kobieta</v>
      </c>
    </row>
    <row r="132" spans="1:22" x14ac:dyDescent="0.45">
      <c r="A132" s="1" t="s">
        <v>25</v>
      </c>
      <c r="B132">
        <v>94031410644</v>
      </c>
      <c r="I132">
        <v>96</v>
      </c>
      <c r="N132">
        <v>45</v>
      </c>
      <c r="Q132">
        <v>74</v>
      </c>
      <c r="S132">
        <v>61</v>
      </c>
      <c r="T132">
        <v>83</v>
      </c>
      <c r="V132" t="str">
        <f>IF(MOD(VALUE(MID(matura7[[#This Row],[PESEL]],10,1)),2) = 0, "Kobieta", "Męszczyzna")</f>
        <v>Kobieta</v>
      </c>
    </row>
    <row r="133" spans="1:22" x14ac:dyDescent="0.45">
      <c r="A133" s="1" t="s">
        <v>25</v>
      </c>
      <c r="B133">
        <v>94040607118</v>
      </c>
      <c r="I133">
        <v>94</v>
      </c>
      <c r="J133">
        <v>79</v>
      </c>
      <c r="N133">
        <v>79</v>
      </c>
      <c r="Q133">
        <v>64</v>
      </c>
      <c r="S133">
        <v>74</v>
      </c>
      <c r="T133">
        <v>53</v>
      </c>
      <c r="V133" t="str">
        <f>IF(MOD(VALUE(MID(matura7[[#This Row],[PESEL]],10,1)),2) = 0, "Kobieta", "Męszczyzna")</f>
        <v>Męszczyzna</v>
      </c>
    </row>
    <row r="134" spans="1:22" x14ac:dyDescent="0.45">
      <c r="A134" s="1" t="s">
        <v>25</v>
      </c>
      <c r="B134">
        <v>94042912726</v>
      </c>
      <c r="F134">
        <v>38</v>
      </c>
      <c r="I134">
        <v>87</v>
      </c>
      <c r="J134">
        <v>69</v>
      </c>
      <c r="N134">
        <v>72</v>
      </c>
      <c r="Q134">
        <v>56</v>
      </c>
      <c r="S134">
        <v>54</v>
      </c>
      <c r="T134">
        <v>60</v>
      </c>
      <c r="V134" t="str">
        <f>IF(MOD(VALUE(MID(matura7[[#This Row],[PESEL]],10,1)),2) = 0, "Kobieta", "Męszczyzna")</f>
        <v>Kobieta</v>
      </c>
    </row>
    <row r="135" spans="1:22" x14ac:dyDescent="0.45">
      <c r="A135" s="1" t="s">
        <v>25</v>
      </c>
      <c r="B135">
        <v>94060604247</v>
      </c>
      <c r="C135">
        <v>62</v>
      </c>
      <c r="D135">
        <v>35</v>
      </c>
      <c r="I135">
        <v>97</v>
      </c>
      <c r="M135">
        <v>92</v>
      </c>
      <c r="N135">
        <v>52</v>
      </c>
      <c r="Q135">
        <v>56</v>
      </c>
      <c r="S135">
        <v>67</v>
      </c>
      <c r="V135" t="str">
        <f>IF(MOD(VALUE(MID(matura7[[#This Row],[PESEL]],10,1)),2) = 0, "Kobieta", "Męszczyzna")</f>
        <v>Kobieta</v>
      </c>
    </row>
    <row r="136" spans="1:22" x14ac:dyDescent="0.45">
      <c r="A136" s="1" t="s">
        <v>25</v>
      </c>
      <c r="B136">
        <v>94062703166</v>
      </c>
      <c r="F136">
        <v>50</v>
      </c>
      <c r="I136">
        <v>92</v>
      </c>
      <c r="M136">
        <v>84</v>
      </c>
      <c r="N136">
        <v>63</v>
      </c>
      <c r="Q136">
        <v>54</v>
      </c>
      <c r="S136">
        <v>60</v>
      </c>
      <c r="V136" t="str">
        <f>IF(MOD(VALUE(MID(matura7[[#This Row],[PESEL]],10,1)),2) = 0, "Kobieta", "Męszczyzna")</f>
        <v>Kobieta</v>
      </c>
    </row>
    <row r="137" spans="1:22" x14ac:dyDescent="0.45">
      <c r="A137" s="1" t="s">
        <v>25</v>
      </c>
      <c r="B137">
        <v>94063002080</v>
      </c>
      <c r="F137">
        <v>82</v>
      </c>
      <c r="I137">
        <v>100</v>
      </c>
      <c r="M137">
        <v>100</v>
      </c>
      <c r="Q137">
        <v>100</v>
      </c>
      <c r="R137">
        <v>66</v>
      </c>
      <c r="S137">
        <v>73</v>
      </c>
      <c r="T137">
        <v>85</v>
      </c>
      <c r="V137" t="str">
        <f>IF(MOD(VALUE(MID(matura7[[#This Row],[PESEL]],10,1)),2) = 0, "Kobieta", "Męszczyzna")</f>
        <v>Kobieta</v>
      </c>
    </row>
    <row r="138" spans="1:22" x14ac:dyDescent="0.45">
      <c r="A138" s="1" t="s">
        <v>25</v>
      </c>
      <c r="B138">
        <v>94081102166</v>
      </c>
      <c r="I138">
        <v>96</v>
      </c>
      <c r="N138">
        <v>79</v>
      </c>
      <c r="Q138">
        <v>56</v>
      </c>
      <c r="S138">
        <v>81</v>
      </c>
      <c r="T138">
        <v>83</v>
      </c>
      <c r="V138" t="str">
        <f>IF(MOD(VALUE(MID(matura7[[#This Row],[PESEL]],10,1)),2) = 0, "Kobieta", "Męszczyzna")</f>
        <v>Kobieta</v>
      </c>
    </row>
    <row r="139" spans="1:22" x14ac:dyDescent="0.45">
      <c r="A139" s="1" t="s">
        <v>25</v>
      </c>
      <c r="B139">
        <v>94082703588</v>
      </c>
      <c r="G139">
        <v>66</v>
      </c>
      <c r="I139">
        <v>94</v>
      </c>
      <c r="J139">
        <v>93</v>
      </c>
      <c r="N139">
        <v>83</v>
      </c>
      <c r="Q139">
        <v>78</v>
      </c>
      <c r="S139">
        <v>90</v>
      </c>
      <c r="T139">
        <v>100</v>
      </c>
      <c r="V139" t="str">
        <f>IF(MOD(VALUE(MID(matura7[[#This Row],[PESEL]],10,1)),2) = 0, "Kobieta", "Męszczyzna")</f>
        <v>Kobieta</v>
      </c>
    </row>
    <row r="140" spans="1:22" x14ac:dyDescent="0.45">
      <c r="A140" s="1" t="s">
        <v>25</v>
      </c>
      <c r="B140">
        <v>94082901146</v>
      </c>
      <c r="F140">
        <v>75</v>
      </c>
      <c r="I140">
        <v>99</v>
      </c>
      <c r="J140">
        <v>83</v>
      </c>
      <c r="M140">
        <v>100</v>
      </c>
      <c r="Q140">
        <v>78</v>
      </c>
      <c r="R140">
        <v>30</v>
      </c>
      <c r="S140">
        <v>79</v>
      </c>
      <c r="T140">
        <v>80</v>
      </c>
      <c r="V140" t="str">
        <f>IF(MOD(VALUE(MID(matura7[[#This Row],[PESEL]],10,1)),2) = 0, "Kobieta", "Męszczyzna")</f>
        <v>Kobieta</v>
      </c>
    </row>
    <row r="141" spans="1:22" x14ac:dyDescent="0.45">
      <c r="A141" s="1" t="s">
        <v>25</v>
      </c>
      <c r="B141">
        <v>94082905447</v>
      </c>
      <c r="I141">
        <v>96</v>
      </c>
      <c r="M141">
        <v>98</v>
      </c>
      <c r="N141">
        <v>96</v>
      </c>
      <c r="Q141">
        <v>44</v>
      </c>
      <c r="S141">
        <v>69</v>
      </c>
      <c r="V141" t="str">
        <f>IF(MOD(VALUE(MID(matura7[[#This Row],[PESEL]],10,1)),2) = 0, "Kobieta", "Męszczyzna")</f>
        <v>Kobieta</v>
      </c>
    </row>
    <row r="142" spans="1:22" x14ac:dyDescent="0.45">
      <c r="A142" s="1" t="s">
        <v>25</v>
      </c>
      <c r="B142">
        <v>94083000868</v>
      </c>
      <c r="G142">
        <v>24</v>
      </c>
      <c r="I142">
        <v>100</v>
      </c>
      <c r="J142">
        <v>63</v>
      </c>
      <c r="N142">
        <v>61</v>
      </c>
      <c r="Q142">
        <v>40</v>
      </c>
      <c r="S142">
        <v>76</v>
      </c>
      <c r="T142">
        <v>58</v>
      </c>
      <c r="U142">
        <v>16</v>
      </c>
      <c r="V142" t="str">
        <f>IF(MOD(VALUE(MID(matura7[[#This Row],[PESEL]],10,1)),2) = 0, "Kobieta", "Męszczyzna")</f>
        <v>Kobieta</v>
      </c>
    </row>
    <row r="143" spans="1:22" x14ac:dyDescent="0.45">
      <c r="A143" s="1" t="s">
        <v>25</v>
      </c>
      <c r="B143">
        <v>94090909307</v>
      </c>
      <c r="G143">
        <v>72</v>
      </c>
      <c r="I143">
        <v>98</v>
      </c>
      <c r="J143">
        <v>76</v>
      </c>
      <c r="N143">
        <v>77</v>
      </c>
      <c r="Q143">
        <v>64</v>
      </c>
      <c r="S143">
        <v>79</v>
      </c>
      <c r="T143">
        <v>75</v>
      </c>
      <c r="U143">
        <v>46</v>
      </c>
      <c r="V143" t="str">
        <f>IF(MOD(VALUE(MID(matura7[[#This Row],[PESEL]],10,1)),2) = 0, "Kobieta", "Męszczyzna")</f>
        <v>Kobieta</v>
      </c>
    </row>
    <row r="144" spans="1:22" x14ac:dyDescent="0.45">
      <c r="A144" s="1" t="s">
        <v>25</v>
      </c>
      <c r="B144">
        <v>94091301085</v>
      </c>
      <c r="I144">
        <v>96</v>
      </c>
      <c r="J144">
        <v>71</v>
      </c>
      <c r="N144">
        <v>70</v>
      </c>
      <c r="Q144">
        <v>40</v>
      </c>
      <c r="S144">
        <v>37</v>
      </c>
      <c r="T144">
        <v>55</v>
      </c>
      <c r="V144" t="str">
        <f>IF(MOD(VALUE(MID(matura7[[#This Row],[PESEL]],10,1)),2) = 0, "Kobieta", "Męszczyzna")</f>
        <v>Kobieta</v>
      </c>
    </row>
    <row r="145" spans="1:22" x14ac:dyDescent="0.45">
      <c r="A145" s="1" t="s">
        <v>25</v>
      </c>
      <c r="B145">
        <v>94092207960</v>
      </c>
      <c r="J145">
        <v>89</v>
      </c>
      <c r="M145">
        <v>96</v>
      </c>
      <c r="Q145">
        <v>56</v>
      </c>
      <c r="S145">
        <v>57</v>
      </c>
      <c r="T145">
        <v>63</v>
      </c>
      <c r="V145" t="str">
        <f>IF(MOD(VALUE(MID(matura7[[#This Row],[PESEL]],10,1)),2) = 0, "Kobieta", "Męszczyzna")</f>
        <v>Kobieta</v>
      </c>
    </row>
    <row r="146" spans="1:22" x14ac:dyDescent="0.45">
      <c r="A146" s="1" t="s">
        <v>25</v>
      </c>
      <c r="B146">
        <v>94100706007</v>
      </c>
      <c r="J146">
        <v>74</v>
      </c>
      <c r="M146">
        <v>98</v>
      </c>
      <c r="Q146">
        <v>66</v>
      </c>
      <c r="S146">
        <v>56</v>
      </c>
      <c r="V146" t="str">
        <f>IF(MOD(VALUE(MID(matura7[[#This Row],[PESEL]],10,1)),2) = 0, "Kobieta", "Męszczyzna")</f>
        <v>Kobieta</v>
      </c>
    </row>
    <row r="147" spans="1:22" x14ac:dyDescent="0.45">
      <c r="A147" s="1" t="s">
        <v>25</v>
      </c>
      <c r="B147">
        <v>94102604723</v>
      </c>
      <c r="L147">
        <v>73</v>
      </c>
      <c r="M147">
        <v>98</v>
      </c>
      <c r="N147">
        <v>82</v>
      </c>
      <c r="Q147">
        <v>68</v>
      </c>
      <c r="S147">
        <v>50</v>
      </c>
      <c r="T147">
        <v>70</v>
      </c>
      <c r="V147" t="str">
        <f>IF(MOD(VALUE(MID(matura7[[#This Row],[PESEL]],10,1)),2) = 0, "Kobieta", "Męszczyzna")</f>
        <v>Kobieta</v>
      </c>
    </row>
    <row r="148" spans="1:22" x14ac:dyDescent="0.45">
      <c r="A148" s="1" t="s">
        <v>25</v>
      </c>
      <c r="B148">
        <v>94103100907</v>
      </c>
      <c r="C148">
        <v>18</v>
      </c>
      <c r="D148">
        <v>12</v>
      </c>
      <c r="I148">
        <v>70</v>
      </c>
      <c r="M148">
        <v>58</v>
      </c>
      <c r="Q148">
        <v>58</v>
      </c>
      <c r="S148">
        <v>43</v>
      </c>
      <c r="V148" t="str">
        <f>IF(MOD(VALUE(MID(matura7[[#This Row],[PESEL]],10,1)),2) = 0, "Kobieta", "Męszczyzna")</f>
        <v>Kobieta</v>
      </c>
    </row>
    <row r="149" spans="1:22" x14ac:dyDescent="0.45">
      <c r="A149" s="1" t="s">
        <v>25</v>
      </c>
      <c r="B149">
        <v>94110205866</v>
      </c>
      <c r="J149">
        <v>78</v>
      </c>
      <c r="M149">
        <v>100</v>
      </c>
      <c r="Q149">
        <v>96</v>
      </c>
      <c r="R149">
        <v>40</v>
      </c>
      <c r="S149">
        <v>80</v>
      </c>
      <c r="V149" t="str">
        <f>IF(MOD(VALUE(MID(matura7[[#This Row],[PESEL]],10,1)),2) = 0, "Kobieta", "Męszczyzna")</f>
        <v>Kobieta</v>
      </c>
    </row>
    <row r="150" spans="1:22" x14ac:dyDescent="0.45">
      <c r="A150" s="1" t="s">
        <v>25</v>
      </c>
      <c r="B150">
        <v>94121203482</v>
      </c>
      <c r="I150">
        <v>90</v>
      </c>
      <c r="M150">
        <v>92</v>
      </c>
      <c r="N150">
        <v>71</v>
      </c>
      <c r="Q150">
        <v>38</v>
      </c>
      <c r="S150">
        <v>47</v>
      </c>
      <c r="T150">
        <v>58</v>
      </c>
      <c r="V150" t="str">
        <f>IF(MOD(VALUE(MID(matura7[[#This Row],[PESEL]],10,1)),2) = 0, "Kobieta", "Męszczyzna")</f>
        <v>Kobieta</v>
      </c>
    </row>
    <row r="151" spans="1:22" x14ac:dyDescent="0.45">
      <c r="A151" s="1" t="s">
        <v>25</v>
      </c>
      <c r="B151">
        <v>94121709025</v>
      </c>
      <c r="F151">
        <v>53</v>
      </c>
      <c r="I151">
        <v>98</v>
      </c>
      <c r="J151">
        <v>66</v>
      </c>
      <c r="N151">
        <v>67</v>
      </c>
      <c r="Q151">
        <v>62</v>
      </c>
      <c r="S151">
        <v>71</v>
      </c>
      <c r="T151">
        <v>63</v>
      </c>
      <c r="V151" t="str">
        <f>IF(MOD(VALUE(MID(matura7[[#This Row],[PESEL]],10,1)),2) = 0, "Kobieta", "Męszczyzna")</f>
        <v>Kobieta</v>
      </c>
    </row>
    <row r="152" spans="1:22" x14ac:dyDescent="0.45">
      <c r="A152" s="1" t="s">
        <v>25</v>
      </c>
      <c r="B152">
        <v>95011300625</v>
      </c>
      <c r="F152">
        <v>52</v>
      </c>
      <c r="I152">
        <v>98</v>
      </c>
      <c r="M152">
        <v>93</v>
      </c>
      <c r="N152">
        <v>70</v>
      </c>
      <c r="Q152">
        <v>58</v>
      </c>
      <c r="R152">
        <v>36</v>
      </c>
      <c r="S152">
        <v>41</v>
      </c>
      <c r="V152" t="str">
        <f>IF(MOD(VALUE(MID(matura7[[#This Row],[PESEL]],10,1)),2) = 0, "Kobieta", "Męszczyzna")</f>
        <v>Kobieta</v>
      </c>
    </row>
    <row r="153" spans="1:22" x14ac:dyDescent="0.45">
      <c r="A153" s="1" t="s">
        <v>25</v>
      </c>
      <c r="B153">
        <v>95032804489</v>
      </c>
      <c r="C153">
        <v>43</v>
      </c>
      <c r="D153">
        <v>43</v>
      </c>
      <c r="I153">
        <v>95</v>
      </c>
      <c r="N153">
        <v>70</v>
      </c>
      <c r="Q153">
        <v>62</v>
      </c>
      <c r="S153">
        <v>59</v>
      </c>
      <c r="V153" t="str">
        <f>IF(MOD(VALUE(MID(matura7[[#This Row],[PESEL]],10,1)),2) = 0, "Kobieta", "Męszczyzna")</f>
        <v>Kobieta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k F A A B Q S w M E F A A C A A g A m k u O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J p L j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a S 4 5 a w 8 p v j a s C A A B r K A A A E w A c A E Z v c m 1 1 b G F z L 1 N l Y 3 R p b 2 4 x L m 0 g o h g A K K A U A A A A A A A A A A A A A A A A A A A A A A A A A A A A 7 Z j B b t p A E I b P R e I d V s 4 F J J s G N 8 m h F Q c K p I m a p j S k i p R Q V R t 7 g B X 2 j r W 7 l O A o l 7 x R l V O l 3 i L e q 0 s g h Z a l j S q Z Q 1 k u 2 P M z y 8 z s p / 8 w E g L F k J P W 9 L v 8 K p e T P S o g J F J R B X 1 S I R G o f I 7 o z / i b u L 8 L x 7 e o g z X 5 p V T H Y B A D V 4 V 9 F k G p h l z p F 1 l w a i / b H y U I 2 e 4 I y o N 2 H Y c 8 Q h r K N u M d F D F V o z 7 1 / G 1 / 2 w t S E E M G g a e D A 0 E 9 g a n U o R Q 5 9 V I a 0 S D l r M / a d c r h c / P E b 0 9 r K q k r 5 R T d i z p E L G Y K R M V 5 5 r i k h t E g 5 r K y 5 5 I G D z B k v F s p + 7 u + S z 4 M U E F L j S K o z B 9 L x 8 j h U 9 G d 9 r b l H N P u + P b + b t h n B E m C 4 X A 0 / i 5 1 J a N Y v 6 U M Y w a O b v y U X u r c p s B Y H 3 Q A N N S N F n 5 O x i U X M 6 k a R a 1 A t y B k R Y n B 4 h + d 6 5 O 4 n j U S N U r m R 5 7 q Y c n J f K Z 9 n I 4 S k I W n l e V e X z s h V V Q P Q R 8 J R D / D j U u u n Q S F e g w q u F I P Q Y V D K p a i 5 8 / P l m L 6 W o l C r u O H X O 3 t l C Y 1 P Q g B c E p S O h G B D I m a 9 E m D 3 q 8 / v C n m c 4 y b u 5 5 j t u X M Q C v 4 R c f S Z m l b E 2 0 v L G 2 W t r X R t m N p s 7 S t j b Z d S 5 u l b W 2 0 7 V n a L G 3 Z 0 J b P 5 R 9 5 m 9 5 9 t q B h A g K 5 l w i 8 5 C s x + 7 e s a f l / Y d I v b y S U b 4 + q r e o S V s 1 G q 3 G 0 D N V r h h F 2 G f V O l r V a D 2 K z s s / S y X 0 Z l D e A X U E 7 5 r Q D J h U K s 3 a 4 w I F B r v I u g 0 j 2 m d f 8 k 2 i q d Y L p Y E X m X D S X m y b 0 / u u K 3 E X Z k H 3 M 9 P Q g M O f O R U P m O + 0 k s 0 k Y U h d U Q 2 4 T V w 1 p p h h y z t 6 3 f g 8 / 1 U a 2 n J m R Z L 9 u s G 5 i 3 c S 6 y Y a 4 S e b r J O s m 1 k 2 s m 2 y I m 2 S + L r R u Y t 3 E u s m G u E n m 6 2 D r J t Z N r J t s i J t k v u 6 3 b m L d x L r J / + c m P w B Q S w E C L Q A U A A I A C A C a S 4 5 a l / 4 e 9 6 U A A A D 2 A A A A E g A A A A A A A A A A A A A A A A A A A A A A Q 2 9 u Z m l n L 1 B h Y 2 t h Z 2 U u e G 1 s U E s B A i 0 A F A A C A A g A m k u O W l N y O C y b A A A A 4 Q A A A B M A A A A A A A A A A A A A A A A A 8 Q A A A F t D b 2 5 0 Z W 5 0 X 1 R 5 c G V z X S 5 4 b W x Q S w E C L Q A U A A I A C A C a S 4 5 a w 8 p v j a s C A A B r K A A A E w A A A A A A A A A A A A A A A A D Z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s A A A A A A A A M a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z d G F 0 Z W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N h Y z g x M m I t Y T I 5 M i 0 0 N z A 1 L W J h Z D c t Y j E 2 Z W V m M 2 R j N z E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5 Z j U 1 Y T l j L T I w N 2 M t N D Q 3 M C 0 4 O T Z i L W I 3 Z D E z N j Y x M T Y 5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D g 3 Z T k y N T A t N D g 0 Y i 0 0 N z A 1 L T g 4 Y T U t M D A 1 Y m Y y Y T c 3 O D J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j o 0 M j o x O S 4 4 N D M w O D M 2 W i I g L z 4 8 R W 5 0 c n k g V H l w Z T 0 i R m l s b E N v b H V t b l R 5 c G V z I i B W Y W x 1 Z T 0 i c 0 N R W U d C Z 0 1 E I i A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Z m M z M G R l Y y 0 x M W E 3 L T R i O D c t Y j l k N S 1 m M T E 2 M j Q x Y T A y M j k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h d G V r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4 V D E 2 O j Q y O j E 5 L j g 0 M z A 4 M z Z a I i A v P j x F b n R y e S B U e X B l P S J G a W x s Q 2 9 s d W 1 u V H l w Z X M i I F Z h b H V l P S J z Q 1 F Z R 0 J n T U Q i I C 8 + P E V u d H J 5 I F R 5 c G U 9 I k Z p b G x D b 2 x 1 b W 5 O Y W 1 l c y I g V m F s d W U 9 I n N b J n F 1 b 3 Q 7 Z G F 0 Y S Z x d W 9 0 O y w m c X V v d D t w b 3 J 0 J n F 1 b 3 Q 7 L C Z x d W 9 0 O 3 R v d 2 F y J n F 1 b 3 Q 7 L C Z x d W 9 0 O 1 o v V y Z x d W 9 0 O y w m c X V v d D t p b G U g d G 9 u J n F 1 b 3 Q 7 L C Z x d W 9 0 O 2 N l b m E g e m E g d G 9 u Z S B 3 I H R h b G F y Y W N o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j O W N k O D Z h L T Y 4 M j g t N G R h Y y 0 5 Y 2 N k L T c 0 Z D Q 5 N D Q 2 Z j g x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h U M T Y 6 N D I 6 M T k u O D Q z M D g z N l o i I C 8 + P E V u d H J 5 I F R 5 c G U 9 I k Z p b G x D b 2 x 1 b W 5 U e X B l c y I g V m F s d W U 9 I n N D U V l H Q m d N R C I g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F l Y T Z m M 2 U t M j h m Y y 0 0 O T g 3 L T g 5 N T E t Z m M 0 Z D U y Y z Z l N T N j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Y X R l a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l a y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Z W s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V r J T I w K D Y p L 1 p t a W V u a W 9 u b y U y M H R 5 c D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D I 1 N j Q 4 Z S 0 w N z k 0 L T Q w O G U t O G V k M C 0 x Z T Q 5 M m Q w N W M 5 Z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d X J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N z o w N j o y M y 4 w N z A x N D E 2 W i I g L z 4 8 R W 5 0 c n k g V H l w Z T 0 i R m l s b E N v b H V t b l R 5 c G V z I i B W Y W x 1 Z T 0 i c 0 J n T U R B d 0 1 E Q X d N R E F 3 T U R B d 0 1 E Q X d N R E F 3 T U Q i I C 8 + P E V u d H J 5 I F R 5 c G U 9 I k Z p b G x D b 2 x 1 b W 5 O Y W 1 l c y I g V m F s d W U 9 I n N b J n F 1 b 3 Q 7 S 0 x B U 0 E m c X V v d D s s J n F 1 b 3 Q 7 U E V T R U w m c X V v d D s s J n F 1 b 3 Q 7 Q m l v b G 9 n a W E t U i Z x d W 9 0 O y w m c X V v d D t D a G V t a W E t U i Z x d W 9 0 O y w m c X V v d D t G a X p 5 a 2 E t U i Z x d W 9 0 O y w m c X V v d D t H Z W 9 n c m F m a W E t U i Z x d W 9 0 O y w m c X V v d D t I a X N 0 b 3 J p Y S 1 S J n F 1 b 3 Q 7 L C Z x d W 9 0 O 0 l u Z m 9 y b W F 0 e W t h L V I m c X V v d D s s J n F 1 b 3 Q 7 Q W 5 n a W V s c 2 t p L V A m c X V v d D s s J n F 1 b 3 Q 7 Q W 5 n a W V s c 2 t p L V I m c X V v d D s s J n F 1 b 3 Q 7 R n J h b m N 1 c 2 t p L V A m c X V v d D s s J n F 1 b 3 Q 7 R n J h b m N 1 c 2 t p L V I m c X V v d D s s J n F 1 b 3 Q 7 S G l z e n B h w 7 F z a 2 k t U C Z x d W 9 0 O y w m c X V v d D t I a X N 6 c G H D s X N r a S 1 S J n F 1 b 3 Q 7 L C Z x d W 9 0 O 0 5 p Z W 1 p Z W N r a S 1 Q J n F 1 b 3 Q 7 L C Z x d W 9 0 O 0 5 p Z W 1 p Z W N r a S 1 S J n F 1 b 3 Q 7 L C Z x d W 9 0 O 0 1 h d G V t Y X R 5 a 2 E t U C Z x d W 9 0 O y w m c X V v d D t N Y X R l b W F 0 e W t h L V I m c X V v d D s s J n F 1 b 3 Q 7 U G 9 s c 2 t p L V A m c X V v d D s s J n F 1 b 3 Q 7 U G 9 s c 2 t p L V I m c X V v d D s s J n F 1 b 3 Q 7 V 0 9 T L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w 7 F z a 2 k t U C w x M n 0 m c X V v d D s s J n F 1 b 3 Q 7 U 2 V j d G l v b j E v b W F 0 d X J h L 0 F 1 d G 9 S Z W 1 v d m V k Q 2 9 s d W 1 u c z E u e 0 h p c 3 p w Y c O x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w 7 F z a 2 k t U C w x M n 0 m c X V v d D s s J n F 1 b 3 Q 7 U 2 V j d G l v b j E v b W F 0 d X J h L 0 F 1 d G 9 S Z W 1 v d m V k Q 2 9 s d W 1 u c z E u e 0 h p c 3 p w Y c O x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0 d X J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z M 3 O W Q w O S 1 m M W I y L T Q 3 O T Q t Y W R m N C 0 5 Y T N k Y z I 1 N T g w N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0 d X J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R U M D c 6 M D Y 6 M j M u M D c w M T Q x N l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t M Q V N B J n F 1 b 3 Q 7 L C Z x d W 9 0 O 1 B F U 0 V M J n F 1 b 3 Q 7 L C Z x d W 9 0 O 0 J p b 2 x v Z 2 l h L V I m c X V v d D s s J n F 1 b 3 Q 7 Q 2 h l b W l h L V I m c X V v d D s s J n F 1 b 3 Q 7 R m l 6 e W t h L V I m c X V v d D s s J n F 1 b 3 Q 7 R 2 V v Z 3 J h Z m l h L V I m c X V v d D s s J n F 1 b 3 Q 7 S G l z d G 9 y a W E t U i Z x d W 9 0 O y w m c X V v d D t J b m Z v c m 1 h d H l r Y S 1 S J n F 1 b 3 Q 7 L C Z x d W 9 0 O 0 F u Z 2 l l b H N r a S 1 Q J n F 1 b 3 Q 7 L C Z x d W 9 0 O 0 F u Z 2 l l b H N r a S 1 S J n F 1 b 3 Q 7 L C Z x d W 9 0 O 0 Z y Y W 5 j d X N r a S 1 Q J n F 1 b 3 Q 7 L C Z x d W 9 0 O 0 Z y Y W 5 j d X N r a S 1 S J n F 1 b 3 Q 7 L C Z x d W 9 0 O 0 h p c 3 p w Y c O x c 2 t p L V A m c X V v d D s s J n F 1 b 3 Q 7 S G l z e n B h w 7 F z a 2 k t U i Z x d W 9 0 O y w m c X V v d D t O a W V t a W V j a 2 k t U C Z x d W 9 0 O y w m c X V v d D t O a W V t a W V j a 2 k t U i Z x d W 9 0 O y w m c X V v d D t N Y X R l b W F 0 e W t h L V A m c X V v d D s s J n F 1 b 3 Q 7 T W F 0 Z W 1 h d H l r Y S 1 S J n F 1 b 3 Q 7 L C Z x d W 9 0 O 1 B v b H N r a S 1 Q J n F 1 b 3 Q 7 L C Z x d W 9 0 O 1 B v b H N r a S 1 S J n F 1 b 3 Q 7 L C Z x d W 9 0 O 1 d P U y 1 S J n F 1 b 3 Q 7 X S I g L z 4 8 R W 5 0 c n k g V H l w Z T 0 i R m l s b F N 0 Y X R 1 c y I g V m F s d W U 9 I n N D b 2 1 w b G V 0 Z S I g L z 4 8 R W 5 0 c n k g V H l w Z T 0 i R m l s b E N v d W 5 0 I i B W Y W x 1 Z T 0 i b D E 1 M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H V y Y S 9 B d X R v U m V t b 3 Z l Z E N v b H V t b n M x L n t L T E F T Q S w w f S Z x d W 9 0 O y w m c X V v d D t T Z W N 0 a W 9 u M S 9 t Y X R 1 c m E v Q X V 0 b 1 J l b W 9 2 Z W R D b 2 x 1 b W 5 z M S 5 7 U E V T R U w s M X 0 m c X V v d D s s J n F 1 b 3 Q 7 U 2 V j d G l v b j E v b W F 0 d X J h L 0 F 1 d G 9 S Z W 1 v d m V k Q 2 9 s d W 1 u c z E u e 0 J p b 2 x v Z 2 l h L V I s M n 0 m c X V v d D s s J n F 1 b 3 Q 7 U 2 V j d G l v b j E v b W F 0 d X J h L 0 F 1 d G 9 S Z W 1 v d m V k Q 2 9 s d W 1 u c z E u e 0 N o Z W 1 p Y S 1 S L D N 9 J n F 1 b 3 Q 7 L C Z x d W 9 0 O 1 N l Y 3 R p b 2 4 x L 2 1 h d H V y Y S 9 B d X R v U m V t b 3 Z l Z E N v b H V t b n M x L n t G a X p 5 a 2 E t U i w 0 f S Z x d W 9 0 O y w m c X V v d D t T Z W N 0 a W 9 u M S 9 t Y X R 1 c m E v Q X V 0 b 1 J l b W 9 2 Z W R D b 2 x 1 b W 5 z M S 5 7 R 2 V v Z 3 J h Z m l h L V I s N X 0 m c X V v d D s s J n F 1 b 3 Q 7 U 2 V j d G l v b j E v b W F 0 d X J h L 0 F 1 d G 9 S Z W 1 v d m V k Q 2 9 s d W 1 u c z E u e 0 h p c 3 R v c m l h L V I s N n 0 m c X V v d D s s J n F 1 b 3 Q 7 U 2 V j d G l v b j E v b W F 0 d X J h L 0 F 1 d G 9 S Z W 1 v d m V k Q 2 9 s d W 1 u c z E u e 0 l u Z m 9 y b W F 0 e W t h L V I s N 3 0 m c X V v d D s s J n F 1 b 3 Q 7 U 2 V j d G l v b j E v b W F 0 d X J h L 0 F 1 d G 9 S Z W 1 v d m V k Q 2 9 s d W 1 u c z E u e 0 F u Z 2 l l b H N r a S 1 Q L D h 9 J n F 1 b 3 Q 7 L C Z x d W 9 0 O 1 N l Y 3 R p b 2 4 x L 2 1 h d H V y Y S 9 B d X R v U m V t b 3 Z l Z E N v b H V t b n M x L n t B b m d p Z W x z a 2 k t U i w 5 f S Z x d W 9 0 O y w m c X V v d D t T Z W N 0 a W 9 u M S 9 t Y X R 1 c m E v Q X V 0 b 1 J l b W 9 2 Z W R D b 2 x 1 b W 5 z M S 5 7 R n J h b m N 1 c 2 t p L V A s M T B 9 J n F 1 b 3 Q 7 L C Z x d W 9 0 O 1 N l Y 3 R p b 2 4 x L 2 1 h d H V y Y S 9 B d X R v U m V t b 3 Z l Z E N v b H V t b n M x L n t G c m F u Y 3 V z a 2 k t U i w x M X 0 m c X V v d D s s J n F 1 b 3 Q 7 U 2 V j d G l v b j E v b W F 0 d X J h L 0 F 1 d G 9 S Z W 1 v d m V k Q 2 9 s d W 1 u c z E u e 0 h p c 3 p w Y c O x c 2 t p L V A s M T J 9 J n F 1 b 3 Q 7 L C Z x d W 9 0 O 1 N l Y 3 R p b 2 4 x L 2 1 h d H V y Y S 9 B d X R v U m V t b 3 Z l Z E N v b H V t b n M x L n t I a X N 6 c G H D s X N r a S 1 S L D E z f S Z x d W 9 0 O y w m c X V v d D t T Z W N 0 a W 9 u M S 9 t Y X R 1 c m E v Q X V 0 b 1 J l b W 9 2 Z W R D b 2 x 1 b W 5 z M S 5 7 T m l l b W l l Y 2 t p L V A s M T R 9 J n F 1 b 3 Q 7 L C Z x d W 9 0 O 1 N l Y 3 R p b 2 4 x L 2 1 h d H V y Y S 9 B d X R v U m V t b 3 Z l Z E N v b H V t b n M x L n t O a W V t a W V j a 2 k t U i w x N X 0 m c X V v d D s s J n F 1 b 3 Q 7 U 2 V j d G l v b j E v b W F 0 d X J h L 0 F 1 d G 9 S Z W 1 v d m V k Q 2 9 s d W 1 u c z E u e 0 1 h d G V t Y X R 5 a 2 E t U C w x N n 0 m c X V v d D s s J n F 1 b 3 Q 7 U 2 V j d G l v b j E v b W F 0 d X J h L 0 F 1 d G 9 S Z W 1 v d m V k Q 2 9 s d W 1 u c z E u e 0 1 h d G V t Y X R 5 a 2 E t U i w x N 3 0 m c X V v d D s s J n F 1 b 3 Q 7 U 2 V j d G l v b j E v b W F 0 d X J h L 0 F 1 d G 9 S Z W 1 v d m V k Q 2 9 s d W 1 u c z E u e 1 B v b H N r a S 1 Q L D E 4 f S Z x d W 9 0 O y w m c X V v d D t T Z W N 0 a W 9 u M S 9 t Y X R 1 c m E v Q X V 0 b 1 J l b W 9 2 Z W R D b 2 x 1 b W 5 z M S 5 7 U G 9 s c 2 t p L V I s M T l 9 J n F 1 b 3 Q 7 L C Z x d W 9 0 O 1 N l Y 3 R p b 2 4 x L 2 1 h d H V y Y S 9 B d X R v U m V t b 3 Z l Z E N v b H V t b n M x L n t X T 1 M t U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1 h d H V y Y S 9 B d X R v U m V t b 3 Z l Z E N v b H V t b n M x L n t L T E F T Q S w w f S Z x d W 9 0 O y w m c X V v d D t T Z W N 0 a W 9 u M S 9 t Y X R 1 c m E v Q X V 0 b 1 J l b W 9 2 Z W R D b 2 x 1 b W 5 z M S 5 7 U E V T R U w s M X 0 m c X V v d D s s J n F 1 b 3 Q 7 U 2 V j d G l v b j E v b W F 0 d X J h L 0 F 1 d G 9 S Z W 1 v d m V k Q 2 9 s d W 1 u c z E u e 0 J p b 2 x v Z 2 l h L V I s M n 0 m c X V v d D s s J n F 1 b 3 Q 7 U 2 V j d G l v b j E v b W F 0 d X J h L 0 F 1 d G 9 S Z W 1 v d m V k Q 2 9 s d W 1 u c z E u e 0 N o Z W 1 p Y S 1 S L D N 9 J n F 1 b 3 Q 7 L C Z x d W 9 0 O 1 N l Y 3 R p b 2 4 x L 2 1 h d H V y Y S 9 B d X R v U m V t b 3 Z l Z E N v b H V t b n M x L n t G a X p 5 a 2 E t U i w 0 f S Z x d W 9 0 O y w m c X V v d D t T Z W N 0 a W 9 u M S 9 t Y X R 1 c m E v Q X V 0 b 1 J l b W 9 2 Z W R D b 2 x 1 b W 5 z M S 5 7 R 2 V v Z 3 J h Z m l h L V I s N X 0 m c X V v d D s s J n F 1 b 3 Q 7 U 2 V j d G l v b j E v b W F 0 d X J h L 0 F 1 d G 9 S Z W 1 v d m V k Q 2 9 s d W 1 u c z E u e 0 h p c 3 R v c m l h L V I s N n 0 m c X V v d D s s J n F 1 b 3 Q 7 U 2 V j d G l v b j E v b W F 0 d X J h L 0 F 1 d G 9 S Z W 1 v d m V k Q 2 9 s d W 1 u c z E u e 0 l u Z m 9 y b W F 0 e W t h L V I s N 3 0 m c X V v d D s s J n F 1 b 3 Q 7 U 2 V j d G l v b j E v b W F 0 d X J h L 0 F 1 d G 9 S Z W 1 v d m V k Q 2 9 s d W 1 u c z E u e 0 F u Z 2 l l b H N r a S 1 Q L D h 9 J n F 1 b 3 Q 7 L C Z x d W 9 0 O 1 N l Y 3 R p b 2 4 x L 2 1 h d H V y Y S 9 B d X R v U m V t b 3 Z l Z E N v b H V t b n M x L n t B b m d p Z W x z a 2 k t U i w 5 f S Z x d W 9 0 O y w m c X V v d D t T Z W N 0 a W 9 u M S 9 t Y X R 1 c m E v Q X V 0 b 1 J l b W 9 2 Z W R D b 2 x 1 b W 5 z M S 5 7 R n J h b m N 1 c 2 t p L V A s M T B 9 J n F 1 b 3 Q 7 L C Z x d W 9 0 O 1 N l Y 3 R p b 2 4 x L 2 1 h d H V y Y S 9 B d X R v U m V t b 3 Z l Z E N v b H V t b n M x L n t G c m F u Y 3 V z a 2 k t U i w x M X 0 m c X V v d D s s J n F 1 b 3 Q 7 U 2 V j d G l v b j E v b W F 0 d X J h L 0 F 1 d G 9 S Z W 1 v d m V k Q 2 9 s d W 1 u c z E u e 0 h p c 3 p w Y c O x c 2 t p L V A s M T J 9 J n F 1 b 3 Q 7 L C Z x d W 9 0 O 1 N l Y 3 R p b 2 4 x L 2 1 h d H V y Y S 9 B d X R v U m V t b 3 Z l Z E N v b H V t b n M x L n t I a X N 6 c G H D s X N r a S 1 S L D E z f S Z x d W 9 0 O y w m c X V v d D t T Z W N 0 a W 9 u M S 9 t Y X R 1 c m E v Q X V 0 b 1 J l b W 9 2 Z W R D b 2 x 1 b W 5 z M S 5 7 T m l l b W l l Y 2 t p L V A s M T R 9 J n F 1 b 3 Q 7 L C Z x d W 9 0 O 1 N l Y 3 R p b 2 4 x L 2 1 h d H V y Y S 9 B d X R v U m V t b 3 Z l Z E N v b H V t b n M x L n t O a W V t a W V j a 2 k t U i w x N X 0 m c X V v d D s s J n F 1 b 3 Q 7 U 2 V j d G l v b j E v b W F 0 d X J h L 0 F 1 d G 9 S Z W 1 v d m V k Q 2 9 s d W 1 u c z E u e 0 1 h d G V t Y X R 5 a 2 E t U C w x N n 0 m c X V v d D s s J n F 1 b 3 Q 7 U 2 V j d G l v b j E v b W F 0 d X J h L 0 F 1 d G 9 S Z W 1 v d m V k Q 2 9 s d W 1 u c z E u e 0 1 h d G V t Y X R 5 a 2 E t U i w x N 3 0 m c X V v d D s s J n F 1 b 3 Q 7 U 2 V j d G l v b j E v b W F 0 d X J h L 0 F 1 d G 9 S Z W 1 v d m V k Q 2 9 s d W 1 u c z E u e 1 B v b H N r a S 1 Q L D E 4 f S Z x d W 9 0 O y w m c X V v d D t T Z W N 0 a W 9 u M S 9 t Y X R 1 c m E v Q X V 0 b 1 J l b W 9 2 Z W R D b 2 x 1 b W 5 z M S 5 7 U G 9 s c 2 t p L V I s M T l 9 J n F 1 b 3 Q 7 L C Z x d W 9 0 O 1 N l Y 3 R p b 2 4 x L 2 1 h d H V y Y S 9 B d X R v U m V t b 3 Z l Z E N v b H V t b n M x L n t X T 1 M t U i w y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R 1 c m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y M z I 5 N z g 3 L W J l O T I t N D k 5 Y y 0 4 Y 2 F i L T U 5 N z A w Y T g x Y z Y y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X R 1 c m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N z o w N j o y M y 4 w N z A x N D E 2 W i I g L z 4 8 R W 5 0 c n k g V H l w Z T 0 i R m l s b E N v b H V t b l R 5 c G V z I i B W Y W x 1 Z T 0 i c 0 J n T U R B d 0 1 E Q X d N R E F 3 T U R B d 0 1 E Q X d N R E F 3 T U Q i I C 8 + P E V u d H J 5 I F R 5 c G U 9 I k Z p b G x D b 2 x 1 b W 5 O Y W 1 l c y I g V m F s d W U 9 I n N b J n F 1 b 3 Q 7 S 0 x B U 0 E m c X V v d D s s J n F 1 b 3 Q 7 U E V T R U w m c X V v d D s s J n F 1 b 3 Q 7 Q m l v b G 9 n a W E t U i Z x d W 9 0 O y w m c X V v d D t D a G V t a W E t U i Z x d W 9 0 O y w m c X V v d D t G a X p 5 a 2 E t U i Z x d W 9 0 O y w m c X V v d D t H Z W 9 n c m F m a W E t U i Z x d W 9 0 O y w m c X V v d D t I a X N 0 b 3 J p Y S 1 S J n F 1 b 3 Q 7 L C Z x d W 9 0 O 0 l u Z m 9 y b W F 0 e W t h L V I m c X V v d D s s J n F 1 b 3 Q 7 Q W 5 n a W V s c 2 t p L V A m c X V v d D s s J n F 1 b 3 Q 7 Q W 5 n a W V s c 2 t p L V I m c X V v d D s s J n F 1 b 3 Q 7 R n J h b m N 1 c 2 t p L V A m c X V v d D s s J n F 1 b 3 Q 7 R n J h b m N 1 c 2 t p L V I m c X V v d D s s J n F 1 b 3 Q 7 S G l z e n B h w 7 F z a 2 k t U C Z x d W 9 0 O y w m c X V v d D t I a X N 6 c G H D s X N r a S 1 S J n F 1 b 3 Q 7 L C Z x d W 9 0 O 0 5 p Z W 1 p Z W N r a S 1 Q J n F 1 b 3 Q 7 L C Z x d W 9 0 O 0 5 p Z W 1 p Z W N r a S 1 S J n F 1 b 3 Q 7 L C Z x d W 9 0 O 0 1 h d G V t Y X R 5 a 2 E t U C Z x d W 9 0 O y w m c X V v d D t N Y X R l b W F 0 e W t h L V I m c X V v d D s s J n F 1 b 3 Q 7 U G 9 s c 2 t p L V A m c X V v d D s s J n F 1 b 3 Q 7 U G 9 s c 2 t p L V I m c X V v d D s s J n F 1 b 3 Q 7 V 0 9 T L V I m c X V v d D t d I i A v P j x F b n R y e S B U e X B l P S J G a W x s U 3 R h d H V z I i B W Y W x 1 Z T 0 i c 0 N v b X B s Z X R l I i A v P j x F b n R y e S B U e X B l P S J G a W x s Q 2 9 1 b n Q i I F Z h b H V l P S J s M T U y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w 7 F z a 2 k t U C w x M n 0 m c X V v d D s s J n F 1 b 3 Q 7 U 2 V j d G l v b j E v b W F 0 d X J h L 0 F 1 d G 9 S Z W 1 v d m V k Q 2 9 s d W 1 u c z E u e 0 h p c 3 p w Y c O x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w 7 F z a 2 k t U C w x M n 0 m c X V v d D s s J n F 1 b 3 Q 7 U 2 V j d G l v b j E v b W F 0 d X J h L 0 F 1 d G 9 S Z W 1 v d m V k Q 2 9 s d W 1 u c z E u e 0 h p c 3 p w Y c O x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d H V y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M z Y j Q 0 N D c t Y z M w Y i 0 0 M T A w L W I x N D M t Z j A y M W Y 3 M D c 5 Z T J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h d H V y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0 V D A 3 O j A 2 O j I z L j A 3 M D E 0 M T Z a I i A v P j x F b n R y e S B U e X B l P S J G a W x s Q 2 9 s d W 1 u V H l w Z X M i I F Z h b H V l P S J z Q m d N R E F 3 T U R B d 0 1 E Q X d N R E F 3 T U R B d 0 1 E Q X d N R C I g L z 4 8 R W 5 0 c n k g V H l w Z T 0 i R m l s b E N v b H V t b k 5 h b W V z I i B W Y W x 1 Z T 0 i c 1 s m c X V v d D t L T E F T Q S Z x d W 9 0 O y w m c X V v d D t Q R V N F T C Z x d W 9 0 O y w m c X V v d D t C a W 9 s b 2 d p Y S 1 S J n F 1 b 3 Q 7 L C Z x d W 9 0 O 0 N o Z W 1 p Y S 1 S J n F 1 b 3 Q 7 L C Z x d W 9 0 O 0 Z p e n l r Y S 1 S J n F 1 b 3 Q 7 L C Z x d W 9 0 O 0 d l b 2 d y Y W Z p Y S 1 S J n F 1 b 3 Q 7 L C Z x d W 9 0 O 0 h p c 3 R v c m l h L V I m c X V v d D s s J n F 1 b 3 Q 7 S W 5 m b 3 J t Y X R 5 a 2 E t U i Z x d W 9 0 O y w m c X V v d D t B b m d p Z W x z a 2 k t U C Z x d W 9 0 O y w m c X V v d D t B b m d p Z W x z a 2 k t U i Z x d W 9 0 O y w m c X V v d D t G c m F u Y 3 V z a 2 k t U C Z x d W 9 0 O y w m c X V v d D t G c m F u Y 3 V z a 2 k t U i Z x d W 9 0 O y w m c X V v d D t I a X N 6 c G H D s X N r a S 1 Q J n F 1 b 3 Q 7 L C Z x d W 9 0 O 0 h p c 3 p w Y c O x c 2 t p L V I m c X V v d D s s J n F 1 b 3 Q 7 T m l l b W l l Y 2 t p L V A m c X V v d D s s J n F 1 b 3 Q 7 T m l l b W l l Y 2 t p L V I m c X V v d D s s J n F 1 b 3 Q 7 T W F 0 Z W 1 h d H l r Y S 1 Q J n F 1 b 3 Q 7 L C Z x d W 9 0 O 0 1 h d G V t Y X R 5 a 2 E t U i Z x d W 9 0 O y w m c X V v d D t Q b 2 x z a 2 k t U C Z x d W 9 0 O y w m c X V v d D t Q b 2 x z a 2 k t U i Z x d W 9 0 O y w m c X V v d D t X T 1 M t U i Z x d W 9 0 O 1 0 i I C 8 + P E V u d H J 5 I F R 5 c G U 9 I k Z p b G x T d G F 0 d X M i I F Z h b H V l P S J z Q 2 9 t c G x l d G U i I C 8 + P E V u d H J 5 I F R 5 c G U 9 I k Z p b G x D b 3 V u d C I g V m F s d W U 9 I m w x N T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D s X N r a S 1 Q L D E y f S Z x d W 9 0 O y w m c X V v d D t T Z W N 0 a W 9 u M S 9 t Y X R 1 c m E v Q X V 0 b 1 J l b W 9 2 Z W R D b 2 x 1 b W 5 z M S 5 7 S G l z e n B h w 7 F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t Y X R 1 c m E v Q X V 0 b 1 J l b W 9 2 Z W R D b 2 x 1 b W 5 z M S 5 7 S 0 x B U 0 E s M H 0 m c X V v d D s s J n F 1 b 3 Q 7 U 2 V j d G l v b j E v b W F 0 d X J h L 0 F 1 d G 9 S Z W 1 v d m V k Q 2 9 s d W 1 u c z E u e 1 B F U 0 V M L D F 9 J n F 1 b 3 Q 7 L C Z x d W 9 0 O 1 N l Y 3 R p b 2 4 x L 2 1 h d H V y Y S 9 B d X R v U m V t b 3 Z l Z E N v b H V t b n M x L n t C a W 9 s b 2 d p Y S 1 S L D J 9 J n F 1 b 3 Q 7 L C Z x d W 9 0 O 1 N l Y 3 R p b 2 4 x L 2 1 h d H V y Y S 9 B d X R v U m V t b 3 Z l Z E N v b H V t b n M x L n t D a G V t a W E t U i w z f S Z x d W 9 0 O y w m c X V v d D t T Z W N 0 a W 9 u M S 9 t Y X R 1 c m E v Q X V 0 b 1 J l b W 9 2 Z W R D b 2 x 1 b W 5 z M S 5 7 R m l 6 e W t h L V I s N H 0 m c X V v d D s s J n F 1 b 3 Q 7 U 2 V j d G l v b j E v b W F 0 d X J h L 0 F 1 d G 9 S Z W 1 v d m V k Q 2 9 s d W 1 u c z E u e 0 d l b 2 d y Y W Z p Y S 1 S L D V 9 J n F 1 b 3 Q 7 L C Z x d W 9 0 O 1 N l Y 3 R p b 2 4 x L 2 1 h d H V y Y S 9 B d X R v U m V t b 3 Z l Z E N v b H V t b n M x L n t I a X N 0 b 3 J p Y S 1 S L D Z 9 J n F 1 b 3 Q 7 L C Z x d W 9 0 O 1 N l Y 3 R p b 2 4 x L 2 1 h d H V y Y S 9 B d X R v U m V t b 3 Z l Z E N v b H V t b n M x L n t J b m Z v c m 1 h d H l r Y S 1 S L D d 9 J n F 1 b 3 Q 7 L C Z x d W 9 0 O 1 N l Y 3 R p b 2 4 x L 2 1 h d H V y Y S 9 B d X R v U m V t b 3 Z l Z E N v b H V t b n M x L n t B b m d p Z W x z a 2 k t U C w 4 f S Z x d W 9 0 O y w m c X V v d D t T Z W N 0 a W 9 u M S 9 t Y X R 1 c m E v Q X V 0 b 1 J l b W 9 2 Z W R D b 2 x 1 b W 5 z M S 5 7 Q W 5 n a W V s c 2 t p L V I s O X 0 m c X V v d D s s J n F 1 b 3 Q 7 U 2 V j d G l v b j E v b W F 0 d X J h L 0 F 1 d G 9 S Z W 1 v d m V k Q 2 9 s d W 1 u c z E u e 0 Z y Y W 5 j d X N r a S 1 Q L D E w f S Z x d W 9 0 O y w m c X V v d D t T Z W N 0 a W 9 u M S 9 t Y X R 1 c m E v Q X V 0 b 1 J l b W 9 2 Z W R D b 2 x 1 b W 5 z M S 5 7 R n J h b m N 1 c 2 t p L V I s M T F 9 J n F 1 b 3 Q 7 L C Z x d W 9 0 O 1 N l Y 3 R p b 2 4 x L 2 1 h d H V y Y S 9 B d X R v U m V t b 3 Z l Z E N v b H V t b n M x L n t I a X N 6 c G H D s X N r a S 1 Q L D E y f S Z x d W 9 0 O y w m c X V v d D t T Z W N 0 a W 9 u M S 9 t Y X R 1 c m E v Q X V 0 b 1 J l b W 9 2 Z W R D b 2 x 1 b W 5 z M S 5 7 S G l z e n B h w 7 F z a 2 k t U i w x M 3 0 m c X V v d D s s J n F 1 b 3 Q 7 U 2 V j d G l v b j E v b W F 0 d X J h L 0 F 1 d G 9 S Z W 1 v d m V k Q 2 9 s d W 1 u c z E u e 0 5 p Z W 1 p Z W N r a S 1 Q L D E 0 f S Z x d W 9 0 O y w m c X V v d D t T Z W N 0 a W 9 u M S 9 t Y X R 1 c m E v Q X V 0 b 1 J l b W 9 2 Z W R D b 2 x 1 b W 5 z M S 5 7 T m l l b W l l Y 2 t p L V I s M T V 9 J n F 1 b 3 Q 7 L C Z x d W 9 0 O 1 N l Y 3 R p b 2 4 x L 2 1 h d H V y Y S 9 B d X R v U m V t b 3 Z l Z E N v b H V t b n M x L n t N Y X R l b W F 0 e W t h L V A s M T Z 9 J n F 1 b 3 Q 7 L C Z x d W 9 0 O 1 N l Y 3 R p b 2 4 x L 2 1 h d H V y Y S 9 B d X R v U m V t b 3 Z l Z E N v b H V t b n M x L n t N Y X R l b W F 0 e W t h L V I s M T d 9 J n F 1 b 3 Q 7 L C Z x d W 9 0 O 1 N l Y 3 R p b 2 4 x L 2 1 h d H V y Y S 9 B d X R v U m V t b 3 Z l Z E N v b H V t b n M x L n t Q b 2 x z a 2 k t U C w x O H 0 m c X V v d D s s J n F 1 b 3 Q 7 U 2 V j d G l v b j E v b W F 0 d X J h L 0 F 1 d G 9 S Z W 1 v d m V k Q 2 9 s d W 1 u c z E u e 1 B v b H N r a S 1 S L D E 5 f S Z x d W 9 0 O y w m c X V v d D t T Z W N 0 a W 9 u M S 9 t Y X R 1 c m E v Q X V 0 b 1 J l b W 9 2 Z W R D b 2 x 1 b W 5 z M S 5 7 V 0 9 T L V I s M j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F 0 d X J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N z d i O D h m Z C 0 4 O T Y 0 L T Q 5 Y W M t O W Z k N i 0 w Z T N k M j R h Y z g 2 Z D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W F 0 d X J h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R U M D c 6 M D Y 6 M j M u M D c w M T Q x N l o i I C 8 + P E V u d H J 5 I F R 5 c G U 9 I k Z p b G x D b 2 x 1 b W 5 U e X B l c y I g V m F s d W U 9 I n N C Z 0 1 E Q X d N R E F 3 T U R B d 0 1 E Q X d N R E F 3 T U R B d 0 1 E I i A v P j x F b n R y e S B U e X B l P S J G a W x s Q 2 9 s d W 1 u T m F t Z X M i I F Z h b H V l P S J z W y Z x d W 9 0 O 0 t M Q V N B J n F 1 b 3 Q 7 L C Z x d W 9 0 O 1 B F U 0 V M J n F 1 b 3 Q 7 L C Z x d W 9 0 O 0 J p b 2 x v Z 2 l h L V I m c X V v d D s s J n F 1 b 3 Q 7 Q 2 h l b W l h L V I m c X V v d D s s J n F 1 b 3 Q 7 R m l 6 e W t h L V I m c X V v d D s s J n F 1 b 3 Q 7 R 2 V v Z 3 J h Z m l h L V I m c X V v d D s s J n F 1 b 3 Q 7 S G l z d G 9 y a W E t U i Z x d W 9 0 O y w m c X V v d D t J b m Z v c m 1 h d H l r Y S 1 S J n F 1 b 3 Q 7 L C Z x d W 9 0 O 0 F u Z 2 l l b H N r a S 1 Q J n F 1 b 3 Q 7 L C Z x d W 9 0 O 0 F u Z 2 l l b H N r a S 1 S J n F 1 b 3 Q 7 L C Z x d W 9 0 O 0 Z y Y W 5 j d X N r a S 1 Q J n F 1 b 3 Q 7 L C Z x d W 9 0 O 0 Z y Y W 5 j d X N r a S 1 S J n F 1 b 3 Q 7 L C Z x d W 9 0 O 0 h p c 3 p w Y c O x c 2 t p L V A m c X V v d D s s J n F 1 b 3 Q 7 S G l z e n B h w 7 F z a 2 k t U i Z x d W 9 0 O y w m c X V v d D t O a W V t a W V j a 2 k t U C Z x d W 9 0 O y w m c X V v d D t O a W V t a W V j a 2 k t U i Z x d W 9 0 O y w m c X V v d D t N Y X R l b W F 0 e W t h L V A m c X V v d D s s J n F 1 b 3 Q 7 T W F 0 Z W 1 h d H l r Y S 1 S J n F 1 b 3 Q 7 L C Z x d W 9 0 O 1 B v b H N r a S 1 Q J n F 1 b 3 Q 7 L C Z x d W 9 0 O 1 B v b H N r a S 1 S J n F 1 b 3 Q 7 L C Z x d W 9 0 O 1 d P U y 1 S J n F 1 b 3 Q 7 X S I g L z 4 8 R W 5 0 c n k g V H l w Z T 0 i R m l s b F N 0 Y X R 1 c y I g V m F s d W U 9 I n N D b 2 1 w b G V 0 Z S I g L z 4 8 R W 5 0 c n k g V H l w Z T 0 i R m l s b E N v d W 5 0 I i B W Y W x 1 Z T 0 i b D E 1 M i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H V y Y S 9 B d X R v U m V t b 3 Z l Z E N v b H V t b n M x L n t L T E F T Q S w w f S Z x d W 9 0 O y w m c X V v d D t T Z W N 0 a W 9 u M S 9 t Y X R 1 c m E v Q X V 0 b 1 J l b W 9 2 Z W R D b 2 x 1 b W 5 z M S 5 7 U E V T R U w s M X 0 m c X V v d D s s J n F 1 b 3 Q 7 U 2 V j d G l v b j E v b W F 0 d X J h L 0 F 1 d G 9 S Z W 1 v d m V k Q 2 9 s d W 1 u c z E u e 0 J p b 2 x v Z 2 l h L V I s M n 0 m c X V v d D s s J n F 1 b 3 Q 7 U 2 V j d G l v b j E v b W F 0 d X J h L 0 F 1 d G 9 S Z W 1 v d m V k Q 2 9 s d W 1 u c z E u e 0 N o Z W 1 p Y S 1 S L D N 9 J n F 1 b 3 Q 7 L C Z x d W 9 0 O 1 N l Y 3 R p b 2 4 x L 2 1 h d H V y Y S 9 B d X R v U m V t b 3 Z l Z E N v b H V t b n M x L n t G a X p 5 a 2 E t U i w 0 f S Z x d W 9 0 O y w m c X V v d D t T Z W N 0 a W 9 u M S 9 t Y X R 1 c m E v Q X V 0 b 1 J l b W 9 2 Z W R D b 2 x 1 b W 5 z M S 5 7 R 2 V v Z 3 J h Z m l h L V I s N X 0 m c X V v d D s s J n F 1 b 3 Q 7 U 2 V j d G l v b j E v b W F 0 d X J h L 0 F 1 d G 9 S Z W 1 v d m V k Q 2 9 s d W 1 u c z E u e 0 h p c 3 R v c m l h L V I s N n 0 m c X V v d D s s J n F 1 b 3 Q 7 U 2 V j d G l v b j E v b W F 0 d X J h L 0 F 1 d G 9 S Z W 1 v d m V k Q 2 9 s d W 1 u c z E u e 0 l u Z m 9 y b W F 0 e W t h L V I s N 3 0 m c X V v d D s s J n F 1 b 3 Q 7 U 2 V j d G l v b j E v b W F 0 d X J h L 0 F 1 d G 9 S Z W 1 v d m V k Q 2 9 s d W 1 u c z E u e 0 F u Z 2 l l b H N r a S 1 Q L D h 9 J n F 1 b 3 Q 7 L C Z x d W 9 0 O 1 N l Y 3 R p b 2 4 x L 2 1 h d H V y Y S 9 B d X R v U m V t b 3 Z l Z E N v b H V t b n M x L n t B b m d p Z W x z a 2 k t U i w 5 f S Z x d W 9 0 O y w m c X V v d D t T Z W N 0 a W 9 u M S 9 t Y X R 1 c m E v Q X V 0 b 1 J l b W 9 2 Z W R D b 2 x 1 b W 5 z M S 5 7 R n J h b m N 1 c 2 t p L V A s M T B 9 J n F 1 b 3 Q 7 L C Z x d W 9 0 O 1 N l Y 3 R p b 2 4 x L 2 1 h d H V y Y S 9 B d X R v U m V t b 3 Z l Z E N v b H V t b n M x L n t G c m F u Y 3 V z a 2 k t U i w x M X 0 m c X V v d D s s J n F 1 b 3 Q 7 U 2 V j d G l v b j E v b W F 0 d X J h L 0 F 1 d G 9 S Z W 1 v d m V k Q 2 9 s d W 1 u c z E u e 0 h p c 3 p w Y c O x c 2 t p L V A s M T J 9 J n F 1 b 3 Q 7 L C Z x d W 9 0 O 1 N l Y 3 R p b 2 4 x L 2 1 h d H V y Y S 9 B d X R v U m V t b 3 Z l Z E N v b H V t b n M x L n t I a X N 6 c G H D s X N r a S 1 S L D E z f S Z x d W 9 0 O y w m c X V v d D t T Z W N 0 a W 9 u M S 9 t Y X R 1 c m E v Q X V 0 b 1 J l b W 9 2 Z W R D b 2 x 1 b W 5 z M S 5 7 T m l l b W l l Y 2 t p L V A s M T R 9 J n F 1 b 3 Q 7 L C Z x d W 9 0 O 1 N l Y 3 R p b 2 4 x L 2 1 h d H V y Y S 9 B d X R v U m V t b 3 Z l Z E N v b H V t b n M x L n t O a W V t a W V j a 2 k t U i w x N X 0 m c X V v d D s s J n F 1 b 3 Q 7 U 2 V j d G l v b j E v b W F 0 d X J h L 0 F 1 d G 9 S Z W 1 v d m V k Q 2 9 s d W 1 u c z E u e 0 1 h d G V t Y X R 5 a 2 E t U C w x N n 0 m c X V v d D s s J n F 1 b 3 Q 7 U 2 V j d G l v b j E v b W F 0 d X J h L 0 F 1 d G 9 S Z W 1 v d m V k Q 2 9 s d W 1 u c z E u e 0 1 h d G V t Y X R 5 a 2 E t U i w x N 3 0 m c X V v d D s s J n F 1 b 3 Q 7 U 2 V j d G l v b j E v b W F 0 d X J h L 0 F 1 d G 9 S Z W 1 v d m V k Q 2 9 s d W 1 u c z E u e 1 B v b H N r a S 1 Q L D E 4 f S Z x d W 9 0 O y w m c X V v d D t T Z W N 0 a W 9 u M S 9 t Y X R 1 c m E v Q X V 0 b 1 J l b W 9 2 Z W R D b 2 x 1 b W 5 z M S 5 7 U G 9 s c 2 t p L V I s M T l 9 J n F 1 b 3 Q 7 L C Z x d W 9 0 O 1 N l Y 3 R p b 2 4 x L 2 1 h d H V y Y S 9 B d X R v U m V t b 3 Z l Z E N v b H V t b n M x L n t X T 1 M t U i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1 h d H V y Y S 9 B d X R v U m V t b 3 Z l Z E N v b H V t b n M x L n t L T E F T Q S w w f S Z x d W 9 0 O y w m c X V v d D t T Z W N 0 a W 9 u M S 9 t Y X R 1 c m E v Q X V 0 b 1 J l b W 9 2 Z W R D b 2 x 1 b W 5 z M S 5 7 U E V T R U w s M X 0 m c X V v d D s s J n F 1 b 3 Q 7 U 2 V j d G l v b j E v b W F 0 d X J h L 0 F 1 d G 9 S Z W 1 v d m V k Q 2 9 s d W 1 u c z E u e 0 J p b 2 x v Z 2 l h L V I s M n 0 m c X V v d D s s J n F 1 b 3 Q 7 U 2 V j d G l v b j E v b W F 0 d X J h L 0 F 1 d G 9 S Z W 1 v d m V k Q 2 9 s d W 1 u c z E u e 0 N o Z W 1 p Y S 1 S L D N 9 J n F 1 b 3 Q 7 L C Z x d W 9 0 O 1 N l Y 3 R p b 2 4 x L 2 1 h d H V y Y S 9 B d X R v U m V t b 3 Z l Z E N v b H V t b n M x L n t G a X p 5 a 2 E t U i w 0 f S Z x d W 9 0 O y w m c X V v d D t T Z W N 0 a W 9 u M S 9 t Y X R 1 c m E v Q X V 0 b 1 J l b W 9 2 Z W R D b 2 x 1 b W 5 z M S 5 7 R 2 V v Z 3 J h Z m l h L V I s N X 0 m c X V v d D s s J n F 1 b 3 Q 7 U 2 V j d G l v b j E v b W F 0 d X J h L 0 F 1 d G 9 S Z W 1 v d m V k Q 2 9 s d W 1 u c z E u e 0 h p c 3 R v c m l h L V I s N n 0 m c X V v d D s s J n F 1 b 3 Q 7 U 2 V j d G l v b j E v b W F 0 d X J h L 0 F 1 d G 9 S Z W 1 v d m V k Q 2 9 s d W 1 u c z E u e 0 l u Z m 9 y b W F 0 e W t h L V I s N 3 0 m c X V v d D s s J n F 1 b 3 Q 7 U 2 V j d G l v b j E v b W F 0 d X J h L 0 F 1 d G 9 S Z W 1 v d m V k Q 2 9 s d W 1 u c z E u e 0 F u Z 2 l l b H N r a S 1 Q L D h 9 J n F 1 b 3 Q 7 L C Z x d W 9 0 O 1 N l Y 3 R p b 2 4 x L 2 1 h d H V y Y S 9 B d X R v U m V t b 3 Z l Z E N v b H V t b n M x L n t B b m d p Z W x z a 2 k t U i w 5 f S Z x d W 9 0 O y w m c X V v d D t T Z W N 0 a W 9 u M S 9 t Y X R 1 c m E v Q X V 0 b 1 J l b W 9 2 Z W R D b 2 x 1 b W 5 z M S 5 7 R n J h b m N 1 c 2 t p L V A s M T B 9 J n F 1 b 3 Q 7 L C Z x d W 9 0 O 1 N l Y 3 R p b 2 4 x L 2 1 h d H V y Y S 9 B d X R v U m V t b 3 Z l Z E N v b H V t b n M x L n t G c m F u Y 3 V z a 2 k t U i w x M X 0 m c X V v d D s s J n F 1 b 3 Q 7 U 2 V j d G l v b j E v b W F 0 d X J h L 0 F 1 d G 9 S Z W 1 v d m V k Q 2 9 s d W 1 u c z E u e 0 h p c 3 p w Y c O x c 2 t p L V A s M T J 9 J n F 1 b 3 Q 7 L C Z x d W 9 0 O 1 N l Y 3 R p b 2 4 x L 2 1 h d H V y Y S 9 B d X R v U m V t b 3 Z l Z E N v b H V t b n M x L n t I a X N 6 c G H D s X N r a S 1 S L D E z f S Z x d W 9 0 O y w m c X V v d D t T Z W N 0 a W 9 u M S 9 t Y X R 1 c m E v Q X V 0 b 1 J l b W 9 2 Z W R D b 2 x 1 b W 5 z M S 5 7 T m l l b W l l Y 2 t p L V A s M T R 9 J n F 1 b 3 Q 7 L C Z x d W 9 0 O 1 N l Y 3 R p b 2 4 x L 2 1 h d H V y Y S 9 B d X R v U m V t b 3 Z l Z E N v b H V t b n M x L n t O a W V t a W V j a 2 k t U i w x N X 0 m c X V v d D s s J n F 1 b 3 Q 7 U 2 V j d G l v b j E v b W F 0 d X J h L 0 F 1 d G 9 S Z W 1 v d m V k Q 2 9 s d W 1 u c z E u e 0 1 h d G V t Y X R 5 a 2 E t U C w x N n 0 m c X V v d D s s J n F 1 b 3 Q 7 U 2 V j d G l v b j E v b W F 0 d X J h L 0 F 1 d G 9 S Z W 1 v d m V k Q 2 9 s d W 1 u c z E u e 0 1 h d G V t Y X R 5 a 2 E t U i w x N 3 0 m c X V v d D s s J n F 1 b 3 Q 7 U 2 V j d G l v b j E v b W F 0 d X J h L 0 F 1 d G 9 S Z W 1 v d m V k Q 2 9 s d W 1 u c z E u e 1 B v b H N r a S 1 Q L D E 4 f S Z x d W 9 0 O y w m c X V v d D t T Z W N 0 a W 9 u M S 9 t Y X R 1 c m E v Q X V 0 b 1 J l b W 9 2 Z W R D b 2 x 1 b W 5 z M S 5 7 U G 9 s c 2 t p L V I s M T l 9 J n F 1 b 3 Q 7 L C Z x d W 9 0 O 1 N l Y 3 R p b 2 4 x L 2 1 h d H V y Y S 9 B d X R v U m V t b 3 Z l Z E N v b H V t b n M x L n t X T 1 M t U i w y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R 1 c m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d X J h J T I w K D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H V y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l M D Y 1 N j Z j L W Z l N T I t N D M 0 Z S 0 5 M D Q x L W R k M W F j M D R l Z D A 5 N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Y X R 1 c m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F Q w N z o w N j o y M y 4 w N z A x N D E 2 W i I g L z 4 8 R W 5 0 c n k g V H l w Z T 0 i R m l s b E N v b H V t b l R 5 c G V z I i B W Y W x 1 Z T 0 i c 0 J n T U R B d 0 1 E Q X d N R E F 3 T U R B d 0 1 E Q X d N R E F 3 T U Q i I C 8 + P E V u d H J 5 I F R 5 c G U 9 I k Z p b G x D b 2 x 1 b W 5 O Y W 1 l c y I g V m F s d W U 9 I n N b J n F 1 b 3 Q 7 S 0 x B U 0 E m c X V v d D s s J n F 1 b 3 Q 7 U E V T R U w m c X V v d D s s J n F 1 b 3 Q 7 Q m l v b G 9 n a W E t U i Z x d W 9 0 O y w m c X V v d D t D a G V t a W E t U i Z x d W 9 0 O y w m c X V v d D t G a X p 5 a 2 E t U i Z x d W 9 0 O y w m c X V v d D t H Z W 9 n c m F m a W E t U i Z x d W 9 0 O y w m c X V v d D t I a X N 0 b 3 J p Y S 1 S J n F 1 b 3 Q 7 L C Z x d W 9 0 O 0 l u Z m 9 y b W F 0 e W t h L V I m c X V v d D s s J n F 1 b 3 Q 7 Q W 5 n a W V s c 2 t p L V A m c X V v d D s s J n F 1 b 3 Q 7 Q W 5 n a W V s c 2 t p L V I m c X V v d D s s J n F 1 b 3 Q 7 R n J h b m N 1 c 2 t p L V A m c X V v d D s s J n F 1 b 3 Q 7 R n J h b m N 1 c 2 t p L V I m c X V v d D s s J n F 1 b 3 Q 7 S G l z e n B h w 7 F z a 2 k t U C Z x d W 9 0 O y w m c X V v d D t I a X N 6 c G H D s X N r a S 1 S J n F 1 b 3 Q 7 L C Z x d W 9 0 O 0 5 p Z W 1 p Z W N r a S 1 Q J n F 1 b 3 Q 7 L C Z x d W 9 0 O 0 5 p Z W 1 p Z W N r a S 1 S J n F 1 b 3 Q 7 L C Z x d W 9 0 O 0 1 h d G V t Y X R 5 a 2 E t U C Z x d W 9 0 O y w m c X V v d D t N Y X R l b W F 0 e W t h L V I m c X V v d D s s J n F 1 b 3 Q 7 U G 9 s c 2 t p L V A m c X V v d D s s J n F 1 b 3 Q 7 U G 9 s c 2 t p L V I m c X V v d D s s J n F 1 b 3 Q 7 V 0 9 T L V I m c X V v d D t d I i A v P j x F b n R y e S B U e X B l P S J G a W x s U 3 R h d H V z I i B W Y W x 1 Z T 0 i c 0 N v b X B s Z X R l I i A v P j x F b n R y e S B U e X B l P S J G a W x s Q 2 9 1 b n Q i I F Z h b H V l P S J s M T U y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w 7 F z a 2 k t U C w x M n 0 m c X V v d D s s J n F 1 b 3 Q 7 U 2 V j d G l v b j E v b W F 0 d X J h L 0 F 1 d G 9 S Z W 1 v d m V k Q 2 9 s d W 1 u c z E u e 0 h p c 3 p w Y c O x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b W F 0 d X J h L 0 F 1 d G 9 S Z W 1 v d m V k Q 2 9 s d W 1 u c z E u e 0 t M Q V N B L D B 9 J n F 1 b 3 Q 7 L C Z x d W 9 0 O 1 N l Y 3 R p b 2 4 x L 2 1 h d H V y Y S 9 B d X R v U m V t b 3 Z l Z E N v b H V t b n M x L n t Q R V N F T C w x f S Z x d W 9 0 O y w m c X V v d D t T Z W N 0 a W 9 u M S 9 t Y X R 1 c m E v Q X V 0 b 1 J l b W 9 2 Z W R D b 2 x 1 b W 5 z M S 5 7 Q m l v b G 9 n a W E t U i w y f S Z x d W 9 0 O y w m c X V v d D t T Z W N 0 a W 9 u M S 9 t Y X R 1 c m E v Q X V 0 b 1 J l b W 9 2 Z W R D b 2 x 1 b W 5 z M S 5 7 Q 2 h l b W l h L V I s M 3 0 m c X V v d D s s J n F 1 b 3 Q 7 U 2 V j d G l v b j E v b W F 0 d X J h L 0 F 1 d G 9 S Z W 1 v d m V k Q 2 9 s d W 1 u c z E u e 0 Z p e n l r Y S 1 S L D R 9 J n F 1 b 3 Q 7 L C Z x d W 9 0 O 1 N l Y 3 R p b 2 4 x L 2 1 h d H V y Y S 9 B d X R v U m V t b 3 Z l Z E N v b H V t b n M x L n t H Z W 9 n c m F m a W E t U i w 1 f S Z x d W 9 0 O y w m c X V v d D t T Z W N 0 a W 9 u M S 9 t Y X R 1 c m E v Q X V 0 b 1 J l b W 9 2 Z W R D b 2 x 1 b W 5 z M S 5 7 S G l z d G 9 y a W E t U i w 2 f S Z x d W 9 0 O y w m c X V v d D t T Z W N 0 a W 9 u M S 9 t Y X R 1 c m E v Q X V 0 b 1 J l b W 9 2 Z W R D b 2 x 1 b W 5 z M S 5 7 S W 5 m b 3 J t Y X R 5 a 2 E t U i w 3 f S Z x d W 9 0 O y w m c X V v d D t T Z W N 0 a W 9 u M S 9 t Y X R 1 c m E v Q X V 0 b 1 J l b W 9 2 Z W R D b 2 x 1 b W 5 z M S 5 7 Q W 5 n a W V s c 2 t p L V A s O H 0 m c X V v d D s s J n F 1 b 3 Q 7 U 2 V j d G l v b j E v b W F 0 d X J h L 0 F 1 d G 9 S Z W 1 v d m V k Q 2 9 s d W 1 u c z E u e 0 F u Z 2 l l b H N r a S 1 S L D l 9 J n F 1 b 3 Q 7 L C Z x d W 9 0 O 1 N l Y 3 R p b 2 4 x L 2 1 h d H V y Y S 9 B d X R v U m V t b 3 Z l Z E N v b H V t b n M x L n t G c m F u Y 3 V z a 2 k t U C w x M H 0 m c X V v d D s s J n F 1 b 3 Q 7 U 2 V j d G l v b j E v b W F 0 d X J h L 0 F 1 d G 9 S Z W 1 v d m V k Q 2 9 s d W 1 u c z E u e 0 Z y Y W 5 j d X N r a S 1 S L D E x f S Z x d W 9 0 O y w m c X V v d D t T Z W N 0 a W 9 u M S 9 t Y X R 1 c m E v Q X V 0 b 1 J l b W 9 2 Z W R D b 2 x 1 b W 5 z M S 5 7 S G l z e n B h w 7 F z a 2 k t U C w x M n 0 m c X V v d D s s J n F 1 b 3 Q 7 U 2 V j d G l v b j E v b W F 0 d X J h L 0 F 1 d G 9 S Z W 1 v d m V k Q 2 9 s d W 1 u c z E u e 0 h p c 3 p w Y c O x c 2 t p L V I s M T N 9 J n F 1 b 3 Q 7 L C Z x d W 9 0 O 1 N l Y 3 R p b 2 4 x L 2 1 h d H V y Y S 9 B d X R v U m V t b 3 Z l Z E N v b H V t b n M x L n t O a W V t a W V j a 2 k t U C w x N H 0 m c X V v d D s s J n F 1 b 3 Q 7 U 2 V j d G l v b j E v b W F 0 d X J h L 0 F 1 d G 9 S Z W 1 v d m V k Q 2 9 s d W 1 u c z E u e 0 5 p Z W 1 p Z W N r a S 1 S L D E 1 f S Z x d W 9 0 O y w m c X V v d D t T Z W N 0 a W 9 u M S 9 t Y X R 1 c m E v Q X V 0 b 1 J l b W 9 2 Z W R D b 2 x 1 b W 5 z M S 5 7 T W F 0 Z W 1 h d H l r Y S 1 Q L D E 2 f S Z x d W 9 0 O y w m c X V v d D t T Z W N 0 a W 9 u M S 9 t Y X R 1 c m E v Q X V 0 b 1 J l b W 9 2 Z W R D b 2 x 1 b W 5 z M S 5 7 T W F 0 Z W 1 h d H l r Y S 1 S L D E 3 f S Z x d W 9 0 O y w m c X V v d D t T Z W N 0 a W 9 u M S 9 t Y X R 1 c m E v Q X V 0 b 1 J l b W 9 2 Z W R D b 2 x 1 b W 5 z M S 5 7 U G 9 s c 2 t p L V A s M T h 9 J n F 1 b 3 Q 7 L C Z x d W 9 0 O 1 N l Y 3 R p b 2 4 x L 2 1 h d H V y Y S 9 B d X R v U m V t b 3 Z l Z E N v b H V t b n M x L n t Q b 2 x z a 2 k t U i w x O X 0 m c X V v d D s s J n F 1 b 3 Q 7 U 2 V j d G l v b j E v b W F 0 d X J h L 0 F 1 d G 9 S Z W 1 v d m V k Q 2 9 s d W 1 u c z E u e 1 d P U y 1 S L D I w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h d H V y Y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R 1 c m E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3 6 1 L C + H t C i 4 G V S K E 1 C D E A A A A A A g A A A A A A E G Y A A A A B A A A g A A A A 3 d t e 8 r 1 L s 6 l u 5 7 y 5 P D 3 k H s V A P F y g 4 d o L p M S 2 7 y w i S s 8 A A A A A D o A A A A A C A A A g A A A A e 3 d W h Q O k h E 6 u F L f J u V 0 L U / b v r V g l x J D 4 0 D 0 F Z 8 w 7 Y d t Q A A A A X G 4 D V s r A T F l J 9 Q t p 1 S 2 q q v 5 m u T f T 1 j W 9 9 u C 3 k w h V q H 6 r j o 2 D 9 0 v B Y s H 9 1 4 n i y a i J 4 M 0 N p 7 Y r M 0 N M k K Q M U C j h f s V p L o J s X y + e 9 3 y Q I v 3 t n + F A A A A A w G O E b M Q 5 0 6 f f z 5 K X + N t t Z T a N I C G 6 d z R h 9 / q d 6 s b b 3 2 I w v D d g Y i 3 G R C k m f s P m m Q 0 F j / / B D t j x g 1 1 i g 1 T 9 O x p I v Q = =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matura</vt:lpstr>
      <vt:lpstr>Zadanie 5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2025-04-14T07:44:50Z</dcterms:modified>
</cp:coreProperties>
</file>