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3260" windowHeight="1164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11" i="2"/>
  <c r="D11" i="2"/>
  <c r="E11" i="2"/>
  <c r="F11" i="2"/>
  <c r="G11" i="2"/>
  <c r="H11" i="2"/>
  <c r="I11" i="2"/>
  <c r="J11" i="2"/>
  <c r="K11" i="2"/>
  <c r="L11" i="2"/>
  <c r="M11" i="2"/>
  <c r="B11" i="2"/>
  <c r="C10" i="2"/>
  <c r="D10" i="2"/>
  <c r="E10" i="2"/>
  <c r="F10" i="2"/>
  <c r="G10" i="2"/>
  <c r="H10" i="2"/>
  <c r="I10" i="2"/>
  <c r="J10" i="2"/>
  <c r="K10" i="2"/>
  <c r="L10" i="2"/>
  <c r="M10" i="2"/>
  <c r="B10" i="2"/>
  <c r="C9" i="2"/>
  <c r="D9" i="2"/>
  <c r="E9" i="2"/>
  <c r="F9" i="2"/>
  <c r="G9" i="2"/>
  <c r="H9" i="2"/>
  <c r="I9" i="2"/>
  <c r="J9" i="2"/>
  <c r="K9" i="2"/>
  <c r="L9" i="2"/>
  <c r="M9" i="2"/>
  <c r="B9" i="2"/>
  <c r="C8" i="2"/>
  <c r="D8" i="2"/>
  <c r="E8" i="2"/>
  <c r="F8" i="2"/>
  <c r="G8" i="2"/>
  <c r="H8" i="2"/>
  <c r="I8" i="2"/>
  <c r="J8" i="2"/>
  <c r="K8" i="2"/>
  <c r="L8" i="2"/>
  <c r="M8" i="2"/>
  <c r="B8" i="2"/>
  <c r="C5" i="2"/>
  <c r="G18" i="1"/>
  <c r="F18" i="1"/>
  <c r="F17" i="1"/>
  <c r="G17" i="1"/>
  <c r="H17" i="1"/>
  <c r="I17" i="1"/>
  <c r="J17" i="1"/>
  <c r="K17" i="1"/>
  <c r="L17" i="1"/>
  <c r="M17" i="1"/>
  <c r="N17" i="1"/>
  <c r="O17" i="1"/>
  <c r="B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G8" i="1" l="1"/>
  <c r="G10" i="1"/>
  <c r="G12" i="1"/>
  <c r="G14" i="1"/>
  <c r="G16" i="1"/>
  <c r="H9" i="1"/>
  <c r="H11" i="1"/>
  <c r="H13" i="1"/>
  <c r="H15" i="1"/>
  <c r="N16" i="1"/>
  <c r="F16" i="1"/>
  <c r="I14" i="1"/>
  <c r="J12" i="1"/>
  <c r="M10" i="1"/>
  <c r="N8" i="1"/>
  <c r="F8" i="1"/>
  <c r="M16" i="1"/>
  <c r="N14" i="1"/>
  <c r="F14" i="1"/>
  <c r="I12" i="1"/>
  <c r="J10" i="1"/>
  <c r="M8" i="1"/>
  <c r="J16" i="1"/>
  <c r="M14" i="1"/>
  <c r="N12" i="1"/>
  <c r="F12" i="1"/>
  <c r="I10" i="1"/>
  <c r="J8" i="1"/>
  <c r="F7" i="1"/>
  <c r="G9" i="1"/>
  <c r="G11" i="1"/>
  <c r="G13" i="1"/>
  <c r="K15" i="1"/>
  <c r="I16" i="1"/>
  <c r="J14" i="1"/>
  <c r="M12" i="1"/>
  <c r="N10" i="1"/>
  <c r="F10" i="1"/>
  <c r="I8" i="1"/>
  <c r="G15" i="1"/>
  <c r="K13" i="1"/>
  <c r="L16" i="1"/>
  <c r="H16" i="1"/>
  <c r="N15" i="1"/>
  <c r="J15" i="1"/>
  <c r="F15" i="1"/>
  <c r="L14" i="1"/>
  <c r="H14" i="1"/>
  <c r="N13" i="1"/>
  <c r="J13" i="1"/>
  <c r="F13" i="1"/>
  <c r="L12" i="1"/>
  <c r="H12" i="1"/>
  <c r="N11" i="1"/>
  <c r="J11" i="1"/>
  <c r="F11" i="1"/>
  <c r="L10" i="1"/>
  <c r="H10" i="1"/>
  <c r="N9" i="1"/>
  <c r="J9" i="1"/>
  <c r="F9" i="1"/>
  <c r="L8" i="1"/>
  <c r="H8" i="1"/>
  <c r="O16" i="1"/>
  <c r="K16" i="1"/>
  <c r="M15" i="1"/>
  <c r="I15" i="1"/>
  <c r="O14" i="1"/>
  <c r="K14" i="1"/>
  <c r="M13" i="1"/>
  <c r="I13" i="1"/>
  <c r="O12" i="1"/>
  <c r="K12" i="1"/>
  <c r="M11" i="1"/>
  <c r="I11" i="1"/>
  <c r="O10" i="1"/>
  <c r="K10" i="1"/>
  <c r="M9" i="1"/>
  <c r="I9" i="1"/>
  <c r="O8" i="1"/>
  <c r="K8" i="1"/>
  <c r="O15" i="1"/>
  <c r="O13" i="1"/>
  <c r="O11" i="1"/>
  <c r="K11" i="1"/>
  <c r="O9" i="1"/>
  <c r="K9" i="1"/>
  <c r="H7" i="1"/>
  <c r="L15" i="1"/>
  <c r="L13" i="1"/>
  <c r="L11" i="1"/>
  <c r="L9" i="1"/>
  <c r="O7" i="1"/>
  <c r="K7" i="1"/>
  <c r="G7" i="1"/>
  <c r="N7" i="1"/>
  <c r="J7" i="1"/>
  <c r="M7" i="1"/>
  <c r="I7" i="1"/>
  <c r="L7" i="1"/>
  <c r="L46" i="1" l="1"/>
  <c r="K45" i="1"/>
  <c r="L45" i="1"/>
  <c r="L44" i="1"/>
  <c r="J44" i="1"/>
  <c r="K44" i="1"/>
  <c r="K43" i="1"/>
  <c r="L43" i="1"/>
  <c r="I43" i="1"/>
  <c r="J43" i="1"/>
  <c r="J42" i="1"/>
  <c r="K42" i="1"/>
  <c r="H42" i="1"/>
  <c r="L42" i="1"/>
  <c r="I42" i="1"/>
  <c r="I41" i="1"/>
  <c r="J41" i="1"/>
  <c r="G41" i="1"/>
  <c r="K41" i="1"/>
  <c r="H41" i="1"/>
  <c r="L41" i="1"/>
  <c r="H40" i="1"/>
  <c r="L40" i="1"/>
  <c r="I40" i="1"/>
  <c r="F40" i="1"/>
  <c r="J40" i="1"/>
  <c r="G40" i="1"/>
  <c r="K40" i="1"/>
  <c r="G39" i="1"/>
  <c r="K39" i="1"/>
  <c r="H39" i="1"/>
  <c r="L39" i="1"/>
  <c r="E39" i="1"/>
  <c r="I39" i="1"/>
  <c r="F39" i="1"/>
  <c r="J39" i="1"/>
  <c r="L47" i="1"/>
  <c r="F38" i="1"/>
  <c r="J38" i="1"/>
  <c r="G38" i="1"/>
  <c r="K38" i="1"/>
  <c r="D38" i="1"/>
  <c r="H38" i="1"/>
  <c r="L38" i="1"/>
  <c r="E38" i="1"/>
  <c r="I38" i="1"/>
  <c r="K46" i="1"/>
  <c r="J45" i="1"/>
  <c r="I44" i="1"/>
  <c r="F41" i="1"/>
  <c r="H43" i="1"/>
  <c r="G42" i="1"/>
  <c r="E40" i="1"/>
  <c r="D39" i="1"/>
  <c r="C38" i="1"/>
  <c r="L20" i="1"/>
  <c r="L21" i="1" s="1"/>
  <c r="N20" i="1"/>
  <c r="N21" i="1" s="1"/>
  <c r="H20" i="1"/>
  <c r="H21" i="1" s="1"/>
  <c r="F20" i="1"/>
  <c r="F21" i="1" s="1"/>
  <c r="I20" i="1"/>
  <c r="I21" i="1" s="1"/>
  <c r="G20" i="1"/>
  <c r="G21" i="1" s="1"/>
  <c r="M20" i="1"/>
  <c r="M21" i="1" s="1"/>
  <c r="K20" i="1"/>
  <c r="K21" i="1" s="1"/>
  <c r="J20" i="1"/>
  <c r="J21" i="1" s="1"/>
  <c r="O20" i="1"/>
  <c r="O21" i="1" s="1"/>
  <c r="H18" i="1"/>
  <c r="L18" i="1"/>
  <c r="I18" i="1"/>
  <c r="M18" i="1"/>
  <c r="J18" i="1"/>
  <c r="N18" i="1"/>
  <c r="G19" i="1"/>
  <c r="K18" i="1"/>
  <c r="O18" i="1"/>
  <c r="I19" i="1"/>
  <c r="X46" i="1" l="1"/>
  <c r="W45" i="1"/>
  <c r="X45" i="1"/>
  <c r="X47" i="1"/>
  <c r="W46" i="1"/>
  <c r="W44" i="1"/>
  <c r="V45" i="1"/>
  <c r="X43" i="1"/>
  <c r="X44" i="1"/>
  <c r="V44" i="1"/>
  <c r="U44" i="1"/>
  <c r="V43" i="1"/>
  <c r="W43" i="1"/>
  <c r="U43" i="1"/>
  <c r="T43" i="1"/>
  <c r="X42" i="1"/>
  <c r="T42" i="1"/>
  <c r="W42" i="1"/>
  <c r="U42" i="1"/>
  <c r="V42" i="1"/>
  <c r="S41" i="1"/>
  <c r="S42" i="1"/>
  <c r="X41" i="1"/>
  <c r="T41" i="1"/>
  <c r="U41" i="1"/>
  <c r="W41" i="1"/>
  <c r="V41" i="1"/>
  <c r="R41" i="1"/>
  <c r="V40" i="1"/>
  <c r="W40" i="1"/>
  <c r="U40" i="1"/>
  <c r="S40" i="1"/>
  <c r="X40" i="1"/>
  <c r="T40" i="1"/>
  <c r="R40" i="1"/>
  <c r="Q40" i="1"/>
  <c r="V39" i="1"/>
  <c r="X39" i="1"/>
  <c r="Q39" i="1"/>
  <c r="T39" i="1"/>
  <c r="U39" i="1"/>
  <c r="W39" i="1"/>
  <c r="R39" i="1"/>
  <c r="S39" i="1"/>
  <c r="P39" i="1"/>
  <c r="O38" i="1"/>
  <c r="U38" i="1"/>
  <c r="P38" i="1"/>
  <c r="R38" i="1"/>
  <c r="W38" i="1"/>
  <c r="J53" i="1" s="1"/>
  <c r="X38" i="1"/>
  <c r="K53" i="1" s="1"/>
  <c r="S38" i="1"/>
  <c r="Q38" i="1"/>
  <c r="T38" i="1"/>
  <c r="V38" i="1"/>
  <c r="L19" i="1"/>
  <c r="H19" i="1"/>
  <c r="N19" i="1"/>
  <c r="M19" i="1"/>
  <c r="F19" i="1"/>
  <c r="K19" i="1"/>
  <c r="O19" i="1"/>
  <c r="J19" i="1"/>
  <c r="F53" i="1" l="1"/>
  <c r="I53" i="1"/>
  <c r="H53" i="1"/>
  <c r="G53" i="1"/>
  <c r="E53" i="1"/>
  <c r="D53" i="1"/>
  <c r="C53" i="1"/>
  <c r="B53" i="1"/>
</calcChain>
</file>

<file path=xl/sharedStrings.xml><?xml version="1.0" encoding="utf-8"?>
<sst xmlns="http://schemas.openxmlformats.org/spreadsheetml/2006/main" count="29" uniqueCount="27">
  <si>
    <t>t</t>
  </si>
  <si>
    <t>U</t>
  </si>
  <si>
    <t>V</t>
  </si>
  <si>
    <t>M</t>
  </si>
  <si>
    <t>M-D</t>
  </si>
  <si>
    <t>M+D</t>
  </si>
  <si>
    <t>r</t>
  </si>
  <si>
    <t>p(t)</t>
  </si>
  <si>
    <t>Уровень брачности в Кентукки
Браков на 1000 человек (перепись США)</t>
  </si>
  <si>
    <t>Смертельные случаи, вызванные ампутацией конечностей
Смерти (США) (CDC)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</si>
  <si>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</si>
  <si>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</si>
  <si>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</si>
  <si>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</si>
  <si>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</si>
  <si>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</si>
  <si>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</si>
  <si>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</si>
  <si>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</si>
  <si>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</si>
  <si>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</si>
  <si>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</t>
  </si>
  <si>
    <t>Смертельные случаи</t>
  </si>
  <si>
    <t>Уровень брачности</t>
  </si>
  <si>
    <t>Остатки УБ</t>
  </si>
  <si>
    <t>Остатки С</t>
  </si>
  <si>
    <t xml:space="preserve">Процесс нестационарный. Говорить о эргодичности невозможно.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</si>
</sst>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rebuchet MS"/>
      <family val="2"/>
      <charset val="204"/>
    </font>
    <font>
      <b/>
      <u/>
      <sz val="7.5"/>
      <color theme="1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219AE1"/>
      </left>
      <right/>
      <top style="dotted">
        <color rgb="FF219AE1"/>
      </top>
      <bottom style="dotted">
        <color rgb="FF219AE1"/>
      </bottom>
      <diagonal/>
    </border>
    <border>
      <left style="dotted">
        <color rgb="FF219AE1"/>
      </left>
      <right style="dotted">
        <color rgb="FF219AE1"/>
      </right>
      <top style="dotted">
        <color rgb="FF219AE1"/>
      </top>
      <bottom style="dotted">
        <color rgb="FF219A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X1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Лист1!$F$6:$O$6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Лист1!$F$7:$O$7</c:f>
              <c:numCache>
                <c:formatCode>General</c:formatCode>
                <c:ptCount val="10"/>
                <c:pt idx="0">
                  <c:v>1.8676723884041648</c:v>
                </c:pt>
                <c:pt idx="1">
                  <c:v>2.1820392679950689</c:v>
                </c:pt>
                <c:pt idx="2">
                  <c:v>6.9611351991404904</c:v>
                </c:pt>
                <c:pt idx="3">
                  <c:v>1.2940621057979507</c:v>
                </c:pt>
                <c:pt idx="4">
                  <c:v>-0.85408713715996853</c:v>
                </c:pt>
                <c:pt idx="5">
                  <c:v>8.3261283923682434</c:v>
                </c:pt>
                <c:pt idx="6">
                  <c:v>9.3876770987279379</c:v>
                </c:pt>
                <c:pt idx="7">
                  <c:v>7.2850078199682855</c:v>
                </c:pt>
                <c:pt idx="8">
                  <c:v>12.626225624737735</c:v>
                </c:pt>
                <c:pt idx="9">
                  <c:v>9.9541238582394556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50-4FD4-9257-498CC78B00B4}"/>
            </c:ext>
          </c:extLst>
        </c:ser>
        <c:ser>
          <c:idx val="1"/>
          <c:order val="1"/>
          <c:tx>
            <c:v>X2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Лист1!$F$8:$O$8</c:f>
              <c:numCache>
                <c:formatCode>General</c:formatCode>
                <c:ptCount val="10"/>
                <c:pt idx="0">
                  <c:v>0.59841241014177116</c:v>
                </c:pt>
                <c:pt idx="1">
                  <c:v>1.6411404141586174</c:v>
                </c:pt>
                <c:pt idx="2">
                  <c:v>2.5534087523081919</c:v>
                </c:pt>
                <c:pt idx="3">
                  <c:v>4.5525664215753165</c:v>
                </c:pt>
                <c:pt idx="4">
                  <c:v>5.941214204736494</c:v>
                </c:pt>
                <c:pt idx="5">
                  <c:v>5.8735144324493378</c:v>
                </c:pt>
                <c:pt idx="6">
                  <c:v>6.5164729655148843</c:v>
                </c:pt>
                <c:pt idx="7">
                  <c:v>7.7002948063820433</c:v>
                </c:pt>
                <c:pt idx="8">
                  <c:v>8.4851373075637362</c:v>
                </c:pt>
                <c:pt idx="9">
                  <c:v>10.208435893201161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50-4FD4-9257-498CC78B00B4}"/>
            </c:ext>
          </c:extLst>
        </c:ser>
        <c:ser>
          <c:idx val="2"/>
          <c:order val="2"/>
          <c:tx>
            <c:v>X3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Лист1!$F$9:$O$9</c:f>
              <c:numCache>
                <c:formatCode>General</c:formatCode>
                <c:ptCount val="10"/>
                <c:pt idx="0">
                  <c:v>0.56902028309047692</c:v>
                </c:pt>
                <c:pt idx="1">
                  <c:v>1.4780955578248496</c:v>
                </c:pt>
                <c:pt idx="2">
                  <c:v>3.2114590024725911</c:v>
                </c:pt>
                <c:pt idx="3">
                  <c:v>4.2444255315379866</c:v>
                </c:pt>
                <c:pt idx="4">
                  <c:v>5.1293427415185935</c:v>
                </c:pt>
                <c:pt idx="5">
                  <c:v>6.3375097078347817</c:v>
                </c:pt>
                <c:pt idx="6">
                  <c:v>6.7906847242143993</c:v>
                </c:pt>
                <c:pt idx="7">
                  <c:v>7.3642466075234854</c:v>
                </c:pt>
                <c:pt idx="8">
                  <c:v>9.0269765881927491</c:v>
                </c:pt>
                <c:pt idx="9">
                  <c:v>10.316936257808369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50-4FD4-9257-498CC78B00B4}"/>
            </c:ext>
          </c:extLst>
        </c:ser>
        <c:ser>
          <c:idx val="3"/>
          <c:order val="3"/>
          <c:tx>
            <c:v>X4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Лист1!$F$10:$O$10</c:f>
              <c:numCache>
                <c:formatCode>General</c:formatCode>
                <c:ptCount val="10"/>
                <c:pt idx="0">
                  <c:v>-8.6389562490090555E-2</c:v>
                </c:pt>
                <c:pt idx="1">
                  <c:v>0.16699766412349604</c:v>
                </c:pt>
                <c:pt idx="2">
                  <c:v>6.145968479877439</c:v>
                </c:pt>
                <c:pt idx="3">
                  <c:v>3.2975050508800914</c:v>
                </c:pt>
                <c:pt idx="4">
                  <c:v>1.9942832234813386</c:v>
                </c:pt>
                <c:pt idx="5">
                  <c:v>8.6410080909070519</c:v>
                </c:pt>
                <c:pt idx="6">
                  <c:v>7.6435363899269539</c:v>
                </c:pt>
                <c:pt idx="7">
                  <c:v>5.2091944025206178</c:v>
                </c:pt>
                <c:pt idx="8">
                  <c:v>11.260231641060411</c:v>
                </c:pt>
                <c:pt idx="9">
                  <c:v>11.151644666570222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C50-4FD4-9257-498CC78B00B4}"/>
            </c:ext>
          </c:extLst>
        </c:ser>
        <c:ser>
          <c:idx val="4"/>
          <c:order val="4"/>
          <c:tx>
            <c:v>X5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Лист1!$F$11:$O$11</c:f>
              <c:numCache>
                <c:formatCode>General</c:formatCode>
                <c:ptCount val="10"/>
                <c:pt idx="0">
                  <c:v>4.6663213413957241</c:v>
                </c:pt>
                <c:pt idx="1">
                  <c:v>6.0293987779222267</c:v>
                </c:pt>
                <c:pt idx="2">
                  <c:v>3.273713743272439</c:v>
                </c:pt>
                <c:pt idx="3">
                  <c:v>0.87474617767450979</c:v>
                </c:pt>
                <c:pt idx="4">
                  <c:v>1.2569330254885207</c:v>
                </c:pt>
                <c:pt idx="5">
                  <c:v>4.5488385345023161</c:v>
                </c:pt>
                <c:pt idx="6">
                  <c:v>9.7096052266318491</c:v>
                </c:pt>
                <c:pt idx="7">
                  <c:v>12.46581074424822</c:v>
                </c:pt>
                <c:pt idx="8">
                  <c:v>10.509392695677397</c:v>
                </c:pt>
                <c:pt idx="9">
                  <c:v>7.5836258819292031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50-4FD4-9257-498CC78B00B4}"/>
            </c:ext>
          </c:extLst>
        </c:ser>
        <c:ser>
          <c:idx val="5"/>
          <c:order val="5"/>
          <c:tx>
            <c:v>X6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Лист1!$F$12:$O$12</c:f>
              <c:numCache>
                <c:formatCode>General</c:formatCode>
                <c:ptCount val="10"/>
                <c:pt idx="0">
                  <c:v>2.4061704254419101</c:v>
                </c:pt>
                <c:pt idx="1">
                  <c:v>3.1623913582256096</c:v>
                </c:pt>
                <c:pt idx="2">
                  <c:v>5.0392871226792337</c:v>
                </c:pt>
                <c:pt idx="3">
                  <c:v>1.8251919452672696</c:v>
                </c:pt>
                <c:pt idx="4">
                  <c:v>1.097956019304231</c:v>
                </c:pt>
                <c:pt idx="5">
                  <c:v>6.7687021494861206</c:v>
                </c:pt>
                <c:pt idx="6">
                  <c:v>8.906227557700614</c:v>
                </c:pt>
                <c:pt idx="7">
                  <c:v>8.8331763388469486</c:v>
                </c:pt>
                <c:pt idx="8">
                  <c:v>11.201776484326077</c:v>
                </c:pt>
                <c:pt idx="9">
                  <c:v>9.3343499659001949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C50-4FD4-9257-498CC78B00B4}"/>
            </c:ext>
          </c:extLst>
        </c:ser>
        <c:ser>
          <c:idx val="6"/>
          <c:order val="6"/>
          <c:tx>
            <c:v>X7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Лист1!$F$13:$O$13</c:f>
              <c:numCache>
                <c:formatCode>General</c:formatCode>
                <c:ptCount val="10"/>
                <c:pt idx="0">
                  <c:v>-1.6455114519451195</c:v>
                </c:pt>
                <c:pt idx="1">
                  <c:v>-0.92942721610215528</c:v>
                </c:pt>
                <c:pt idx="2">
                  <c:v>2.9132400491174764</c:v>
                </c:pt>
                <c:pt idx="3">
                  <c:v>6.1992053333583179</c:v>
                </c:pt>
                <c:pt idx="4">
                  <c:v>7.5596790748685452</c:v>
                </c:pt>
                <c:pt idx="5">
                  <c:v>7.1229915498830394</c:v>
                </c:pt>
                <c:pt idx="6">
                  <c:v>5.0944647703588606</c:v>
                </c:pt>
                <c:pt idx="7">
                  <c:v>4.7272392076062468</c:v>
                </c:pt>
                <c:pt idx="8">
                  <c:v>8.0037791642133058</c:v>
                </c:pt>
                <c:pt idx="9">
                  <c:v>11.758535412682463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C50-4FD4-9257-498CC78B00B4}"/>
            </c:ext>
          </c:extLst>
        </c:ser>
        <c:ser>
          <c:idx val="7"/>
          <c:order val="7"/>
          <c:tx>
            <c:v>X8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Лист1!$F$14:$O$14</c:f>
              <c:numCache>
                <c:formatCode>General</c:formatCode>
                <c:ptCount val="10"/>
                <c:pt idx="0">
                  <c:v>3.109185633609163</c:v>
                </c:pt>
                <c:pt idx="1">
                  <c:v>4.0765685624331622</c:v>
                </c:pt>
                <c:pt idx="2">
                  <c:v>4.3769868830687031</c:v>
                </c:pt>
                <c:pt idx="3">
                  <c:v>1.5866454782550057</c:v>
                </c:pt>
                <c:pt idx="4">
                  <c:v>1.291647950741361</c:v>
                </c:pt>
                <c:pt idx="5">
                  <c:v>6.0007132979465965</c:v>
                </c:pt>
                <c:pt idx="6">
                  <c:v>9.1054129278935143</c:v>
                </c:pt>
                <c:pt idx="7">
                  <c:v>10.014542134218962</c:v>
                </c:pt>
                <c:pt idx="8">
                  <c:v>10.891503243665412</c:v>
                </c:pt>
                <c:pt idx="9">
                  <c:v>8.7745201129990278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C50-4FD4-9257-498CC78B00B4}"/>
            </c:ext>
          </c:extLst>
        </c:ser>
        <c:ser>
          <c:idx val="8"/>
          <c:order val="8"/>
          <c:tx>
            <c:v>X9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Лист1!$F$15:$O$15</c:f>
              <c:numCache>
                <c:formatCode>General</c:formatCode>
                <c:ptCount val="10"/>
                <c:pt idx="0">
                  <c:v>3.0523112975043549</c:v>
                </c:pt>
                <c:pt idx="1">
                  <c:v>4.0489859099599466</c:v>
                </c:pt>
                <c:pt idx="2">
                  <c:v>4.196375486499206</c:v>
                </c:pt>
                <c:pt idx="3">
                  <c:v>1.7241300075747161</c:v>
                </c:pt>
                <c:pt idx="4">
                  <c:v>1.5745965714399039</c:v>
                </c:pt>
                <c:pt idx="5">
                  <c:v>5.9023892323869331</c:v>
                </c:pt>
                <c:pt idx="6">
                  <c:v>8.9843294929985813</c:v>
                </c:pt>
                <c:pt idx="7">
                  <c:v>10.025467896648731</c:v>
                </c:pt>
                <c:pt idx="8">
                  <c:v>10.720119472205983</c:v>
                </c:pt>
                <c:pt idx="9">
                  <c:v>8.7881962635491764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C50-4FD4-9257-498CC78B00B4}"/>
            </c:ext>
          </c:extLst>
        </c:ser>
        <c:ser>
          <c:idx val="9"/>
          <c:order val="9"/>
          <c:tx>
            <c:v>X10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Лист1!$F$16:$O$16</c:f>
              <c:numCache>
                <c:formatCode>General</c:formatCode>
                <c:ptCount val="10"/>
                <c:pt idx="0">
                  <c:v>-1.7357883397465432</c:v>
                </c:pt>
                <c:pt idx="1">
                  <c:v>-1.6527120634922214</c:v>
                </c:pt>
                <c:pt idx="2">
                  <c:v>6.0580302239990971</c:v>
                </c:pt>
                <c:pt idx="3">
                  <c:v>4.6857255790853731</c:v>
                </c:pt>
                <c:pt idx="4">
                  <c:v>3.6333250822577918</c:v>
                </c:pt>
                <c:pt idx="5">
                  <c:v>9.3179710618930862</c:v>
                </c:pt>
                <c:pt idx="6">
                  <c:v>6.4403206735873777</c:v>
                </c:pt>
                <c:pt idx="7">
                  <c:v>3.1841155459393242</c:v>
                </c:pt>
                <c:pt idx="8">
                  <c:v>10.610720684067063</c:v>
                </c:pt>
                <c:pt idx="9">
                  <c:v>12.243470914916413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C50-4FD4-9257-498CC78B00B4}"/>
            </c:ext>
          </c:extLst>
        </c:ser>
        <c:ser>
          <c:idx val="10"/>
          <c:order val="10"/>
          <c:tx>
            <c:v>M[X(t)]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Лист1!$F$17:$O$17</c:f>
              <c:numCache>
                <c:formatCode>General</c:formatCode>
                <c:ptCount val="10"/>
                <c:pt idx="0">
                  <c:v>2.2667951330686504</c:v>
                </c:pt>
                <c:pt idx="1">
                  <c:v>3.1649512327877516</c:v>
                </c:pt>
                <c:pt idx="2">
                  <c:v>4.2424103027701001</c:v>
                </c:pt>
                <c:pt idx="3">
                  <c:v>2.3408949755755302</c:v>
                </c:pt>
                <c:pt idx="4">
                  <c:v>2.2430799215972708</c:v>
                </c:pt>
                <c:pt idx="5">
                  <c:v>6.2850229623346401</c:v>
                </c:pt>
                <c:pt idx="6">
                  <c:v>8.4507104156454123</c:v>
                </c:pt>
                <c:pt idx="7">
                  <c:v>9.0210570129233787</c:v>
                </c:pt>
                <c:pt idx="8">
                  <c:v>10.484553678727593</c:v>
                </c:pt>
                <c:pt idx="9">
                  <c:v>9.3200398400346529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C50-4FD4-9257-498CC78B00B4}"/>
            </c:ext>
          </c:extLst>
        </c:ser>
        <c:ser>
          <c:idx val="11"/>
          <c:order val="11"/>
          <c:tx>
            <c:v>M-D</c:v>
          </c:tx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Лист1!$F$18:$O$18</c:f>
              <c:numCache>
                <c:formatCode>General</c:formatCode>
                <c:ptCount val="10"/>
                <c:pt idx="0">
                  <c:v>-1.0850331087302165</c:v>
                </c:pt>
                <c:pt idx="1">
                  <c:v>-1.4240859582265526</c:v>
                </c:pt>
                <c:pt idx="2">
                  <c:v>1.3969699379720946</c:v>
                </c:pt>
                <c:pt idx="3">
                  <c:v>-1.3615871556619918E-2</c:v>
                </c:pt>
                <c:pt idx="4">
                  <c:v>-3.5471862292757224</c:v>
                </c:pt>
                <c:pt idx="5">
                  <c:v>3.8364623687941286</c:v>
                </c:pt>
                <c:pt idx="6">
                  <c:v>6.6680936515314295</c:v>
                </c:pt>
                <c:pt idx="7">
                  <c:v>2.3544030115168439</c:v>
                </c:pt>
                <c:pt idx="8">
                  <c:v>8.4971326296568606</c:v>
                </c:pt>
                <c:pt idx="9">
                  <c:v>7.6366110561398299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C50-4FD4-9257-498CC78B00B4}"/>
            </c:ext>
          </c:extLst>
        </c:ser>
        <c:ser>
          <c:idx val="12"/>
          <c:order val="12"/>
          <c:tx>
            <c:v>M+D</c:v>
          </c:tx>
          <c:spPr>
            <a:ln w="381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Лист1!$F$19:$O$19</c:f>
              <c:numCache>
                <c:formatCode>General</c:formatCode>
                <c:ptCount val="10"/>
                <c:pt idx="0">
                  <c:v>5.6186233748675178</c:v>
                </c:pt>
                <c:pt idx="1">
                  <c:v>7.7539884238020562</c:v>
                </c:pt>
                <c:pt idx="2">
                  <c:v>7.0878506675681052</c:v>
                </c:pt>
                <c:pt idx="3">
                  <c:v>4.6954058227076807</c:v>
                </c:pt>
                <c:pt idx="4">
                  <c:v>8.0333460724702643</c:v>
                </c:pt>
                <c:pt idx="5">
                  <c:v>8.7335835558751516</c:v>
                </c:pt>
                <c:pt idx="6">
                  <c:v>10.233327179759396</c:v>
                </c:pt>
                <c:pt idx="7">
                  <c:v>15.687711014329913</c:v>
                </c:pt>
                <c:pt idx="8">
                  <c:v>12.471974727798326</c:v>
                </c:pt>
                <c:pt idx="9">
                  <c:v>11.003468623929477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C50-4FD4-9257-498CC78B0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63039"/>
        <c:axId val="1470858047"/>
      </c:scatterChart>
      <c:valAx>
        <c:axId val="147086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0858047"/>
        <c:crosses val="autoZero"/>
        <c:crossBetween val="midCat"/>
      </c:valAx>
      <c:valAx>
        <c:axId val="147085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X(t)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086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p(t)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Лист1!$B$52:$K$52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Лист1!$B$53:$K$53</c:f>
              <c:numCache>
                <c:formatCode>General</c:formatCode>
                <c:ptCount val="10"/>
                <c:pt idx="0">
                  <c:v>0.99999999999999822</c:v>
                </c:pt>
                <c:pt idx="1">
                  <c:v>0.16895524168383494</c:v>
                </c:pt>
                <c:pt idx="2">
                  <c:v>-0.41428437529993978</c:v>
                </c:pt>
                <c:pt idx="3">
                  <c:v>-0.40281905867986695</c:v>
                </c:pt>
                <c:pt idx="4">
                  <c:v>-0.32022831907988986</c:v>
                </c:pt>
                <c:pt idx="5">
                  <c:v>-0.14563236330840729</c:v>
                </c:pt>
                <c:pt idx="6">
                  <c:v>0.97284702666099343</c:v>
                </c:pt>
                <c:pt idx="7">
                  <c:v>0.42802002437371023</c:v>
                </c:pt>
                <c:pt idx="8">
                  <c:v>-0.17949248870848256</c:v>
                </c:pt>
                <c:pt idx="9">
                  <c:v>-1.4430612277086221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0-46C3-90BA-31BB3CB0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082159"/>
        <c:axId val="1471070927"/>
      </c:lineChart>
      <c:catAx>
        <c:axId val="147108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1070927"/>
        <c:crosses val="autoZero"/>
        <c:auto val="1"/>
        <c:lblAlgn val="ctr"/>
        <c:lblOffset val="100"/>
        <c:noMultiLvlLbl val="0"/>
      </c:catAx>
      <c:valAx>
        <c:axId val="14710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108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</a:t>
            </a:r>
            <a:r>
              <a:rPr lang="ru-RU" baseline="0"/>
              <a:t> 92%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Брак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Лист2!$B$2:$M$2</c:f>
              <c:numCache>
                <c:formatCode>0.00</c:formatCode>
                <c:ptCount val="12"/>
                <c:pt idx="0">
                  <c:v>10.9</c:v>
                </c:pt>
                <c:pt idx="1">
                  <c:v>9.8000000000000007</c:v>
                </c:pt>
                <c:pt idx="2">
                  <c:v>9</c:v>
                </c:pt>
                <c:pt idx="3">
                  <c:v>9</c:v>
                </c:pt>
                <c:pt idx="4">
                  <c:v>9.1</c:v>
                </c:pt>
                <c:pt idx="5">
                  <c:v>8.8000000000000007</c:v>
                </c:pt>
                <c:pt idx="6">
                  <c:v>8.6999999999999993</c:v>
                </c:pt>
                <c:pt idx="7">
                  <c:v>8.4</c:v>
                </c:pt>
                <c:pt idx="8">
                  <c:v>7.8</c:v>
                </c:pt>
                <c:pt idx="9">
                  <c:v>7.9</c:v>
                </c:pt>
                <c:pt idx="10">
                  <c:v>7.6</c:v>
                </c:pt>
                <c:pt idx="11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F-4E37-8703-7EE6584A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5604239"/>
        <c:axId val="1485604655"/>
      </c:lineChart>
      <c:lineChart>
        <c:grouping val="standard"/>
        <c:varyColors val="0"/>
        <c:ser>
          <c:idx val="1"/>
          <c:order val="1"/>
          <c:tx>
            <c:v>Смерть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Лист2!$B$3:$M$3</c:f>
              <c:numCache>
                <c:formatCode>0.00</c:formatCode>
                <c:ptCount val="12"/>
                <c:pt idx="0">
                  <c:v>168</c:v>
                </c:pt>
                <c:pt idx="1">
                  <c:v>158</c:v>
                </c:pt>
                <c:pt idx="2">
                  <c:v>162</c:v>
                </c:pt>
                <c:pt idx="3">
                  <c:v>142</c:v>
                </c:pt>
                <c:pt idx="4">
                  <c:v>139</c:v>
                </c:pt>
                <c:pt idx="5">
                  <c:v>127</c:v>
                </c:pt>
                <c:pt idx="6">
                  <c:v>120</c:v>
                </c:pt>
                <c:pt idx="7">
                  <c:v>115</c:v>
                </c:pt>
                <c:pt idx="8">
                  <c:v>92</c:v>
                </c:pt>
                <c:pt idx="9">
                  <c:v>111</c:v>
                </c:pt>
                <c:pt idx="10">
                  <c:v>99</c:v>
                </c:pt>
                <c:pt idx="11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F-4E37-8703-7EE6584A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797215"/>
        <c:axId val="1392788063"/>
      </c:lineChart>
      <c:catAx>
        <c:axId val="148560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5604655"/>
        <c:crosses val="autoZero"/>
        <c:auto val="1"/>
        <c:lblAlgn val="ctr"/>
        <c:lblOffset val="100"/>
        <c:noMultiLvlLbl val="0"/>
      </c:catAx>
      <c:valAx>
        <c:axId val="1485604655"/>
        <c:scaling>
          <c:orientation val="minMax"/>
          <c:max val="11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5604239"/>
        <c:crosses val="autoZero"/>
        <c:crossBetween val="between"/>
      </c:valAx>
      <c:valAx>
        <c:axId val="1392788063"/>
        <c:scaling>
          <c:orientation val="minMax"/>
          <c:min val="80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2797215"/>
        <c:crosses val="max"/>
        <c:crossBetween val="between"/>
      </c:valAx>
      <c:catAx>
        <c:axId val="1392797215"/>
        <c:scaling>
          <c:orientation val="minMax"/>
        </c:scaling>
        <c:delete val="1"/>
        <c:axPos val="b"/>
        <c:majorTickMark val="out"/>
        <c:minorTickMark val="none"/>
        <c:tickLblPos val="nextTo"/>
        <c:crossAx val="13927880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285749</xdr:colOff>
      <xdr:row>0</xdr:row>
      <xdr:rowOff>57149</xdr:rowOff>
    </xdr:from>
    <xdr:to>
      <xdr:col>30</xdr:col>
      <xdr:colOff>485775</xdr:colOff>
      <xdr:row>32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471486</xdr:colOff>
      <xdr:row>45</xdr:row>
      <xdr:rowOff>114299</xdr:rowOff>
    </xdr:from>
    <xdr:to>
      <xdr:col>23</xdr:col>
      <xdr:colOff>9525</xdr:colOff>
      <xdr:row>68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276224</xdr:colOff>
      <xdr:row>1</xdr:row>
      <xdr:rowOff>95249</xdr:rowOff>
    </xdr:from>
    <xdr:to>
      <xdr:col>28</xdr:col>
      <xdr:colOff>142875</xdr:colOff>
      <xdr:row>27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53"/>
  <sheetViews>
    <sheetView tabSelected="1" topLeftCell="A55" workbookViewId="0">
      <selection activeCell="E35" sqref="E35"/>
    </sheetView>
  </sheetViews>
  <sheetFormatPr defaultRowHeight="15" x14ac:dyDescent="0.25"/>
  <sheetData>
    <row r="6" spans="2:15" x14ac:dyDescent="0.25">
      <c r="B6" t="s">
        <v>1</v>
      </c>
      <c r="C6" t="s">
        <v>2</v>
      </c>
      <c r="E6" t="s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</row>
    <row r="7" spans="2:15" x14ac:dyDescent="0.25">
      <c r="B7">
        <f ca="1">NORMINV(RAND(),1,SQRT(3))</f>
        <v>3.7046276490876542</v>
      </c>
      <c r="C7">
        <f ca="1">NORMINV(RAND(),2,SQRT(4))</f>
        <v>2.8632496053409491</v>
      </c>
      <c r="F7">
        <f ca="1">$B7*COS(2*F$6) + $C7*SIN(F$6) + F$6</f>
        <v>1.8676723884041648</v>
      </c>
      <c r="G7">
        <f t="shared" ref="G7:O17" ca="1" si="0">$B7*COS(2*G$6) + $C7*SIN(G$6) + G$6</f>
        <v>2.1820392679950689</v>
      </c>
      <c r="H7">
        <f t="shared" ca="1" si="0"/>
        <v>6.9611351991404904</v>
      </c>
      <c r="I7">
        <f t="shared" ca="1" si="0"/>
        <v>1.2940621057979507</v>
      </c>
      <c r="J7">
        <f t="shared" ca="1" si="0"/>
        <v>-0.85408713715996853</v>
      </c>
      <c r="K7">
        <f t="shared" ca="1" si="0"/>
        <v>8.3261283923682434</v>
      </c>
      <c r="L7">
        <f t="shared" ca="1" si="0"/>
        <v>9.3876770987279379</v>
      </c>
      <c r="M7">
        <f t="shared" ca="1" si="0"/>
        <v>7.2850078199682855</v>
      </c>
      <c r="N7">
        <f t="shared" ca="1" si="0"/>
        <v>12.626225624737735</v>
      </c>
      <c r="O7">
        <f t="shared" ca="1" si="0"/>
        <v>9.9541238582394556</v>
      </c>
    </row>
    <row r="8" spans="2:15" x14ac:dyDescent="0.25">
      <c r="B8">
        <f ca="1">NORMINV(RAND(),1,SQRT(3))</f>
        <v>-0.36821060438713227</v>
      </c>
      <c r="C8">
        <f ca="1">NORMINV(RAND(),2,SQRT(4))</f>
        <v>-0.6593421259601806</v>
      </c>
      <c r="F8">
        <f t="shared" ref="F8:F17" ca="1" si="1">$B8*COS(2*F$6) + $C8*SIN(F$6) + F$6</f>
        <v>0.59841241014177116</v>
      </c>
      <c r="G8">
        <f t="shared" ca="1" si="0"/>
        <v>1.6411404141586174</v>
      </c>
      <c r="H8">
        <f t="shared" ca="1" si="0"/>
        <v>2.5534087523081919</v>
      </c>
      <c r="I8">
        <f t="shared" ca="1" si="0"/>
        <v>4.5525664215753165</v>
      </c>
      <c r="J8">
        <f t="shared" ca="1" si="0"/>
        <v>5.941214204736494</v>
      </c>
      <c r="K8">
        <f t="shared" ca="1" si="0"/>
        <v>5.8735144324493378</v>
      </c>
      <c r="L8">
        <f t="shared" ca="1" si="0"/>
        <v>6.5164729655148843</v>
      </c>
      <c r="M8">
        <f t="shared" ca="1" si="0"/>
        <v>7.7002948063820433</v>
      </c>
      <c r="N8">
        <f t="shared" ca="1" si="0"/>
        <v>8.4851373075637362</v>
      </c>
      <c r="O8">
        <f t="shared" ca="1" si="0"/>
        <v>10.208435893201161</v>
      </c>
    </row>
    <row r="9" spans="2:15" x14ac:dyDescent="0.25">
      <c r="B9">
        <f ca="1">NORMINV(RAND(),1,SQRT(3))</f>
        <v>0.27548334186755641</v>
      </c>
      <c r="C9">
        <f ca="1">NORMINV(RAND(),2,SQRT(4))</f>
        <v>-0.37593476350479627</v>
      </c>
      <c r="F9">
        <f t="shared" ca="1" si="1"/>
        <v>0.56902028309047692</v>
      </c>
      <c r="G9">
        <f t="shared" ca="1" si="0"/>
        <v>1.4780955578248496</v>
      </c>
      <c r="H9">
        <f t="shared" ca="1" si="0"/>
        <v>3.2114590024725911</v>
      </c>
      <c r="I9">
        <f t="shared" ca="1" si="0"/>
        <v>4.2444255315379866</v>
      </c>
      <c r="J9">
        <f t="shared" ca="1" si="0"/>
        <v>5.1293427415185935</v>
      </c>
      <c r="K9">
        <f t="shared" ca="1" si="0"/>
        <v>6.3375097078347817</v>
      </c>
      <c r="L9">
        <f t="shared" ca="1" si="0"/>
        <v>6.7906847242143993</v>
      </c>
      <c r="M9">
        <f t="shared" ca="1" si="0"/>
        <v>7.3642466075234854</v>
      </c>
      <c r="N9">
        <f t="shared" ca="1" si="0"/>
        <v>9.0269765881927491</v>
      </c>
      <c r="O9">
        <f t="shared" ca="1" si="0"/>
        <v>10.316936257808369</v>
      </c>
    </row>
    <row r="10" spans="2:15" x14ac:dyDescent="0.25">
      <c r="B10">
        <f ca="1">NORMINV(RAND(),1,SQRT(3))</f>
        <v>3.2313492549904979</v>
      </c>
      <c r="C10">
        <f ca="1">NORMINV(RAND(),2,SQRT(4))</f>
        <v>0.30699360098808981</v>
      </c>
      <c r="F10">
        <f t="shared" ca="1" si="1"/>
        <v>-8.6389562490090555E-2</v>
      </c>
      <c r="G10">
        <f t="shared" ca="1" si="0"/>
        <v>0.16699766412349604</v>
      </c>
      <c r="H10">
        <f t="shared" ca="1" si="0"/>
        <v>6.145968479877439</v>
      </c>
      <c r="I10">
        <f t="shared" ca="1" si="0"/>
        <v>3.2975050508800914</v>
      </c>
      <c r="J10">
        <f t="shared" ca="1" si="0"/>
        <v>1.9942832234813386</v>
      </c>
      <c r="K10">
        <f t="shared" ca="1" si="0"/>
        <v>8.6410080909070519</v>
      </c>
      <c r="L10">
        <f t="shared" ca="1" si="0"/>
        <v>7.6435363899269539</v>
      </c>
      <c r="M10">
        <f t="shared" ca="1" si="0"/>
        <v>5.2091944025206178</v>
      </c>
      <c r="N10">
        <f t="shared" ca="1" si="0"/>
        <v>11.260231641060411</v>
      </c>
      <c r="O10">
        <f t="shared" ca="1" si="0"/>
        <v>11.151644666570222</v>
      </c>
    </row>
    <row r="11" spans="2:15" x14ac:dyDescent="0.25">
      <c r="B11">
        <f ca="1">NORMINV(RAND(),1,SQRT(3))</f>
        <v>-0.33122771340188839</v>
      </c>
      <c r="C11">
        <f ca="1">NORMINV(RAND(),2,SQRT(4))</f>
        <v>4.1932307114455281</v>
      </c>
      <c r="F11">
        <f t="shared" ca="1" si="1"/>
        <v>4.6663213413957241</v>
      </c>
      <c r="G11">
        <f t="shared" ca="1" si="0"/>
        <v>6.0293987779222267</v>
      </c>
      <c r="H11">
        <f t="shared" ca="1" si="0"/>
        <v>3.273713743272439</v>
      </c>
      <c r="I11">
        <f t="shared" ca="1" si="0"/>
        <v>0.87474617767450979</v>
      </c>
      <c r="J11">
        <f t="shared" ca="1" si="0"/>
        <v>1.2569330254885207</v>
      </c>
      <c r="K11">
        <f t="shared" ca="1" si="0"/>
        <v>4.5488385345023161</v>
      </c>
      <c r="L11">
        <f t="shared" ca="1" si="0"/>
        <v>9.7096052266318491</v>
      </c>
      <c r="M11">
        <f t="shared" ca="1" si="0"/>
        <v>12.46581074424822</v>
      </c>
      <c r="N11">
        <f t="shared" ca="1" si="0"/>
        <v>10.509392695677397</v>
      </c>
      <c r="O11">
        <f t="shared" ca="1" si="0"/>
        <v>7.5836258819292031</v>
      </c>
    </row>
    <row r="12" spans="2:15" x14ac:dyDescent="0.25">
      <c r="B12">
        <f ca="1">NORMINV(RAND(),1,SQRT(3))</f>
        <v>1.7510021192787346</v>
      </c>
      <c r="C12">
        <f ca="1">NORMINV(RAND(),2,SQRT(4))</f>
        <v>2.5370386581475195</v>
      </c>
      <c r="F12">
        <f t="shared" ca="1" si="1"/>
        <v>2.4061704254419101</v>
      </c>
      <c r="G12">
        <f t="shared" ca="1" si="0"/>
        <v>3.1623913582256096</v>
      </c>
      <c r="H12">
        <f t="shared" ca="1" si="0"/>
        <v>5.0392871226792337</v>
      </c>
      <c r="I12">
        <f t="shared" ca="1" si="0"/>
        <v>1.8251919452672696</v>
      </c>
      <c r="J12">
        <f t="shared" ca="1" si="0"/>
        <v>1.097956019304231</v>
      </c>
      <c r="K12">
        <f t="shared" ca="1" si="0"/>
        <v>6.7687021494861206</v>
      </c>
      <c r="L12">
        <f t="shared" ca="1" si="0"/>
        <v>8.906227557700614</v>
      </c>
      <c r="M12">
        <f t="shared" ca="1" si="0"/>
        <v>8.8331763388469486</v>
      </c>
      <c r="N12">
        <f t="shared" ca="1" si="0"/>
        <v>11.201776484326077</v>
      </c>
      <c r="O12">
        <f t="shared" ca="1" si="0"/>
        <v>9.3343499659001949</v>
      </c>
    </row>
    <row r="13" spans="2:15" x14ac:dyDescent="0.25">
      <c r="B13">
        <f ca="1">NORMINV(RAND(),1,SQRT(3))</f>
        <v>0.34652685509440939</v>
      </c>
      <c r="C13">
        <f ca="1">NORMINV(RAND(),2,SQRT(4))</f>
        <v>-2.9725390923490798</v>
      </c>
      <c r="F13">
        <f t="shared" ca="1" si="1"/>
        <v>-1.6455114519451195</v>
      </c>
      <c r="G13">
        <f t="shared" ca="1" si="0"/>
        <v>-0.92942721610215528</v>
      </c>
      <c r="H13">
        <f t="shared" ca="1" si="0"/>
        <v>2.9132400491174764</v>
      </c>
      <c r="I13">
        <f t="shared" ca="1" si="0"/>
        <v>6.1992053333583179</v>
      </c>
      <c r="J13">
        <f t="shared" ca="1" si="0"/>
        <v>7.5596790748685452</v>
      </c>
      <c r="K13">
        <f t="shared" ca="1" si="0"/>
        <v>7.1229915498830394</v>
      </c>
      <c r="L13">
        <f t="shared" ca="1" si="0"/>
        <v>5.0944647703588606</v>
      </c>
      <c r="M13">
        <f t="shared" ca="1" si="0"/>
        <v>4.7272392076062468</v>
      </c>
      <c r="N13">
        <f t="shared" ca="1" si="0"/>
        <v>8.0037791642133058</v>
      </c>
      <c r="O13">
        <f t="shared" ca="1" si="0"/>
        <v>11.758535412682463</v>
      </c>
    </row>
    <row r="14" spans="2:15" x14ac:dyDescent="0.25">
      <c r="B14">
        <f ca="1">NORMINV(RAND(),1,SQRT(3))</f>
        <v>0.99349719258143332</v>
      </c>
      <c r="C14">
        <f ca="1">NORMINV(RAND(),2,SQRT(4))</f>
        <v>2.9978768049813342</v>
      </c>
      <c r="F14">
        <f t="shared" ca="1" si="1"/>
        <v>3.109185633609163</v>
      </c>
      <c r="G14">
        <f t="shared" ca="1" si="0"/>
        <v>4.0765685624331622</v>
      </c>
      <c r="H14">
        <f t="shared" ca="1" si="0"/>
        <v>4.3769868830687031</v>
      </c>
      <c r="I14">
        <f t="shared" ca="1" si="0"/>
        <v>1.5866454782550057</v>
      </c>
      <c r="J14">
        <f t="shared" ca="1" si="0"/>
        <v>1.291647950741361</v>
      </c>
      <c r="K14">
        <f t="shared" ca="1" si="0"/>
        <v>6.0007132979465965</v>
      </c>
      <c r="L14">
        <f t="shared" ca="1" si="0"/>
        <v>9.1054129278935143</v>
      </c>
      <c r="M14">
        <f t="shared" ca="1" si="0"/>
        <v>10.014542134218962</v>
      </c>
      <c r="N14">
        <f t="shared" ca="1" si="0"/>
        <v>10.891503243665412</v>
      </c>
      <c r="O14">
        <f t="shared" ca="1" si="0"/>
        <v>8.7745201129990278</v>
      </c>
    </row>
    <row r="15" spans="2:15" x14ac:dyDescent="0.25">
      <c r="B15">
        <f ca="1">NORMINV(RAND(),1,SQRT(3))</f>
        <v>0.82740036651054838</v>
      </c>
      <c r="C15">
        <f ca="1">NORMINV(RAND(),2,SQRT(4))</f>
        <v>2.8481449578832527</v>
      </c>
      <c r="F15">
        <f t="shared" ca="1" si="1"/>
        <v>3.0523112975043549</v>
      </c>
      <c r="G15">
        <f t="shared" ca="1" si="0"/>
        <v>4.0489859099599466</v>
      </c>
      <c r="H15">
        <f t="shared" ca="1" si="0"/>
        <v>4.196375486499206</v>
      </c>
      <c r="I15">
        <f t="shared" ca="1" si="0"/>
        <v>1.7241300075747161</v>
      </c>
      <c r="J15">
        <f t="shared" ca="1" si="0"/>
        <v>1.5745965714399039</v>
      </c>
      <c r="K15">
        <f t="shared" ca="1" si="0"/>
        <v>5.9023892323869331</v>
      </c>
      <c r="L15">
        <f t="shared" ca="1" si="0"/>
        <v>8.9843294929985813</v>
      </c>
      <c r="M15">
        <f t="shared" ca="1" si="0"/>
        <v>10.025467896648731</v>
      </c>
      <c r="N15">
        <f t="shared" ca="1" si="0"/>
        <v>10.720119472205983</v>
      </c>
      <c r="O15">
        <f t="shared" ca="1" si="0"/>
        <v>8.7881962635491764</v>
      </c>
    </row>
    <row r="16" spans="2:15" x14ac:dyDescent="0.25">
      <c r="B16">
        <f ca="1">NORMINV(RAND(),1,SQRT(3))</f>
        <v>3.4145371636035646</v>
      </c>
      <c r="C16">
        <f ca="1">NORMINV(RAND(),2,SQRT(4))</f>
        <v>-1.5625488276823214</v>
      </c>
      <c r="F16">
        <f t="shared" ca="1" si="1"/>
        <v>-1.7357883397465432</v>
      </c>
      <c r="G16">
        <f t="shared" ca="1" si="0"/>
        <v>-1.6527120634922214</v>
      </c>
      <c r="H16">
        <f t="shared" ca="1" si="0"/>
        <v>6.0580302239990971</v>
      </c>
      <c r="I16">
        <f t="shared" ca="1" si="0"/>
        <v>4.6857255790853731</v>
      </c>
      <c r="J16">
        <f t="shared" ca="1" si="0"/>
        <v>3.6333250822577918</v>
      </c>
      <c r="K16">
        <f t="shared" ca="1" si="0"/>
        <v>9.3179710618930862</v>
      </c>
      <c r="L16">
        <f t="shared" ca="1" si="0"/>
        <v>6.4403206735873777</v>
      </c>
      <c r="M16">
        <f t="shared" ca="1" si="0"/>
        <v>3.1841155459393242</v>
      </c>
      <c r="N16">
        <f t="shared" ca="1" si="0"/>
        <v>10.610720684067063</v>
      </c>
      <c r="O16">
        <f t="shared" ca="1" si="0"/>
        <v>12.243470914916413</v>
      </c>
    </row>
    <row r="17" spans="2:15" x14ac:dyDescent="0.25">
      <c r="B17">
        <v>1</v>
      </c>
      <c r="C17">
        <v>2</v>
      </c>
      <c r="E17" t="s">
        <v>3</v>
      </c>
      <c r="F17">
        <f>$B17*COS(2*F$6) + $C17*SIN(F$6) + F$6</f>
        <v>2.2667951330686504</v>
      </c>
      <c r="G17">
        <f t="shared" si="0"/>
        <v>3.1649512327877516</v>
      </c>
      <c r="H17">
        <f t="shared" si="0"/>
        <v>4.2424103027701001</v>
      </c>
      <c r="I17">
        <f t="shared" si="0"/>
        <v>2.3408949755755302</v>
      </c>
      <c r="J17">
        <f t="shared" si="0"/>
        <v>2.2430799215972708</v>
      </c>
      <c r="K17">
        <f t="shared" si="0"/>
        <v>6.2850229623346401</v>
      </c>
      <c r="L17">
        <f t="shared" si="0"/>
        <v>8.4507104156454123</v>
      </c>
      <c r="M17">
        <f t="shared" si="0"/>
        <v>9.0210570129233787</v>
      </c>
      <c r="N17">
        <f t="shared" si="0"/>
        <v>10.484553678727593</v>
      </c>
      <c r="O17">
        <f t="shared" si="0"/>
        <v>9.3200398400346529</v>
      </c>
    </row>
    <row r="18" spans="2:15" x14ac:dyDescent="0.25">
      <c r="E18" t="s">
        <v>4</v>
      </c>
      <c r="F18">
        <f>F17 - (3*(COS(2*F6))^2 + 4*(SIN(F6))^2)</f>
        <v>-1.0850331087302165</v>
      </c>
      <c r="G18">
        <f>G17 - (3*(COS(2*G6))^2 + 4*(SIN(G6))^2)</f>
        <v>-1.4240859582265526</v>
      </c>
      <c r="H18">
        <f t="shared" ref="G18:O18" si="2">H17 - (3*(COS(2*H6))^2 + 4*(SIN(H6))^2)</f>
        <v>1.3969699379720946</v>
      </c>
      <c r="I18">
        <f t="shared" si="2"/>
        <v>-1.3615871556619918E-2</v>
      </c>
      <c r="J18">
        <f t="shared" si="2"/>
        <v>-3.5471862292757224</v>
      </c>
      <c r="K18">
        <f t="shared" si="2"/>
        <v>3.8364623687941286</v>
      </c>
      <c r="L18">
        <f t="shared" si="2"/>
        <v>6.6680936515314295</v>
      </c>
      <c r="M18">
        <f t="shared" si="2"/>
        <v>2.3544030115168439</v>
      </c>
      <c r="N18">
        <f t="shared" si="2"/>
        <v>8.4971326296568606</v>
      </c>
      <c r="O18">
        <f>O17 - (3*(COS(2*O6))^2 + 4*(SIN(O6))^2)</f>
        <v>7.6366110561398299</v>
      </c>
    </row>
    <row r="19" spans="2:15" x14ac:dyDescent="0.25">
      <c r="E19" t="s">
        <v>5</v>
      </c>
      <c r="F19">
        <f>F17+ (3*(COS(2*F6))^2 + 4*(SIN(F6))^2)</f>
        <v>5.6186233748675178</v>
      </c>
      <c r="G19">
        <f t="shared" ref="G19:O19" si="3">G17+ (3*(COS(2*G6))^2 + 4*(SIN(G6))^2)</f>
        <v>7.7539884238020562</v>
      </c>
      <c r="H19">
        <f t="shared" si="3"/>
        <v>7.0878506675681052</v>
      </c>
      <c r="I19">
        <f t="shared" si="3"/>
        <v>4.6954058227076807</v>
      </c>
      <c r="J19">
        <f t="shared" si="3"/>
        <v>8.0333460724702643</v>
      </c>
      <c r="K19">
        <f t="shared" si="3"/>
        <v>8.7335835558751516</v>
      </c>
      <c r="L19">
        <f t="shared" si="3"/>
        <v>10.233327179759396</v>
      </c>
      <c r="M19">
        <f t="shared" si="3"/>
        <v>15.687711014329913</v>
      </c>
      <c r="N19">
        <f t="shared" si="3"/>
        <v>12.471974727798326</v>
      </c>
      <c r="O19">
        <f t="shared" si="3"/>
        <v>11.003468623929477</v>
      </c>
    </row>
    <row r="20" spans="2:15" x14ac:dyDescent="0.25">
      <c r="F20">
        <f ca="1">_xlfn.VAR.S(F7:F16)</f>
        <v>4.4509409903608974</v>
      </c>
      <c r="G20">
        <f t="shared" ref="G20:O20" ca="1" si="4">_xlfn.VAR.S(G7:G16)</f>
        <v>5.7568441818356995</v>
      </c>
      <c r="H20">
        <f t="shared" ca="1" si="4"/>
        <v>2.3395374134737463</v>
      </c>
      <c r="I20">
        <f t="shared" ca="1" si="4"/>
        <v>3.2831768989095673</v>
      </c>
      <c r="J20">
        <f t="shared" ca="1" si="4"/>
        <v>6.8510302474876585</v>
      </c>
      <c r="K20">
        <f t="shared" ca="1" si="4"/>
        <v>2.1864338111374511</v>
      </c>
      <c r="L20">
        <f t="shared" ca="1" si="4"/>
        <v>2.4803983214738867</v>
      </c>
      <c r="M20">
        <f t="shared" ca="1" si="4"/>
        <v>7.8308758926980824</v>
      </c>
      <c r="N20">
        <f t="shared" ca="1" si="4"/>
        <v>1.9987783698923824</v>
      </c>
      <c r="O20">
        <f t="shared" ca="1" si="4"/>
        <v>2.094313319307326</v>
      </c>
    </row>
    <row r="21" spans="2:15" x14ac:dyDescent="0.25">
      <c r="F21">
        <f ca="1">SQRT(F20)</f>
        <v>2.1097253352891454</v>
      </c>
      <c r="G21">
        <f ca="1">SQRT(G20)</f>
        <v>2.3993424478043353</v>
      </c>
      <c r="H21">
        <f t="shared" ref="G21:O21" ca="1" si="5">SQRT(H20)</f>
        <v>1.5295546454683293</v>
      </c>
      <c r="I21">
        <f t="shared" ca="1" si="5"/>
        <v>1.8119538898408998</v>
      </c>
      <c r="J21">
        <f t="shared" ca="1" si="5"/>
        <v>2.6174472769260624</v>
      </c>
      <c r="K21">
        <f t="shared" ca="1" si="5"/>
        <v>1.4786594642234063</v>
      </c>
      <c r="L21">
        <f t="shared" ca="1" si="5"/>
        <v>1.5749280369191117</v>
      </c>
      <c r="M21">
        <f t="shared" ca="1" si="5"/>
        <v>2.7983702208067616</v>
      </c>
      <c r="N21">
        <f t="shared" ca="1" si="5"/>
        <v>1.4137815849318389</v>
      </c>
      <c r="O21">
        <f t="shared" ca="1" si="5"/>
        <v>1.4471742532630014</v>
      </c>
    </row>
    <row r="34" spans="2:24" x14ac:dyDescent="0.25">
      <c r="C34" t="s">
        <v>26</v>
      </c>
    </row>
    <row r="37" spans="2:24" x14ac:dyDescent="0.25"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10</v>
      </c>
    </row>
    <row r="38" spans="2:24" x14ac:dyDescent="0.25">
      <c r="B38">
        <v>1</v>
      </c>
      <c r="C38">
        <f ca="1">_xlfn.COVARIANCE.S($F$7:$F$16,F7:F16)</f>
        <v>4.4509409903608956</v>
      </c>
      <c r="D38">
        <f t="shared" ref="D38:L38" ca="1" si="6">_xlfn.COVARIANCE.S($F$7:$F$16,G7:G16)</f>
        <v>5.0218714742399406</v>
      </c>
      <c r="E38">
        <f t="shared" ca="1" si="6"/>
        <v>-0.32497356607982092</v>
      </c>
      <c r="F38">
        <f t="shared" ca="1" si="6"/>
        <v>-3.4623897843845253</v>
      </c>
      <c r="G38">
        <f t="shared" ca="1" si="6"/>
        <v>-3.7060323458250375</v>
      </c>
      <c r="H38">
        <f t="shared" ca="1" si="6"/>
        <v>-2.2120402121863427</v>
      </c>
      <c r="I38">
        <f t="shared" ca="1" si="6"/>
        <v>2.9948824341147802</v>
      </c>
      <c r="J38">
        <f t="shared" ca="1" si="6"/>
        <v>5.7204183368140535</v>
      </c>
      <c r="K38">
        <f t="shared" ca="1" si="6"/>
        <v>1.2809746488686384</v>
      </c>
      <c r="L38">
        <f t="shared" ca="1" si="6"/>
        <v>-3.0222223497661487</v>
      </c>
      <c r="N38">
        <v>1</v>
      </c>
      <c r="O38">
        <f ca="1">C38/(F$21*F21)</f>
        <v>0.99999999999999956</v>
      </c>
      <c r="P38">
        <f t="shared" ref="P38:X38" ca="1" si="7">D38/(G$21*G21)</f>
        <v>0.8723306234490793</v>
      </c>
      <c r="Q38">
        <f t="shared" ca="1" si="7"/>
        <v>-0.13890505200226738</v>
      </c>
      <c r="R38">
        <f t="shared" ca="1" si="7"/>
        <v>-1.0545852054254155</v>
      </c>
      <c r="S38">
        <f t="shared" ca="1" si="7"/>
        <v>-0.54094526106990637</v>
      </c>
      <c r="T38">
        <f t="shared" ca="1" si="7"/>
        <v>-1.0117114915249004</v>
      </c>
      <c r="U38">
        <f t="shared" ca="1" si="7"/>
        <v>1.2074199567814494</v>
      </c>
      <c r="V38">
        <f t="shared" ca="1" si="7"/>
        <v>0.73049533860548976</v>
      </c>
      <c r="W38">
        <f t="shared" ca="1" si="7"/>
        <v>0.64087878284254607</v>
      </c>
      <c r="X38">
        <f t="shared" ca="1" si="7"/>
        <v>-1.4430612277086221</v>
      </c>
    </row>
    <row r="39" spans="2:24" x14ac:dyDescent="0.25">
      <c r="B39">
        <v>2</v>
      </c>
      <c r="D39">
        <f ca="1">_xlfn.COVARIANCE.S($G$7:$G$16,G7:G16)</f>
        <v>5.7568441818357003</v>
      </c>
      <c r="E39">
        <f t="shared" ref="E39:L39" ca="1" si="8">_xlfn.COVARIANCE.S($G$7:$G$16,H7:H16)</f>
        <v>-0.82523665018040615</v>
      </c>
      <c r="F39">
        <f t="shared" ca="1" si="8"/>
        <v>-3.6750934490524352</v>
      </c>
      <c r="G39">
        <f t="shared" ca="1" si="8"/>
        <v>-3.5966783486408875</v>
      </c>
      <c r="H39">
        <f t="shared" ca="1" si="8"/>
        <v>-2.809974095810134</v>
      </c>
      <c r="I39">
        <f t="shared" ca="1" si="8"/>
        <v>3.1734981930344701</v>
      </c>
      <c r="J39">
        <f t="shared" ca="1" si="8"/>
        <v>6.6627258048240137</v>
      </c>
      <c r="K39">
        <f t="shared" ca="1" si="8"/>
        <v>1.0605443712203293</v>
      </c>
      <c r="L39">
        <f t="shared" ca="1" si="8"/>
        <v>-3.4717935545208949</v>
      </c>
      <c r="N39">
        <v>2</v>
      </c>
      <c r="P39">
        <f ca="1">D39/($G$21*G21)</f>
        <v>1.0000000000000002</v>
      </c>
      <c r="Q39">
        <f ca="1">E39/($G$21*H21)</f>
        <v>-0.22486469427396408</v>
      </c>
      <c r="R39">
        <f t="shared" ref="Q39:X39" ca="1" si="9">F39/($G$21*I21)</f>
        <v>-0.84533530535114221</v>
      </c>
      <c r="S39">
        <f t="shared" ca="1" si="9"/>
        <v>-0.57270558810009387</v>
      </c>
      <c r="T39">
        <f t="shared" ca="1" si="9"/>
        <v>-0.79203051021818327</v>
      </c>
      <c r="U39">
        <f t="shared" ca="1" si="9"/>
        <v>0.83981824147926554</v>
      </c>
      <c r="V39">
        <f ca="1">J39/($G$21*M21)</f>
        <v>0.99232637115366296</v>
      </c>
      <c r="W39">
        <f t="shared" ca="1" si="9"/>
        <v>0.31264701415920237</v>
      </c>
      <c r="X39">
        <f t="shared" ca="1" si="9"/>
        <v>-0.99986376025951118</v>
      </c>
    </row>
    <row r="40" spans="2:24" x14ac:dyDescent="0.25">
      <c r="B40">
        <v>3</v>
      </c>
      <c r="E40">
        <f ca="1">_xlfn.COVARIANCE.S($H$7:$H$16,H7:H16)</f>
        <v>2.3395374134737486</v>
      </c>
      <c r="F40">
        <f t="shared" ref="F40:L40" ca="1" si="10">_xlfn.COVARIANCE.S($H$7:$H$16,I7:I16)</f>
        <v>-0.91588698964064763</v>
      </c>
      <c r="G40">
        <f t="shared" ca="1" si="10"/>
        <v>-2.6823072547826583</v>
      </c>
      <c r="H40">
        <f t="shared" ca="1" si="10"/>
        <v>1.7481663383066381</v>
      </c>
      <c r="I40">
        <f t="shared" ca="1" si="10"/>
        <v>0.81932664035944547</v>
      </c>
      <c r="J40">
        <f t="shared" ca="1" si="10"/>
        <v>-1.4707776438020794</v>
      </c>
      <c r="K40">
        <f t="shared" ca="1" si="10"/>
        <v>1.849418927515468</v>
      </c>
      <c r="L40">
        <f t="shared" ca="1" si="10"/>
        <v>0.53327910792086608</v>
      </c>
      <c r="N40">
        <v>3</v>
      </c>
      <c r="Q40">
        <f ca="1">E40/($H$21*H21)</f>
        <v>1.0000000000000007</v>
      </c>
      <c r="R40">
        <f t="shared" ref="R40:X40" ca="1" si="11">F40/($H$21*I21)</f>
        <v>-0.33046825772269628</v>
      </c>
      <c r="S40">
        <f t="shared" ca="1" si="11"/>
        <v>-0.66998577875789134</v>
      </c>
      <c r="T40">
        <f t="shared" ca="1" si="11"/>
        <v>0.77294677364943121</v>
      </c>
      <c r="U40">
        <f t="shared" ca="1" si="11"/>
        <v>0.34011936876334692</v>
      </c>
      <c r="V40">
        <f t="shared" ca="1" si="11"/>
        <v>-0.34361874863951947</v>
      </c>
      <c r="W40">
        <f t="shared" ca="1" si="11"/>
        <v>0.85523995135232711</v>
      </c>
      <c r="X40">
        <f t="shared" ca="1" si="11"/>
        <v>0.24091772035643846</v>
      </c>
    </row>
    <row r="41" spans="2:24" x14ac:dyDescent="0.25">
      <c r="B41">
        <v>4</v>
      </c>
      <c r="F41">
        <f ca="1">_xlfn.COVARIANCE.S($I$7:$I$16,I7:I16)</f>
        <v>3.2831768989095655</v>
      </c>
      <c r="G41">
        <f t="shared" ref="G41:L41" ca="1" si="12">_xlfn.COVARIANCE.S($I$7:$I$16,J7:J16)</f>
        <v>4.3731158071090332</v>
      </c>
      <c r="H41">
        <f t="shared" ca="1" si="12"/>
        <v>0.92003227575611701</v>
      </c>
      <c r="I41">
        <f t="shared" ca="1" si="12"/>
        <v>-2.8535472463208933</v>
      </c>
      <c r="J41">
        <f t="shared" ca="1" si="12"/>
        <v>-3.9184569756323415</v>
      </c>
      <c r="K41">
        <f t="shared" ca="1" si="12"/>
        <v>-1.9769873770642288</v>
      </c>
      <c r="L41">
        <f t="shared" ca="1" si="12"/>
        <v>2.1932237595362687</v>
      </c>
      <c r="N41">
        <v>4</v>
      </c>
      <c r="R41">
        <f ca="1">F41/($I$21*I21)</f>
        <v>0.99999999999999933</v>
      </c>
      <c r="S41">
        <f t="shared" ref="S41:X41" ca="1" si="13">G41/($I$21*J21)</f>
        <v>0.92207425034942414</v>
      </c>
      <c r="T41">
        <f t="shared" ca="1" si="13"/>
        <v>0.34339008728889359</v>
      </c>
      <c r="U41">
        <f t="shared" ca="1" si="13"/>
        <v>-0.9999475289790436</v>
      </c>
      <c r="V41">
        <f t="shared" ca="1" si="13"/>
        <v>-0.77279227190030009</v>
      </c>
      <c r="W41">
        <f t="shared" ca="1" si="13"/>
        <v>-0.77174608356633967</v>
      </c>
      <c r="X41">
        <f t="shared" ca="1" si="13"/>
        <v>0.83640182735653434</v>
      </c>
    </row>
    <row r="42" spans="2:24" x14ac:dyDescent="0.25">
      <c r="B42">
        <v>5</v>
      </c>
      <c r="G42">
        <f ca="1">_xlfn.COVARIANCE.S($J$7:$J$16,J7:J16)</f>
        <v>6.8510302474876621</v>
      </c>
      <c r="H42">
        <f t="shared" ref="H42:L42" ca="1" si="14">_xlfn.COVARIANCE.S($J$7:$J$16,K7:K16)</f>
        <v>-0.18131918353348941</v>
      </c>
      <c r="I42">
        <f t="shared" ca="1" si="14"/>
        <v>-3.8172020885852316</v>
      </c>
      <c r="J42">
        <f t="shared" ca="1" si="14"/>
        <v>-3.4202196386796793</v>
      </c>
      <c r="K42">
        <f t="shared" ca="1" si="14"/>
        <v>-3.5440442263758305</v>
      </c>
      <c r="L42">
        <f t="shared" ca="1" si="14"/>
        <v>2.1178020355214575</v>
      </c>
      <c r="N42">
        <v>5</v>
      </c>
      <c r="S42">
        <f ca="1">G42/($J$21*J21)</f>
        <v>1.0000000000000004</v>
      </c>
      <c r="T42">
        <f ca="1">H42/($J$21*K21)</f>
        <v>-4.6848710871633392E-2</v>
      </c>
      <c r="U42">
        <f t="shared" ref="T42:X42" ca="1" si="15">I42/($J$21*L21)</f>
        <v>-0.92599042486697591</v>
      </c>
      <c r="V42">
        <f t="shared" ca="1" si="15"/>
        <v>-0.46695054144160336</v>
      </c>
      <c r="W42">
        <f t="shared" ca="1" si="15"/>
        <v>-0.95772069025443918</v>
      </c>
      <c r="X42">
        <f t="shared" ca="1" si="15"/>
        <v>0.55909626570945758</v>
      </c>
    </row>
    <row r="43" spans="2:24" x14ac:dyDescent="0.25">
      <c r="B43">
        <v>6</v>
      </c>
      <c r="H43">
        <f ca="1">_xlfn.COVARIANCE.S($K$7:$K$16,K7:K16)</f>
        <v>2.1864338111374497</v>
      </c>
      <c r="I43">
        <f t="shared" ref="I43:L43" ca="1" si="16">_xlfn.COVARIANCE.S($K$7:$K$16,L7:L16)</f>
        <v>-0.77723337779679547</v>
      </c>
      <c r="J43">
        <f t="shared" ca="1" si="16"/>
        <v>-3.564483309164705</v>
      </c>
      <c r="K43">
        <f t="shared" ca="1" si="16"/>
        <v>0.6945727229668931</v>
      </c>
      <c r="L43">
        <f t="shared" ca="1" si="16"/>
        <v>1.7161809040815912</v>
      </c>
      <c r="N43">
        <v>6</v>
      </c>
      <c r="T43">
        <f ca="1">H43/($K$21*K21)</f>
        <v>0.99999999999999944</v>
      </c>
      <c r="U43">
        <f t="shared" ref="U43:X43" ca="1" si="17">I43/($K$21*L21)</f>
        <v>-0.33375098883154963</v>
      </c>
      <c r="V43">
        <f t="shared" ca="1" si="17"/>
        <v>-0.86143645675787039</v>
      </c>
      <c r="W43">
        <f t="shared" ca="1" si="17"/>
        <v>0.33225171855721053</v>
      </c>
      <c r="X43">
        <f t="shared" ca="1" si="17"/>
        <v>0.80199945020014296</v>
      </c>
    </row>
    <row r="44" spans="2:24" x14ac:dyDescent="0.25">
      <c r="B44">
        <v>7</v>
      </c>
      <c r="I44">
        <f ca="1">_xlfn.COVARIANCE.S($L$7:$L$16,L7:L16)</f>
        <v>2.4803983214738903</v>
      </c>
      <c r="J44">
        <f t="shared" ref="J44:L44" ca="1" si="18">_xlfn.COVARIANCE.S($L$7:$L$16,M7:M16)</f>
        <v>3.3770425519130023</v>
      </c>
      <c r="K44">
        <f t="shared" ca="1" si="18"/>
        <v>1.732788090503685</v>
      </c>
      <c r="L44">
        <f t="shared" ca="1" si="18"/>
        <v>-1.8934256348356193</v>
      </c>
      <c r="N44">
        <v>7</v>
      </c>
      <c r="U44">
        <f ca="1">I44/($L$21*L21)</f>
        <v>1.0000000000000013</v>
      </c>
      <c r="V44">
        <f t="shared" ref="V44:X44" ca="1" si="19">J44/($L$21*M21)</f>
        <v>0.76625028309550181</v>
      </c>
      <c r="W44">
        <f t="shared" ca="1" si="19"/>
        <v>0.7782200567016837</v>
      </c>
      <c r="X44">
        <f t="shared" ca="1" si="19"/>
        <v>-0.83074303901955449</v>
      </c>
    </row>
    <row r="45" spans="2:24" x14ac:dyDescent="0.25">
      <c r="B45">
        <v>8</v>
      </c>
      <c r="J45">
        <f ca="1">_xlfn.COVARIANCE.S($M$7:$M$16,M7:M16)</f>
        <v>7.8308758926980984</v>
      </c>
      <c r="K45">
        <f t="shared" ref="K45:L45" ca="1" si="20">_xlfn.COVARIANCE.S($M$7:$M$16,N7:N16)</f>
        <v>0.76277230044783617</v>
      </c>
      <c r="L45">
        <f t="shared" ca="1" si="20"/>
        <v>-4.026371016860856</v>
      </c>
      <c r="N45">
        <v>8</v>
      </c>
      <c r="V45">
        <f ca="1">J45/($M$21*M21)</f>
        <v>1.000000000000002</v>
      </c>
      <c r="W45">
        <f t="shared" ref="W45:X45" ca="1" si="21">K45/($M$21*N21)</f>
        <v>0.19280017443321182</v>
      </c>
      <c r="X45">
        <f t="shared" ca="1" si="21"/>
        <v>-0.99423212865394839</v>
      </c>
    </row>
    <row r="46" spans="2:24" x14ac:dyDescent="0.25">
      <c r="B46">
        <v>9</v>
      </c>
      <c r="K46">
        <f ca="1">_xlfn.COVARIANCE.S($N$7:$N$16,N7:N16)</f>
        <v>1.9987783698923502</v>
      </c>
      <c r="L46">
        <f ca="1">_xlfn.COVARIANCE.S($N$7:$N$16,O7:O16)</f>
        <v>-0.60750611092922624</v>
      </c>
      <c r="N46">
        <v>9</v>
      </c>
      <c r="W46">
        <f ca="1">K46/($N$21*N21)</f>
        <v>0.9999999999999839</v>
      </c>
      <c r="X46">
        <f ca="1">L46/($N$21*O21)</f>
        <v>-0.29692550447285915</v>
      </c>
    </row>
    <row r="47" spans="2:24" x14ac:dyDescent="0.25">
      <c r="B47">
        <v>10</v>
      </c>
      <c r="L47">
        <f ca="1">_xlfn.COVARIANCE.S($O$7:$O$16,O7:O16)</f>
        <v>2.0943133193073167</v>
      </c>
      <c r="N47">
        <v>10</v>
      </c>
      <c r="X47">
        <f ca="1">L47/($O$21*O21)</f>
        <v>0.99999999999999578</v>
      </c>
    </row>
    <row r="52" spans="1:11" x14ac:dyDescent="0.25">
      <c r="A52" t="s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</row>
    <row r="53" spans="1:11" x14ac:dyDescent="0.25">
      <c r="A53" t="s">
        <v>7</v>
      </c>
      <c r="B53">
        <f ca="1">(O38+P39+Q40+R41+S42+T43+U44+V45+W46+X47)/10</f>
        <v>0.99999999999999822</v>
      </c>
      <c r="C53">
        <f ca="1">(P38+Q39+R40+S41+T42+U43+V44+W45+X46)/9</f>
        <v>0.16895524168383494</v>
      </c>
      <c r="D53">
        <f ca="1">(Q38+R39+S40+T41+U42+V43+W44+X45)/8</f>
        <v>-0.41428437529993978</v>
      </c>
      <c r="E53">
        <f ca="1">(R38+S39+T40+U41+V42+W43+X44)/7</f>
        <v>-0.40281905867986695</v>
      </c>
      <c r="F53">
        <f ca="1">(S38+T39+U40+V41+W42+X43)/6</f>
        <v>-0.32022831907988986</v>
      </c>
      <c r="G53">
        <f ca="1">(T38+U39+V40+W41+X42)/5</f>
        <v>-0.14563236330840729</v>
      </c>
      <c r="H53">
        <f ca="1">(U38+V39+W40+X41)/4</f>
        <v>0.97284702666099343</v>
      </c>
      <c r="I53">
        <f ca="1">(V38+W39+X40)/3</f>
        <v>0.42802002437371023</v>
      </c>
      <c r="J53">
        <f ca="1">(W38+X39)/2</f>
        <v>-0.17949248870848256</v>
      </c>
      <c r="K53">
        <f ca="1">X38</f>
        <v>-1.4430612277086221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9" sqref="A9"/>
    </sheetView>
  </sheetViews>
  <sheetFormatPr defaultRowHeight="15" x14ac:dyDescent="0.25"/>
  <cols>
    <col min="1" max="1" width="32" customWidth="1"/>
    <col min="2" max="5" width="9.28515625" bestFit="1" customWidth="1"/>
    <col min="6" max="6" width="9.85546875" bestFit="1" customWidth="1"/>
    <col min="7" max="10" width="9.28515625" bestFit="1" customWidth="1"/>
    <col min="11" max="11" width="9.85546875" bestFit="1" customWidth="1"/>
    <col min="12" max="13" width="9.28515625" bestFit="1" customWidth="1"/>
  </cols>
  <sheetData>
    <row r="1" spans="1:13" x14ac:dyDescent="0.25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ht="45" customHeight="1" x14ac:dyDescent="0.25">
      <c r="A2" s="1" t="s">
        <v>8</v>
      </c>
      <c r="B2" s="5">
        <v>10.9</v>
      </c>
      <c r="C2" s="5">
        <v>9.8000000000000007</v>
      </c>
      <c r="D2" s="5">
        <v>9</v>
      </c>
      <c r="E2" s="5">
        <v>9</v>
      </c>
      <c r="F2" s="5">
        <v>9.1</v>
      </c>
      <c r="G2" s="5">
        <v>8.8000000000000007</v>
      </c>
      <c r="H2" s="5">
        <v>8.6999999999999993</v>
      </c>
      <c r="I2" s="5">
        <v>8.4</v>
      </c>
      <c r="J2" s="5">
        <v>7.8</v>
      </c>
      <c r="K2" s="5">
        <v>7.9</v>
      </c>
      <c r="L2" s="5">
        <v>7.6</v>
      </c>
      <c r="M2" s="6">
        <v>7.4</v>
      </c>
    </row>
    <row r="3" spans="1:13" ht="45.75" customHeight="1" x14ac:dyDescent="0.25">
      <c r="A3" s="1" t="s">
        <v>9</v>
      </c>
      <c r="B3" s="5">
        <v>168</v>
      </c>
      <c r="C3" s="5">
        <v>158</v>
      </c>
      <c r="D3" s="5">
        <v>162</v>
      </c>
      <c r="E3" s="5">
        <v>142</v>
      </c>
      <c r="F3" s="5">
        <v>139</v>
      </c>
      <c r="G3" s="5">
        <v>127</v>
      </c>
      <c r="H3" s="5">
        <v>120</v>
      </c>
      <c r="I3" s="5">
        <v>115</v>
      </c>
      <c r="J3" s="5">
        <v>92</v>
      </c>
      <c r="K3" s="5">
        <v>111</v>
      </c>
      <c r="L3" s="5">
        <v>99</v>
      </c>
      <c r="M3" s="6">
        <v>82</v>
      </c>
    </row>
    <row r="5" spans="1:13" x14ac:dyDescent="0.25">
      <c r="B5" t="s">
        <v>6</v>
      </c>
      <c r="C5">
        <f>CORREL(B2:M2,B3:M3)</f>
        <v>0.91535577637918586</v>
      </c>
    </row>
    <row r="7" spans="1:13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</row>
    <row r="8" spans="1:13" x14ac:dyDescent="0.25">
      <c r="A8" t="s">
        <v>22</v>
      </c>
      <c r="B8">
        <f>-7.5629*B7 + 175.41</f>
        <v>167.84709999999998</v>
      </c>
      <c r="C8">
        <f t="shared" ref="C8:M8" si="0">-7.5629*C7 + 175.41</f>
        <v>160.2842</v>
      </c>
      <c r="D8">
        <f t="shared" si="0"/>
        <v>152.72129999999999</v>
      </c>
      <c r="E8">
        <f t="shared" si="0"/>
        <v>145.1584</v>
      </c>
      <c r="F8">
        <f t="shared" si="0"/>
        <v>137.59549999999999</v>
      </c>
      <c r="G8">
        <f t="shared" si="0"/>
        <v>130.0326</v>
      </c>
      <c r="H8">
        <f t="shared" si="0"/>
        <v>122.46969999999999</v>
      </c>
      <c r="I8">
        <f t="shared" si="0"/>
        <v>114.9068</v>
      </c>
      <c r="J8">
        <f t="shared" si="0"/>
        <v>107.34389999999999</v>
      </c>
      <c r="K8">
        <f t="shared" si="0"/>
        <v>99.780999999999992</v>
      </c>
      <c r="L8">
        <f t="shared" si="0"/>
        <v>92.218099999999993</v>
      </c>
      <c r="M8">
        <f t="shared" si="0"/>
        <v>84.655199999999994</v>
      </c>
    </row>
    <row r="9" spans="1:13" x14ac:dyDescent="0.25">
      <c r="A9" t="s">
        <v>23</v>
      </c>
      <c r="B9">
        <f>-0.2594*B7+10.386</f>
        <v>10.1266</v>
      </c>
      <c r="C9">
        <f t="shared" ref="C9:M9" si="1">-0.2594*C7+10.386</f>
        <v>9.8671999999999986</v>
      </c>
      <c r="D9">
        <f t="shared" si="1"/>
        <v>9.6077999999999992</v>
      </c>
      <c r="E9">
        <f t="shared" si="1"/>
        <v>9.3483999999999998</v>
      </c>
      <c r="F9">
        <f t="shared" si="1"/>
        <v>9.0889999999999986</v>
      </c>
      <c r="G9">
        <f t="shared" si="1"/>
        <v>8.8295999999999992</v>
      </c>
      <c r="H9">
        <f t="shared" si="1"/>
        <v>8.5701999999999998</v>
      </c>
      <c r="I9">
        <f t="shared" si="1"/>
        <v>8.3107999999999986</v>
      </c>
      <c r="J9">
        <f t="shared" si="1"/>
        <v>8.0513999999999992</v>
      </c>
      <c r="K9">
        <f t="shared" si="1"/>
        <v>7.7919999999999989</v>
      </c>
      <c r="L9">
        <f t="shared" si="1"/>
        <v>7.5325999999999986</v>
      </c>
      <c r="M9">
        <f t="shared" si="1"/>
        <v>7.2731999999999992</v>
      </c>
    </row>
    <row r="10" spans="1:13" x14ac:dyDescent="0.25">
      <c r="A10" t="s">
        <v>25</v>
      </c>
      <c r="B10" s="4">
        <f>B3-B8</f>
        <v>0.15290000000001669</v>
      </c>
      <c r="C10" s="4">
        <f t="shared" ref="C10:M10" si="2">C3-C8</f>
        <v>-2.2841999999999985</v>
      </c>
      <c r="D10" s="4">
        <f t="shared" si="2"/>
        <v>9.2787000000000148</v>
      </c>
      <c r="E10" s="4">
        <f t="shared" si="2"/>
        <v>-3.1584000000000003</v>
      </c>
      <c r="F10" s="4">
        <f t="shared" si="2"/>
        <v>1.404500000000013</v>
      </c>
      <c r="G10" s="4">
        <f t="shared" si="2"/>
        <v>-3.0326000000000022</v>
      </c>
      <c r="H10" s="4">
        <f t="shared" si="2"/>
        <v>-2.4696999999999889</v>
      </c>
      <c r="I10" s="4">
        <f t="shared" si="2"/>
        <v>9.3199999999995953E-2</v>
      </c>
      <c r="J10" s="4">
        <f t="shared" si="2"/>
        <v>-15.343899999999991</v>
      </c>
      <c r="K10" s="4">
        <f t="shared" si="2"/>
        <v>11.219000000000008</v>
      </c>
      <c r="L10" s="4">
        <f t="shared" si="2"/>
        <v>6.7819000000000074</v>
      </c>
      <c r="M10" s="4">
        <f t="shared" si="2"/>
        <v>-2.6551999999999936</v>
      </c>
    </row>
    <row r="11" spans="1:13" x14ac:dyDescent="0.25">
      <c r="A11" t="s">
        <v>24</v>
      </c>
      <c r="B11" s="4">
        <f>B2-B9</f>
        <v>0.77340000000000053</v>
      </c>
      <c r="C11" s="4">
        <f t="shared" ref="C11:M11" si="3">C2-C9</f>
        <v>-6.7199999999997928E-2</v>
      </c>
      <c r="D11" s="4">
        <f t="shared" si="3"/>
        <v>-0.60779999999999923</v>
      </c>
      <c r="E11" s="4">
        <f t="shared" si="3"/>
        <v>-0.34839999999999982</v>
      </c>
      <c r="F11" s="4">
        <f t="shared" si="3"/>
        <v>1.1000000000001009E-2</v>
      </c>
      <c r="G11" s="4">
        <f t="shared" si="3"/>
        <v>-2.9599999999998516E-2</v>
      </c>
      <c r="H11" s="4">
        <f t="shared" si="3"/>
        <v>0.12979999999999947</v>
      </c>
      <c r="I11" s="4">
        <f t="shared" si="3"/>
        <v>8.9200000000001722E-2</v>
      </c>
      <c r="J11" s="4">
        <f t="shared" si="3"/>
        <v>-0.2513999999999994</v>
      </c>
      <c r="K11" s="4">
        <f t="shared" si="3"/>
        <v>0.10800000000000143</v>
      </c>
      <c r="L11" s="4">
        <f t="shared" si="3"/>
        <v>6.7400000000001015E-2</v>
      </c>
      <c r="M11" s="4">
        <f t="shared" si="3"/>
        <v>0.12680000000000113</v>
      </c>
    </row>
    <row r="13" spans="1:13" x14ac:dyDescent="0.25">
      <c r="B13" t="s">
        <v>6</v>
      </c>
      <c r="C13">
        <f>CORREL(B10:M10,B11:M11)</f>
        <v>2.8102595919834009E-2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2021-03-03T09:23:25Z</dcterms:created>
  <dcterms:modified xsi:type="dcterms:W3CDTF">2021-03-03T11:07:56Z</dcterms:modified>
</cp:coreProperties>
</file>