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7005" yWindow="990" windowWidth="14310" windowHeight="11205" tabRatio="424" activeTab="1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1" hidden="1">Лист2!$A$5:$U$118</definedName>
  </definedNames>
  <calcPr calcId="145621"/>
</workbook>
</file>

<file path=xl/calcChain.xml><?xml version="1.0" encoding="utf-8"?>
<calcChain xmlns="http://schemas.openxmlformats.org/spreadsheetml/2006/main">
  <c r="U143" i="2" l="1"/>
  <c r="C7" i="2"/>
  <c r="P7" i="2"/>
  <c r="H7" i="2"/>
  <c r="U7" i="2"/>
  <c r="U8" i="2"/>
  <c r="U9" i="2"/>
  <c r="U10" i="2"/>
  <c r="U11" i="2"/>
  <c r="U12" i="2"/>
  <c r="U13" i="2"/>
  <c r="U14" i="2"/>
  <c r="U15" i="2"/>
  <c r="U16" i="2"/>
  <c r="U18" i="2"/>
  <c r="U19" i="2"/>
  <c r="U20" i="2"/>
  <c r="U21" i="2"/>
  <c r="U22" i="2"/>
  <c r="U23" i="2"/>
  <c r="U24" i="2"/>
  <c r="U25" i="2"/>
  <c r="U26" i="2"/>
  <c r="U27" i="2"/>
  <c r="P28" i="2"/>
  <c r="H28" i="2"/>
  <c r="U28" i="2"/>
  <c r="U29" i="2"/>
  <c r="U30" i="2"/>
  <c r="U31" i="2"/>
  <c r="U32" i="2"/>
  <c r="U33" i="2"/>
  <c r="U34" i="2"/>
  <c r="P35" i="2"/>
  <c r="H35" i="2"/>
  <c r="U35" i="2"/>
  <c r="U36" i="2"/>
  <c r="U37" i="2"/>
  <c r="U38" i="2"/>
  <c r="U39" i="2"/>
  <c r="U40" i="2"/>
  <c r="P41" i="2"/>
  <c r="H41" i="2"/>
  <c r="U41" i="2"/>
  <c r="U42" i="2"/>
  <c r="U43" i="2"/>
  <c r="U44" i="2"/>
  <c r="U45" i="2"/>
  <c r="U46" i="2"/>
  <c r="U47" i="2"/>
  <c r="U48" i="2"/>
  <c r="U49" i="2"/>
  <c r="P65" i="2"/>
  <c r="H65" i="2"/>
  <c r="U65" i="2"/>
  <c r="U66" i="2"/>
  <c r="U67" i="2"/>
  <c r="U68" i="2"/>
  <c r="U69" i="2"/>
  <c r="U70" i="2"/>
  <c r="U71" i="2"/>
  <c r="U73" i="2"/>
  <c r="U74" i="2"/>
  <c r="P75" i="2"/>
  <c r="H75" i="2"/>
  <c r="U75" i="2"/>
  <c r="U76" i="2"/>
  <c r="U77" i="2"/>
  <c r="U78" i="2"/>
  <c r="U79" i="2"/>
  <c r="U80" i="2"/>
  <c r="P81" i="2"/>
  <c r="H81" i="2"/>
  <c r="U81" i="2"/>
  <c r="U82" i="2"/>
  <c r="U83" i="2"/>
  <c r="U84" i="2"/>
  <c r="U85" i="2"/>
  <c r="U86" i="2"/>
  <c r="P87" i="2"/>
  <c r="H87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P103" i="2"/>
  <c r="H103" i="2"/>
  <c r="U103" i="2"/>
  <c r="U104" i="2"/>
  <c r="U106" i="2"/>
  <c r="U107" i="2"/>
  <c r="U108" i="2"/>
  <c r="P109" i="2"/>
  <c r="H109" i="2"/>
  <c r="U109" i="2"/>
  <c r="U110" i="2"/>
  <c r="U111" i="2"/>
  <c r="U112" i="2"/>
  <c r="U113" i="2"/>
  <c r="U114" i="2"/>
  <c r="U115" i="2"/>
  <c r="U116" i="2"/>
  <c r="U117" i="2"/>
  <c r="U118" i="2"/>
  <c r="U119" i="2"/>
  <c r="P120" i="2"/>
  <c r="H120" i="2"/>
  <c r="U120" i="2"/>
  <c r="U121" i="2"/>
  <c r="U122" i="2"/>
  <c r="U123" i="2"/>
  <c r="U124" i="2"/>
  <c r="U125" i="2"/>
  <c r="P126" i="2"/>
  <c r="H126" i="2"/>
  <c r="U126" i="2"/>
  <c r="U127" i="2"/>
  <c r="U128" i="2"/>
  <c r="U129" i="2"/>
  <c r="U130" i="2"/>
  <c r="U131" i="2"/>
  <c r="U132" i="2"/>
  <c r="P133" i="2"/>
  <c r="H133" i="2"/>
  <c r="U133" i="2"/>
  <c r="U134" i="2"/>
  <c r="U135" i="2"/>
  <c r="U136" i="2"/>
  <c r="U137" i="2"/>
  <c r="U138" i="2"/>
  <c r="U139" i="2"/>
  <c r="P140" i="2"/>
  <c r="H140" i="2"/>
  <c r="U140" i="2"/>
  <c r="U141" i="2"/>
  <c r="U147" i="2"/>
  <c r="U148" i="2"/>
  <c r="U149" i="2"/>
  <c r="U150" i="2"/>
  <c r="U151" i="2"/>
  <c r="U152" i="2"/>
  <c r="U153" i="2"/>
  <c r="U154" i="2"/>
  <c r="U155" i="2"/>
  <c r="U156" i="2"/>
  <c r="U157" i="2"/>
  <c r="P158" i="2"/>
  <c r="H158" i="2"/>
  <c r="U158" i="2"/>
  <c r="U159" i="2"/>
  <c r="U160" i="2"/>
  <c r="U161" i="2"/>
  <c r="U162" i="2"/>
  <c r="P163" i="2"/>
  <c r="H163" i="2"/>
  <c r="U163" i="2"/>
  <c r="U164" i="2"/>
  <c r="U165" i="2"/>
  <c r="U166" i="2"/>
  <c r="P167" i="2"/>
  <c r="H167" i="2"/>
  <c r="U167" i="2"/>
  <c r="U168" i="2"/>
  <c r="U169" i="2"/>
  <c r="U170" i="2"/>
  <c r="P171" i="2"/>
  <c r="H171" i="2"/>
  <c r="U171" i="2"/>
  <c r="U172" i="2"/>
  <c r="T163" i="2"/>
  <c r="D163" i="2"/>
  <c r="F163" i="2"/>
  <c r="G163" i="2"/>
  <c r="I163" i="2"/>
  <c r="K163" i="2"/>
  <c r="L163" i="2"/>
  <c r="M163" i="2"/>
  <c r="O163" i="2"/>
  <c r="Q163" i="2"/>
  <c r="S163" i="2"/>
  <c r="C163" i="2"/>
  <c r="D158" i="2"/>
  <c r="F158" i="2"/>
  <c r="G158" i="2"/>
  <c r="I158" i="2"/>
  <c r="K158" i="2"/>
  <c r="L158" i="2"/>
  <c r="M158" i="2"/>
  <c r="O158" i="2"/>
  <c r="Q158" i="2"/>
  <c r="S158" i="2"/>
  <c r="T158" i="2"/>
  <c r="C158" i="2"/>
  <c r="D133" i="2"/>
  <c r="F133" i="2"/>
  <c r="G133" i="2"/>
  <c r="I133" i="2"/>
  <c r="K133" i="2"/>
  <c r="L133" i="2"/>
  <c r="M133" i="2"/>
  <c r="O133" i="2"/>
  <c r="Q133" i="2"/>
  <c r="S133" i="2"/>
  <c r="T133" i="2"/>
  <c r="C133" i="2"/>
  <c r="D120" i="2"/>
  <c r="F120" i="2"/>
  <c r="G120" i="2"/>
  <c r="I120" i="2"/>
  <c r="K120" i="2"/>
  <c r="L120" i="2"/>
  <c r="M120" i="2"/>
  <c r="O120" i="2"/>
  <c r="Q120" i="2"/>
  <c r="S120" i="2"/>
  <c r="T120" i="2"/>
  <c r="C120" i="2"/>
  <c r="D81" i="2"/>
  <c r="F81" i="2"/>
  <c r="G81" i="2"/>
  <c r="I81" i="2"/>
  <c r="K81" i="2"/>
  <c r="L81" i="2"/>
  <c r="M81" i="2"/>
  <c r="O81" i="2"/>
  <c r="Q81" i="2"/>
  <c r="S81" i="2"/>
  <c r="T81" i="2"/>
  <c r="C81" i="2"/>
  <c r="D41" i="2"/>
  <c r="F41" i="2"/>
  <c r="G41" i="2"/>
  <c r="I41" i="2"/>
  <c r="K41" i="2"/>
  <c r="L41" i="2"/>
  <c r="M41" i="2"/>
  <c r="O41" i="2"/>
  <c r="Q41" i="2"/>
  <c r="S41" i="2"/>
  <c r="T41" i="2"/>
  <c r="C41" i="2"/>
  <c r="D28" i="2"/>
  <c r="F28" i="2"/>
  <c r="G28" i="2"/>
  <c r="I28" i="2"/>
  <c r="K28" i="2"/>
  <c r="L28" i="2"/>
  <c r="M28" i="2"/>
  <c r="O28" i="2"/>
  <c r="Q28" i="2"/>
  <c r="S28" i="2"/>
  <c r="T28" i="2"/>
  <c r="C28" i="2"/>
  <c r="R119" i="2"/>
  <c r="E119" i="2"/>
  <c r="V119" i="2"/>
  <c r="C109" i="2"/>
  <c r="D109" i="2"/>
  <c r="F109" i="2"/>
  <c r="G109" i="2"/>
  <c r="I109" i="2"/>
  <c r="K109" i="2"/>
  <c r="L109" i="2"/>
  <c r="M109" i="2"/>
  <c r="AY109" i="2"/>
  <c r="O109" i="2"/>
  <c r="BA109" i="2"/>
  <c r="Q109" i="2"/>
  <c r="S109" i="2"/>
  <c r="T109" i="2"/>
  <c r="N119" i="2"/>
  <c r="J119" i="2"/>
  <c r="AX109" i="2"/>
  <c r="D75" i="2"/>
  <c r="F75" i="2"/>
  <c r="G75" i="2"/>
  <c r="I75" i="2"/>
  <c r="K75" i="2"/>
  <c r="L75" i="2"/>
  <c r="M75" i="2"/>
  <c r="O75" i="2"/>
  <c r="Q75" i="2"/>
  <c r="S75" i="2"/>
  <c r="T75" i="2"/>
  <c r="C75" i="2"/>
  <c r="AX22" i="2"/>
  <c r="AY22" i="2"/>
  <c r="BA22" i="2"/>
  <c r="AX23" i="2"/>
  <c r="AY23" i="2"/>
  <c r="BA23" i="2"/>
  <c r="N23" i="2"/>
  <c r="X23" i="2"/>
  <c r="AX8" i="2"/>
  <c r="AY8" i="2"/>
  <c r="BA8" i="2"/>
  <c r="AX9" i="2"/>
  <c r="AY9" i="2"/>
  <c r="BA9" i="2"/>
  <c r="AX10" i="2"/>
  <c r="AY10" i="2"/>
  <c r="BA10" i="2"/>
  <c r="AX11" i="2"/>
  <c r="AY11" i="2"/>
  <c r="BA11" i="2"/>
  <c r="AX12" i="2"/>
  <c r="AY12" i="2"/>
  <c r="BA12" i="2"/>
  <c r="AX13" i="2"/>
  <c r="AY13" i="2"/>
  <c r="BA13" i="2"/>
  <c r="AX14" i="2"/>
  <c r="AY14" i="2"/>
  <c r="BA14" i="2"/>
  <c r="AX15" i="2"/>
  <c r="AY15" i="2"/>
  <c r="BA15" i="2"/>
  <c r="AX16" i="2"/>
  <c r="AY16" i="2"/>
  <c r="BA16" i="2"/>
  <c r="AX17" i="2"/>
  <c r="AY17" i="2"/>
  <c r="AZ17" i="2"/>
  <c r="BA17" i="2"/>
  <c r="AX18" i="2"/>
  <c r="AY18" i="2"/>
  <c r="BA18" i="2"/>
  <c r="AX19" i="2"/>
  <c r="AY19" i="2"/>
  <c r="BA19" i="2"/>
  <c r="AX20" i="2"/>
  <c r="AY20" i="2"/>
  <c r="BA20" i="2"/>
  <c r="AX21" i="2"/>
  <c r="AY21" i="2"/>
  <c r="BA21" i="2"/>
  <c r="AX24" i="2"/>
  <c r="AY24" i="2"/>
  <c r="BA24" i="2"/>
  <c r="AX25" i="2"/>
  <c r="AY25" i="2"/>
  <c r="BA25" i="2"/>
  <c r="AX26" i="2"/>
  <c r="AY26" i="2"/>
  <c r="BA26" i="2"/>
  <c r="AX27" i="2"/>
  <c r="AY27" i="2"/>
  <c r="BA27" i="2"/>
  <c r="AX28" i="2"/>
  <c r="AY28" i="2"/>
  <c r="BA28" i="2"/>
  <c r="AX29" i="2"/>
  <c r="AY29" i="2"/>
  <c r="BA29" i="2"/>
  <c r="AX30" i="2"/>
  <c r="AY30" i="2"/>
  <c r="BA30" i="2"/>
  <c r="AX31" i="2"/>
  <c r="AY31" i="2"/>
  <c r="BA31" i="2"/>
  <c r="AX32" i="2"/>
  <c r="AY32" i="2"/>
  <c r="BA32" i="2"/>
  <c r="AX33" i="2"/>
  <c r="AY33" i="2"/>
  <c r="BA33" i="2"/>
  <c r="AX34" i="2"/>
  <c r="AY34" i="2"/>
  <c r="BA34" i="2"/>
  <c r="AX36" i="2"/>
  <c r="AY36" i="2"/>
  <c r="BA36" i="2"/>
  <c r="AX37" i="2"/>
  <c r="AY37" i="2"/>
  <c r="BA37" i="2"/>
  <c r="AX38" i="2"/>
  <c r="AY38" i="2"/>
  <c r="BA38" i="2"/>
  <c r="AX39" i="2"/>
  <c r="AY39" i="2"/>
  <c r="BA39" i="2"/>
  <c r="AX40" i="2"/>
  <c r="AY40" i="2"/>
  <c r="BA40" i="2"/>
  <c r="AX41" i="2"/>
  <c r="AY41" i="2"/>
  <c r="BA41" i="2"/>
  <c r="AX42" i="2"/>
  <c r="AY42" i="2"/>
  <c r="BA42" i="2"/>
  <c r="AX43" i="2"/>
  <c r="AY43" i="2"/>
  <c r="BA43" i="2"/>
  <c r="AX44" i="2"/>
  <c r="AY44" i="2"/>
  <c r="BA44" i="2"/>
  <c r="AX45" i="2"/>
  <c r="AY45" i="2"/>
  <c r="BA45" i="2"/>
  <c r="AX46" i="2"/>
  <c r="AY46" i="2"/>
  <c r="BA46" i="2"/>
  <c r="AX47" i="2"/>
  <c r="AY47" i="2"/>
  <c r="BA47" i="2"/>
  <c r="AX48" i="2"/>
  <c r="AY48" i="2"/>
  <c r="BA48" i="2"/>
  <c r="AX49" i="2"/>
  <c r="AY49" i="2"/>
  <c r="BA49" i="2"/>
  <c r="AX50" i="2"/>
  <c r="AY50" i="2"/>
  <c r="AZ50" i="2"/>
  <c r="BA50" i="2"/>
  <c r="AX51" i="2"/>
  <c r="AY51" i="2"/>
  <c r="AZ51" i="2"/>
  <c r="BA51" i="2"/>
  <c r="AX52" i="2"/>
  <c r="AY52" i="2"/>
  <c r="AZ52" i="2"/>
  <c r="BA52" i="2"/>
  <c r="AX53" i="2"/>
  <c r="AY53" i="2"/>
  <c r="AZ53" i="2"/>
  <c r="BA53" i="2"/>
  <c r="AX54" i="2"/>
  <c r="AY54" i="2"/>
  <c r="AZ54" i="2"/>
  <c r="BA54" i="2"/>
  <c r="AX55" i="2"/>
  <c r="AY55" i="2"/>
  <c r="AZ55" i="2"/>
  <c r="BA55" i="2"/>
  <c r="AX56" i="2"/>
  <c r="AY56" i="2"/>
  <c r="AZ56" i="2"/>
  <c r="BA56" i="2"/>
  <c r="AX57" i="2"/>
  <c r="AY57" i="2"/>
  <c r="AZ57" i="2"/>
  <c r="BA57" i="2"/>
  <c r="AX58" i="2"/>
  <c r="AY58" i="2"/>
  <c r="AZ58" i="2"/>
  <c r="BA58" i="2"/>
  <c r="AX59" i="2"/>
  <c r="AY59" i="2"/>
  <c r="AZ59" i="2"/>
  <c r="BA59" i="2"/>
  <c r="AX60" i="2"/>
  <c r="AY60" i="2"/>
  <c r="AZ60" i="2"/>
  <c r="BA60" i="2"/>
  <c r="AX61" i="2"/>
  <c r="AY61" i="2"/>
  <c r="AZ61" i="2"/>
  <c r="BA61" i="2"/>
  <c r="AX62" i="2"/>
  <c r="AY62" i="2"/>
  <c r="AZ62" i="2"/>
  <c r="BA62" i="2"/>
  <c r="AX63" i="2"/>
  <c r="AY63" i="2"/>
  <c r="AZ63" i="2"/>
  <c r="BA63" i="2"/>
  <c r="AX64" i="2"/>
  <c r="AY64" i="2"/>
  <c r="AZ64" i="2"/>
  <c r="BA64" i="2"/>
  <c r="AX66" i="2"/>
  <c r="AY66" i="2"/>
  <c r="BA66" i="2"/>
  <c r="AX67" i="2"/>
  <c r="AY67" i="2"/>
  <c r="BA67" i="2"/>
  <c r="AX68" i="2"/>
  <c r="AY68" i="2"/>
  <c r="BA68" i="2"/>
  <c r="AX69" i="2"/>
  <c r="AY69" i="2"/>
  <c r="BA69" i="2"/>
  <c r="AX70" i="2"/>
  <c r="AY70" i="2"/>
  <c r="BA70" i="2"/>
  <c r="AX71" i="2"/>
  <c r="AY71" i="2"/>
  <c r="BA71" i="2"/>
  <c r="AX72" i="2"/>
  <c r="AY72" i="2"/>
  <c r="AZ72" i="2"/>
  <c r="BA72" i="2"/>
  <c r="AX73" i="2"/>
  <c r="AY73" i="2"/>
  <c r="BA73" i="2"/>
  <c r="AX74" i="2"/>
  <c r="AY74" i="2"/>
  <c r="BA74" i="2"/>
  <c r="AX76" i="2"/>
  <c r="AY76" i="2"/>
  <c r="BA76" i="2"/>
  <c r="AX77" i="2"/>
  <c r="AY77" i="2"/>
  <c r="BA77" i="2"/>
  <c r="AX78" i="2"/>
  <c r="AY78" i="2"/>
  <c r="BA78" i="2"/>
  <c r="AX79" i="2"/>
  <c r="AY79" i="2"/>
  <c r="BA79" i="2"/>
  <c r="AX80" i="2"/>
  <c r="AY80" i="2"/>
  <c r="BA80" i="2"/>
  <c r="AX81" i="2"/>
  <c r="AY81" i="2"/>
  <c r="BA81" i="2"/>
  <c r="AX82" i="2"/>
  <c r="AY82" i="2"/>
  <c r="BA82" i="2"/>
  <c r="AX83" i="2"/>
  <c r="AY83" i="2"/>
  <c r="BA83" i="2"/>
  <c r="AX84" i="2"/>
  <c r="AY84" i="2"/>
  <c r="BA84" i="2"/>
  <c r="AX85" i="2"/>
  <c r="AY85" i="2"/>
  <c r="BA85" i="2"/>
  <c r="AX86" i="2"/>
  <c r="AY86" i="2"/>
  <c r="BA86" i="2"/>
  <c r="L87" i="2"/>
  <c r="AX87" i="2"/>
  <c r="AX88" i="2"/>
  <c r="AY88" i="2"/>
  <c r="BA88" i="2"/>
  <c r="AX89" i="2"/>
  <c r="AY89" i="2"/>
  <c r="BA89" i="2"/>
  <c r="AX90" i="2"/>
  <c r="AY90" i="2"/>
  <c r="BA90" i="2"/>
  <c r="AX91" i="2"/>
  <c r="AY91" i="2"/>
  <c r="BA91" i="2"/>
  <c r="AX92" i="2"/>
  <c r="AY92" i="2"/>
  <c r="BA92" i="2"/>
  <c r="AX93" i="2"/>
  <c r="AY93" i="2"/>
  <c r="BA93" i="2"/>
  <c r="AX94" i="2"/>
  <c r="AY94" i="2"/>
  <c r="BA94" i="2"/>
  <c r="AX95" i="2"/>
  <c r="AY95" i="2"/>
  <c r="BA95" i="2"/>
  <c r="AX96" i="2"/>
  <c r="AY96" i="2"/>
  <c r="BA96" i="2"/>
  <c r="AX97" i="2"/>
  <c r="AY97" i="2"/>
  <c r="BA97" i="2"/>
  <c r="AX98" i="2"/>
  <c r="AY98" i="2"/>
  <c r="BA98" i="2"/>
  <c r="AX99" i="2"/>
  <c r="AY99" i="2"/>
  <c r="BA99" i="2"/>
  <c r="AX100" i="2"/>
  <c r="AY100" i="2"/>
  <c r="BA100" i="2"/>
  <c r="AX101" i="2"/>
  <c r="AY101" i="2"/>
  <c r="BA101" i="2"/>
  <c r="AX102" i="2"/>
  <c r="AY102" i="2"/>
  <c r="BA102" i="2"/>
  <c r="AX104" i="2"/>
  <c r="AY104" i="2"/>
  <c r="BA104" i="2"/>
  <c r="AX105" i="2"/>
  <c r="AY105" i="2"/>
  <c r="AZ105" i="2"/>
  <c r="BA105" i="2"/>
  <c r="AX106" i="2"/>
  <c r="AY106" i="2"/>
  <c r="BA106" i="2"/>
  <c r="AX107" i="2"/>
  <c r="AY107" i="2"/>
  <c r="BA107" i="2"/>
  <c r="AX108" i="2"/>
  <c r="AY108" i="2"/>
  <c r="BA108" i="2"/>
  <c r="AX110" i="2"/>
  <c r="AY110" i="2"/>
  <c r="BA110" i="2"/>
  <c r="AX111" i="2"/>
  <c r="AY111" i="2"/>
  <c r="BA111" i="2"/>
  <c r="AX112" i="2"/>
  <c r="AY112" i="2"/>
  <c r="BA112" i="2"/>
  <c r="AX113" i="2"/>
  <c r="AY113" i="2"/>
  <c r="BA113" i="2"/>
  <c r="AX114" i="2"/>
  <c r="AY114" i="2"/>
  <c r="BA114" i="2"/>
  <c r="AX115" i="2"/>
  <c r="AY115" i="2"/>
  <c r="BA115" i="2"/>
  <c r="AX116" i="2"/>
  <c r="AY116" i="2"/>
  <c r="BA116" i="2"/>
  <c r="AX117" i="2"/>
  <c r="AY117" i="2"/>
  <c r="BA117" i="2"/>
  <c r="AX118" i="2"/>
  <c r="AY118" i="2"/>
  <c r="BA118" i="2"/>
  <c r="AX120" i="2"/>
  <c r="AY120" i="2"/>
  <c r="BA120" i="2"/>
  <c r="AX121" i="2"/>
  <c r="AY121" i="2"/>
  <c r="BA121" i="2"/>
  <c r="AX122" i="2"/>
  <c r="AY122" i="2"/>
  <c r="BA122" i="2"/>
  <c r="AX123" i="2"/>
  <c r="AY123" i="2"/>
  <c r="BA123" i="2"/>
  <c r="AX124" i="2"/>
  <c r="AY124" i="2"/>
  <c r="BA124" i="2"/>
  <c r="AX125" i="2"/>
  <c r="AY125" i="2"/>
  <c r="BA125" i="2"/>
  <c r="AX127" i="2"/>
  <c r="AY127" i="2"/>
  <c r="BA127" i="2"/>
  <c r="AX128" i="2"/>
  <c r="AY128" i="2"/>
  <c r="BA128" i="2"/>
  <c r="AX129" i="2"/>
  <c r="AY129" i="2"/>
  <c r="BA129" i="2"/>
  <c r="AX130" i="2"/>
  <c r="AY130" i="2"/>
  <c r="BA130" i="2"/>
  <c r="AX131" i="2"/>
  <c r="AY131" i="2"/>
  <c r="BA131" i="2"/>
  <c r="AX132" i="2"/>
  <c r="AY132" i="2"/>
  <c r="BA132" i="2"/>
  <c r="AX133" i="2"/>
  <c r="AY133" i="2"/>
  <c r="BA133" i="2"/>
  <c r="AX134" i="2"/>
  <c r="AY134" i="2"/>
  <c r="BA134" i="2"/>
  <c r="AX135" i="2"/>
  <c r="AY135" i="2"/>
  <c r="BA135" i="2"/>
  <c r="AX136" i="2"/>
  <c r="AY136" i="2"/>
  <c r="BA136" i="2"/>
  <c r="AX137" i="2"/>
  <c r="AY137" i="2"/>
  <c r="BA137" i="2"/>
  <c r="AX138" i="2"/>
  <c r="AY138" i="2"/>
  <c r="BA138" i="2"/>
  <c r="AX139" i="2"/>
  <c r="AY139" i="2"/>
  <c r="BA139" i="2"/>
  <c r="AX141" i="2"/>
  <c r="AY141" i="2"/>
  <c r="BA141" i="2"/>
  <c r="AX142" i="2"/>
  <c r="AY142" i="2"/>
  <c r="BA142" i="2"/>
  <c r="AX143" i="2"/>
  <c r="AY143" i="2"/>
  <c r="BA143" i="2"/>
  <c r="AX144" i="2"/>
  <c r="AY144" i="2"/>
  <c r="BA144" i="2"/>
  <c r="AX145" i="2"/>
  <c r="AY145" i="2"/>
  <c r="BA145" i="2"/>
  <c r="AX146" i="2"/>
  <c r="AY146" i="2"/>
  <c r="BA146" i="2"/>
  <c r="AX147" i="2"/>
  <c r="AY147" i="2"/>
  <c r="BA147" i="2"/>
  <c r="AX148" i="2"/>
  <c r="AY148" i="2"/>
  <c r="BA148" i="2"/>
  <c r="AX149" i="2"/>
  <c r="AY149" i="2"/>
  <c r="BA149" i="2"/>
  <c r="AX150" i="2"/>
  <c r="AY150" i="2"/>
  <c r="BA150" i="2"/>
  <c r="AX151" i="2"/>
  <c r="AY151" i="2"/>
  <c r="BA151" i="2"/>
  <c r="AX152" i="2"/>
  <c r="AY152" i="2"/>
  <c r="BA152" i="2"/>
  <c r="AX153" i="2"/>
  <c r="AY153" i="2"/>
  <c r="BA153" i="2"/>
  <c r="AX154" i="2"/>
  <c r="AY154" i="2"/>
  <c r="BA154" i="2"/>
  <c r="AX155" i="2"/>
  <c r="AY155" i="2"/>
  <c r="BA155" i="2"/>
  <c r="AX156" i="2"/>
  <c r="AY156" i="2"/>
  <c r="BA156" i="2"/>
  <c r="AX157" i="2"/>
  <c r="AY157" i="2"/>
  <c r="BA157" i="2"/>
  <c r="AX158" i="2"/>
  <c r="AY158" i="2"/>
  <c r="BA158" i="2"/>
  <c r="AX159" i="2"/>
  <c r="AY159" i="2"/>
  <c r="BA159" i="2"/>
  <c r="AX160" i="2"/>
  <c r="AY160" i="2"/>
  <c r="BA160" i="2"/>
  <c r="AX161" i="2"/>
  <c r="AY161" i="2"/>
  <c r="BA161" i="2"/>
  <c r="AX162" i="2"/>
  <c r="AY162" i="2"/>
  <c r="BA162" i="2"/>
  <c r="AX163" i="2"/>
  <c r="AY163" i="2"/>
  <c r="BA163" i="2"/>
  <c r="AX164" i="2"/>
  <c r="AY164" i="2"/>
  <c r="BA164" i="2"/>
  <c r="AX165" i="2"/>
  <c r="AY165" i="2"/>
  <c r="BA165" i="2"/>
  <c r="AX166" i="2"/>
  <c r="AY166" i="2"/>
  <c r="BA166" i="2"/>
  <c r="AX168" i="2"/>
  <c r="AY168" i="2"/>
  <c r="BA168" i="2"/>
  <c r="AX169" i="2"/>
  <c r="AY169" i="2"/>
  <c r="BA169" i="2"/>
  <c r="AX170" i="2"/>
  <c r="AY170" i="2"/>
  <c r="BA170" i="2"/>
  <c r="AX172" i="2"/>
  <c r="AY172" i="2"/>
  <c r="BA172" i="2"/>
  <c r="N31" i="2"/>
  <c r="R31" i="2"/>
  <c r="N33" i="2"/>
  <c r="R33" i="2"/>
  <c r="R36" i="2"/>
  <c r="AA41" i="2"/>
  <c r="AC41" i="2"/>
  <c r="AD41" i="2"/>
  <c r="AE41" i="2"/>
  <c r="AF41" i="2"/>
  <c r="AH41" i="2"/>
  <c r="AI41" i="2"/>
  <c r="AJ41" i="2"/>
  <c r="AL41" i="2"/>
  <c r="AM41" i="2"/>
  <c r="AN41" i="2"/>
  <c r="AP41" i="2"/>
  <c r="AQ41" i="2"/>
  <c r="Z41" i="2"/>
  <c r="V16" i="2"/>
  <c r="V17" i="2"/>
  <c r="W17" i="2"/>
  <c r="X17" i="2"/>
  <c r="Y17" i="2"/>
  <c r="Y22" i="2"/>
  <c r="V36" i="2"/>
  <c r="X48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V72" i="2"/>
  <c r="W72" i="2"/>
  <c r="X72" i="2"/>
  <c r="Y72" i="2"/>
  <c r="V105" i="2"/>
  <c r="W105" i="2"/>
  <c r="X105" i="2"/>
  <c r="Y105" i="2"/>
  <c r="X9" i="2"/>
  <c r="Y9" i="2"/>
  <c r="X10" i="2"/>
  <c r="Y10" i="2"/>
  <c r="Y12" i="2"/>
  <c r="Y13" i="2"/>
  <c r="T171" i="2"/>
  <c r="D171" i="2"/>
  <c r="F171" i="2"/>
  <c r="G171" i="2"/>
  <c r="I171" i="2"/>
  <c r="K171" i="2"/>
  <c r="L171" i="2"/>
  <c r="M171" i="2"/>
  <c r="O171" i="2"/>
  <c r="Q171" i="2"/>
  <c r="S171" i="2"/>
  <c r="C171" i="2"/>
  <c r="D167" i="2"/>
  <c r="F167" i="2"/>
  <c r="G167" i="2"/>
  <c r="I167" i="2"/>
  <c r="K167" i="2"/>
  <c r="L167" i="2"/>
  <c r="M167" i="2"/>
  <c r="O167" i="2"/>
  <c r="Q167" i="2"/>
  <c r="S167" i="2"/>
  <c r="T167" i="2"/>
  <c r="C167" i="2"/>
  <c r="F140" i="2"/>
  <c r="G140" i="2"/>
  <c r="I140" i="2"/>
  <c r="K140" i="2"/>
  <c r="L140" i="2"/>
  <c r="M140" i="2"/>
  <c r="O140" i="2"/>
  <c r="Q140" i="2"/>
  <c r="S140" i="2"/>
  <c r="T140" i="2"/>
  <c r="D140" i="2"/>
  <c r="C140" i="2"/>
  <c r="D126" i="2"/>
  <c r="F126" i="2"/>
  <c r="G126" i="2"/>
  <c r="I126" i="2"/>
  <c r="K126" i="2"/>
  <c r="L126" i="2"/>
  <c r="M126" i="2"/>
  <c r="O126" i="2"/>
  <c r="Q126" i="2"/>
  <c r="S126" i="2"/>
  <c r="T126" i="2"/>
  <c r="C126" i="2"/>
  <c r="D103" i="2"/>
  <c r="F103" i="2"/>
  <c r="G103" i="2"/>
  <c r="I103" i="2"/>
  <c r="K103" i="2"/>
  <c r="L103" i="2"/>
  <c r="M103" i="2"/>
  <c r="O103" i="2"/>
  <c r="Q103" i="2"/>
  <c r="S103" i="2"/>
  <c r="T103" i="2"/>
  <c r="C103" i="2"/>
  <c r="D87" i="2"/>
  <c r="AA87" i="2"/>
  <c r="F87" i="2"/>
  <c r="AC87" i="2"/>
  <c r="G87" i="2"/>
  <c r="AD87" i="2"/>
  <c r="I87" i="2"/>
  <c r="AF87" i="2"/>
  <c r="K87" i="2"/>
  <c r="AI87" i="2"/>
  <c r="M87" i="2"/>
  <c r="AJ87" i="2"/>
  <c r="O87" i="2"/>
  <c r="AL87" i="2"/>
  <c r="AM87" i="2"/>
  <c r="Q87" i="2"/>
  <c r="AN87" i="2"/>
  <c r="S87" i="2"/>
  <c r="AP87" i="2"/>
  <c r="T87" i="2"/>
  <c r="AQ87" i="2"/>
  <c r="C87" i="2"/>
  <c r="Z87" i="2"/>
  <c r="D65" i="2"/>
  <c r="AA65" i="2"/>
  <c r="F65" i="2"/>
  <c r="AC65" i="2"/>
  <c r="G65" i="2"/>
  <c r="AD65" i="2"/>
  <c r="AE65" i="2"/>
  <c r="I65" i="2"/>
  <c r="AF65" i="2"/>
  <c r="K65" i="2"/>
  <c r="AH65" i="2"/>
  <c r="L65" i="2"/>
  <c r="AI65" i="2"/>
  <c r="M65" i="2"/>
  <c r="AJ65" i="2"/>
  <c r="O65" i="2"/>
  <c r="AL65" i="2"/>
  <c r="Q65" i="2"/>
  <c r="AN65" i="2"/>
  <c r="S65" i="2"/>
  <c r="AP65" i="2"/>
  <c r="T65" i="2"/>
  <c r="AQ65" i="2"/>
  <c r="C65" i="2"/>
  <c r="Z65" i="2"/>
  <c r="D35" i="2"/>
  <c r="AA35" i="2"/>
  <c r="F35" i="2"/>
  <c r="AC35" i="2"/>
  <c r="G35" i="2"/>
  <c r="AD35" i="2"/>
  <c r="AE35" i="2"/>
  <c r="I35" i="2"/>
  <c r="AF35" i="2"/>
  <c r="K35" i="2"/>
  <c r="AH35" i="2"/>
  <c r="L35" i="2"/>
  <c r="AI35" i="2"/>
  <c r="M35" i="2"/>
  <c r="AJ35" i="2"/>
  <c r="O35" i="2"/>
  <c r="AL35" i="2"/>
  <c r="Q35" i="2"/>
  <c r="AN35" i="2"/>
  <c r="S35" i="2"/>
  <c r="AP35" i="2"/>
  <c r="T35" i="2"/>
  <c r="C35" i="2"/>
  <c r="D7" i="2"/>
  <c r="G7" i="2"/>
  <c r="I7" i="2"/>
  <c r="K7" i="2"/>
  <c r="L7" i="2"/>
  <c r="M7" i="2"/>
  <c r="O7" i="2"/>
  <c r="Q7" i="2"/>
  <c r="S7" i="2"/>
  <c r="T7" i="2"/>
  <c r="T6" i="2"/>
  <c r="S6" i="2"/>
  <c r="Q6" i="2"/>
  <c r="K6" i="2"/>
  <c r="I6" i="2"/>
  <c r="H6" i="2"/>
  <c r="M6" i="2"/>
  <c r="P6" i="2"/>
  <c r="G6" i="2"/>
  <c r="D6" i="2"/>
  <c r="O6" i="2"/>
  <c r="L6" i="2"/>
  <c r="BA171" i="2"/>
  <c r="AX171" i="2"/>
  <c r="AX167" i="2"/>
  <c r="AE7" i="2"/>
  <c r="AI7" i="2"/>
  <c r="AQ7" i="2"/>
  <c r="AL7" i="2"/>
  <c r="AN7" i="2"/>
  <c r="BA167" i="2"/>
  <c r="AP7" i="2"/>
  <c r="AX103" i="2"/>
  <c r="AY167" i="2"/>
  <c r="AH7" i="2"/>
  <c r="AD7" i="2"/>
  <c r="BA126" i="2"/>
  <c r="AJ7" i="2"/>
  <c r="AY140" i="2"/>
  <c r="AY171" i="2"/>
  <c r="AA7" i="2"/>
  <c r="AF7" i="2"/>
  <c r="AX140" i="2"/>
  <c r="AX126" i="2"/>
  <c r="AX75" i="2"/>
  <c r="AY126" i="2"/>
  <c r="BA103" i="2"/>
  <c r="AY103" i="2"/>
  <c r="BA87" i="2"/>
  <c r="BA140" i="2"/>
  <c r="AY87" i="2"/>
  <c r="BA65" i="2"/>
  <c r="AY65" i="2"/>
  <c r="AX65" i="2"/>
  <c r="BA75" i="2"/>
  <c r="AY75" i="2"/>
  <c r="BA35" i="2"/>
  <c r="BA7" i="2"/>
  <c r="AY35" i="2"/>
  <c r="AH87" i="2"/>
  <c r="AX35" i="2"/>
  <c r="AY7" i="2"/>
  <c r="AX7" i="2"/>
  <c r="AE87" i="2"/>
  <c r="AM65" i="2"/>
  <c r="Z35" i="2"/>
  <c r="AM35" i="2"/>
  <c r="AM7" i="2"/>
  <c r="Z7" i="2"/>
  <c r="AA6" i="2"/>
  <c r="AD6" i="2"/>
  <c r="AF6" i="2"/>
  <c r="AL6" i="2"/>
  <c r="AN6" i="2"/>
  <c r="AP6" i="2"/>
  <c r="AQ6" i="2"/>
  <c r="AA171" i="2"/>
  <c r="AC171" i="2"/>
  <c r="AD171" i="2"/>
  <c r="AE171" i="2"/>
  <c r="AG171" i="2"/>
  <c r="AH171" i="2"/>
  <c r="AI171" i="2"/>
  <c r="AK171" i="2"/>
  <c r="AL171" i="2"/>
  <c r="Z171" i="2"/>
  <c r="R172" i="2"/>
  <c r="Y172" i="2"/>
  <c r="N172" i="2"/>
  <c r="X172" i="2"/>
  <c r="J172" i="2"/>
  <c r="R168" i="2"/>
  <c r="Y168" i="2"/>
  <c r="R169" i="2"/>
  <c r="Y169" i="2"/>
  <c r="R170" i="2"/>
  <c r="Y170" i="2"/>
  <c r="N168" i="2"/>
  <c r="X168" i="2"/>
  <c r="N169" i="2"/>
  <c r="X169" i="2"/>
  <c r="N170" i="2"/>
  <c r="X170" i="2"/>
  <c r="J168" i="2"/>
  <c r="J169" i="2"/>
  <c r="J170" i="2"/>
  <c r="E168" i="2"/>
  <c r="V168" i="2"/>
  <c r="E169" i="2"/>
  <c r="V169" i="2"/>
  <c r="E170" i="2"/>
  <c r="V170" i="2"/>
  <c r="E172" i="2"/>
  <c r="V172" i="2"/>
  <c r="AA167" i="2"/>
  <c r="AC167" i="2"/>
  <c r="AD167" i="2"/>
  <c r="AE167" i="2"/>
  <c r="AF167" i="2"/>
  <c r="AH167" i="2"/>
  <c r="AI167" i="2"/>
  <c r="AJ167" i="2"/>
  <c r="AL167" i="2"/>
  <c r="AM167" i="2"/>
  <c r="AN167" i="2"/>
  <c r="AP167" i="2"/>
  <c r="Z167" i="2"/>
  <c r="AP163" i="2"/>
  <c r="AA163" i="2"/>
  <c r="AC163" i="2"/>
  <c r="AD163" i="2"/>
  <c r="AE163" i="2"/>
  <c r="AF163" i="2"/>
  <c r="AH163" i="2"/>
  <c r="AI163" i="2"/>
  <c r="AJ163" i="2"/>
  <c r="AL163" i="2"/>
  <c r="AM163" i="2"/>
  <c r="AN163" i="2"/>
  <c r="Z163" i="2"/>
  <c r="Y163" i="2"/>
  <c r="R164" i="2"/>
  <c r="R165" i="2"/>
  <c r="Y165" i="2"/>
  <c r="R166" i="2"/>
  <c r="Y166" i="2"/>
  <c r="X163" i="2"/>
  <c r="N164" i="2"/>
  <c r="N165" i="2"/>
  <c r="X165" i="2"/>
  <c r="N166" i="2"/>
  <c r="X166" i="2"/>
  <c r="J164" i="2"/>
  <c r="J165" i="2"/>
  <c r="J166" i="2"/>
  <c r="V163" i="2"/>
  <c r="E164" i="2"/>
  <c r="E165" i="2"/>
  <c r="V165" i="2"/>
  <c r="E166" i="2"/>
  <c r="V166" i="2"/>
  <c r="AF158" i="2"/>
  <c r="AH158" i="2"/>
  <c r="AI158" i="2"/>
  <c r="AJ158" i="2"/>
  <c r="AL158" i="2"/>
  <c r="AM158" i="2"/>
  <c r="AN158" i="2"/>
  <c r="AP158" i="2"/>
  <c r="AE158" i="2"/>
  <c r="AA158" i="2"/>
  <c r="AC158" i="2"/>
  <c r="AD158" i="2"/>
  <c r="Z158" i="2"/>
  <c r="AA140" i="2"/>
  <c r="AC140" i="2"/>
  <c r="AD140" i="2"/>
  <c r="AE140" i="2"/>
  <c r="AF140" i="2"/>
  <c r="AH140" i="2"/>
  <c r="AI140" i="2"/>
  <c r="AJ140" i="2"/>
  <c r="AL140" i="2"/>
  <c r="AM140" i="2"/>
  <c r="AN140" i="2"/>
  <c r="AP140" i="2"/>
  <c r="Z140" i="2"/>
  <c r="E147" i="2"/>
  <c r="V147" i="2"/>
  <c r="E148" i="2"/>
  <c r="V148" i="2"/>
  <c r="E149" i="2"/>
  <c r="V149" i="2"/>
  <c r="E150" i="2"/>
  <c r="V150" i="2"/>
  <c r="E151" i="2"/>
  <c r="V151" i="2"/>
  <c r="E152" i="2"/>
  <c r="V152" i="2"/>
  <c r="E153" i="2"/>
  <c r="V153" i="2"/>
  <c r="E154" i="2"/>
  <c r="V154" i="2"/>
  <c r="E155" i="2"/>
  <c r="V155" i="2"/>
  <c r="E156" i="2"/>
  <c r="V156" i="2"/>
  <c r="E157" i="2"/>
  <c r="V157" i="2"/>
  <c r="V158" i="2"/>
  <c r="E159" i="2"/>
  <c r="E160" i="2"/>
  <c r="V160" i="2"/>
  <c r="E161" i="2"/>
  <c r="V161" i="2"/>
  <c r="E162" i="2"/>
  <c r="V162" i="2"/>
  <c r="E138" i="2"/>
  <c r="V138" i="2"/>
  <c r="E139" i="2"/>
  <c r="V139" i="2"/>
  <c r="E141" i="2"/>
  <c r="V141" i="2"/>
  <c r="E142" i="2"/>
  <c r="V142" i="2"/>
  <c r="E144" i="2"/>
  <c r="V144" i="2"/>
  <c r="E145" i="2"/>
  <c r="V145" i="2"/>
  <c r="E143" i="2"/>
  <c r="V143" i="2"/>
  <c r="E146" i="2"/>
  <c r="V146" i="2"/>
  <c r="J141" i="2"/>
  <c r="J142" i="2"/>
  <c r="J144" i="2"/>
  <c r="J145" i="2"/>
  <c r="J143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9" i="2"/>
  <c r="J160" i="2"/>
  <c r="J161" i="2"/>
  <c r="J162" i="2"/>
  <c r="N141" i="2"/>
  <c r="X141" i="2"/>
  <c r="N142" i="2"/>
  <c r="X142" i="2"/>
  <c r="N144" i="2"/>
  <c r="X144" i="2"/>
  <c r="N145" i="2"/>
  <c r="X145" i="2"/>
  <c r="N143" i="2"/>
  <c r="X143" i="2"/>
  <c r="N146" i="2"/>
  <c r="X146" i="2"/>
  <c r="N147" i="2"/>
  <c r="X147" i="2"/>
  <c r="N148" i="2"/>
  <c r="X148" i="2"/>
  <c r="N149" i="2"/>
  <c r="X149" i="2"/>
  <c r="N150" i="2"/>
  <c r="X150" i="2"/>
  <c r="N151" i="2"/>
  <c r="X151" i="2"/>
  <c r="N152" i="2"/>
  <c r="X152" i="2"/>
  <c r="N153" i="2"/>
  <c r="X153" i="2"/>
  <c r="N154" i="2"/>
  <c r="X154" i="2"/>
  <c r="N155" i="2"/>
  <c r="X155" i="2"/>
  <c r="N156" i="2"/>
  <c r="X156" i="2"/>
  <c r="N157" i="2"/>
  <c r="X157" i="2"/>
  <c r="X158" i="2"/>
  <c r="N159" i="2"/>
  <c r="N160" i="2"/>
  <c r="X160" i="2"/>
  <c r="N161" i="2"/>
  <c r="X161" i="2"/>
  <c r="N162" i="2"/>
  <c r="X162" i="2"/>
  <c r="R141" i="2"/>
  <c r="Y141" i="2"/>
  <c r="R142" i="2"/>
  <c r="Y142" i="2"/>
  <c r="R144" i="2"/>
  <c r="Y144" i="2"/>
  <c r="R145" i="2"/>
  <c r="Y145" i="2"/>
  <c r="R143" i="2"/>
  <c r="Y143" i="2"/>
  <c r="R146" i="2"/>
  <c r="Y146" i="2"/>
  <c r="R147" i="2"/>
  <c r="Y147" i="2"/>
  <c r="R148" i="2"/>
  <c r="Y148" i="2"/>
  <c r="R149" i="2"/>
  <c r="Y149" i="2"/>
  <c r="R150" i="2"/>
  <c r="Y150" i="2"/>
  <c r="R151" i="2"/>
  <c r="Y151" i="2"/>
  <c r="R152" i="2"/>
  <c r="Y152" i="2"/>
  <c r="R153" i="2"/>
  <c r="Y153" i="2"/>
  <c r="R154" i="2"/>
  <c r="Y154" i="2"/>
  <c r="R155" i="2"/>
  <c r="Y155" i="2"/>
  <c r="R156" i="2"/>
  <c r="Y156" i="2"/>
  <c r="R157" i="2"/>
  <c r="Y157" i="2"/>
  <c r="Y158" i="2"/>
  <c r="R159" i="2"/>
  <c r="R160" i="2"/>
  <c r="Y160" i="2"/>
  <c r="R161" i="2"/>
  <c r="Y161" i="2"/>
  <c r="R162" i="2"/>
  <c r="Y162" i="2"/>
  <c r="AA133" i="2"/>
  <c r="AC133" i="2"/>
  <c r="AD133" i="2"/>
  <c r="AE133" i="2"/>
  <c r="AF133" i="2"/>
  <c r="AH133" i="2"/>
  <c r="AI133" i="2"/>
  <c r="AJ133" i="2"/>
  <c r="AL133" i="2"/>
  <c r="AM133" i="2"/>
  <c r="AN133" i="2"/>
  <c r="AP133" i="2"/>
  <c r="Z133" i="2"/>
  <c r="Y133" i="2"/>
  <c r="R134" i="2"/>
  <c r="R135" i="2"/>
  <c r="Y135" i="2"/>
  <c r="R136" i="2"/>
  <c r="Y136" i="2"/>
  <c r="R137" i="2"/>
  <c r="Y137" i="2"/>
  <c r="R138" i="2"/>
  <c r="Y138" i="2"/>
  <c r="R139" i="2"/>
  <c r="Y139" i="2"/>
  <c r="X133" i="2"/>
  <c r="N134" i="2"/>
  <c r="N135" i="2"/>
  <c r="X135" i="2"/>
  <c r="N136" i="2"/>
  <c r="X136" i="2"/>
  <c r="N137" i="2"/>
  <c r="X137" i="2"/>
  <c r="N138" i="2"/>
  <c r="X138" i="2"/>
  <c r="N139" i="2"/>
  <c r="X139" i="2"/>
  <c r="J134" i="2"/>
  <c r="J135" i="2"/>
  <c r="J136" i="2"/>
  <c r="J137" i="2"/>
  <c r="J138" i="2"/>
  <c r="J139" i="2"/>
  <c r="E137" i="2"/>
  <c r="V137" i="2"/>
  <c r="E136" i="2"/>
  <c r="V136" i="2"/>
  <c r="E135" i="2"/>
  <c r="V135" i="2"/>
  <c r="E134" i="2"/>
  <c r="V133" i="2"/>
  <c r="AA126" i="2"/>
  <c r="AC126" i="2"/>
  <c r="AD126" i="2"/>
  <c r="AE126" i="2"/>
  <c r="AF126" i="2"/>
  <c r="AH126" i="2"/>
  <c r="AI126" i="2"/>
  <c r="AJ126" i="2"/>
  <c r="AL126" i="2"/>
  <c r="AM126" i="2"/>
  <c r="AN126" i="2"/>
  <c r="AP126" i="2"/>
  <c r="Z126" i="2"/>
  <c r="R128" i="2"/>
  <c r="Y128" i="2"/>
  <c r="R129" i="2"/>
  <c r="Y129" i="2"/>
  <c r="R130" i="2"/>
  <c r="Y130" i="2"/>
  <c r="R131" i="2"/>
  <c r="Y131" i="2"/>
  <c r="R132" i="2"/>
  <c r="Y132" i="2"/>
  <c r="J132" i="2"/>
  <c r="N130" i="2"/>
  <c r="X130" i="2"/>
  <c r="N131" i="2"/>
  <c r="X131" i="2"/>
  <c r="N132" i="2"/>
  <c r="X132" i="2"/>
  <c r="E132" i="2"/>
  <c r="V132" i="2"/>
  <c r="J131" i="2"/>
  <c r="E131" i="2"/>
  <c r="V131" i="2"/>
  <c r="J130" i="2"/>
  <c r="E130" i="2"/>
  <c r="V130" i="2"/>
  <c r="N129" i="2"/>
  <c r="X129" i="2"/>
  <c r="J129" i="2"/>
  <c r="E129" i="2"/>
  <c r="V129" i="2"/>
  <c r="N128" i="2"/>
  <c r="X128" i="2"/>
  <c r="J128" i="2"/>
  <c r="E128" i="2"/>
  <c r="V128" i="2"/>
  <c r="R127" i="2"/>
  <c r="Y127" i="2"/>
  <c r="N127" i="2"/>
  <c r="X127" i="2"/>
  <c r="J127" i="2"/>
  <c r="E127" i="2"/>
  <c r="V127" i="2"/>
  <c r="X164" i="2"/>
  <c r="N163" i="2"/>
  <c r="J163" i="2"/>
  <c r="V164" i="2"/>
  <c r="E163" i="2"/>
  <c r="Y164" i="2"/>
  <c r="R163" i="2"/>
  <c r="X159" i="2"/>
  <c r="N158" i="2"/>
  <c r="V159" i="2"/>
  <c r="E158" i="2"/>
  <c r="Y159" i="2"/>
  <c r="R158" i="2"/>
  <c r="J158" i="2"/>
  <c r="X134" i="2"/>
  <c r="N133" i="2"/>
  <c r="J133" i="2"/>
  <c r="V134" i="2"/>
  <c r="E133" i="2"/>
  <c r="Y134" i="2"/>
  <c r="R133" i="2"/>
  <c r="AX6" i="2"/>
  <c r="W147" i="2"/>
  <c r="AZ147" i="2"/>
  <c r="W146" i="2"/>
  <c r="AZ146" i="2"/>
  <c r="W166" i="2"/>
  <c r="AZ166" i="2"/>
  <c r="W170" i="2"/>
  <c r="AZ170" i="2"/>
  <c r="W144" i="2"/>
  <c r="AZ144" i="2"/>
  <c r="W163" i="2"/>
  <c r="AZ163" i="2"/>
  <c r="W169" i="2"/>
  <c r="AZ169" i="2"/>
  <c r="W149" i="2"/>
  <c r="AZ149" i="2"/>
  <c r="W168" i="2"/>
  <c r="AZ168" i="2"/>
  <c r="W165" i="2"/>
  <c r="AZ165" i="2"/>
  <c r="W132" i="2"/>
  <c r="AZ132" i="2"/>
  <c r="W162" i="2"/>
  <c r="AZ162" i="2"/>
  <c r="W127" i="2"/>
  <c r="AZ127" i="2"/>
  <c r="W160" i="2"/>
  <c r="AZ160" i="2"/>
  <c r="W164" i="2"/>
  <c r="AZ164" i="2"/>
  <c r="W156" i="2"/>
  <c r="AZ156" i="2"/>
  <c r="W142" i="2"/>
  <c r="AZ142" i="2"/>
  <c r="W141" i="2"/>
  <c r="AZ141" i="2"/>
  <c r="W158" i="2"/>
  <c r="AZ158" i="2"/>
  <c r="W157" i="2"/>
  <c r="AZ157" i="2"/>
  <c r="W135" i="2"/>
  <c r="AZ135" i="2"/>
  <c r="W172" i="2"/>
  <c r="AZ172" i="2"/>
  <c r="W148" i="2"/>
  <c r="AZ148" i="2"/>
  <c r="W159" i="2"/>
  <c r="AZ159" i="2"/>
  <c r="W134" i="2"/>
  <c r="AZ134" i="2"/>
  <c r="W155" i="2"/>
  <c r="AZ155" i="2"/>
  <c r="W129" i="2"/>
  <c r="AZ129" i="2"/>
  <c r="W133" i="2"/>
  <c r="AZ133" i="2"/>
  <c r="W154" i="2"/>
  <c r="AZ154" i="2"/>
  <c r="W131" i="2"/>
  <c r="AZ131" i="2"/>
  <c r="W139" i="2"/>
  <c r="AZ139" i="2"/>
  <c r="W150" i="2"/>
  <c r="AZ150" i="2"/>
  <c r="W145" i="2"/>
  <c r="AZ145" i="2"/>
  <c r="W138" i="2"/>
  <c r="AZ138" i="2"/>
  <c r="W136" i="2"/>
  <c r="AZ136" i="2"/>
  <c r="W152" i="2"/>
  <c r="AZ152" i="2"/>
  <c r="W143" i="2"/>
  <c r="AZ143" i="2"/>
  <c r="W161" i="2"/>
  <c r="AZ161" i="2"/>
  <c r="W137" i="2"/>
  <c r="AZ137" i="2"/>
  <c r="W128" i="2"/>
  <c r="AZ128" i="2"/>
  <c r="W153" i="2"/>
  <c r="AZ153" i="2"/>
  <c r="W130" i="2"/>
  <c r="AZ130" i="2"/>
  <c r="W151" i="2"/>
  <c r="AZ151" i="2"/>
  <c r="AH6" i="2"/>
  <c r="BA6" i="2"/>
  <c r="AJ6" i="2"/>
  <c r="AY6" i="2"/>
  <c r="U6" i="2"/>
  <c r="AM6" i="2"/>
  <c r="AI6" i="2"/>
  <c r="AE6" i="2"/>
  <c r="E171" i="2"/>
  <c r="V171" i="2"/>
  <c r="J171" i="2"/>
  <c r="AB171" i="2"/>
  <c r="N171" i="2"/>
  <c r="R171" i="2"/>
  <c r="E140" i="2"/>
  <c r="V140" i="2"/>
  <c r="E167" i="2"/>
  <c r="J167" i="2"/>
  <c r="R167" i="2"/>
  <c r="N167" i="2"/>
  <c r="X167" i="2"/>
  <c r="R140" i="2"/>
  <c r="Y140" i="2"/>
  <c r="N140" i="2"/>
  <c r="X140" i="2"/>
  <c r="J140" i="2"/>
  <c r="E126" i="2"/>
  <c r="V126" i="2"/>
  <c r="J126" i="2"/>
  <c r="N126" i="2"/>
  <c r="X126" i="2"/>
  <c r="R126" i="2"/>
  <c r="Y126" i="2"/>
  <c r="AK133" i="2"/>
  <c r="AO133" i="2"/>
  <c r="AK163" i="2"/>
  <c r="AM171" i="2"/>
  <c r="AB163" i="2"/>
  <c r="AB158" i="2"/>
  <c r="AG163" i="2"/>
  <c r="AO163" i="2"/>
  <c r="AG133" i="2"/>
  <c r="AO158" i="2"/>
  <c r="AK158" i="2"/>
  <c r="AG158" i="2"/>
  <c r="AB133" i="2"/>
  <c r="Y120" i="2"/>
  <c r="R121" i="2"/>
  <c r="Y121" i="2"/>
  <c r="R122" i="2"/>
  <c r="Y122" i="2"/>
  <c r="R123" i="2"/>
  <c r="Y123" i="2"/>
  <c r="R124" i="2"/>
  <c r="Y124" i="2"/>
  <c r="R125" i="2"/>
  <c r="Y125" i="2"/>
  <c r="X120" i="2"/>
  <c r="N121" i="2"/>
  <c r="X121" i="2"/>
  <c r="N122" i="2"/>
  <c r="X122" i="2"/>
  <c r="N123" i="2"/>
  <c r="X123" i="2"/>
  <c r="N124" i="2"/>
  <c r="X124" i="2"/>
  <c r="N125" i="2"/>
  <c r="X125" i="2"/>
  <c r="J121" i="2"/>
  <c r="J122" i="2"/>
  <c r="J123" i="2"/>
  <c r="J124" i="2"/>
  <c r="J125" i="2"/>
  <c r="V120" i="2"/>
  <c r="E121" i="2"/>
  <c r="V121" i="2"/>
  <c r="E122" i="2"/>
  <c r="V122" i="2"/>
  <c r="E123" i="2"/>
  <c r="V123" i="2"/>
  <c r="E124" i="2"/>
  <c r="V124" i="2"/>
  <c r="E125" i="2"/>
  <c r="V125" i="2"/>
  <c r="AA109" i="2"/>
  <c r="AC109" i="2"/>
  <c r="AD109" i="2"/>
  <c r="AE109" i="2"/>
  <c r="AF109" i="2"/>
  <c r="AH109" i="2"/>
  <c r="AI109" i="2"/>
  <c r="AJ109" i="2"/>
  <c r="AL109" i="2"/>
  <c r="AM109" i="2"/>
  <c r="AN109" i="2"/>
  <c r="AP109" i="2"/>
  <c r="AQ109" i="2"/>
  <c r="Z109" i="2"/>
  <c r="R111" i="2"/>
  <c r="Y111" i="2"/>
  <c r="R110" i="2"/>
  <c r="R112" i="2"/>
  <c r="Y112" i="2"/>
  <c r="R113" i="2"/>
  <c r="Y113" i="2"/>
  <c r="R114" i="2"/>
  <c r="Y114" i="2"/>
  <c r="R115" i="2"/>
  <c r="Y115" i="2"/>
  <c r="R116" i="2"/>
  <c r="Y116" i="2"/>
  <c r="R117" i="2"/>
  <c r="Y117" i="2"/>
  <c r="R118" i="2"/>
  <c r="Y118" i="2"/>
  <c r="N111" i="2"/>
  <c r="X111" i="2"/>
  <c r="N110" i="2"/>
  <c r="N112" i="2"/>
  <c r="X112" i="2"/>
  <c r="N113" i="2"/>
  <c r="X113" i="2"/>
  <c r="N114" i="2"/>
  <c r="X114" i="2"/>
  <c r="N115" i="2"/>
  <c r="X115" i="2"/>
  <c r="N116" i="2"/>
  <c r="X116" i="2"/>
  <c r="N117" i="2"/>
  <c r="X117" i="2"/>
  <c r="N118" i="2"/>
  <c r="X118" i="2"/>
  <c r="J111" i="2"/>
  <c r="J110" i="2"/>
  <c r="J112" i="2"/>
  <c r="J113" i="2"/>
  <c r="J114" i="2"/>
  <c r="J115" i="2"/>
  <c r="J116" i="2"/>
  <c r="J117" i="2"/>
  <c r="J118" i="2"/>
  <c r="E111" i="2"/>
  <c r="V111" i="2"/>
  <c r="E110" i="2"/>
  <c r="E112" i="2"/>
  <c r="V112" i="2"/>
  <c r="E113" i="2"/>
  <c r="V113" i="2"/>
  <c r="E114" i="2"/>
  <c r="V114" i="2"/>
  <c r="E115" i="2"/>
  <c r="V115" i="2"/>
  <c r="E116" i="2"/>
  <c r="V116" i="2"/>
  <c r="E117" i="2"/>
  <c r="V117" i="2"/>
  <c r="E118" i="2"/>
  <c r="V118" i="2"/>
  <c r="AA103" i="2"/>
  <c r="AC103" i="2"/>
  <c r="AD103" i="2"/>
  <c r="AE103" i="2"/>
  <c r="AF103" i="2"/>
  <c r="AH103" i="2"/>
  <c r="AI103" i="2"/>
  <c r="AJ103" i="2"/>
  <c r="AL103" i="2"/>
  <c r="AM103" i="2"/>
  <c r="AN103" i="2"/>
  <c r="AP103" i="2"/>
  <c r="AQ103" i="2"/>
  <c r="Z103" i="2"/>
  <c r="R104" i="2"/>
  <c r="Y104" i="2"/>
  <c r="R106" i="2"/>
  <c r="Y106" i="2"/>
  <c r="R107" i="2"/>
  <c r="Y107" i="2"/>
  <c r="R108" i="2"/>
  <c r="Y108" i="2"/>
  <c r="N104" i="2"/>
  <c r="X104" i="2"/>
  <c r="N106" i="2"/>
  <c r="X106" i="2"/>
  <c r="N107" i="2"/>
  <c r="X107" i="2"/>
  <c r="N108" i="2"/>
  <c r="X108" i="2"/>
  <c r="J104" i="2"/>
  <c r="J106" i="2"/>
  <c r="J107" i="2"/>
  <c r="J108" i="2"/>
  <c r="E104" i="2"/>
  <c r="V104" i="2"/>
  <c r="E106" i="2"/>
  <c r="V106" i="2"/>
  <c r="E107" i="2"/>
  <c r="V107" i="2"/>
  <c r="E108" i="2"/>
  <c r="V108" i="2"/>
  <c r="R88" i="2"/>
  <c r="Y88" i="2"/>
  <c r="R89" i="2"/>
  <c r="Y89" i="2"/>
  <c r="R90" i="2"/>
  <c r="Y90" i="2"/>
  <c r="R91" i="2"/>
  <c r="Y91" i="2"/>
  <c r="R92" i="2"/>
  <c r="Y92" i="2"/>
  <c r="R93" i="2"/>
  <c r="Y93" i="2"/>
  <c r="R94" i="2"/>
  <c r="Y94" i="2"/>
  <c r="R95" i="2"/>
  <c r="Y95" i="2"/>
  <c r="R96" i="2"/>
  <c r="Y96" i="2"/>
  <c r="R97" i="2"/>
  <c r="Y97" i="2"/>
  <c r="R98" i="2"/>
  <c r="Y98" i="2"/>
  <c r="R99" i="2"/>
  <c r="Y99" i="2"/>
  <c r="R100" i="2"/>
  <c r="Y100" i="2"/>
  <c r="R101" i="2"/>
  <c r="Y101" i="2"/>
  <c r="R102" i="2"/>
  <c r="Y102" i="2"/>
  <c r="N88" i="2"/>
  <c r="X88" i="2"/>
  <c r="N89" i="2"/>
  <c r="X89" i="2"/>
  <c r="N90" i="2"/>
  <c r="X90" i="2"/>
  <c r="N91" i="2"/>
  <c r="X91" i="2"/>
  <c r="N92" i="2"/>
  <c r="X92" i="2"/>
  <c r="N93" i="2"/>
  <c r="X93" i="2"/>
  <c r="N94" i="2"/>
  <c r="X94" i="2"/>
  <c r="N95" i="2"/>
  <c r="X95" i="2"/>
  <c r="N96" i="2"/>
  <c r="X96" i="2"/>
  <c r="N97" i="2"/>
  <c r="X97" i="2"/>
  <c r="N98" i="2"/>
  <c r="X98" i="2"/>
  <c r="N99" i="2"/>
  <c r="X99" i="2"/>
  <c r="N100" i="2"/>
  <c r="X100" i="2"/>
  <c r="N101" i="2"/>
  <c r="X101" i="2"/>
  <c r="N102" i="2"/>
  <c r="X102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E88" i="2"/>
  <c r="V88" i="2"/>
  <c r="E89" i="2"/>
  <c r="V89" i="2"/>
  <c r="E90" i="2"/>
  <c r="V90" i="2"/>
  <c r="E91" i="2"/>
  <c r="V91" i="2"/>
  <c r="E92" i="2"/>
  <c r="E93" i="2"/>
  <c r="V93" i="2"/>
  <c r="E94" i="2"/>
  <c r="V94" i="2"/>
  <c r="E95" i="2"/>
  <c r="V95" i="2"/>
  <c r="E96" i="2"/>
  <c r="V96" i="2"/>
  <c r="E97" i="2"/>
  <c r="V97" i="2"/>
  <c r="E98" i="2"/>
  <c r="V98" i="2"/>
  <c r="E99" i="2"/>
  <c r="V99" i="2"/>
  <c r="E100" i="2"/>
  <c r="V100" i="2"/>
  <c r="E101" i="2"/>
  <c r="V101" i="2"/>
  <c r="E102" i="2"/>
  <c r="V102" i="2"/>
  <c r="AA81" i="2"/>
  <c r="AC81" i="2"/>
  <c r="AD81" i="2"/>
  <c r="AE81" i="2"/>
  <c r="AF81" i="2"/>
  <c r="AH81" i="2"/>
  <c r="AI81" i="2"/>
  <c r="AJ81" i="2"/>
  <c r="AL81" i="2"/>
  <c r="AM81" i="2"/>
  <c r="AN81" i="2"/>
  <c r="AP81" i="2"/>
  <c r="AQ81" i="2"/>
  <c r="Z81" i="2"/>
  <c r="R82" i="2"/>
  <c r="R83" i="2"/>
  <c r="Y83" i="2"/>
  <c r="R84" i="2"/>
  <c r="Y84" i="2"/>
  <c r="R85" i="2"/>
  <c r="Y85" i="2"/>
  <c r="R86" i="2"/>
  <c r="Y86" i="2"/>
  <c r="Y81" i="2"/>
  <c r="N82" i="2"/>
  <c r="N83" i="2"/>
  <c r="X83" i="2"/>
  <c r="N84" i="2"/>
  <c r="X84" i="2"/>
  <c r="N85" i="2"/>
  <c r="X85" i="2"/>
  <c r="N86" i="2"/>
  <c r="X86" i="2"/>
  <c r="X81" i="2"/>
  <c r="J82" i="2"/>
  <c r="J83" i="2"/>
  <c r="J84" i="2"/>
  <c r="J85" i="2"/>
  <c r="J86" i="2"/>
  <c r="E82" i="2"/>
  <c r="E83" i="2"/>
  <c r="V83" i="2"/>
  <c r="E84" i="2"/>
  <c r="V84" i="2"/>
  <c r="E85" i="2"/>
  <c r="V85" i="2"/>
  <c r="E86" i="2"/>
  <c r="V86" i="2"/>
  <c r="V81" i="2"/>
  <c r="AQ75" i="2"/>
  <c r="AA75" i="2"/>
  <c r="AC75" i="2"/>
  <c r="AD75" i="2"/>
  <c r="AE75" i="2"/>
  <c r="AF75" i="2"/>
  <c r="AH75" i="2"/>
  <c r="AI75" i="2"/>
  <c r="AJ75" i="2"/>
  <c r="AL75" i="2"/>
  <c r="AM75" i="2"/>
  <c r="AN75" i="2"/>
  <c r="AP75" i="2"/>
  <c r="Z75" i="2"/>
  <c r="R76" i="2"/>
  <c r="R77" i="2"/>
  <c r="Y77" i="2"/>
  <c r="R78" i="2"/>
  <c r="Y78" i="2"/>
  <c r="R79" i="2"/>
  <c r="Y79" i="2"/>
  <c r="R80" i="2"/>
  <c r="Y80" i="2"/>
  <c r="N76" i="2"/>
  <c r="X76" i="2"/>
  <c r="N77" i="2"/>
  <c r="X77" i="2"/>
  <c r="N78" i="2"/>
  <c r="N79" i="2"/>
  <c r="X79" i="2"/>
  <c r="N80" i="2"/>
  <c r="J76" i="2"/>
  <c r="J77" i="2"/>
  <c r="J78" i="2"/>
  <c r="W78" i="2"/>
  <c r="J79" i="2"/>
  <c r="J80" i="2"/>
  <c r="E76" i="2"/>
  <c r="E77" i="2"/>
  <c r="V77" i="2"/>
  <c r="E78" i="2"/>
  <c r="V78" i="2"/>
  <c r="E79" i="2"/>
  <c r="V79" i="2"/>
  <c r="E80" i="2"/>
  <c r="V80" i="2"/>
  <c r="AO28" i="2"/>
  <c r="AP28" i="2"/>
  <c r="E67" i="2"/>
  <c r="V67" i="2"/>
  <c r="E68" i="2"/>
  <c r="V68" i="2"/>
  <c r="E69" i="2"/>
  <c r="V69" i="2"/>
  <c r="E70" i="2"/>
  <c r="V70" i="2"/>
  <c r="E71" i="2"/>
  <c r="V71" i="2"/>
  <c r="E73" i="2"/>
  <c r="V73" i="2"/>
  <c r="E74" i="2"/>
  <c r="V74" i="2"/>
  <c r="E66" i="2"/>
  <c r="V66" i="2"/>
  <c r="R69" i="2"/>
  <c r="Y69" i="2"/>
  <c r="J69" i="2"/>
  <c r="N66" i="2"/>
  <c r="X66" i="2"/>
  <c r="N67" i="2"/>
  <c r="X67" i="2"/>
  <c r="N68" i="2"/>
  <c r="X68" i="2"/>
  <c r="N69" i="2"/>
  <c r="X69" i="2"/>
  <c r="N70" i="2"/>
  <c r="X70" i="2"/>
  <c r="N71" i="2"/>
  <c r="X71" i="2"/>
  <c r="N73" i="2"/>
  <c r="X73" i="2"/>
  <c r="N74" i="2"/>
  <c r="X74" i="2"/>
  <c r="R74" i="2"/>
  <c r="Y74" i="2"/>
  <c r="R73" i="2"/>
  <c r="Y73" i="2"/>
  <c r="R71" i="2"/>
  <c r="Y71" i="2"/>
  <c r="R70" i="2"/>
  <c r="Y70" i="2"/>
  <c r="R68" i="2"/>
  <c r="Y68" i="2"/>
  <c r="R67" i="2"/>
  <c r="Y67" i="2"/>
  <c r="R66" i="2"/>
  <c r="Y66" i="2"/>
  <c r="J66" i="2"/>
  <c r="J67" i="2"/>
  <c r="J68" i="2"/>
  <c r="J70" i="2"/>
  <c r="J71" i="2"/>
  <c r="J73" i="2"/>
  <c r="J74" i="2"/>
  <c r="C51" i="2"/>
  <c r="V51" i="2"/>
  <c r="C52" i="2"/>
  <c r="V52" i="2"/>
  <c r="C53" i="2"/>
  <c r="V53" i="2"/>
  <c r="C54" i="2"/>
  <c r="V54" i="2"/>
  <c r="C55" i="2"/>
  <c r="V55" i="2"/>
  <c r="C56" i="2"/>
  <c r="V56" i="2"/>
  <c r="C57" i="2"/>
  <c r="V57" i="2"/>
  <c r="C58" i="2"/>
  <c r="V58" i="2"/>
  <c r="C59" i="2"/>
  <c r="V59" i="2"/>
  <c r="C60" i="2"/>
  <c r="V60" i="2"/>
  <c r="C61" i="2"/>
  <c r="V61" i="2"/>
  <c r="C62" i="2"/>
  <c r="V62" i="2"/>
  <c r="C63" i="2"/>
  <c r="V63" i="2"/>
  <c r="C64" i="2"/>
  <c r="V64" i="2"/>
  <c r="C50" i="2"/>
  <c r="C6" i="2"/>
  <c r="R42" i="2"/>
  <c r="R43" i="2"/>
  <c r="Y43" i="2"/>
  <c r="R44" i="2"/>
  <c r="Y44" i="2"/>
  <c r="R45" i="2"/>
  <c r="Y45" i="2"/>
  <c r="R46" i="2"/>
  <c r="Y46" i="2"/>
  <c r="R47" i="2"/>
  <c r="Y47" i="2"/>
  <c r="R48" i="2"/>
  <c r="Y48" i="2"/>
  <c r="R49" i="2"/>
  <c r="Y49" i="2"/>
  <c r="N42" i="2"/>
  <c r="N43" i="2"/>
  <c r="X43" i="2"/>
  <c r="N44" i="2"/>
  <c r="X44" i="2"/>
  <c r="N45" i="2"/>
  <c r="X45" i="2"/>
  <c r="N46" i="2"/>
  <c r="X46" i="2"/>
  <c r="N47" i="2"/>
  <c r="X47" i="2"/>
  <c r="N49" i="2"/>
  <c r="X49" i="2"/>
  <c r="J42" i="2"/>
  <c r="J43" i="2"/>
  <c r="J44" i="2"/>
  <c r="J45" i="2"/>
  <c r="J46" i="2"/>
  <c r="J47" i="2"/>
  <c r="J48" i="2"/>
  <c r="J49" i="2"/>
  <c r="E39" i="2"/>
  <c r="V39" i="2"/>
  <c r="E40" i="2"/>
  <c r="V40" i="2"/>
  <c r="E42" i="2"/>
  <c r="E43" i="2"/>
  <c r="V43" i="2"/>
  <c r="E44" i="2"/>
  <c r="V44" i="2"/>
  <c r="E45" i="2"/>
  <c r="V45" i="2"/>
  <c r="E46" i="2"/>
  <c r="V46" i="2"/>
  <c r="E47" i="2"/>
  <c r="V47" i="2"/>
  <c r="E48" i="2"/>
  <c r="V48" i="2"/>
  <c r="E49" i="2"/>
  <c r="V49" i="2"/>
  <c r="R37" i="2"/>
  <c r="Y37" i="2"/>
  <c r="R38" i="2"/>
  <c r="Y38" i="2"/>
  <c r="R39" i="2"/>
  <c r="Y39" i="2"/>
  <c r="R40" i="2"/>
  <c r="Y40" i="2"/>
  <c r="N37" i="2"/>
  <c r="X37" i="2"/>
  <c r="N38" i="2"/>
  <c r="X38" i="2"/>
  <c r="N39" i="2"/>
  <c r="X39" i="2"/>
  <c r="N40" i="2"/>
  <c r="X40" i="2"/>
  <c r="E37" i="2"/>
  <c r="V37" i="2"/>
  <c r="E38" i="2"/>
  <c r="V38" i="2"/>
  <c r="J37" i="2"/>
  <c r="J38" i="2"/>
  <c r="J39" i="2"/>
  <c r="N36" i="2"/>
  <c r="X36" i="2"/>
  <c r="J36" i="2"/>
  <c r="J40" i="2"/>
  <c r="Y36" i="2"/>
  <c r="AA28" i="2"/>
  <c r="AC28" i="2"/>
  <c r="AD28" i="2"/>
  <c r="AE28" i="2"/>
  <c r="AG28" i="2"/>
  <c r="AH28" i="2"/>
  <c r="AI28" i="2"/>
  <c r="AK28" i="2"/>
  <c r="AL28" i="2"/>
  <c r="AM28" i="2"/>
  <c r="Z28" i="2"/>
  <c r="X28" i="2"/>
  <c r="N29" i="2"/>
  <c r="N30" i="2"/>
  <c r="X30" i="2"/>
  <c r="X31" i="2"/>
  <c r="N32" i="2"/>
  <c r="X32" i="2"/>
  <c r="X33" i="2"/>
  <c r="N34" i="2"/>
  <c r="X34" i="2"/>
  <c r="J29" i="2"/>
  <c r="J30" i="2"/>
  <c r="J31" i="2"/>
  <c r="J32" i="2"/>
  <c r="J33" i="2"/>
  <c r="J34" i="2"/>
  <c r="V28" i="2"/>
  <c r="E29" i="2"/>
  <c r="E30" i="2"/>
  <c r="V30" i="2"/>
  <c r="E31" i="2"/>
  <c r="V31" i="2"/>
  <c r="E32" i="2"/>
  <c r="V32" i="2"/>
  <c r="E33" i="2"/>
  <c r="V33" i="2"/>
  <c r="E34" i="2"/>
  <c r="V34" i="2"/>
  <c r="Y28" i="2"/>
  <c r="R29" i="2"/>
  <c r="R30" i="2"/>
  <c r="Y30" i="2"/>
  <c r="Y31" i="2"/>
  <c r="R32" i="2"/>
  <c r="Y32" i="2"/>
  <c r="Y33" i="2"/>
  <c r="R34" i="2"/>
  <c r="Y34" i="2"/>
  <c r="R20" i="2"/>
  <c r="Y20" i="2"/>
  <c r="R21" i="2"/>
  <c r="Y21" i="2"/>
  <c r="R23" i="2"/>
  <c r="Y23" i="2"/>
  <c r="R24" i="2"/>
  <c r="Y24" i="2"/>
  <c r="R25" i="2"/>
  <c r="Y25" i="2"/>
  <c r="N20" i="2"/>
  <c r="X20" i="2"/>
  <c r="N21" i="2"/>
  <c r="X21" i="2"/>
  <c r="X22" i="2"/>
  <c r="N24" i="2"/>
  <c r="X24" i="2"/>
  <c r="N25" i="2"/>
  <c r="X25" i="2"/>
  <c r="J20" i="2"/>
  <c r="J21" i="2"/>
  <c r="J22" i="2"/>
  <c r="J23" i="2"/>
  <c r="J24" i="2"/>
  <c r="J25" i="2"/>
  <c r="E20" i="2"/>
  <c r="V20" i="2"/>
  <c r="E21" i="2"/>
  <c r="V21" i="2"/>
  <c r="E22" i="2"/>
  <c r="V22" i="2"/>
  <c r="E23" i="2"/>
  <c r="V23" i="2"/>
  <c r="E24" i="2"/>
  <c r="V24" i="2"/>
  <c r="E25" i="2"/>
  <c r="V25" i="2"/>
  <c r="R16" i="2"/>
  <c r="Y16" i="2"/>
  <c r="R18" i="2"/>
  <c r="Y18" i="2"/>
  <c r="N16" i="2"/>
  <c r="X16" i="2"/>
  <c r="N18" i="2"/>
  <c r="X18" i="2"/>
  <c r="N19" i="2"/>
  <c r="X19" i="2"/>
  <c r="E9" i="2"/>
  <c r="V9" i="2"/>
  <c r="E10" i="2"/>
  <c r="V10" i="2"/>
  <c r="E8" i="2"/>
  <c r="V8" i="2"/>
  <c r="E11" i="2"/>
  <c r="V11" i="2"/>
  <c r="E12" i="2"/>
  <c r="V12" i="2"/>
  <c r="E13" i="2"/>
  <c r="V13" i="2"/>
  <c r="E14" i="2"/>
  <c r="V14" i="2"/>
  <c r="E18" i="2"/>
  <c r="V18" i="2"/>
  <c r="E19" i="2"/>
  <c r="V19" i="2"/>
  <c r="E26" i="2"/>
  <c r="V26" i="2"/>
  <c r="E27" i="2"/>
  <c r="V27" i="2"/>
  <c r="R8" i="2"/>
  <c r="Y8" i="2"/>
  <c r="R11" i="2"/>
  <c r="Y11" i="2"/>
  <c r="R14" i="2"/>
  <c r="Y14" i="2"/>
  <c r="R15" i="2"/>
  <c r="Y15" i="2"/>
  <c r="R19" i="2"/>
  <c r="Y19" i="2"/>
  <c r="R26" i="2"/>
  <c r="Y26" i="2"/>
  <c r="R27" i="2"/>
  <c r="Y27" i="2"/>
  <c r="N8" i="2"/>
  <c r="X8" i="2"/>
  <c r="N11" i="2"/>
  <c r="X11" i="2"/>
  <c r="N12" i="2"/>
  <c r="X12" i="2"/>
  <c r="N13" i="2"/>
  <c r="X13" i="2"/>
  <c r="N14" i="2"/>
  <c r="X14" i="2"/>
  <c r="N15" i="2"/>
  <c r="X15" i="2"/>
  <c r="N26" i="2"/>
  <c r="X26" i="2"/>
  <c r="N27" i="2"/>
  <c r="X27" i="2"/>
  <c r="J9" i="2"/>
  <c r="J10" i="2"/>
  <c r="J8" i="2"/>
  <c r="J11" i="2"/>
  <c r="J12" i="2"/>
  <c r="J13" i="2"/>
  <c r="J14" i="2"/>
  <c r="J15" i="2"/>
  <c r="J16" i="2"/>
  <c r="J18" i="2"/>
  <c r="J19" i="2"/>
  <c r="J26" i="2"/>
  <c r="J27" i="2"/>
  <c r="J120" i="2"/>
  <c r="N120" i="2"/>
  <c r="R120" i="2"/>
  <c r="E120" i="2"/>
  <c r="Y82" i="2"/>
  <c r="R81" i="2"/>
  <c r="J81" i="2"/>
  <c r="V82" i="2"/>
  <c r="E81" i="2"/>
  <c r="X82" i="2"/>
  <c r="N81" i="2"/>
  <c r="E41" i="2"/>
  <c r="J41" i="2"/>
  <c r="R41" i="2"/>
  <c r="N41" i="2"/>
  <c r="Y42" i="2"/>
  <c r="X42" i="2"/>
  <c r="V42" i="2"/>
  <c r="X110" i="2"/>
  <c r="N109" i="2"/>
  <c r="X109" i="2"/>
  <c r="V110" i="2"/>
  <c r="E109" i="2"/>
  <c r="V109" i="2"/>
  <c r="Y110" i="2"/>
  <c r="R109" i="2"/>
  <c r="Y109" i="2"/>
  <c r="J109" i="2"/>
  <c r="V29" i="2"/>
  <c r="E28" i="2"/>
  <c r="J28" i="2"/>
  <c r="Y29" i="2"/>
  <c r="R28" i="2"/>
  <c r="X29" i="2"/>
  <c r="N28" i="2"/>
  <c r="W102" i="2"/>
  <c r="AZ102" i="2"/>
  <c r="J75" i="2"/>
  <c r="W75" i="2"/>
  <c r="W101" i="2"/>
  <c r="AZ101" i="2"/>
  <c r="W171" i="2"/>
  <c r="AO171" i="2"/>
  <c r="AZ171" i="2"/>
  <c r="W100" i="2"/>
  <c r="AZ100" i="2"/>
  <c r="W99" i="2"/>
  <c r="AZ99" i="2"/>
  <c r="W98" i="2"/>
  <c r="AZ98" i="2"/>
  <c r="W118" i="2"/>
  <c r="AZ118" i="2"/>
  <c r="W97" i="2"/>
  <c r="AZ97" i="2"/>
  <c r="W117" i="2"/>
  <c r="AZ117" i="2"/>
  <c r="W116" i="2"/>
  <c r="AZ116" i="2"/>
  <c r="W95" i="2"/>
  <c r="AZ95" i="2"/>
  <c r="W115" i="2"/>
  <c r="AZ115" i="2"/>
  <c r="W83" i="2"/>
  <c r="AZ83" i="2"/>
  <c r="W82" i="2"/>
  <c r="AZ82" i="2"/>
  <c r="W120" i="2"/>
  <c r="AZ120" i="2"/>
  <c r="W126" i="2"/>
  <c r="AZ126" i="2"/>
  <c r="W108" i="2"/>
  <c r="AZ108" i="2"/>
  <c r="W91" i="2"/>
  <c r="AZ91" i="2"/>
  <c r="W140" i="2"/>
  <c r="AZ140" i="2"/>
  <c r="W96" i="2"/>
  <c r="AZ96" i="2"/>
  <c r="W114" i="2"/>
  <c r="AZ114" i="2"/>
  <c r="W93" i="2"/>
  <c r="AZ93" i="2"/>
  <c r="W110" i="2"/>
  <c r="AZ110" i="2"/>
  <c r="W111" i="2"/>
  <c r="AZ111" i="2"/>
  <c r="W81" i="2"/>
  <c r="AZ81" i="2"/>
  <c r="W89" i="2"/>
  <c r="AZ89" i="2"/>
  <c r="W124" i="2"/>
  <c r="AZ124" i="2"/>
  <c r="W113" i="2"/>
  <c r="AZ113" i="2"/>
  <c r="W107" i="2"/>
  <c r="AZ107" i="2"/>
  <c r="Y76" i="2"/>
  <c r="R75" i="2"/>
  <c r="Y75" i="2"/>
  <c r="W90" i="2"/>
  <c r="AZ90" i="2"/>
  <c r="W125" i="2"/>
  <c r="AZ125" i="2"/>
  <c r="W86" i="2"/>
  <c r="AZ86" i="2"/>
  <c r="W88" i="2"/>
  <c r="AZ88" i="2"/>
  <c r="W123" i="2"/>
  <c r="AZ123" i="2"/>
  <c r="W94" i="2"/>
  <c r="AZ94" i="2"/>
  <c r="W92" i="2"/>
  <c r="AZ92" i="2"/>
  <c r="W106" i="2"/>
  <c r="AZ106" i="2"/>
  <c r="W104" i="2"/>
  <c r="AZ104" i="2"/>
  <c r="W122" i="2"/>
  <c r="AZ122" i="2"/>
  <c r="W112" i="2"/>
  <c r="AZ112" i="2"/>
  <c r="W8" i="2"/>
  <c r="AZ8" i="2"/>
  <c r="V76" i="2"/>
  <c r="E75" i="2"/>
  <c r="V75" i="2"/>
  <c r="W85" i="2"/>
  <c r="AZ85" i="2"/>
  <c r="W84" i="2"/>
  <c r="AZ84" i="2"/>
  <c r="W121" i="2"/>
  <c r="AZ121" i="2"/>
  <c r="W167" i="2"/>
  <c r="AZ167" i="2"/>
  <c r="X80" i="2"/>
  <c r="N75" i="2"/>
  <c r="AK75" i="2"/>
  <c r="W12" i="2"/>
  <c r="AZ12" i="2"/>
  <c r="W39" i="2"/>
  <c r="AZ39" i="2"/>
  <c r="W25" i="2"/>
  <c r="AZ25" i="2"/>
  <c r="W38" i="2"/>
  <c r="AZ38" i="2"/>
  <c r="W11" i="2"/>
  <c r="AZ11" i="2"/>
  <c r="W48" i="2"/>
  <c r="AZ48" i="2"/>
  <c r="W73" i="2"/>
  <c r="AZ73" i="2"/>
  <c r="W80" i="2"/>
  <c r="AZ80" i="2"/>
  <c r="W46" i="2"/>
  <c r="AZ46" i="2"/>
  <c r="W71" i="2"/>
  <c r="AZ71" i="2"/>
  <c r="W69" i="2"/>
  <c r="AZ69" i="2"/>
  <c r="W79" i="2"/>
  <c r="AZ79" i="2"/>
  <c r="W24" i="2"/>
  <c r="AZ24" i="2"/>
  <c r="W49" i="2"/>
  <c r="AZ49" i="2"/>
  <c r="W20" i="2"/>
  <c r="AZ20" i="2"/>
  <c r="W47" i="2"/>
  <c r="AZ47" i="2"/>
  <c r="W45" i="2"/>
  <c r="AZ45" i="2"/>
  <c r="W70" i="2"/>
  <c r="AZ70" i="2"/>
  <c r="W44" i="2"/>
  <c r="AZ44" i="2"/>
  <c r="W67" i="2"/>
  <c r="AZ67" i="2"/>
  <c r="W66" i="2"/>
  <c r="AZ66" i="2"/>
  <c r="W37" i="2"/>
  <c r="AZ37" i="2"/>
  <c r="W22" i="2"/>
  <c r="AZ22" i="2"/>
  <c r="W43" i="2"/>
  <c r="AZ43" i="2"/>
  <c r="W34" i="2"/>
  <c r="AZ34" i="2"/>
  <c r="W26" i="2"/>
  <c r="AZ26" i="2"/>
  <c r="W42" i="2"/>
  <c r="AZ42" i="2"/>
  <c r="W10" i="2"/>
  <c r="AZ10" i="2"/>
  <c r="W23" i="2"/>
  <c r="AZ23" i="2"/>
  <c r="W74" i="2"/>
  <c r="AZ74" i="2"/>
  <c r="W33" i="2"/>
  <c r="AZ33" i="2"/>
  <c r="W19" i="2"/>
  <c r="AZ19" i="2"/>
  <c r="W18" i="2"/>
  <c r="AZ18" i="2"/>
  <c r="W31" i="2"/>
  <c r="AZ31" i="2"/>
  <c r="W9" i="2"/>
  <c r="AZ9" i="2"/>
  <c r="W68" i="2"/>
  <c r="AZ68" i="2"/>
  <c r="W21" i="2"/>
  <c r="AZ21" i="2"/>
  <c r="W29" i="2"/>
  <c r="AZ29" i="2"/>
  <c r="W30" i="2"/>
  <c r="AZ30" i="2"/>
  <c r="W15" i="2"/>
  <c r="AZ15" i="2"/>
  <c r="W14" i="2"/>
  <c r="AZ14" i="2"/>
  <c r="W28" i="2"/>
  <c r="AZ28" i="2"/>
  <c r="W40" i="2"/>
  <c r="AZ40" i="2"/>
  <c r="W77" i="2"/>
  <c r="AZ77" i="2"/>
  <c r="W76" i="2"/>
  <c r="AZ76" i="2"/>
  <c r="W27" i="2"/>
  <c r="AZ27" i="2"/>
  <c r="AZ41" i="2"/>
  <c r="W32" i="2"/>
  <c r="AZ32" i="2"/>
  <c r="W16" i="2"/>
  <c r="AZ16" i="2"/>
  <c r="W13" i="2"/>
  <c r="AZ13" i="2"/>
  <c r="W36" i="2"/>
  <c r="AZ36" i="2"/>
  <c r="X78" i="2"/>
  <c r="AZ78" i="2"/>
  <c r="AO167" i="2"/>
  <c r="Y167" i="2"/>
  <c r="AB167" i="2"/>
  <c r="V167" i="2"/>
  <c r="Z6" i="2"/>
  <c r="V50" i="2"/>
  <c r="AJ171" i="2"/>
  <c r="Y171" i="2"/>
  <c r="AF171" i="2"/>
  <c r="X171" i="2"/>
  <c r="AP171" i="2"/>
  <c r="AG41" i="2"/>
  <c r="W41" i="2"/>
  <c r="AB41" i="2"/>
  <c r="V41" i="2"/>
  <c r="Y41" i="2"/>
  <c r="AO41" i="2"/>
  <c r="AK41" i="2"/>
  <c r="X41" i="2"/>
  <c r="V92" i="2"/>
  <c r="AN171" i="2"/>
  <c r="AB140" i="2"/>
  <c r="AG167" i="2"/>
  <c r="AB126" i="2"/>
  <c r="AK167" i="2"/>
  <c r="AO140" i="2"/>
  <c r="AK140" i="2"/>
  <c r="AG140" i="2"/>
  <c r="AO126" i="2"/>
  <c r="AG126" i="2"/>
  <c r="AK126" i="2"/>
  <c r="E103" i="2"/>
  <c r="V103" i="2"/>
  <c r="J103" i="2"/>
  <c r="N103" i="2"/>
  <c r="X103" i="2"/>
  <c r="R103" i="2"/>
  <c r="Y103" i="2"/>
  <c r="R87" i="2"/>
  <c r="N87" i="2"/>
  <c r="J87" i="2"/>
  <c r="E87" i="2"/>
  <c r="AB87" i="2"/>
  <c r="R65" i="2"/>
  <c r="N65" i="2"/>
  <c r="J65" i="2"/>
  <c r="E65" i="2"/>
  <c r="J35" i="2"/>
  <c r="N35" i="2"/>
  <c r="R35" i="2"/>
  <c r="E35" i="2"/>
  <c r="R7" i="2"/>
  <c r="N7" i="2"/>
  <c r="J7" i="2"/>
  <c r="AK81" i="2"/>
  <c r="AB81" i="2"/>
  <c r="AG81" i="2"/>
  <c r="AO81" i="2"/>
  <c r="AB28" i="2"/>
  <c r="AF28" i="2"/>
  <c r="AJ28" i="2"/>
  <c r="AN28" i="2"/>
  <c r="D7" i="1"/>
  <c r="D8" i="1"/>
  <c r="D9" i="1"/>
  <c r="D10" i="1"/>
  <c r="D12" i="1"/>
  <c r="D14" i="1"/>
  <c r="D15" i="1"/>
  <c r="D18" i="1"/>
  <c r="D19" i="1"/>
  <c r="D21" i="1"/>
  <c r="D22" i="1"/>
  <c r="D24" i="1"/>
  <c r="D25" i="1"/>
  <c r="D27" i="1"/>
  <c r="D28" i="1"/>
  <c r="D6" i="1"/>
  <c r="J6" i="2"/>
  <c r="R6" i="2"/>
  <c r="N6" i="2"/>
  <c r="AB75" i="2"/>
  <c r="AZ65" i="2"/>
  <c r="AO75" i="2"/>
  <c r="AZ87" i="2"/>
  <c r="AG75" i="2"/>
  <c r="W103" i="2"/>
  <c r="AZ103" i="2"/>
  <c r="W109" i="2"/>
  <c r="AZ109" i="2"/>
  <c r="AZ75" i="2"/>
  <c r="X75" i="2"/>
  <c r="AZ35" i="2"/>
  <c r="AZ7" i="2"/>
  <c r="AK35" i="2"/>
  <c r="X35" i="2"/>
  <c r="AG35" i="2"/>
  <c r="W35" i="2"/>
  <c r="V65" i="2"/>
  <c r="AB65" i="2"/>
  <c r="AK65" i="2"/>
  <c r="X65" i="2"/>
  <c r="AK7" i="2"/>
  <c r="X7" i="2"/>
  <c r="AB35" i="2"/>
  <c r="V35" i="2"/>
  <c r="AG7" i="2"/>
  <c r="W7" i="2"/>
  <c r="AO7" i="2"/>
  <c r="Y7" i="2"/>
  <c r="AG65" i="2"/>
  <c r="W65" i="2"/>
  <c r="AO65" i="2"/>
  <c r="Y65" i="2"/>
  <c r="AO35" i="2"/>
  <c r="Y35" i="2"/>
  <c r="AG87" i="2"/>
  <c r="W87" i="2"/>
  <c r="AK87" i="2"/>
  <c r="X87" i="2"/>
  <c r="AO87" i="2"/>
  <c r="Y87" i="2"/>
  <c r="V87" i="2"/>
  <c r="AB103" i="2"/>
  <c r="AK109" i="2"/>
  <c r="AB109" i="2"/>
  <c r="AO109" i="2"/>
  <c r="AG109" i="2"/>
  <c r="AO103" i="2"/>
  <c r="AK103" i="2"/>
  <c r="AG103" i="2"/>
  <c r="F7" i="2"/>
  <c r="F6" i="2"/>
  <c r="E15" i="2"/>
  <c r="V15" i="2"/>
  <c r="E7" i="2"/>
  <c r="E6" i="2"/>
  <c r="AZ6" i="2"/>
  <c r="AK6" i="2"/>
  <c r="X6" i="2"/>
  <c r="AO6" i="2"/>
  <c r="Y6" i="2"/>
  <c r="AG6" i="2"/>
  <c r="W6" i="2"/>
  <c r="AB6" i="2"/>
  <c r="AB7" i="2"/>
  <c r="V7" i="2"/>
  <c r="AC6" i="2"/>
  <c r="AC7" i="2"/>
  <c r="V6" i="2"/>
</calcChain>
</file>

<file path=xl/sharedStrings.xml><?xml version="1.0" encoding="utf-8"?>
<sst xmlns="http://schemas.openxmlformats.org/spreadsheetml/2006/main" count="390" uniqueCount="365">
  <si>
    <t>Уровень доступности дошкольного образования для детей в возрасте от 2 месяцев до 7 лет</t>
  </si>
  <si>
    <t>Доля выпускников профессиональных образовательных организаций, трудоустроенных по специальностям и профессиям, востребованным экономикой округа</t>
  </si>
  <si>
    <t>Число участников, вовлеченных в социально активную деятельность через увеличение охвата патриотическими проектами</t>
  </si>
  <si>
    <t>Число участников мероприятий, движений, проектов, направленных на сохранение нравственных ценностей и российской духовности</t>
  </si>
  <si>
    <t>Число участников мероприятий,  направленных на выявление, поддержку и развитие способностей и талантов у детей и молодежи</t>
  </si>
  <si>
    <t>Доля детей и молодежи в возрасте 5-18 лет, охваченных образовательными программами дополнительного образования, в общей численности детей и молодежи в возрасте 5-18 лет</t>
  </si>
  <si>
    <t>Уровень доступности дошкольного образования для детей в возрасте от 2 месяцев до 3 лет</t>
  </si>
  <si>
    <t>Количество муниципальных образований, оценка качества управления бюджетным процессом которых соответствует I степени качества</t>
  </si>
  <si>
    <t>Доля муниципальных образований, в отношении которых осуществляются меры, предусмотренные пунктом 4 статьи 136 Бюджетного кодекса Российской Федерации</t>
  </si>
  <si>
    <t>Количество вовлеченных в программу развития инициативного бюджетирования муниципальных районов и городских округов Чукотского автономного округа</t>
  </si>
  <si>
    <t>Доля реализованных проектов в общем количестве запланированных к реализации проектов, софинансирование которых осуществляется за счет средств окружного бюджета</t>
  </si>
  <si>
    <t>Отношение объема государственного долга Чукотского автономного округа к доходам окружного бюджета без учета объема безвозмездных поступлений</t>
  </si>
  <si>
    <t>Доля расходов на обслуживание государственного долга Чукотского автономного округа в общем объеме расходов окружного бюджета (за исключением объема расходов, которые осуществляются за счет субвенций из федерального бюджета)</t>
  </si>
  <si>
    <t>Отсутствие просроченной задолженности по долговым обязательствам Чукотского автономного округа</t>
  </si>
  <si>
    <t>фактическое значение на конец отчетного периода%</t>
  </si>
  <si>
    <t>плановое значение на конец отчетного периода%</t>
  </si>
  <si>
    <t>Доля расходов резервного фонда Правительства Чукотского автономного округа на непредвиденные расходы в общем объеме расходов окружного бюджета</t>
  </si>
  <si>
    <t>Выполнение плановых показателей в части поступления доходов от реализации и использования объектов государственного имущества казны Чукотского автономного округа и земельных участков</t>
  </si>
  <si>
    <t>Отношение количества групп земельных участков (по категориям), по которым проведена кадастровая оценка, к общему количеству запланированных в текущем году групп земельных участков</t>
  </si>
  <si>
    <t>Уровень полноты и качества сведений об объектах недвижимости в Едином государственном реестре недвижимости</t>
  </si>
  <si>
    <t xml:space="preserve">Отношение дефицита окружного бюджета (за вычетом поступлений от продажи акций и иных форм участия в капитале, находящихся в собственности Чукотского автономного округа, и (или) снижения остатков средств на счетах по учёту средств окружного бюджета) к общему годовому объёму доходов окружного бюджета без учёта объёма безвозмездных поступлений </t>
  </si>
  <si>
    <t xml:space="preserve">Размещение на официальном сайте Чукотского автономного округа в сети "Интернет" закона Чукотского автономного округа об окружном бюджете, законов о внесении изменений, отчёта об исполнении окружного бюджета 
</t>
  </si>
  <si>
    <t xml:space="preserve">Количество корректировок окружного бюджета в течение года </t>
  </si>
  <si>
    <t xml:space="preserve">Объем расходов окружного бюджета, формируемых в рамках государственных программ, в общем объёме расходов окружного бюджета  </t>
  </si>
  <si>
    <t>Информация о выполнении целевых показателей, установленых в рамках государственных проектов за I квартал 2024 года</t>
  </si>
  <si>
    <t>% выполнение</t>
  </si>
  <si>
    <t>Управление региональными финансами и имуществом Чукотского автономного округа</t>
  </si>
  <si>
    <t>наименование ГП</t>
  </si>
  <si>
    <t>всего</t>
  </si>
  <si>
    <t>федеральный бюджет</t>
  </si>
  <si>
    <t>Комплекс процессных мероприятий "Организация межбюджетных отношений и повышение уровня бюджетной обеспеченности местных бюджетов"</t>
  </si>
  <si>
    <t>Комплекс процессных мероприятий "Управление средствами резервного фонда"</t>
  </si>
  <si>
    <t>Комплекс процессных мероприятий "Управление объектами государственного имущества казны Чукотского автономного округа</t>
  </si>
  <si>
    <t>Комплекс процессных мероприятий "Обеспечение деятельности государственных органов и подведомственных учреждений"</t>
  </si>
  <si>
    <t>Сводная бюджетная роспись</t>
  </si>
  <si>
    <t>Принятые бюджетные обязательства</t>
  </si>
  <si>
    <t>Кассовое
исполнение</t>
  </si>
  <si>
    <t>Процент исполнения</t>
  </si>
  <si>
    <t xml:space="preserve">Государственная программа "Развитие образования и науки Чукотского автономного округа" </t>
  </si>
  <si>
    <t>Региональный проект "Развитие социальной инфраструктуры"</t>
  </si>
  <si>
    <t>Региональный проект "Профессионалитет"</t>
  </si>
  <si>
    <t>Комплекс процессных мероприятий "Развитие кадрового потенциала</t>
  </si>
  <si>
    <t>Комплекс процессных мероприятий "Поддержка и развитие детского и молодежного образования и творчества</t>
  </si>
  <si>
    <t>Государственная программа "Развитие занятости населения Чукотского автономного округа"</t>
  </si>
  <si>
    <t>Комплекс процессных мероприятий "Сопровождение инвалидов молодого возраста при получении ими профессионального образования и содействие в последующем трудоустройстве"</t>
  </si>
  <si>
    <t>Государственная программа "Развитие жилищно-коммунального хозяйства и водохозяйственного комплекса Чукотского автономного округа</t>
  </si>
  <si>
    <t>Региональный проект "Комплексное развитие сельских территорий"</t>
  </si>
  <si>
    <t xml:space="preserve">Комплекс процессных мероприятий "Создание условий для повышения конкурентоспособности агропромышленного комплекса" </t>
  </si>
  <si>
    <t>«Развитие образования и науки Чукотского автономного округа»</t>
  </si>
  <si>
    <t>Государственная программа "Стимулирование экономической активности населения Чукотского автономного округа"</t>
  </si>
  <si>
    <t>Региональный проект "Стимулирование развития предпринимательства"</t>
  </si>
  <si>
    <t>Региональный проект "Создание и развитие инфраструктуры поддержки субъектов малого и среднего предпринимательства"</t>
  </si>
  <si>
    <t>Региональный проект "Финансовая поддержка субъектов малого и среднего предпринимательства"</t>
  </si>
  <si>
    <t xml:space="preserve">Региональный проект "Создание благоприятных условий для осуществления деятельности самозанятыми гражданами" </t>
  </si>
  <si>
    <t xml:space="preserve">Региональный проект "Создание условий для легкого старта и комфортного ведения бизнеса" </t>
  </si>
  <si>
    <t>Региональный проект "Акселерация субъектов малого и среднего предпринимательства"</t>
  </si>
  <si>
    <t>Комплекс процессных мероприятий "Информационная и консультационная поддержка социально ориентированных некоммерческих организаций"</t>
  </si>
  <si>
    <t>Государственная программа "Обеспечение охраны общественного порядка и повышения безопасности дорожного движения в Чукотском автономном округе"</t>
  </si>
  <si>
    <t>Комплекс процессных мероприятий "Совершенствование профилактики правонарушений в общественных местах, на улицах и на административных участках"</t>
  </si>
  <si>
    <t>Комплекс процессных мероприятий "Повышение безопасности дорожного движения"</t>
  </si>
  <si>
    <t>Объем просроченной кредиторской задолженности по выплате заработной платы работникам органов государственной власти, государственных учреждений Чукотского автономного округа и предоставляемым мерам социальной поддержки</t>
  </si>
  <si>
    <t>Объем налоговых и неналоговых доходов консолидированного бюджета Чукотского автономного округа</t>
  </si>
  <si>
    <t>Уровень качества управления региональными финансами Чукотского автономного округа по результатам оценки Министерства финансов Российской Федерации</t>
  </si>
  <si>
    <t>Нарушения требований бюджетного законодательства по результатам оценки Министерства финансов Российской Федерации</t>
  </si>
  <si>
    <t>Развитие лесного хозяйства Чукотского автономного округа</t>
  </si>
  <si>
    <t>Отношение площади лесовосстановления и лесоразведения к площади вырубленных и погибших лесных насаждений</t>
  </si>
  <si>
    <t>«Информационное общество Чукотского автономного округа»</t>
  </si>
  <si>
    <t>Количество населенных пунктов, обеспеченных качественными каналами связи с возможностью подключения к сети "Интернет"</t>
  </si>
  <si>
    <t>Количество учреждений, обеспеченных каналами связи с возможностью  подключения по видеоконференцсвязи между органами исполнительной власти и органами местного самоуправления</t>
  </si>
  <si>
    <t>Развитие занятости населения Чукотского автономного округа»</t>
  </si>
  <si>
    <t>НЕТ</t>
  </si>
  <si>
    <t>«Развитие жилищно-коммунального хозяйства и водохозяйственного комплекса Чукотского автономного округа»</t>
  </si>
  <si>
    <t>Доля населения, обеспеченного качественной питьевой водой из систем централизованного водоснабжения</t>
  </si>
  <si>
    <t>«Развитие агропромышленного комплекса Чукотского автономного округа»</t>
  </si>
  <si>
    <t xml:space="preserve">НЕТ </t>
  </si>
  <si>
    <t>«Стимулирование экономической активности населения Чукотского автономного округа»</t>
  </si>
  <si>
    <t>Численность занятых в сфере малого и среднего предпринимательства, включая индивидуальных предпринимателей и самозанятых</t>
  </si>
  <si>
    <t>Отношение действующего портфеля микрозаймов к капитализации региональной микрофинансовой организации</t>
  </si>
  <si>
    <t>Количество резидентов промышленного парка</t>
  </si>
  <si>
    <t>«Обеспечение охраны общественного порядка и повышения безопасности дорожного движения в Чукотском автономном округе»</t>
  </si>
  <si>
    <t xml:space="preserve">Сводный отчет о ходе реализации государственных программ Чукотского автономного округа за 1 квартал 2024 года </t>
  </si>
  <si>
    <t>окружной бюджет</t>
  </si>
  <si>
    <t>Предусмотрено паспортом</t>
  </si>
  <si>
    <t>Региональный проект "Борьба с сахарным диабетом"</t>
  </si>
  <si>
    <t>Региональный проект "Оптимальная для восстановления здоровья медицинская реабилитация в Чукотском автономном округе"</t>
  </si>
  <si>
    <t xml:space="preserve">Региональный проект "Развитие инфраструктуры здравоохранения" </t>
  </si>
  <si>
    <t>Региональный проект "Развитие системы оказания первичной медико-санитарной помощи"</t>
  </si>
  <si>
    <t>Региональный проект "Борьба с сердечно-сосудистыми заболеваниями"</t>
  </si>
  <si>
    <t>Региональный проект "Борьба с онкологическими заболеваниями"</t>
  </si>
  <si>
    <t xml:space="preserve">Региональный проект "Создание единого цифрового контура в здравоохранении Чукотского автономного округа на основе Региональной медицинской информационной системы Чукотского автономного округа (РМИС ЧАО)" </t>
  </si>
  <si>
    <t>Региональный проект "Модернизация первичного звена здравоохранения Российской Федерации"</t>
  </si>
  <si>
    <t xml:space="preserve">Комплекс процессных мероприятий "Профилактика заболеваний и формирование здорового образа жизни. Развитие первичной медико-санитарной помощи" </t>
  </si>
  <si>
    <t>Комплекс процессных мероприятий "Совершенствование оказания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</t>
  </si>
  <si>
    <t>Комплекс процессных мероприятий "Охрана здоровья матери и ребенка"</t>
  </si>
  <si>
    <t xml:space="preserve">Комплекс процессных мероприятий "Оказание паллиативной помощи, в том числе детям" </t>
  </si>
  <si>
    <t xml:space="preserve">Комплекс процессных мероприятий "Кадровое обеспечение системы здравоохранения" </t>
  </si>
  <si>
    <t xml:space="preserve">Комплекс процессных мероприятий "Совершенствование системы лекарственного обеспечения, в том числе в амбулаторных условиях" </t>
  </si>
  <si>
    <t>Комплекс процессных мероприятий "Обеспечение деятельности государственных органов"</t>
  </si>
  <si>
    <t xml:space="preserve">Комплекс процессных мероприятий "Обеспечение функционирования государственных учреждений" </t>
  </si>
  <si>
    <t xml:space="preserve">Комплекс процессных мероприятий "Финансовое обеспечение оказания гарантированной медицинской помощи населению Чукотского автономного округа" </t>
  </si>
  <si>
    <t xml:space="preserve">бюджет территориального государственного внебюджетного фонда </t>
  </si>
  <si>
    <t>Государственная программа "Развитие здравоохранения Чукотского автономного округа"</t>
  </si>
  <si>
    <t>Государственная программа "Социальная поддержка населения Чукотского автономного округа"</t>
  </si>
  <si>
    <t>Региональный проект "Финансовая поддержка семей при рождении детей"</t>
  </si>
  <si>
    <t xml:space="preserve">Комплекс процессных мероприятий "Социальная поддержка отдельных категорий граждан" </t>
  </si>
  <si>
    <t xml:space="preserve">Комплекс процессных мероприятий "Социальная поддержка семей и детей" </t>
  </si>
  <si>
    <t>Комплекс процессных мероприятий "Формирование доступной среды жизнедеятельности для инвалидов и других маломобильных групп населения"</t>
  </si>
  <si>
    <t>внебюджетные источники</t>
  </si>
  <si>
    <t xml:space="preserve">Региональный проект "Стимулирование повышения доступности товаров и услуг для населения" </t>
  </si>
  <si>
    <t>Региональный проект "Чистая вода"</t>
  </si>
  <si>
    <t>Комплекс процессных мероприятий "Оказание поддержки организациям ЖКХ на укрепление и оснащение материально-технической базы"</t>
  </si>
  <si>
    <t>Комплекс процессных мероприятий "Обеспечение питьевой водой населения"</t>
  </si>
  <si>
    <t>Комплекс процессных мероприятий "Оказание поддержки ресурсоснабжающим организациям в целях бесперебойного обеспечения коммунальными услугами потребителей"</t>
  </si>
  <si>
    <t>Региональный проект "Модернизация систем коммунальной инфраструктуры Чукотского автономного округа"</t>
  </si>
  <si>
    <t>Комплекс процессных мероприятий "Развитие информационной инфраструктуры"</t>
  </si>
  <si>
    <t>Комплекс процессных мероприятий "Цифровая Чукотка"</t>
  </si>
  <si>
    <t>Комплекс процессных мероприятий "Организация телерадиовещания"</t>
  </si>
  <si>
    <t>Комплекс процессных мероприятий "Развитие информационного общества и электронного правительства"</t>
  </si>
  <si>
    <t>Комплекс процессных мероприятий "Создание условий развития государственной ветеринарной службы Чукотского автономного округа в целях обеспечения эпизоотического благополучия его территории"</t>
  </si>
  <si>
    <t>Региональный проект "Развитие инфраструктуры агропромышленного комплекса"</t>
  </si>
  <si>
    <t>Региональный проект "Развитие пищевой и перерабатывающей промышленности"</t>
  </si>
  <si>
    <t>Региональный проект "Развитие отраслей агропромышленного комплекса"</t>
  </si>
  <si>
    <t>Региональный проект "Развитие традиционных видов промыслов"</t>
  </si>
  <si>
    <t>Комплекс процессных мероприятий "Финансовая поддержка социально ориентированных некоммерческих организаций"</t>
  </si>
  <si>
    <t>Комплекс процессных мероприятий "Стимулирование развития предпринимательства в сельской местности"</t>
  </si>
  <si>
    <t>Региональный проект "Обеспечение медицинских организаций системы здравоохранения квалифицированными кадрами"</t>
  </si>
  <si>
    <t>Региональный проект "Содействие занятости"</t>
  </si>
  <si>
    <t>Комплекс процессных мероприятий "Улучшение условий и охраны труда"</t>
  </si>
  <si>
    <t>Региональный проект "Патриотическое воспитание граждан Российской Федерации"</t>
  </si>
  <si>
    <t>Региональный проект "Современная школа"</t>
  </si>
  <si>
    <t>Региональный проект "Успех каждого ребенка"</t>
  </si>
  <si>
    <t>Региональный проект "Сохранение лесов"</t>
  </si>
  <si>
    <t>Комплекс процессных мероприятий "Обеспечение использования, охраны и защиты лесов"</t>
  </si>
  <si>
    <t>Комплекс процессных мероприятий "Обеспечение реализации государственной программы"</t>
  </si>
  <si>
    <t>Комплекс процессных мероприятий "Обеспечение кадрового потенциала лесного хозяйства"</t>
  </si>
  <si>
    <t>Государственная программа "Развитие транспортной инфраструктуры Чукотского автономного округа"</t>
  </si>
  <si>
    <t>Региональный проект "Строительство автомобильных дорог общего пользования регионального значения и сооружений на них"</t>
  </si>
  <si>
    <t>Региональный проект "Развитие аэропортовой инфраструктуры"</t>
  </si>
  <si>
    <t>Региональный проект "Региональная и местная дорожная сеть"</t>
  </si>
  <si>
    <t xml:space="preserve">Комплекс процессных мероприятий "Поддержка авиакомпаний и аэропортов" </t>
  </si>
  <si>
    <t xml:space="preserve">Комплекс процессных мероприятий "Реконструкция, капитальный ремонт автомобильных дорог общего пользования регионального значения и сооружений на них" </t>
  </si>
  <si>
    <t>Комплекс процессных мероприятий "Поддержка морских портов"</t>
  </si>
  <si>
    <t>Комплекс процессных мероприятий "Дорожная деятельность в отношении автомобильных дорог общего пользования регионального значения Чукотского автономного округа в части проектирования, содержания, ремонта и капитального ремонта"</t>
  </si>
  <si>
    <t xml:space="preserve">Комплекс процессных мероприятий "Капитальный ремонт и благоустройство улично-дорожной сети и дворовых территорий (кварталов) в г. Певеке" </t>
  </si>
  <si>
    <t>Комплекс процессных мероприятий "Укрепление и оснащение материально-технической базы организаций дорожного хозяйства"</t>
  </si>
  <si>
    <t>1.1.</t>
  </si>
  <si>
    <t>1.2.</t>
  </si>
  <si>
    <t>1.3.</t>
  </si>
  <si>
    <t>Региональный проект "Жилье"</t>
  </si>
  <si>
    <t>Комплекс процессных мероприятий "Обеспечение формирования муниципального жилищного фонда"</t>
  </si>
  <si>
    <t xml:space="preserve">Комплекс процессных мероприятий "Обеспечение документами территориального планирования и градостроительного зонирования муниципальных образований" </t>
  </si>
  <si>
    <t>Комплекс процессных мероприятий "Разработка документов ценообразования и сметного нормирования строительной отрасли Чукотского автономного округа</t>
  </si>
  <si>
    <t xml:space="preserve">Комплекс процессных мероприятий "Обеспечение жителей индивидуальным жильем" </t>
  </si>
  <si>
    <t>Комплекс процессных мероприятий "Обеспечение жителей доступным и комфортным жильем"</t>
  </si>
  <si>
    <t>Государственная программа "Предупреждение чрезвычайных ситуаций природного и техногенного характера и обеспечение пожарной безопасности в Чукотском автономном округе"</t>
  </si>
  <si>
    <t>Комплекс процессных мероприятий "Развитие и совершенствование материально-технической базы поисково-спасательных формирований"</t>
  </si>
  <si>
    <t xml:space="preserve">Комплекс процессных мероприятий "Создание, развитие и внедрение систем обеспечения безопасности жизнедеятельности населения на территории Чукотского автономного округа" </t>
  </si>
  <si>
    <t xml:space="preserve">Комплекс процессных мероприятий "Развитие материально-технической базы подразделений противопожарной службы и добровольной пожарной охраны" </t>
  </si>
  <si>
    <t xml:space="preserve">Комплекс процессных мероприятий "Развитие инфраструктуры противопожарной службы Чукотского автономного округа" </t>
  </si>
  <si>
    <t>Комплекс процессных мероприятий "Обеспечение функционирования государственных учреждений"</t>
  </si>
  <si>
    <t>Государственная программа "Охрана окружающей среды и обеспечение рационального природопользования в Чукотском автономном округе"</t>
  </si>
  <si>
    <t xml:space="preserve">Региональный проект "Укрепление материально-технической базы" </t>
  </si>
  <si>
    <t>Региональный проект "Обеспечение кадрового потенциала в организациях природоохранной деятельности, экологической безопасности 
и экоаналитического контроля Чукотского автономного округа"</t>
  </si>
  <si>
    <t>Региональный проект "Комплексная система обращения с твердыми коммунальными отходами"</t>
  </si>
  <si>
    <t xml:space="preserve">Региональный проект "Чистая страна" </t>
  </si>
  <si>
    <t xml:space="preserve">Комплекс процессных мероприятий "Укрепление материально-технической базы" </t>
  </si>
  <si>
    <t xml:space="preserve">Комплекс процессных мероприятий "Обеспечение кадрового потенциала в организациях природоохранной деятельности, экологической безопасности и экоаналитического контроля Чукотского автономного округа" </t>
  </si>
  <si>
    <t>Комплекс процессных мероприятий "Охрана и использование объектов животного мира (за исключением охотничьих ресурсов и водных биологических ресурсов)"</t>
  </si>
  <si>
    <t xml:space="preserve">Комплекс процессных мероприятий "Осуществление отдельных полномочий Российской Федерации в области водных отношений" </t>
  </si>
  <si>
    <t xml:space="preserve">Комплекс процессных мероприятий "Охрана и использование охотничьих ресурсов" </t>
  </si>
  <si>
    <t xml:space="preserve">Комплекс процессных мероприятий "Развитие государственного управления системой 
особо охраняемых природных территорий регионального значения" </t>
  </si>
  <si>
    <t>Комплекс процессных мероприятий "Мониторинг водных объектов"</t>
  </si>
  <si>
    <t xml:space="preserve">Комплекс процессных мероприятий "Возмещение и финансовое обеспечение затрат региональных операторов по обращению с твердыми коммунальными отходами, юридических лиц и индивидуальных предпринимателей, связанных с оказанием услуг по обращению с твердыми коммунальными отходами и (или) осуществлением деятельности по обращению с отходами" </t>
  </si>
  <si>
    <t>Комплекс процессных мероприятий "Обеспечение функционирования государственных органов"</t>
  </si>
  <si>
    <t>Государственная программа "Развитие энергетики Чукотского автономного округа"</t>
  </si>
  <si>
    <t>Региональный проект "Государственная поддержка предприятий угольной промышленности"</t>
  </si>
  <si>
    <t xml:space="preserve">Комплекс процессных мероприятий "Государственная поддержка энергоснабжающих организаций" </t>
  </si>
  <si>
    <t>Комплекс процессных мероприятий "Государственная поддержка газоснабжающих организаций"</t>
  </si>
  <si>
    <t xml:space="preserve">Комплекс процессных мероприятий "Обеспечение деятельности государственных органов и подведомственных учреждений" </t>
  </si>
  <si>
    <t>Комплекс процессных мероприятий "Создание комфортных условий проживания для всех категорий граждан"</t>
  </si>
  <si>
    <t>1.4.</t>
  </si>
  <si>
    <t>1.5.</t>
  </si>
  <si>
    <t>1.6.</t>
  </si>
  <si>
    <t>1.7.</t>
  </si>
  <si>
    <t>1.8.</t>
  </si>
  <si>
    <t>1.9.</t>
  </si>
  <si>
    <t>1.10.</t>
  </si>
  <si>
    <t>№ п/п</t>
  </si>
  <si>
    <t>1.11.</t>
  </si>
  <si>
    <t>1.12.</t>
  </si>
  <si>
    <t>1.13.</t>
  </si>
  <si>
    <t>1.14.</t>
  </si>
  <si>
    <t>1.15.</t>
  </si>
  <si>
    <t>1.16.</t>
  </si>
  <si>
    <t>1.17.</t>
  </si>
  <si>
    <t>1.18.</t>
  </si>
  <si>
    <t>1.19.</t>
  </si>
  <si>
    <t>2.1.</t>
  </si>
  <si>
    <t>2.2.</t>
  </si>
  <si>
    <t>2.3.</t>
  </si>
  <si>
    <t>2.4.</t>
  </si>
  <si>
    <t>2.5.</t>
  </si>
  <si>
    <t>2.6.</t>
  </si>
  <si>
    <t>3.1.</t>
  </si>
  <si>
    <t>3.2.</t>
  </si>
  <si>
    <t>3.3.</t>
  </si>
  <si>
    <t>3.4.</t>
  </si>
  <si>
    <t>3.5.</t>
  </si>
  <si>
    <t>4.1.</t>
  </si>
  <si>
    <t>4.2.</t>
  </si>
  <si>
    <t>4.3.</t>
  </si>
  <si>
    <t>4.4.</t>
  </si>
  <si>
    <t>4.5.</t>
  </si>
  <si>
    <t>4.6.</t>
  </si>
  <si>
    <t>4.8.</t>
  </si>
  <si>
    <t>4.9.</t>
  </si>
  <si>
    <t>5.1.</t>
  </si>
  <si>
    <t>Региональный проект "Стимулирование спроса на отечественные беспилотные авиационные системы в Чукотском автономном округе"</t>
  </si>
  <si>
    <t>Региональный проект "Безопасность дорожного движения"</t>
  </si>
  <si>
    <t>2.20.</t>
  </si>
  <si>
    <t>5.2.</t>
  </si>
  <si>
    <t>5.3.</t>
  </si>
  <si>
    <t>5.4.</t>
  </si>
  <si>
    <t>5.5.</t>
  </si>
  <si>
    <t>5.6.</t>
  </si>
  <si>
    <t>5.7.</t>
  </si>
  <si>
    <t>5.8.</t>
  </si>
  <si>
    <t>5.9.</t>
  </si>
  <si>
    <t>5.10.</t>
  </si>
  <si>
    <t>5.11.</t>
  </si>
  <si>
    <t>5.12.</t>
  </si>
  <si>
    <t>5.13.</t>
  </si>
  <si>
    <t>5.14.</t>
  </si>
  <si>
    <t>6.1.</t>
  </si>
  <si>
    <t>6.2.</t>
  </si>
  <si>
    <t>6.3.</t>
  </si>
  <si>
    <t>6.4.</t>
  </si>
  <si>
    <t>6.5.</t>
  </si>
  <si>
    <t>6.6.</t>
  </si>
  <si>
    <t>6.7.</t>
  </si>
  <si>
    <t>6.8.</t>
  </si>
  <si>
    <t>6.9.</t>
  </si>
  <si>
    <t>7.1.</t>
  </si>
  <si>
    <t>7.2.</t>
  </si>
  <si>
    <t>7.3.</t>
  </si>
  <si>
    <t>7.4.</t>
  </si>
  <si>
    <t>7.5.</t>
  </si>
  <si>
    <t>8.1.</t>
  </si>
  <si>
    <t>8.2.</t>
  </si>
  <si>
    <t>8.3.</t>
  </si>
  <si>
    <t>8.4.</t>
  </si>
  <si>
    <t>8.5.</t>
  </si>
  <si>
    <t>9.1.</t>
  </si>
  <si>
    <t>9.2.</t>
  </si>
  <si>
    <t>9.3.</t>
  </si>
  <si>
    <t>9.4.</t>
  </si>
  <si>
    <t>9.5.</t>
  </si>
  <si>
    <t>9.6.</t>
  </si>
  <si>
    <t>9.7.</t>
  </si>
  <si>
    <t>9.8.</t>
  </si>
  <si>
    <t>9.9.</t>
  </si>
  <si>
    <t>9.10.</t>
  </si>
  <si>
    <t>9.11.</t>
  </si>
  <si>
    <t>9.12.</t>
  </si>
  <si>
    <t>9.13.</t>
  </si>
  <si>
    <t>9.14.</t>
  </si>
  <si>
    <t>9.15.</t>
  </si>
  <si>
    <t>10.1.</t>
  </si>
  <si>
    <t>10.2.</t>
  </si>
  <si>
    <t>10.3.</t>
  </si>
  <si>
    <t>10.4.</t>
  </si>
  <si>
    <t>11.1.</t>
  </si>
  <si>
    <t>11.2.</t>
  </si>
  <si>
    <t>11.3.</t>
  </si>
  <si>
    <t>11.4.</t>
  </si>
  <si>
    <t>11.5.</t>
  </si>
  <si>
    <t>11.6.</t>
  </si>
  <si>
    <t>11.7.</t>
  </si>
  <si>
    <t>11.8.</t>
  </si>
  <si>
    <t>11.9.</t>
  </si>
  <si>
    <t>12.1.</t>
  </si>
  <si>
    <t>12.2.</t>
  </si>
  <si>
    <t>12.3.</t>
  </si>
  <si>
    <t>12.4.</t>
  </si>
  <si>
    <t>12.5.</t>
  </si>
  <si>
    <t>13.1.</t>
  </si>
  <si>
    <t>13.2.</t>
  </si>
  <si>
    <t>13.3.</t>
  </si>
  <si>
    <t>13.4.</t>
  </si>
  <si>
    <t>13.5.</t>
  </si>
  <si>
    <t>13.6.</t>
  </si>
  <si>
    <t>14.1.</t>
  </si>
  <si>
    <t>14.2.</t>
  </si>
  <si>
    <t>14.3.</t>
  </si>
  <si>
    <t>14.4.</t>
  </si>
  <si>
    <t>14.6.</t>
  </si>
  <si>
    <t>14.5.</t>
  </si>
  <si>
    <t>15.1.</t>
  </si>
  <si>
    <t>15.2.</t>
  </si>
  <si>
    <t>15.3.</t>
  </si>
  <si>
    <t>15.4.</t>
  </si>
  <si>
    <t>15.5.</t>
  </si>
  <si>
    <t>15.6.</t>
  </si>
  <si>
    <t>15.7.</t>
  </si>
  <si>
    <t>15.8.</t>
  </si>
  <si>
    <t>15.9.</t>
  </si>
  <si>
    <t>15.10.</t>
  </si>
  <si>
    <t>15.11.</t>
  </si>
  <si>
    <t>15.12.</t>
  </si>
  <si>
    <t>15.13.</t>
  </si>
  <si>
    <t>15.14.</t>
  </si>
  <si>
    <t>15.15.</t>
  </si>
  <si>
    <t>15.16.</t>
  </si>
  <si>
    <t>15.17.</t>
  </si>
  <si>
    <t>16.1.</t>
  </si>
  <si>
    <t>16.2.</t>
  </si>
  <si>
    <t>16.3.</t>
  </si>
  <si>
    <t>16.4.</t>
  </si>
  <si>
    <t>17.1.</t>
  </si>
  <si>
    <t>17.2.</t>
  </si>
  <si>
    <t>17.3.</t>
  </si>
  <si>
    <t>18.1.</t>
  </si>
  <si>
    <t>18.2.</t>
  </si>
  <si>
    <t>18.3.</t>
  </si>
  <si>
    <t>19.1.</t>
  </si>
  <si>
    <t xml:space="preserve">Комплекс процессных мероприятий "Функционирование дорожных учреждений" </t>
  </si>
  <si>
    <t>11.10.</t>
  </si>
  <si>
    <t>Комплекс процессных мероприятий "Содействие занятости населения и социальная поддержка безработных граждан"</t>
  </si>
  <si>
    <t>Государственная программа "Развитие агропромышленного комплекса Чукотского автономного округа"</t>
  </si>
  <si>
    <t>Государственная программа "Информационное общество Чукотского автономного округа"</t>
  </si>
  <si>
    <t>Комплекс процессных мероприятий "Обеспечение государственных гарантий и развитие современной инфраструктуры образования"</t>
  </si>
  <si>
    <t>Комплекс процессных мероприятий "Оказание поддержки отдельным категориям специалистов, детей и молодежи"</t>
  </si>
  <si>
    <t>Комплекс процессных мероприятий "Организация отдыха и оздоровление детей"</t>
  </si>
  <si>
    <t>Комплекс процессных мероприятий "Грантовая поддержка проектов в области образования"</t>
  </si>
  <si>
    <t>Комплекс процессных мероприятий "Содействие в обеспечении жильём молодых семей"</t>
  </si>
  <si>
    <t>Комплекс процессных мероприятий "Поддержка, сохранение и развитие родных языков"</t>
  </si>
  <si>
    <t>Государственная программа "Развитие лесного хозяйства Чукотского автономного округа"</t>
  </si>
  <si>
    <t>Комплекс процессных мероприятий "Обслуживание государственного долга"</t>
  </si>
  <si>
    <t>Государственная программа "Управление региональными финансами и имуществом Чукотского автономного округа"</t>
  </si>
  <si>
    <t>Комплекс процессных мероприятий "Создание резерва материальных ресурсов Чукотского автономного округа в целях гражданской обороны, предупреждения и ликвидации чрезвычайных ситуаций"</t>
  </si>
  <si>
    <t>тыс. руб.</t>
  </si>
  <si>
    <t>Всего по государственным программам</t>
  </si>
  <si>
    <t>Региональный проект "Разработка и реализация программы системной поддержки и повышения качества жизни граждан старшего поколения"</t>
  </si>
  <si>
    <t>Государственная программа "Развитие культуры, спорта и туризма Чукотского автономного округа"</t>
  </si>
  <si>
    <t>Региональный проект "Культурная среда"</t>
  </si>
  <si>
    <t>Региональный проект "Творческие люди"</t>
  </si>
  <si>
    <t>Региональный проект "Спорт - норма жизни"</t>
  </si>
  <si>
    <t>Комплекс процессных мероприятий "Обеспечение государственных гарантий и развитие современной инфраструктуры культуры, спорта и туризма"</t>
  </si>
  <si>
    <t>Комплекс процессных мероприятий "Укрепление единого культурного пространства и развитие межнациональных отношений"</t>
  </si>
  <si>
    <t>Комплекс процессных мероприятий "Развитие кадрового потенциала"</t>
  </si>
  <si>
    <t>Комплекс процессных мероприятий "Поддержка и развитие детского и молодежного творчества"</t>
  </si>
  <si>
    <t>Комплекс процессных мероприятий "Грантовая поддержка проектов в области культуры"</t>
  </si>
  <si>
    <t>Комплекс процессных мероприятий "Создание региональной системы сохранения историко-культурного наследия Чукотки"</t>
  </si>
  <si>
    <t>Комплекс процессных мероприятий "Поддержка, популяризация и развитие физической культуры и спорта"</t>
  </si>
  <si>
    <t>Комплекс процессных мероприятий "Поддержка туризма"</t>
  </si>
  <si>
    <t>Государственная программа "Развитие жилищного строительства в Чукотском автономном округе"</t>
  </si>
  <si>
    <t>Государственная программа "Формирование комфортной городской среды в Чукотском автономном округе"</t>
  </si>
  <si>
    <t>Региональный проект "Формирование комфортной городской среды"</t>
  </si>
  <si>
    <t>Комплекс процессных мероприятий "Благоустройство и ремонт дворовых территорий в населенных пунктах Чукотского автономного округа"</t>
  </si>
  <si>
    <t>Государственная программа "Обеспечение устойчивого сокращения непригодного для проживания жилищного фонда в Чукотском автономном округе"</t>
  </si>
  <si>
    <t>Региональный проект "Обеспечение устойчивого сокращения непригодного для проживания жилищного фонда"</t>
  </si>
  <si>
    <t>Комплекс процессных мероприятий "Оказание содействия добровольному переселению в Чукотский автономный округ соотечественников, проживающих за рубежом"</t>
  </si>
  <si>
    <t xml:space="preserve">Региональный проект "Региональный проект "Генеральная уборка" </t>
  </si>
  <si>
    <t xml:space="preserve">Региональный проект "Профилактика конфликтных ситуаций "Человек - медведь" </t>
  </si>
  <si>
    <t>Комплекс процессных мероприятий "Профилактика конфликтных ситуаций "Человек - медведь"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</si>
</sst>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Calibri"/>
      <family val="2"/>
      <scheme val="minor"/>
    </font>
    <font>
      <sz val="10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>
      <alignment vertical="top" wrapText="1"/>
    </xf>
  </cellStyleXfs>
  <cellXfs count="101">
    <xf numFmtId="0" fontId="0" fillId="0" borderId="0" xfId="0"/>
    <xf numFmtId="0" fontId="1" fillId="0" borderId="2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vertical="center" wrapText="1" readingOrder="1"/>
    </xf>
    <xf numFmtId="0" fontId="1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 readingOrder="1"/>
    </xf>
    <xf numFmtId="0" fontId="0" fillId="0" borderId="2" xfId="0" applyBorder="1" applyAlignment="1">
      <alignment wrapText="1"/>
    </xf>
    <xf numFmtId="0" fontId="2" fillId="0" borderId="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3" xfId="0" applyBorder="1" applyAlignment="1">
      <alignment wrapText="1"/>
    </xf>
    <xf numFmtId="164" fontId="0" fillId="0" borderId="0" xfId="0" applyNumberFormat="1"/>
    <xf numFmtId="0" fontId="8" fillId="0" borderId="0" xfId="0" applyFont="1"/>
    <xf numFmtId="164" fontId="8" fillId="0" borderId="0" xfId="0" applyNumberFormat="1" applyFont="1"/>
    <xf numFmtId="0" fontId="0" fillId="5" borderId="2" xfId="0" applyFill="1" applyBorder="1" applyAlignment="1">
      <alignment wrapText="1"/>
    </xf>
    <xf numFmtId="164" fontId="8" fillId="5" borderId="0" xfId="0" applyNumberFormat="1" applyFont="1" applyFill="1"/>
    <xf numFmtId="164" fontId="8" fillId="0" borderId="0" xfId="0" applyNumberFormat="1" applyFont="1" applyFill="1"/>
    <xf numFmtId="0" fontId="0" fillId="5" borderId="3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2" fontId="8" fillId="0" borderId="0" xfId="0" applyNumberFormat="1" applyFont="1"/>
    <xf numFmtId="0" fontId="10" fillId="0" borderId="2" xfId="0" applyFont="1" applyFill="1" applyBorder="1" applyAlignment="1">
      <alignment horizontal="center" vertical="center" wrapText="1"/>
    </xf>
    <xf numFmtId="16" fontId="0" fillId="0" borderId="2" xfId="0" applyNumberFormat="1" applyBorder="1" applyAlignment="1">
      <alignment horizontal="center"/>
    </xf>
    <xf numFmtId="4" fontId="0" fillId="5" borderId="2" xfId="0" applyNumberFormat="1" applyFill="1" applyBorder="1" applyAlignment="1">
      <alignment horizontal="right" vertical="center"/>
    </xf>
    <xf numFmtId="4" fontId="8" fillId="5" borderId="2" xfId="0" applyNumberFormat="1" applyFont="1" applyFill="1" applyBorder="1" applyAlignment="1">
      <alignment horizontal="right" vertical="center"/>
    </xf>
    <xf numFmtId="4" fontId="0" fillId="5" borderId="3" xfId="0" applyNumberFormat="1" applyFill="1" applyBorder="1" applyAlignment="1">
      <alignment horizontal="right" vertical="center"/>
    </xf>
    <xf numFmtId="4" fontId="0" fillId="0" borderId="2" xfId="0" applyNumberFormat="1" applyBorder="1" applyAlignment="1">
      <alignment horizontal="right" vertical="center"/>
    </xf>
    <xf numFmtId="4" fontId="8" fillId="0" borderId="2" xfId="0" applyNumberFormat="1" applyFont="1" applyBorder="1" applyAlignment="1">
      <alignment horizontal="right" vertical="center"/>
    </xf>
    <xf numFmtId="4" fontId="0" fillId="0" borderId="3" xfId="0" applyNumberFormat="1" applyBorder="1" applyAlignment="1">
      <alignment horizontal="right" vertical="center"/>
    </xf>
    <xf numFmtId="4" fontId="8" fillId="0" borderId="2" xfId="0" applyNumberFormat="1" applyFont="1" applyFill="1" applyBorder="1" applyAlignment="1">
      <alignment horizontal="right" vertical="center"/>
    </xf>
    <xf numFmtId="4" fontId="0" fillId="5" borderId="2" xfId="0" applyNumberFormat="1" applyFill="1" applyBorder="1" applyAlignment="1">
      <alignment vertical="center"/>
    </xf>
    <xf numFmtId="4" fontId="0" fillId="0" borderId="2" xfId="0" applyNumberFormat="1" applyBorder="1" applyAlignment="1">
      <alignment vertical="center"/>
    </xf>
    <xf numFmtId="4" fontId="8" fillId="0" borderId="2" xfId="0" applyNumberFormat="1" applyFont="1" applyBorder="1" applyAlignment="1">
      <alignment vertical="center"/>
    </xf>
    <xf numFmtId="4" fontId="8" fillId="0" borderId="2" xfId="0" applyNumberFormat="1" applyFont="1" applyFill="1" applyBorder="1" applyAlignment="1">
      <alignment vertical="center"/>
    </xf>
    <xf numFmtId="4" fontId="0" fillId="0" borderId="2" xfId="0" applyNumberFormat="1" applyFill="1" applyBorder="1" applyAlignment="1">
      <alignment vertical="center"/>
    </xf>
    <xf numFmtId="4" fontId="0" fillId="0" borderId="0" xfId="0" applyNumberFormat="1"/>
    <xf numFmtId="4" fontId="0" fillId="0" borderId="2" xfId="0" applyNumberFormat="1" applyFill="1" applyBorder="1" applyAlignment="1">
      <alignment horizontal="right" vertical="center"/>
    </xf>
    <xf numFmtId="4" fontId="0" fillId="0" borderId="2" xfId="0" applyNumberFormat="1" applyBorder="1"/>
    <xf numFmtId="4" fontId="0" fillId="0" borderId="1" xfId="0" applyNumberFormat="1" applyFill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8" fillId="0" borderId="1" xfId="0" applyNumberFormat="1" applyFont="1" applyFill="1" applyBorder="1" applyAlignment="1">
      <alignment horizontal="right" vertical="center"/>
    </xf>
    <xf numFmtId="4" fontId="8" fillId="0" borderId="1" xfId="0" applyNumberFormat="1" applyFont="1" applyBorder="1" applyAlignment="1">
      <alignment horizontal="right" vertical="center"/>
    </xf>
    <xf numFmtId="4" fontId="0" fillId="5" borderId="1" xfId="0" applyNumberFormat="1" applyFill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9" fillId="4" borderId="3" xfId="0" applyFont="1" applyFill="1" applyBorder="1" applyAlignment="1">
      <alignment horizontal="center" vertical="center"/>
    </xf>
    <xf numFmtId="4" fontId="8" fillId="0" borderId="0" xfId="0" applyNumberFormat="1" applyFont="1"/>
    <xf numFmtId="4" fontId="12" fillId="4" borderId="2" xfId="0" applyNumberFormat="1" applyFont="1" applyFill="1" applyBorder="1" applyAlignment="1">
      <alignment horizontal="right" vertical="center" wrapText="1"/>
    </xf>
    <xf numFmtId="17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4" fontId="0" fillId="5" borderId="0" xfId="0" applyNumberFormat="1" applyFill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wrapText="1"/>
    </xf>
    <xf numFmtId="4" fontId="8" fillId="0" borderId="3" xfId="0" applyNumberFormat="1" applyFont="1" applyBorder="1" applyAlignment="1">
      <alignment horizontal="right" vertical="center"/>
    </xf>
    <xf numFmtId="164" fontId="9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</cellXfs>
  <cellStyles count="2">
    <cellStyle name="Обычный" xfId="0" builtinId="0"/>
    <cellStyle name="Обычный 5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4" workbookViewId="0">
      <pane xSplit="1" ySplit="1" topLeftCell="B5" activePane="bottomRight" state="frozen"/>
      <selection activeCell="A4" sqref="A4"/>
      <selection pane="topRight" activeCell="B4" sqref="B4"/>
      <selection pane="bottomLeft" activeCell="A5" sqref="A5"/>
      <selection pane="bottomRight" activeCell="A4" sqref="A4"/>
    </sheetView>
  </sheetViews>
  <sheetFormatPr defaultRowHeight="15" x14ac:dyDescent="0.25"/>
  <cols>
    <col min="1" max="1" width="60.140625" customWidth="1"/>
    <col min="2" max="2" width="16.7109375" customWidth="1"/>
    <col min="3" max="3" width="14.28515625" customWidth="1"/>
    <col min="4" max="4" width="14" customWidth="1"/>
  </cols>
  <sheetData>
    <row r="1" spans="1:4" ht="46.5" customHeight="1" x14ac:dyDescent="0.25">
      <c r="A1" s="81" t="s">
        <v>24</v>
      </c>
      <c r="B1" s="81"/>
      <c r="C1" s="81"/>
      <c r="D1" s="82"/>
    </row>
    <row r="2" spans="1:4" x14ac:dyDescent="0.25">
      <c r="A2" s="81"/>
      <c r="B2" s="81"/>
      <c r="C2" s="81"/>
      <c r="D2" s="82"/>
    </row>
    <row r="3" spans="1:4" x14ac:dyDescent="0.25">
      <c r="A3" s="83"/>
      <c r="B3" s="83"/>
      <c r="C3" s="83"/>
      <c r="D3" s="84"/>
    </row>
    <row r="4" spans="1:4" ht="75" customHeight="1" x14ac:dyDescent="0.25">
      <c r="A4" s="13"/>
      <c r="B4" s="1" t="s">
        <v>15</v>
      </c>
      <c r="C4" s="2" t="s">
        <v>14</v>
      </c>
      <c r="D4" s="1" t="s">
        <v>25</v>
      </c>
    </row>
    <row r="5" spans="1:4" ht="28.5" x14ac:dyDescent="0.25">
      <c r="A5" s="21" t="s">
        <v>48</v>
      </c>
      <c r="B5" s="3"/>
      <c r="C5" s="3"/>
      <c r="D5" s="3"/>
    </row>
    <row r="6" spans="1:4" ht="38.25" customHeight="1" x14ac:dyDescent="0.25">
      <c r="A6" s="5" t="s">
        <v>0</v>
      </c>
      <c r="B6" s="6">
        <v>100</v>
      </c>
      <c r="C6" s="7">
        <v>100</v>
      </c>
      <c r="D6" s="8">
        <f>C6/B6%</f>
        <v>100</v>
      </c>
    </row>
    <row r="7" spans="1:4" ht="54.75" customHeight="1" x14ac:dyDescent="0.25">
      <c r="A7" s="5" t="s">
        <v>1</v>
      </c>
      <c r="B7" s="6">
        <v>62.6</v>
      </c>
      <c r="C7" s="7">
        <v>62.6</v>
      </c>
      <c r="D7" s="8">
        <f t="shared" ref="D7:D28" si="0">C7/B7%</f>
        <v>100</v>
      </c>
    </row>
    <row r="8" spans="1:4" ht="52.5" customHeight="1" x14ac:dyDescent="0.25">
      <c r="A8" s="5" t="s">
        <v>2</v>
      </c>
      <c r="B8" s="6">
        <v>900</v>
      </c>
      <c r="C8" s="7">
        <v>900</v>
      </c>
      <c r="D8" s="8">
        <f t="shared" si="0"/>
        <v>100</v>
      </c>
    </row>
    <row r="9" spans="1:4" ht="55.5" customHeight="1" x14ac:dyDescent="0.25">
      <c r="A9" s="5" t="s">
        <v>3</v>
      </c>
      <c r="B9" s="6">
        <v>300</v>
      </c>
      <c r="C9" s="7">
        <v>300</v>
      </c>
      <c r="D9" s="8">
        <f t="shared" si="0"/>
        <v>100</v>
      </c>
    </row>
    <row r="10" spans="1:4" ht="47.25" customHeight="1" x14ac:dyDescent="0.25">
      <c r="A10" s="12" t="s">
        <v>4</v>
      </c>
      <c r="B10" s="11">
        <v>300</v>
      </c>
      <c r="C10" s="4">
        <v>300</v>
      </c>
      <c r="D10" s="8">
        <f t="shared" si="0"/>
        <v>100</v>
      </c>
    </row>
    <row r="11" spans="1:4" ht="51.75" customHeight="1" x14ac:dyDescent="0.25">
      <c r="A11" s="5" t="s">
        <v>5</v>
      </c>
      <c r="B11" s="6">
        <v>0</v>
      </c>
      <c r="C11" s="7">
        <v>0</v>
      </c>
      <c r="D11" s="8"/>
    </row>
    <row r="12" spans="1:4" ht="52.5" customHeight="1" x14ac:dyDescent="0.25">
      <c r="A12" s="5" t="s">
        <v>6</v>
      </c>
      <c r="B12" s="6">
        <v>100</v>
      </c>
      <c r="C12" s="7">
        <v>100</v>
      </c>
      <c r="D12" s="8">
        <f t="shared" si="0"/>
        <v>100</v>
      </c>
    </row>
    <row r="13" spans="1:4" ht="29.25" customHeight="1" x14ac:dyDescent="0.25">
      <c r="A13" s="21" t="s">
        <v>26</v>
      </c>
      <c r="B13" s="7"/>
      <c r="C13" s="7"/>
      <c r="D13" s="8"/>
    </row>
    <row r="14" spans="1:4" ht="64.5" customHeight="1" x14ac:dyDescent="0.25">
      <c r="A14" s="5" t="s">
        <v>7</v>
      </c>
      <c r="B14" s="6">
        <v>5</v>
      </c>
      <c r="C14" s="7">
        <v>5</v>
      </c>
      <c r="D14" s="8">
        <f t="shared" si="0"/>
        <v>100</v>
      </c>
    </row>
    <row r="15" spans="1:4" ht="59.25" customHeight="1" x14ac:dyDescent="0.25">
      <c r="A15" s="14" t="s">
        <v>8</v>
      </c>
      <c r="B15" s="6">
        <v>60</v>
      </c>
      <c r="C15" s="7">
        <v>60</v>
      </c>
      <c r="D15" s="8">
        <f t="shared" si="0"/>
        <v>100</v>
      </c>
    </row>
    <row r="16" spans="1:4" ht="57" customHeight="1" x14ac:dyDescent="0.25">
      <c r="A16" s="12" t="s">
        <v>9</v>
      </c>
      <c r="B16" s="11">
        <v>0</v>
      </c>
      <c r="C16" s="4">
        <v>0</v>
      </c>
      <c r="D16" s="8"/>
    </row>
    <row r="17" spans="1:4" ht="60.75" customHeight="1" x14ac:dyDescent="0.25">
      <c r="A17" s="5" t="s">
        <v>10</v>
      </c>
      <c r="B17" s="6">
        <v>0</v>
      </c>
      <c r="C17" s="7">
        <v>0</v>
      </c>
      <c r="D17" s="8"/>
    </row>
    <row r="18" spans="1:4" ht="45.75" customHeight="1" x14ac:dyDescent="0.25">
      <c r="A18" s="14" t="s">
        <v>11</v>
      </c>
      <c r="B18" s="6">
        <v>33</v>
      </c>
      <c r="C18" s="7">
        <v>33</v>
      </c>
      <c r="D18" s="8">
        <f t="shared" si="0"/>
        <v>100</v>
      </c>
    </row>
    <row r="19" spans="1:4" ht="63" customHeight="1" x14ac:dyDescent="0.25">
      <c r="A19" s="14" t="s">
        <v>12</v>
      </c>
      <c r="B19" s="6">
        <v>18</v>
      </c>
      <c r="C19" s="7">
        <v>18</v>
      </c>
      <c r="D19" s="8">
        <f t="shared" si="0"/>
        <v>100</v>
      </c>
    </row>
    <row r="20" spans="1:4" ht="36.75" customHeight="1" x14ac:dyDescent="0.25">
      <c r="A20" s="14" t="s">
        <v>13</v>
      </c>
      <c r="B20" s="6">
        <v>0</v>
      </c>
      <c r="C20" s="7">
        <v>0</v>
      </c>
      <c r="D20" s="8"/>
    </row>
    <row r="21" spans="1:4" ht="56.25" customHeight="1" x14ac:dyDescent="0.25">
      <c r="A21" s="18" t="s">
        <v>16</v>
      </c>
      <c r="B21" s="16">
        <v>1</v>
      </c>
      <c r="C21" s="16">
        <v>1</v>
      </c>
      <c r="D21" s="8">
        <f t="shared" si="0"/>
        <v>100</v>
      </c>
    </row>
    <row r="22" spans="1:4" ht="67.5" customHeight="1" x14ac:dyDescent="0.25">
      <c r="A22" s="14" t="s">
        <v>17</v>
      </c>
      <c r="B22" s="7">
        <v>95</v>
      </c>
      <c r="C22" s="7">
        <v>95</v>
      </c>
      <c r="D22" s="8">
        <f t="shared" si="0"/>
        <v>100</v>
      </c>
    </row>
    <row r="23" spans="1:4" ht="69" customHeight="1" x14ac:dyDescent="0.25">
      <c r="A23" s="14" t="s">
        <v>18</v>
      </c>
      <c r="B23" s="7">
        <v>0</v>
      </c>
      <c r="C23" s="7">
        <v>0</v>
      </c>
      <c r="D23" s="8">
        <v>0</v>
      </c>
    </row>
    <row r="24" spans="1:4" ht="62.25" customHeight="1" x14ac:dyDescent="0.25">
      <c r="A24" s="14" t="s">
        <v>19</v>
      </c>
      <c r="B24" s="7">
        <v>85</v>
      </c>
      <c r="C24" s="7">
        <v>85</v>
      </c>
      <c r="D24" s="8">
        <f t="shared" si="0"/>
        <v>100</v>
      </c>
    </row>
    <row r="25" spans="1:4" ht="111.75" customHeight="1" x14ac:dyDescent="0.25">
      <c r="A25" s="14" t="s">
        <v>20</v>
      </c>
      <c r="B25" s="7">
        <v>10</v>
      </c>
      <c r="C25" s="7">
        <v>10</v>
      </c>
      <c r="D25" s="8">
        <f t="shared" si="0"/>
        <v>100</v>
      </c>
    </row>
    <row r="26" spans="1:4" ht="111.75" customHeight="1" x14ac:dyDescent="0.25">
      <c r="A26" s="19" t="s">
        <v>60</v>
      </c>
      <c r="B26" s="20">
        <v>0</v>
      </c>
      <c r="C26" s="20">
        <v>0</v>
      </c>
      <c r="D26" s="8">
        <v>0</v>
      </c>
    </row>
    <row r="27" spans="1:4" ht="77.25" customHeight="1" x14ac:dyDescent="0.25">
      <c r="A27" s="12" t="s">
        <v>21</v>
      </c>
      <c r="B27" s="11">
        <v>100</v>
      </c>
      <c r="C27" s="15">
        <v>100</v>
      </c>
      <c r="D27" s="8">
        <f t="shared" si="0"/>
        <v>100</v>
      </c>
    </row>
    <row r="28" spans="1:4" ht="43.5" customHeight="1" x14ac:dyDescent="0.25">
      <c r="A28" s="14" t="s">
        <v>22</v>
      </c>
      <c r="B28" s="7">
        <v>1</v>
      </c>
      <c r="C28" s="7">
        <v>1</v>
      </c>
      <c r="D28" s="8">
        <f t="shared" si="0"/>
        <v>100</v>
      </c>
    </row>
    <row r="29" spans="1:4" ht="57" customHeight="1" x14ac:dyDescent="0.25">
      <c r="A29" s="14" t="s">
        <v>23</v>
      </c>
      <c r="B29" s="7">
        <v>95</v>
      </c>
      <c r="C29" s="7">
        <v>95</v>
      </c>
      <c r="D29" s="8">
        <v>95</v>
      </c>
    </row>
    <row r="30" spans="1:4" ht="43.5" customHeight="1" x14ac:dyDescent="0.25">
      <c r="A30" s="14" t="s">
        <v>61</v>
      </c>
      <c r="B30" s="7">
        <v>2334.5</v>
      </c>
      <c r="C30" s="7">
        <v>2334.5</v>
      </c>
      <c r="D30" s="9">
        <v>25679.7</v>
      </c>
    </row>
    <row r="31" spans="1:4" ht="45.75" customHeight="1" x14ac:dyDescent="0.25">
      <c r="A31" s="14" t="s">
        <v>62</v>
      </c>
      <c r="B31" s="7">
        <v>2</v>
      </c>
      <c r="C31" s="7">
        <v>2</v>
      </c>
      <c r="D31" s="8">
        <v>2</v>
      </c>
    </row>
    <row r="32" spans="1:4" ht="49.5" customHeight="1" x14ac:dyDescent="0.25">
      <c r="A32" s="14" t="s">
        <v>63</v>
      </c>
      <c r="B32" s="7">
        <v>0</v>
      </c>
      <c r="C32" s="7">
        <v>0</v>
      </c>
      <c r="D32" s="8">
        <v>0</v>
      </c>
    </row>
    <row r="33" spans="1:4" ht="29.25" customHeight="1" x14ac:dyDescent="0.25">
      <c r="A33" s="21" t="s">
        <v>64</v>
      </c>
      <c r="B33" s="7"/>
      <c r="C33" s="7"/>
      <c r="D33" s="9"/>
    </row>
    <row r="34" spans="1:4" ht="56.25" customHeight="1" x14ac:dyDescent="0.25">
      <c r="A34" s="22" t="s">
        <v>65</v>
      </c>
      <c r="B34" s="7">
        <v>76.8</v>
      </c>
      <c r="C34" s="7">
        <v>0</v>
      </c>
      <c r="D34" s="9"/>
    </row>
    <row r="35" spans="1:4" ht="51" customHeight="1" x14ac:dyDescent="0.25">
      <c r="A35" s="21" t="s">
        <v>66</v>
      </c>
      <c r="B35" s="7"/>
      <c r="C35" s="7"/>
      <c r="D35" s="9"/>
    </row>
    <row r="36" spans="1:4" ht="59.25" customHeight="1" x14ac:dyDescent="0.25">
      <c r="A36" s="14" t="s">
        <v>67</v>
      </c>
      <c r="B36" s="7">
        <v>43</v>
      </c>
      <c r="C36" s="7">
        <v>43</v>
      </c>
      <c r="D36" s="8">
        <v>43</v>
      </c>
    </row>
    <row r="37" spans="1:4" ht="58.5" customHeight="1" x14ac:dyDescent="0.25">
      <c r="A37" s="18" t="s">
        <v>68</v>
      </c>
      <c r="B37" s="7">
        <v>20</v>
      </c>
      <c r="C37" s="7">
        <v>20</v>
      </c>
      <c r="D37" s="9">
        <v>20</v>
      </c>
    </row>
    <row r="38" spans="1:4" ht="24.75" customHeight="1" x14ac:dyDescent="0.25">
      <c r="A38" s="21" t="s">
        <v>69</v>
      </c>
      <c r="B38" s="7" t="s">
        <v>70</v>
      </c>
      <c r="C38" s="7"/>
      <c r="D38" s="9"/>
    </row>
    <row r="39" spans="1:4" ht="38.25" customHeight="1" x14ac:dyDescent="0.25">
      <c r="A39" s="21" t="s">
        <v>71</v>
      </c>
      <c r="B39" s="7"/>
      <c r="C39" s="7"/>
      <c r="D39" s="9"/>
    </row>
    <row r="40" spans="1:4" ht="33.75" customHeight="1" x14ac:dyDescent="0.25">
      <c r="A40" s="14" t="s">
        <v>72</v>
      </c>
      <c r="B40" s="7">
        <v>82.3</v>
      </c>
      <c r="C40" s="7">
        <v>82.3</v>
      </c>
      <c r="D40" s="8">
        <v>83.6</v>
      </c>
    </row>
    <row r="41" spans="1:4" ht="36" customHeight="1" x14ac:dyDescent="0.25">
      <c r="A41" s="21" t="s">
        <v>73</v>
      </c>
      <c r="B41" s="7" t="s">
        <v>74</v>
      </c>
      <c r="C41" s="7"/>
      <c r="D41" s="9"/>
    </row>
    <row r="42" spans="1:4" ht="30.75" customHeight="1" x14ac:dyDescent="0.25">
      <c r="A42" s="21" t="s">
        <v>75</v>
      </c>
      <c r="B42" s="7"/>
      <c r="C42" s="7"/>
      <c r="D42" s="9"/>
    </row>
    <row r="43" spans="1:4" ht="60" customHeight="1" x14ac:dyDescent="0.25">
      <c r="A43" s="14" t="s">
        <v>76</v>
      </c>
      <c r="B43" s="7">
        <v>0</v>
      </c>
      <c r="C43" s="7">
        <v>0</v>
      </c>
      <c r="D43" s="9">
        <v>6.2</v>
      </c>
    </row>
    <row r="44" spans="1:4" ht="33" customHeight="1" x14ac:dyDescent="0.25">
      <c r="A44" s="14" t="s">
        <v>77</v>
      </c>
      <c r="B44" s="7">
        <v>0</v>
      </c>
      <c r="C44" s="7">
        <v>0</v>
      </c>
      <c r="D44" s="8">
        <v>50</v>
      </c>
    </row>
    <row r="45" spans="1:4" ht="27.75" customHeight="1" x14ac:dyDescent="0.25">
      <c r="A45" s="18" t="s">
        <v>78</v>
      </c>
      <c r="B45" s="7">
        <v>0</v>
      </c>
      <c r="C45" s="7">
        <v>0</v>
      </c>
      <c r="D45" s="9">
        <v>10</v>
      </c>
    </row>
    <row r="46" spans="1:4" ht="45" customHeight="1" x14ac:dyDescent="0.25">
      <c r="A46" s="21" t="s">
        <v>79</v>
      </c>
      <c r="B46" s="7" t="s">
        <v>70</v>
      </c>
      <c r="C46" s="7"/>
      <c r="D46" s="9"/>
    </row>
    <row r="47" spans="1:4" ht="45" customHeight="1" x14ac:dyDescent="0.25">
      <c r="A47" s="14"/>
      <c r="B47" s="7"/>
      <c r="C47" s="7"/>
      <c r="D47" s="9"/>
    </row>
    <row r="48" spans="1:4" ht="35.25" customHeight="1" x14ac:dyDescent="0.25">
      <c r="A48" s="10"/>
      <c r="B48" s="7"/>
      <c r="C48" s="7"/>
      <c r="D48" s="8"/>
    </row>
  </sheetData>
  <mergeCells count="1">
    <mergeCell ref="A1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2"/>
  <sheetViews>
    <sheetView tabSelected="1" zoomScale="80" zoomScaleNormal="80" workbookViewId="0">
      <pane xSplit="2" ySplit="4" topLeftCell="C8" activePane="bottomRight" state="frozen"/>
      <selection pane="topRight" activeCell="B1" sqref="B1"/>
      <selection pane="bottomLeft" activeCell="A3" sqref="A3"/>
      <selection pane="bottomRight" activeCell="C4" sqref="C4"/>
    </sheetView>
  </sheetViews>
  <sheetFormatPr defaultRowHeight="15" x14ac:dyDescent="0.25"/>
  <cols>
    <col min="1" max="1" width="7.7109375" style="31" customWidth="1"/>
    <col min="2" max="2" width="45.85546875" customWidth="1"/>
    <col min="3" max="7" width="13.5703125" customWidth="1"/>
    <col min="8" max="8" width="15.140625" style="25" customWidth="1"/>
    <col min="9" max="9" width="12.85546875" style="25" customWidth="1"/>
    <col min="10" max="10" width="15.85546875" style="25" customWidth="1"/>
    <col min="11" max="11" width="13.5703125" style="25" customWidth="1"/>
    <col min="12" max="12" width="16.140625" style="25" customWidth="1"/>
    <col min="13" max="13" width="13.42578125" customWidth="1"/>
    <col min="14" max="14" width="15" customWidth="1"/>
    <col min="15" max="15" width="12.7109375" customWidth="1"/>
    <col min="16" max="16" width="13.85546875" customWidth="1"/>
    <col min="17" max="17" width="13.28515625" customWidth="1"/>
    <col min="18" max="21" width="12.7109375" customWidth="1"/>
    <col min="22" max="22" width="0" hidden="1" customWidth="1"/>
    <col min="23" max="25" width="12.42578125" hidden="1" customWidth="1"/>
    <col min="26" max="26" width="10.28515625" style="25" hidden="1" customWidth="1"/>
    <col min="27" max="30" width="0" style="25" hidden="1" customWidth="1"/>
    <col min="31" max="31" width="11.42578125" style="25" hidden="1" customWidth="1"/>
    <col min="32" max="33" width="0" style="25" hidden="1" customWidth="1"/>
    <col min="34" max="35" width="0" hidden="1" customWidth="1"/>
    <col min="36" max="36" width="9.5703125" hidden="1" customWidth="1"/>
    <col min="37" max="38" width="0" hidden="1" customWidth="1"/>
    <col min="39" max="41" width="11.140625" hidden="1" customWidth="1"/>
    <col min="42" max="49" width="0" hidden="1" customWidth="1"/>
    <col min="50" max="50" width="13.140625" hidden="1" customWidth="1"/>
    <col min="51" max="52" width="12.85546875" hidden="1" customWidth="1"/>
    <col min="53" max="53" width="0" hidden="1" customWidth="1"/>
  </cols>
  <sheetData>
    <row r="1" spans="1:53" ht="18.75" x14ac:dyDescent="0.3">
      <c r="B1" s="75" t="s">
        <v>80</v>
      </c>
    </row>
    <row r="2" spans="1:53" x14ac:dyDescent="0.25">
      <c r="U2" t="s">
        <v>340</v>
      </c>
    </row>
    <row r="3" spans="1:53" ht="30" customHeight="1" x14ac:dyDescent="0.25">
      <c r="A3" s="87" t="s">
        <v>187</v>
      </c>
      <c r="B3" s="89" t="s">
        <v>27</v>
      </c>
      <c r="C3" s="91" t="s">
        <v>82</v>
      </c>
      <c r="D3" s="92"/>
      <c r="E3" s="92"/>
      <c r="F3" s="92"/>
      <c r="G3" s="93"/>
      <c r="H3" s="94" t="s">
        <v>34</v>
      </c>
      <c r="I3" s="95"/>
      <c r="J3" s="95"/>
      <c r="K3" s="95"/>
      <c r="L3" s="96" t="s">
        <v>35</v>
      </c>
      <c r="M3" s="97"/>
      <c r="N3" s="97"/>
      <c r="O3" s="97"/>
      <c r="P3" s="98" t="s">
        <v>36</v>
      </c>
      <c r="Q3" s="99"/>
      <c r="R3" s="99"/>
      <c r="S3" s="99"/>
      <c r="T3" s="100"/>
      <c r="U3" s="85" t="s">
        <v>37</v>
      </c>
    </row>
    <row r="4" spans="1:53" ht="99.75" customHeight="1" x14ac:dyDescent="0.25">
      <c r="A4" s="88"/>
      <c r="B4" s="90"/>
      <c r="C4" s="35" t="s">
        <v>28</v>
      </c>
      <c r="D4" s="35" t="s">
        <v>29</v>
      </c>
      <c r="E4" s="35" t="s">
        <v>81</v>
      </c>
      <c r="F4" s="35" t="s">
        <v>100</v>
      </c>
      <c r="G4" s="35" t="s">
        <v>107</v>
      </c>
      <c r="H4" s="46" t="s">
        <v>28</v>
      </c>
      <c r="I4" s="46" t="s">
        <v>29</v>
      </c>
      <c r="J4" s="46" t="s">
        <v>81</v>
      </c>
      <c r="K4" s="46" t="s">
        <v>100</v>
      </c>
      <c r="L4" s="46" t="s">
        <v>28</v>
      </c>
      <c r="M4" s="35" t="s">
        <v>29</v>
      </c>
      <c r="N4" s="35" t="s">
        <v>81</v>
      </c>
      <c r="O4" s="35" t="s">
        <v>100</v>
      </c>
      <c r="P4" s="35" t="s">
        <v>28</v>
      </c>
      <c r="Q4" s="35" t="s">
        <v>29</v>
      </c>
      <c r="R4" s="35" t="s">
        <v>81</v>
      </c>
      <c r="S4" s="35" t="s">
        <v>100</v>
      </c>
      <c r="T4" s="35" t="s">
        <v>107</v>
      </c>
      <c r="U4" s="86"/>
    </row>
    <row r="5" spans="1:53" ht="33" customHeight="1" x14ac:dyDescent="0.25">
      <c r="A5" s="68"/>
      <c r="B5" s="34"/>
      <c r="C5" s="35"/>
      <c r="D5" s="35"/>
      <c r="E5" s="35"/>
      <c r="F5" s="35"/>
      <c r="G5" s="35"/>
      <c r="H5" s="46"/>
      <c r="I5" s="46"/>
      <c r="J5" s="46"/>
      <c r="K5" s="46"/>
      <c r="L5" s="46"/>
      <c r="M5" s="35"/>
      <c r="N5" s="35"/>
      <c r="O5" s="35"/>
      <c r="P5" s="35"/>
      <c r="Q5" s="35"/>
      <c r="R5" s="35"/>
      <c r="S5" s="35"/>
      <c r="T5" s="35"/>
      <c r="U5" s="33"/>
    </row>
    <row r="6" spans="1:53" ht="37.5" customHeight="1" x14ac:dyDescent="0.25">
      <c r="A6" s="69"/>
      <c r="B6" s="71" t="s">
        <v>341</v>
      </c>
      <c r="C6" s="73">
        <f t="shared" ref="C6:T6" si="0">C7+C28+C35+C41+C50+C65+C75+C81+C87+C103+C109+C120+C126+C133+C140+C158+C163+C167+C171</f>
        <v>43548423.400000006</v>
      </c>
      <c r="D6" s="73">
        <f t="shared" si="0"/>
        <v>4692079.4000000004</v>
      </c>
      <c r="E6" s="73">
        <f t="shared" si="0"/>
        <v>35384374.200000003</v>
      </c>
      <c r="F6" s="73">
        <f t="shared" si="0"/>
        <v>3445410.7</v>
      </c>
      <c r="G6" s="73">
        <f t="shared" si="0"/>
        <v>26559.1</v>
      </c>
      <c r="H6" s="73">
        <f t="shared" si="0"/>
        <v>49355351.770000003</v>
      </c>
      <c r="I6" s="73">
        <f t="shared" si="0"/>
        <v>2983326.3000000003</v>
      </c>
      <c r="J6" s="73">
        <f t="shared" si="0"/>
        <v>42926614.770000003</v>
      </c>
      <c r="K6" s="73">
        <f t="shared" si="0"/>
        <v>3445410.7</v>
      </c>
      <c r="L6" s="73">
        <f t="shared" si="0"/>
        <v>44085774.649999999</v>
      </c>
      <c r="M6" s="73">
        <f t="shared" si="0"/>
        <v>2277086.2000000002</v>
      </c>
      <c r="N6" s="73">
        <f t="shared" si="0"/>
        <v>38363277.750000007</v>
      </c>
      <c r="O6" s="73">
        <f t="shared" si="0"/>
        <v>3445410.7</v>
      </c>
      <c r="P6" s="73">
        <f t="shared" si="0"/>
        <v>10630846.180000002</v>
      </c>
      <c r="Q6" s="73">
        <f t="shared" si="0"/>
        <v>388683.47000000003</v>
      </c>
      <c r="R6" s="73">
        <f t="shared" si="0"/>
        <v>9548585.1100000013</v>
      </c>
      <c r="S6" s="73">
        <f t="shared" si="0"/>
        <v>693577.6</v>
      </c>
      <c r="T6" s="73">
        <f t="shared" si="0"/>
        <v>0</v>
      </c>
      <c r="U6" s="80">
        <f t="shared" ref="U6:U69" si="1">P6/H6%</f>
        <v>21.53939906971106</v>
      </c>
      <c r="V6" s="24">
        <f>C6-D6-E6-F6-G6</f>
        <v>4.2855390347540379E-9</v>
      </c>
      <c r="W6" s="24">
        <f t="shared" ref="W6" si="2">H6-I6-J6-K6</f>
        <v>0</v>
      </c>
      <c r="X6" s="24">
        <f t="shared" ref="X6" si="3">L6-M6-N6-O6</f>
        <v>-1.2107193470001221E-8</v>
      </c>
      <c r="Y6" s="24">
        <f t="shared" ref="Y6" si="4">P6-Q6-R6-S6</f>
        <v>0</v>
      </c>
      <c r="Z6" s="72" t="e">
        <f>C6-C7-#REF!-C35-#REF!-C50-C65-#REF!-#REF!-C87-C103-C109-#REF!-C126-#REF!-C140-#REF!-#REF!-C167-C171</f>
        <v>#REF!</v>
      </c>
      <c r="AA6" s="72" t="e">
        <f>D6-D7-#REF!-D35-#REF!-D50-D65-D75-#REF!-D87-D103-D109-#REF!-D126-#REF!-D140-#REF!-#REF!-D167-D171</f>
        <v>#REF!</v>
      </c>
      <c r="AB6" s="72" t="e">
        <f>E6-E7-#REF!-E35-#REF!-E50-E65-E75-#REF!-E87-E103-E109-#REF!-E126-#REF!-E140-#REF!-#REF!-E167-E171</f>
        <v>#REF!</v>
      </c>
      <c r="AC6" s="72" t="e">
        <f>F6-F7-#REF!-F35-#REF!-F50-F65-F75-#REF!-F87-F103-F109-#REF!-F126-#REF!-F140-#REF!-#REF!-F167-F171</f>
        <v>#REF!</v>
      </c>
      <c r="AD6" s="72" t="e">
        <f>G6-G7-#REF!-G35-#REF!-G50-G65-G75-#REF!-G87-G103-G109-#REF!-G126-#REF!-G140-#REF!-#REF!-G167-G171</f>
        <v>#REF!</v>
      </c>
      <c r="AE6" s="72" t="e">
        <f>H6-H7-#REF!-H35-#REF!-H50-H65-H75-#REF!-H87-H103-H109-#REF!-H126-#REF!-H140-#REF!-#REF!-H167-H171</f>
        <v>#REF!</v>
      </c>
      <c r="AF6" s="72" t="e">
        <f>I6-I7-#REF!-I35-#REF!-I50-I65-I75-#REF!-I87-I103-I109-#REF!-I126-#REF!-I140-#REF!-#REF!-I167-I171</f>
        <v>#REF!</v>
      </c>
      <c r="AG6" s="72" t="e">
        <f>J6-J7-#REF!-J35-#REF!-J50-J65-J75-#REF!-J87-J103-J109-#REF!-J126-#REF!-J140-#REF!-#REF!-J167-J171</f>
        <v>#REF!</v>
      </c>
      <c r="AH6" s="72" t="e">
        <f>K6-K7-#REF!-K35-#REF!-K50-K65-K75-#REF!-K87-K103-K109-#REF!-K126-#REF!-K140-#REF!-#REF!-K167-K171</f>
        <v>#REF!</v>
      </c>
      <c r="AI6" s="72" t="e">
        <f>L6-L7-#REF!-L35-#REF!-L50-L65-L75-#REF!-L87-L103-L109-#REF!-L126-#REF!-L140-#REF!-#REF!-L167-L171</f>
        <v>#REF!</v>
      </c>
      <c r="AJ6" s="72" t="e">
        <f>M6-M7-#REF!-M35-#REF!-M50-M65-M75-#REF!-M87-M103-M109-#REF!-M126-#REF!-M140-#REF!-#REF!-M167-M171</f>
        <v>#REF!</v>
      </c>
      <c r="AK6" s="72" t="e">
        <f>N6-N7-#REF!-N35-#REF!-N50-N65-N75-#REF!-N87-N103-N109-#REF!-N126-#REF!-N140-#REF!-#REF!-N167-N171</f>
        <v>#REF!</v>
      </c>
      <c r="AL6" s="72" t="e">
        <f>O6-O7-#REF!-O35-#REF!-O50-O65-O75-#REF!-O87-O103-O109-#REF!-O126-#REF!-O140-#REF!-#REF!-O167-O171</f>
        <v>#REF!</v>
      </c>
      <c r="AM6" s="72" t="e">
        <f>P6-P7-#REF!-P35-#REF!-P50-P65-P75-#REF!-P87-P103-P109-#REF!-P126-#REF!-P140-#REF!-#REF!-P167-P171</f>
        <v>#REF!</v>
      </c>
      <c r="AN6" s="72" t="e">
        <f>Q6-Q7-#REF!-Q35-#REF!-Q50-Q65-Q75-#REF!-Q87-Q103-Q109-#REF!-Q126-#REF!-Q140-#REF!-#REF!-Q167-Q171</f>
        <v>#REF!</v>
      </c>
      <c r="AO6" s="72" t="e">
        <f>R6-R7-#REF!-R35-#REF!-R50-R65-R75-#REF!-R87-R103-R109-#REF!-R126-#REF!-R140-#REF!-#REF!-R167-R171</f>
        <v>#REF!</v>
      </c>
      <c r="AP6" s="72" t="e">
        <f>S6-S7-#REF!-S35-#REF!-S50-S65-S75-#REF!-S87-S103-S109-#REF!-S126-#REF!-S140-#REF!-#REF!-S167-S171</f>
        <v>#REF!</v>
      </c>
      <c r="AQ6" s="72" t="e">
        <f>T6-T7-#REF!-T35-#REF!-T50-T65-T75-#REF!-T87-T103-T109-#REF!-T126-#REF!-T140-#REF!-#REF!-T167-T171</f>
        <v>#REF!</v>
      </c>
      <c r="AX6" s="60">
        <f>H6-L6</f>
        <v>5269577.1200000048</v>
      </c>
      <c r="AY6" s="60">
        <f t="shared" ref="AY6:BA6" si="5">I6-M6</f>
        <v>706240.10000000009</v>
      </c>
      <c r="AZ6" s="60">
        <f t="shared" si="5"/>
        <v>4563337.0199999958</v>
      </c>
      <c r="BA6" s="60">
        <f t="shared" si="5"/>
        <v>0</v>
      </c>
    </row>
    <row r="7" spans="1:53" ht="47.25" customHeight="1" x14ac:dyDescent="0.25">
      <c r="A7" s="39">
        <v>1</v>
      </c>
      <c r="B7" s="27" t="s">
        <v>101</v>
      </c>
      <c r="C7" s="48">
        <f>SUM(C8:C27)</f>
        <v>7143105</v>
      </c>
      <c r="D7" s="48">
        <f t="shared" ref="D7:T7" si="6">SUM(D8:D27)</f>
        <v>985439.50000000012</v>
      </c>
      <c r="E7" s="48">
        <f t="shared" si="6"/>
        <v>2712254.8</v>
      </c>
      <c r="F7" s="48">
        <f t="shared" si="6"/>
        <v>3445410.7</v>
      </c>
      <c r="G7" s="48">
        <f t="shared" si="6"/>
        <v>0</v>
      </c>
      <c r="H7" s="48">
        <f t="shared" si="6"/>
        <v>7190299</v>
      </c>
      <c r="I7" s="48">
        <f t="shared" si="6"/>
        <v>985431.10000000009</v>
      </c>
      <c r="J7" s="48">
        <f t="shared" si="6"/>
        <v>2759457.2</v>
      </c>
      <c r="K7" s="48">
        <f t="shared" si="6"/>
        <v>3445410.7</v>
      </c>
      <c r="L7" s="48">
        <f t="shared" si="6"/>
        <v>6668438.8000000007</v>
      </c>
      <c r="M7" s="48">
        <f t="shared" si="6"/>
        <v>779876.60000000009</v>
      </c>
      <c r="N7" s="48">
        <f t="shared" si="6"/>
        <v>2443151.5</v>
      </c>
      <c r="O7" s="48">
        <f t="shared" si="6"/>
        <v>3445410.7</v>
      </c>
      <c r="P7" s="48">
        <f t="shared" si="6"/>
        <v>1469143.15</v>
      </c>
      <c r="Q7" s="48">
        <f t="shared" si="6"/>
        <v>101632.41</v>
      </c>
      <c r="R7" s="48">
        <f t="shared" si="6"/>
        <v>673933.14</v>
      </c>
      <c r="S7" s="48">
        <f t="shared" si="6"/>
        <v>693577.6</v>
      </c>
      <c r="T7" s="48">
        <f t="shared" si="6"/>
        <v>0</v>
      </c>
      <c r="U7" s="80">
        <f t="shared" si="1"/>
        <v>20.432295652795521</v>
      </c>
      <c r="V7" s="24">
        <f t="shared" ref="V7:V14" si="7">C7-D7-E7-F7-G7</f>
        <v>0</v>
      </c>
      <c r="W7" s="24">
        <f t="shared" ref="W7:W14" si="8">H7-I7-J7-K7</f>
        <v>0</v>
      </c>
      <c r="X7" s="24">
        <f t="shared" ref="X7:X14" si="9">L7-M7-N7-O7</f>
        <v>0</v>
      </c>
      <c r="Y7" s="24">
        <f t="shared" ref="Y7:Y14" si="10">P7-Q7-R7-S7</f>
        <v>0</v>
      </c>
      <c r="Z7" s="26">
        <f>C7-C8-C9-C10-C11-C12-C13-C14-C15-C16-C17-C18-C19-C20-C21-C22-C23-C24-C25-C26-C27</f>
        <v>0</v>
      </c>
      <c r="AA7" s="26">
        <f t="shared" ref="AA7:AQ7" si="11">D7-D8-D9-D10-D11-D12-D13-D14-D15-D16-D17-D18-D19-D20-D21-D22-D23-D24-D25-D26-D27</f>
        <v>6.1163518694229424E-11</v>
      </c>
      <c r="AB7" s="26">
        <f t="shared" si="11"/>
        <v>0</v>
      </c>
      <c r="AC7" s="26">
        <f t="shared" si="11"/>
        <v>0</v>
      </c>
      <c r="AD7" s="26">
        <f t="shared" si="11"/>
        <v>0</v>
      </c>
      <c r="AE7" s="26">
        <f t="shared" si="11"/>
        <v>0</v>
      </c>
      <c r="AF7" s="26">
        <f t="shared" si="11"/>
        <v>1.7507773009128869E-11</v>
      </c>
      <c r="AG7" s="26">
        <f t="shared" si="11"/>
        <v>0</v>
      </c>
      <c r="AH7" s="26">
        <f t="shared" si="11"/>
        <v>0</v>
      </c>
      <c r="AI7" s="26">
        <f t="shared" si="11"/>
        <v>0</v>
      </c>
      <c r="AJ7" s="26">
        <f t="shared" si="11"/>
        <v>4.4792614062316716E-11</v>
      </c>
      <c r="AK7" s="26">
        <f t="shared" si="11"/>
        <v>0</v>
      </c>
      <c r="AL7" s="26">
        <f t="shared" si="11"/>
        <v>0</v>
      </c>
      <c r="AM7" s="26">
        <f t="shared" si="11"/>
        <v>0</v>
      </c>
      <c r="AN7" s="26">
        <f t="shared" si="11"/>
        <v>9.0949470177292824E-13</v>
      </c>
      <c r="AO7" s="26">
        <f t="shared" si="11"/>
        <v>0</v>
      </c>
      <c r="AP7" s="26">
        <f t="shared" si="11"/>
        <v>0</v>
      </c>
      <c r="AQ7" s="26">
        <f t="shared" si="11"/>
        <v>0</v>
      </c>
      <c r="AX7" s="60">
        <f t="shared" ref="AX7:AX70" si="12">H7-L7</f>
        <v>521860.19999999925</v>
      </c>
      <c r="AY7" s="60">
        <f t="shared" ref="AY7:AY70" si="13">I7-M7</f>
        <v>205554.5</v>
      </c>
      <c r="AZ7" s="60">
        <f t="shared" ref="AZ7:AZ70" si="14">J7-N7</f>
        <v>316305.70000000019</v>
      </c>
      <c r="BA7" s="60">
        <f t="shared" ref="BA7:BA70" si="15">K7-O7</f>
        <v>0</v>
      </c>
    </row>
    <row r="8" spans="1:53" ht="33.75" customHeight="1" x14ac:dyDescent="0.25">
      <c r="A8" s="32" t="s">
        <v>145</v>
      </c>
      <c r="B8" s="17" t="s">
        <v>85</v>
      </c>
      <c r="C8" s="51">
        <v>471263.2</v>
      </c>
      <c r="D8" s="51">
        <v>7759.6</v>
      </c>
      <c r="E8" s="51">
        <f>C8-D8-F8</f>
        <v>463503.60000000003</v>
      </c>
      <c r="F8" s="51"/>
      <c r="G8" s="51"/>
      <c r="H8" s="52">
        <v>512743.8</v>
      </c>
      <c r="I8" s="52"/>
      <c r="J8" s="52">
        <f>H8-I8-K8</f>
        <v>512743.8</v>
      </c>
      <c r="K8" s="52"/>
      <c r="L8" s="52">
        <v>358556.84</v>
      </c>
      <c r="M8" s="51"/>
      <c r="N8" s="51">
        <f>L8-M8-O8</f>
        <v>358556.84</v>
      </c>
      <c r="O8" s="51"/>
      <c r="P8" s="51">
        <v>54992.26</v>
      </c>
      <c r="Q8" s="51"/>
      <c r="R8" s="51">
        <f>P8-Q8-S8</f>
        <v>54992.26</v>
      </c>
      <c r="S8" s="51"/>
      <c r="T8" s="53"/>
      <c r="U8" s="80">
        <f t="shared" si="1"/>
        <v>10.725095066971068</v>
      </c>
      <c r="V8" s="24">
        <f t="shared" si="7"/>
        <v>0</v>
      </c>
      <c r="W8" s="24">
        <f t="shared" si="8"/>
        <v>0</v>
      </c>
      <c r="X8" s="24">
        <f t="shared" si="9"/>
        <v>0</v>
      </c>
      <c r="Y8" s="24">
        <f t="shared" si="10"/>
        <v>0</v>
      </c>
      <c r="AX8" s="60">
        <f t="shared" si="12"/>
        <v>154186.95999999996</v>
      </c>
      <c r="AY8" s="60">
        <f t="shared" si="13"/>
        <v>0</v>
      </c>
      <c r="AZ8" s="60">
        <f t="shared" si="14"/>
        <v>154186.95999999996</v>
      </c>
      <c r="BA8" s="60">
        <f t="shared" si="15"/>
        <v>0</v>
      </c>
    </row>
    <row r="9" spans="1:53" ht="33.75" customHeight="1" x14ac:dyDescent="0.25">
      <c r="A9" s="32" t="s">
        <v>146</v>
      </c>
      <c r="B9" s="17" t="s">
        <v>83</v>
      </c>
      <c r="C9" s="51">
        <v>2611.6</v>
      </c>
      <c r="D9" s="51">
        <v>2481</v>
      </c>
      <c r="E9" s="51">
        <f t="shared" ref="E9:E49" si="16">C9-D9-F9</f>
        <v>130.59999999999991</v>
      </c>
      <c r="F9" s="51"/>
      <c r="G9" s="51"/>
      <c r="H9" s="52">
        <v>2611.6</v>
      </c>
      <c r="I9" s="52">
        <v>2481</v>
      </c>
      <c r="J9" s="52">
        <f t="shared" ref="J9:J49" si="17">H9-I9-K9</f>
        <v>130.59999999999991</v>
      </c>
      <c r="K9" s="52"/>
      <c r="L9" s="52"/>
      <c r="M9" s="51"/>
      <c r="N9" s="51"/>
      <c r="O9" s="51"/>
      <c r="P9" s="51"/>
      <c r="Q9" s="51"/>
      <c r="R9" s="51"/>
      <c r="S9" s="51"/>
      <c r="T9" s="53"/>
      <c r="U9" s="80">
        <f t="shared" si="1"/>
        <v>0</v>
      </c>
      <c r="V9" s="24">
        <f t="shared" si="7"/>
        <v>0</v>
      </c>
      <c r="W9" s="24">
        <f t="shared" si="8"/>
        <v>0</v>
      </c>
      <c r="X9" s="24">
        <f t="shared" si="9"/>
        <v>0</v>
      </c>
      <c r="Y9" s="24">
        <f t="shared" si="10"/>
        <v>0</v>
      </c>
      <c r="AX9" s="60">
        <f t="shared" si="12"/>
        <v>2611.6</v>
      </c>
      <c r="AY9" s="60">
        <f t="shared" si="13"/>
        <v>2481</v>
      </c>
      <c r="AZ9" s="60">
        <f t="shared" si="14"/>
        <v>130.59999999999991</v>
      </c>
      <c r="BA9" s="60">
        <f t="shared" si="15"/>
        <v>0</v>
      </c>
    </row>
    <row r="10" spans="1:53" ht="66.75" customHeight="1" x14ac:dyDescent="0.25">
      <c r="A10" s="32" t="s">
        <v>147</v>
      </c>
      <c r="B10" s="17" t="s">
        <v>84</v>
      </c>
      <c r="C10" s="51">
        <v>82124.100000000006</v>
      </c>
      <c r="D10" s="51">
        <v>78017.899999999994</v>
      </c>
      <c r="E10" s="51">
        <f t="shared" si="16"/>
        <v>4106.2000000000116</v>
      </c>
      <c r="F10" s="51"/>
      <c r="G10" s="51"/>
      <c r="H10" s="52">
        <v>82124.100000000006</v>
      </c>
      <c r="I10" s="52">
        <v>78017.899999999994</v>
      </c>
      <c r="J10" s="52">
        <f t="shared" si="17"/>
        <v>4106.2000000000116</v>
      </c>
      <c r="K10" s="52"/>
      <c r="L10" s="52"/>
      <c r="M10" s="51"/>
      <c r="N10" s="51"/>
      <c r="O10" s="51"/>
      <c r="P10" s="51"/>
      <c r="Q10" s="51"/>
      <c r="R10" s="51"/>
      <c r="S10" s="51"/>
      <c r="T10" s="53"/>
      <c r="U10" s="80">
        <f t="shared" si="1"/>
        <v>0</v>
      </c>
      <c r="V10" s="24">
        <f t="shared" si="7"/>
        <v>0</v>
      </c>
      <c r="W10" s="24">
        <f t="shared" si="8"/>
        <v>0</v>
      </c>
      <c r="X10" s="24">
        <f t="shared" si="9"/>
        <v>0</v>
      </c>
      <c r="Y10" s="24">
        <f t="shared" si="10"/>
        <v>0</v>
      </c>
      <c r="AX10" s="60">
        <f t="shared" si="12"/>
        <v>82124.100000000006</v>
      </c>
      <c r="AY10" s="60">
        <f t="shared" si="13"/>
        <v>78017.899999999994</v>
      </c>
      <c r="AZ10" s="60">
        <f t="shared" si="14"/>
        <v>4106.2000000000116</v>
      </c>
      <c r="BA10" s="60">
        <f t="shared" si="15"/>
        <v>0</v>
      </c>
    </row>
    <row r="11" spans="1:53" ht="42.75" customHeight="1" x14ac:dyDescent="0.25">
      <c r="A11" s="47" t="s">
        <v>180</v>
      </c>
      <c r="B11" s="17" t="s">
        <v>86</v>
      </c>
      <c r="C11" s="51">
        <v>647587</v>
      </c>
      <c r="D11" s="51">
        <v>634635.30000000005</v>
      </c>
      <c r="E11" s="51">
        <f t="shared" si="16"/>
        <v>12951.699999999953</v>
      </c>
      <c r="F11" s="51"/>
      <c r="G11" s="51"/>
      <c r="H11" s="52">
        <v>647587</v>
      </c>
      <c r="I11" s="52">
        <v>634635.30000000005</v>
      </c>
      <c r="J11" s="52">
        <f t="shared" si="17"/>
        <v>12951.699999999953</v>
      </c>
      <c r="K11" s="52"/>
      <c r="L11" s="52">
        <v>647130.27</v>
      </c>
      <c r="M11" s="51">
        <v>634187.66</v>
      </c>
      <c r="N11" s="51">
        <f t="shared" ref="N11:N49" si="18">L11-M11-O11</f>
        <v>12942.609999999986</v>
      </c>
      <c r="O11" s="51"/>
      <c r="P11" s="51">
        <v>89442.52</v>
      </c>
      <c r="Q11" s="51">
        <v>75085.91</v>
      </c>
      <c r="R11" s="51">
        <f t="shared" ref="R11:R49" si="19">P11-Q11-S11</f>
        <v>14356.61</v>
      </c>
      <c r="S11" s="51"/>
      <c r="T11" s="53"/>
      <c r="U11" s="80">
        <f t="shared" si="1"/>
        <v>13.811660827039457</v>
      </c>
      <c r="V11" s="24">
        <f t="shared" si="7"/>
        <v>0</v>
      </c>
      <c r="W11" s="24">
        <f t="shared" si="8"/>
        <v>0</v>
      </c>
      <c r="X11" s="24">
        <f t="shared" si="9"/>
        <v>0</v>
      </c>
      <c r="Y11" s="24">
        <f t="shared" si="10"/>
        <v>0</v>
      </c>
      <c r="AX11" s="60">
        <f t="shared" si="12"/>
        <v>456.72999999998137</v>
      </c>
      <c r="AY11" s="60">
        <f t="shared" si="13"/>
        <v>447.64000000001397</v>
      </c>
      <c r="AZ11" s="60">
        <f t="shared" si="14"/>
        <v>9.0899999999674037</v>
      </c>
      <c r="BA11" s="60">
        <f t="shared" si="15"/>
        <v>0</v>
      </c>
    </row>
    <row r="12" spans="1:53" ht="31.5" customHeight="1" x14ac:dyDescent="0.25">
      <c r="A12" s="32" t="s">
        <v>181</v>
      </c>
      <c r="B12" s="17" t="s">
        <v>87</v>
      </c>
      <c r="C12" s="51">
        <v>8622.2999999999993</v>
      </c>
      <c r="D12" s="51">
        <v>8449.7999999999993</v>
      </c>
      <c r="E12" s="51">
        <f t="shared" si="16"/>
        <v>172.5</v>
      </c>
      <c r="F12" s="51"/>
      <c r="G12" s="51"/>
      <c r="H12" s="52">
        <v>10192.5</v>
      </c>
      <c r="I12" s="52">
        <v>8449.7999999999993</v>
      </c>
      <c r="J12" s="52">
        <f t="shared" si="17"/>
        <v>1742.7000000000007</v>
      </c>
      <c r="K12" s="52"/>
      <c r="L12" s="52">
        <v>4687.8</v>
      </c>
      <c r="M12" s="51">
        <v>4594.04</v>
      </c>
      <c r="N12" s="51">
        <f t="shared" si="18"/>
        <v>93.760000000000218</v>
      </c>
      <c r="O12" s="51"/>
      <c r="P12" s="51"/>
      <c r="Q12" s="51"/>
      <c r="R12" s="51"/>
      <c r="S12" s="51"/>
      <c r="T12" s="53"/>
      <c r="U12" s="80">
        <f t="shared" si="1"/>
        <v>0</v>
      </c>
      <c r="V12" s="24">
        <f t="shared" si="7"/>
        <v>0</v>
      </c>
      <c r="W12" s="24">
        <f t="shared" si="8"/>
        <v>0</v>
      </c>
      <c r="X12" s="24">
        <f t="shared" si="9"/>
        <v>0</v>
      </c>
      <c r="Y12" s="24">
        <f t="shared" si="10"/>
        <v>0</v>
      </c>
      <c r="AX12" s="60">
        <f t="shared" si="12"/>
        <v>5504.7</v>
      </c>
      <c r="AY12" s="60">
        <f t="shared" si="13"/>
        <v>3855.7599999999993</v>
      </c>
      <c r="AZ12" s="60">
        <f t="shared" si="14"/>
        <v>1648.9400000000005</v>
      </c>
      <c r="BA12" s="60">
        <f t="shared" si="15"/>
        <v>0</v>
      </c>
    </row>
    <row r="13" spans="1:53" ht="31.5" customHeight="1" x14ac:dyDescent="0.25">
      <c r="A13" s="32" t="s">
        <v>182</v>
      </c>
      <c r="B13" s="17" t="s">
        <v>88</v>
      </c>
      <c r="C13" s="51">
        <v>1419</v>
      </c>
      <c r="D13" s="51">
        <v>1390.6</v>
      </c>
      <c r="E13" s="51">
        <f t="shared" si="16"/>
        <v>28.400000000000091</v>
      </c>
      <c r="F13" s="51"/>
      <c r="G13" s="51"/>
      <c r="H13" s="52">
        <v>2593.3000000000002</v>
      </c>
      <c r="I13" s="52">
        <v>1390.6</v>
      </c>
      <c r="J13" s="52">
        <f t="shared" si="17"/>
        <v>1202.7000000000003</v>
      </c>
      <c r="K13" s="52"/>
      <c r="L13" s="52">
        <v>1419</v>
      </c>
      <c r="M13" s="51">
        <v>1390.6</v>
      </c>
      <c r="N13" s="51">
        <f t="shared" si="18"/>
        <v>28.400000000000091</v>
      </c>
      <c r="O13" s="51"/>
      <c r="P13" s="51"/>
      <c r="Q13" s="51"/>
      <c r="R13" s="51"/>
      <c r="S13" s="51"/>
      <c r="T13" s="53"/>
      <c r="U13" s="80">
        <f t="shared" si="1"/>
        <v>0</v>
      </c>
      <c r="V13" s="24">
        <f t="shared" si="7"/>
        <v>0</v>
      </c>
      <c r="W13" s="24">
        <f t="shared" si="8"/>
        <v>0</v>
      </c>
      <c r="X13" s="24">
        <f t="shared" si="9"/>
        <v>0</v>
      </c>
      <c r="Y13" s="24">
        <f t="shared" si="10"/>
        <v>0</v>
      </c>
      <c r="AX13" s="60">
        <f t="shared" si="12"/>
        <v>1174.3000000000002</v>
      </c>
      <c r="AY13" s="60">
        <f t="shared" si="13"/>
        <v>0</v>
      </c>
      <c r="AZ13" s="60">
        <f t="shared" si="14"/>
        <v>1174.3000000000002</v>
      </c>
      <c r="BA13" s="60">
        <f t="shared" si="15"/>
        <v>0</v>
      </c>
    </row>
    <row r="14" spans="1:53" ht="62.25" customHeight="1" x14ac:dyDescent="0.25">
      <c r="A14" s="32" t="s">
        <v>183</v>
      </c>
      <c r="B14" s="17" t="s">
        <v>125</v>
      </c>
      <c r="C14" s="51">
        <v>1500</v>
      </c>
      <c r="D14" s="51"/>
      <c r="E14" s="51">
        <f t="shared" si="16"/>
        <v>1500</v>
      </c>
      <c r="F14" s="51"/>
      <c r="G14" s="51"/>
      <c r="H14" s="52">
        <v>1500</v>
      </c>
      <c r="I14" s="52"/>
      <c r="J14" s="52">
        <f t="shared" si="17"/>
        <v>1500</v>
      </c>
      <c r="K14" s="52"/>
      <c r="L14" s="52">
        <v>1500</v>
      </c>
      <c r="M14" s="51"/>
      <c r="N14" s="51">
        <f t="shared" si="18"/>
        <v>1500</v>
      </c>
      <c r="O14" s="51"/>
      <c r="P14" s="51">
        <v>720</v>
      </c>
      <c r="Q14" s="51"/>
      <c r="R14" s="51">
        <f t="shared" si="19"/>
        <v>720</v>
      </c>
      <c r="S14" s="51"/>
      <c r="T14" s="53"/>
      <c r="U14" s="80">
        <f t="shared" si="1"/>
        <v>48</v>
      </c>
      <c r="V14" s="24">
        <f t="shared" si="7"/>
        <v>0</v>
      </c>
      <c r="W14" s="24">
        <f t="shared" si="8"/>
        <v>0</v>
      </c>
      <c r="X14" s="24">
        <f t="shared" si="9"/>
        <v>0</v>
      </c>
      <c r="Y14" s="24">
        <f t="shared" si="10"/>
        <v>0</v>
      </c>
      <c r="AX14" s="60">
        <f t="shared" si="12"/>
        <v>0</v>
      </c>
      <c r="AY14" s="60">
        <f t="shared" si="13"/>
        <v>0</v>
      </c>
      <c r="AZ14" s="60">
        <f t="shared" si="14"/>
        <v>0</v>
      </c>
      <c r="BA14" s="60">
        <f t="shared" si="15"/>
        <v>0</v>
      </c>
    </row>
    <row r="15" spans="1:53" ht="92.25" customHeight="1" x14ac:dyDescent="0.25">
      <c r="A15" s="32" t="s">
        <v>184</v>
      </c>
      <c r="B15" s="17" t="s">
        <v>89</v>
      </c>
      <c r="C15" s="51">
        <v>93316</v>
      </c>
      <c r="D15" s="51">
        <v>52348.6</v>
      </c>
      <c r="E15" s="51">
        <f t="shared" si="16"/>
        <v>40967.4</v>
      </c>
      <c r="F15" s="51"/>
      <c r="G15" s="51"/>
      <c r="H15" s="52">
        <v>93316.4</v>
      </c>
      <c r="I15" s="52">
        <v>52348.6</v>
      </c>
      <c r="J15" s="52">
        <f t="shared" si="17"/>
        <v>40967.799999999996</v>
      </c>
      <c r="K15" s="52"/>
      <c r="L15" s="52">
        <v>28907.919999999998</v>
      </c>
      <c r="M15" s="51">
        <v>490</v>
      </c>
      <c r="N15" s="51">
        <f t="shared" si="18"/>
        <v>28417.919999999998</v>
      </c>
      <c r="O15" s="51"/>
      <c r="P15" s="51">
        <v>3781.36</v>
      </c>
      <c r="Q15" s="51"/>
      <c r="R15" s="51">
        <f t="shared" si="19"/>
        <v>3781.36</v>
      </c>
      <c r="S15" s="51"/>
      <c r="T15" s="53"/>
      <c r="U15" s="80">
        <f t="shared" si="1"/>
        <v>4.0521923263220616</v>
      </c>
      <c r="V15" s="24">
        <f t="shared" ref="V15:V78" si="20">C15-D15-E15-F15-G15</f>
        <v>0</v>
      </c>
      <c r="W15" s="24">
        <f t="shared" ref="W15:W78" si="21">H15-I15-J15-K15</f>
        <v>0</v>
      </c>
      <c r="X15" s="24">
        <f t="shared" ref="X15:X78" si="22">L15-M15-N15-O15</f>
        <v>0</v>
      </c>
      <c r="Y15" s="24">
        <f t="shared" ref="Y15:Y78" si="23">P15-Q15-R15-S15</f>
        <v>0</v>
      </c>
      <c r="AX15" s="60">
        <f t="shared" si="12"/>
        <v>64408.479999999996</v>
      </c>
      <c r="AY15" s="60">
        <f t="shared" si="13"/>
        <v>51858.6</v>
      </c>
      <c r="AZ15" s="60">
        <f t="shared" si="14"/>
        <v>12549.879999999997</v>
      </c>
      <c r="BA15" s="60">
        <f t="shared" si="15"/>
        <v>0</v>
      </c>
    </row>
    <row r="16" spans="1:53" ht="49.5" customHeight="1" x14ac:dyDescent="0.25">
      <c r="A16" s="32" t="s">
        <v>185</v>
      </c>
      <c r="B16" s="17" t="s">
        <v>90</v>
      </c>
      <c r="C16" s="51">
        <v>109337.7</v>
      </c>
      <c r="D16" s="51">
        <v>107250.3</v>
      </c>
      <c r="E16" s="51">
        <v>2087.4</v>
      </c>
      <c r="F16" s="51"/>
      <c r="G16" s="51"/>
      <c r="H16" s="52">
        <v>117357.1</v>
      </c>
      <c r="I16" s="52">
        <v>115009.9</v>
      </c>
      <c r="J16" s="52">
        <f t="shared" si="17"/>
        <v>2347.2000000000116</v>
      </c>
      <c r="K16" s="52"/>
      <c r="L16" s="52">
        <v>77830.7</v>
      </c>
      <c r="M16" s="51">
        <v>76274.09</v>
      </c>
      <c r="N16" s="51">
        <f t="shared" si="18"/>
        <v>1556.6100000000006</v>
      </c>
      <c r="O16" s="51"/>
      <c r="P16" s="51">
        <v>25750</v>
      </c>
      <c r="Q16" s="51">
        <v>24915.71</v>
      </c>
      <c r="R16" s="51">
        <f t="shared" si="19"/>
        <v>834.29000000000087</v>
      </c>
      <c r="S16" s="51"/>
      <c r="T16" s="53"/>
      <c r="U16" s="80">
        <f t="shared" si="1"/>
        <v>21.941578310984166</v>
      </c>
      <c r="V16" s="24">
        <f t="shared" si="20"/>
        <v>-5.9117155615240335E-12</v>
      </c>
      <c r="W16" s="24">
        <f t="shared" si="21"/>
        <v>0</v>
      </c>
      <c r="X16" s="24">
        <f t="shared" si="22"/>
        <v>0</v>
      </c>
      <c r="Y16" s="24">
        <f t="shared" si="23"/>
        <v>0</v>
      </c>
      <c r="AX16" s="60">
        <f t="shared" si="12"/>
        <v>39526.400000000009</v>
      </c>
      <c r="AY16" s="60">
        <f t="shared" si="13"/>
        <v>38735.81</v>
      </c>
      <c r="AZ16" s="60">
        <f t="shared" si="14"/>
        <v>790.59000000001106</v>
      </c>
      <c r="BA16" s="60">
        <f t="shared" si="15"/>
        <v>0</v>
      </c>
    </row>
    <row r="17" spans="1:53" ht="68.25" customHeight="1" x14ac:dyDescent="0.25">
      <c r="A17" s="32" t="s">
        <v>186</v>
      </c>
      <c r="B17" s="37" t="s">
        <v>342</v>
      </c>
      <c r="C17" s="51">
        <v>8.4</v>
      </c>
      <c r="D17" s="51">
        <v>8.4</v>
      </c>
      <c r="E17" s="51"/>
      <c r="F17" s="51"/>
      <c r="G17" s="51"/>
      <c r="H17" s="52"/>
      <c r="I17" s="52"/>
      <c r="J17" s="52"/>
      <c r="K17" s="52"/>
      <c r="L17" s="52"/>
      <c r="M17" s="51"/>
      <c r="N17" s="51"/>
      <c r="O17" s="51"/>
      <c r="P17" s="51"/>
      <c r="Q17" s="51"/>
      <c r="R17" s="51"/>
      <c r="S17" s="51"/>
      <c r="T17" s="53"/>
      <c r="U17" s="80">
        <v>0</v>
      </c>
      <c r="V17" s="24">
        <f t="shared" si="20"/>
        <v>0</v>
      </c>
      <c r="W17" s="24">
        <f t="shared" si="21"/>
        <v>0</v>
      </c>
      <c r="X17" s="24">
        <f t="shared" si="22"/>
        <v>0</v>
      </c>
      <c r="Y17" s="24">
        <f t="shared" si="23"/>
        <v>0</v>
      </c>
      <c r="AX17" s="60">
        <f t="shared" si="12"/>
        <v>0</v>
      </c>
      <c r="AY17" s="60">
        <f t="shared" si="13"/>
        <v>0</v>
      </c>
      <c r="AZ17" s="60">
        <f t="shared" si="14"/>
        <v>0</v>
      </c>
      <c r="BA17" s="60">
        <f t="shared" si="15"/>
        <v>0</v>
      </c>
    </row>
    <row r="18" spans="1:53" ht="59.25" customHeight="1" x14ac:dyDescent="0.25">
      <c r="A18" s="32" t="s">
        <v>188</v>
      </c>
      <c r="B18" s="37" t="s">
        <v>342</v>
      </c>
      <c r="C18" s="51">
        <v>3858.5</v>
      </c>
      <c r="D18" s="51">
        <v>351.3</v>
      </c>
      <c r="E18" s="51">
        <f t="shared" si="16"/>
        <v>3507.2</v>
      </c>
      <c r="F18" s="51"/>
      <c r="G18" s="51"/>
      <c r="H18" s="52">
        <v>3858.5</v>
      </c>
      <c r="I18" s="52">
        <v>351.3</v>
      </c>
      <c r="J18" s="52">
        <f t="shared" si="17"/>
        <v>3507.2</v>
      </c>
      <c r="K18" s="52"/>
      <c r="L18" s="52">
        <v>358.5</v>
      </c>
      <c r="M18" s="51">
        <v>351.3</v>
      </c>
      <c r="N18" s="51">
        <f t="shared" si="18"/>
        <v>7.1999999999999886</v>
      </c>
      <c r="O18" s="51"/>
      <c r="P18" s="51">
        <v>358.5</v>
      </c>
      <c r="Q18" s="51">
        <v>351.27</v>
      </c>
      <c r="R18" s="51">
        <f t="shared" si="19"/>
        <v>7.2300000000000182</v>
      </c>
      <c r="S18" s="51"/>
      <c r="T18" s="53"/>
      <c r="U18" s="80">
        <f t="shared" si="1"/>
        <v>9.2911753271996886</v>
      </c>
      <c r="V18" s="24">
        <f t="shared" si="20"/>
        <v>0</v>
      </c>
      <c r="W18" s="24">
        <f t="shared" si="21"/>
        <v>0</v>
      </c>
      <c r="X18" s="24">
        <f t="shared" si="22"/>
        <v>0</v>
      </c>
      <c r="Y18" s="24">
        <f t="shared" si="23"/>
        <v>0</v>
      </c>
      <c r="AX18" s="60">
        <f t="shared" si="12"/>
        <v>3500</v>
      </c>
      <c r="AY18" s="60">
        <f t="shared" si="13"/>
        <v>0</v>
      </c>
      <c r="AZ18" s="60">
        <f t="shared" si="14"/>
        <v>3500</v>
      </c>
      <c r="BA18" s="60">
        <f t="shared" si="15"/>
        <v>0</v>
      </c>
    </row>
    <row r="19" spans="1:53" ht="64.5" customHeight="1" x14ac:dyDescent="0.25">
      <c r="A19" s="32" t="s">
        <v>189</v>
      </c>
      <c r="B19" s="17" t="s">
        <v>91</v>
      </c>
      <c r="C19" s="51">
        <v>69377.600000000006</v>
      </c>
      <c r="D19" s="51"/>
      <c r="E19" s="51">
        <f t="shared" si="16"/>
        <v>69377.600000000006</v>
      </c>
      <c r="F19" s="51"/>
      <c r="G19" s="51"/>
      <c r="H19" s="52">
        <v>23894.3</v>
      </c>
      <c r="I19" s="52"/>
      <c r="J19" s="52">
        <f t="shared" si="17"/>
        <v>23894.3</v>
      </c>
      <c r="K19" s="52"/>
      <c r="L19" s="52">
        <v>13808.74</v>
      </c>
      <c r="M19" s="51"/>
      <c r="N19" s="51">
        <f t="shared" si="18"/>
        <v>13808.74</v>
      </c>
      <c r="O19" s="51"/>
      <c r="P19" s="51">
        <v>5805.9</v>
      </c>
      <c r="Q19" s="51"/>
      <c r="R19" s="51">
        <f t="shared" si="19"/>
        <v>5805.9</v>
      </c>
      <c r="S19" s="51"/>
      <c r="T19" s="53"/>
      <c r="U19" s="80">
        <f t="shared" si="1"/>
        <v>24.298263602616522</v>
      </c>
      <c r="V19" s="24">
        <f t="shared" si="20"/>
        <v>0</v>
      </c>
      <c r="W19" s="24">
        <f t="shared" si="21"/>
        <v>0</v>
      </c>
      <c r="X19" s="24">
        <f t="shared" si="22"/>
        <v>0</v>
      </c>
      <c r="Y19" s="24">
        <f t="shared" si="23"/>
        <v>0</v>
      </c>
      <c r="AX19" s="60">
        <f t="shared" si="12"/>
        <v>10085.56</v>
      </c>
      <c r="AY19" s="60">
        <f t="shared" si="13"/>
        <v>0</v>
      </c>
      <c r="AZ19" s="60">
        <f t="shared" si="14"/>
        <v>10085.56</v>
      </c>
      <c r="BA19" s="60">
        <f t="shared" si="15"/>
        <v>0</v>
      </c>
    </row>
    <row r="20" spans="1:53" ht="108" customHeight="1" x14ac:dyDescent="0.25">
      <c r="A20" s="32" t="s">
        <v>190</v>
      </c>
      <c r="B20" s="23" t="s">
        <v>92</v>
      </c>
      <c r="C20" s="51">
        <v>228800.3</v>
      </c>
      <c r="D20" s="51">
        <v>5276.2</v>
      </c>
      <c r="E20" s="51">
        <f t="shared" si="16"/>
        <v>223524.09999999998</v>
      </c>
      <c r="F20" s="51"/>
      <c r="G20" s="51"/>
      <c r="H20" s="52">
        <v>226300.3</v>
      </c>
      <c r="I20" s="52">
        <v>5276.2</v>
      </c>
      <c r="J20" s="52">
        <f t="shared" si="17"/>
        <v>221024.09999999998</v>
      </c>
      <c r="K20" s="52"/>
      <c r="L20" s="52">
        <v>186105.84</v>
      </c>
      <c r="M20" s="51"/>
      <c r="N20" s="51">
        <f t="shared" si="18"/>
        <v>186105.84</v>
      </c>
      <c r="O20" s="51"/>
      <c r="P20" s="51">
        <v>90223.99</v>
      </c>
      <c r="Q20" s="51"/>
      <c r="R20" s="51">
        <f t="shared" si="19"/>
        <v>90223.99</v>
      </c>
      <c r="S20" s="51"/>
      <c r="T20" s="53"/>
      <c r="U20" s="80">
        <f t="shared" si="1"/>
        <v>39.869142904362043</v>
      </c>
      <c r="V20" s="24">
        <f t="shared" si="20"/>
        <v>0</v>
      </c>
      <c r="W20" s="24">
        <f t="shared" si="21"/>
        <v>0</v>
      </c>
      <c r="X20" s="24">
        <f t="shared" si="22"/>
        <v>0</v>
      </c>
      <c r="Y20" s="24">
        <f t="shared" si="23"/>
        <v>0</v>
      </c>
      <c r="AX20" s="60">
        <f t="shared" si="12"/>
        <v>40194.459999999992</v>
      </c>
      <c r="AY20" s="60">
        <f t="shared" si="13"/>
        <v>5276.2</v>
      </c>
      <c r="AZ20" s="60">
        <f t="shared" si="14"/>
        <v>34918.25999999998</v>
      </c>
      <c r="BA20" s="60">
        <f t="shared" si="15"/>
        <v>0</v>
      </c>
    </row>
    <row r="21" spans="1:53" ht="29.25" customHeight="1" x14ac:dyDescent="0.25">
      <c r="A21" s="32" t="s">
        <v>191</v>
      </c>
      <c r="B21" s="23" t="s">
        <v>93</v>
      </c>
      <c r="C21" s="51">
        <v>3541.6</v>
      </c>
      <c r="D21" s="51">
        <v>1158.0999999999999</v>
      </c>
      <c r="E21" s="51">
        <f t="shared" si="16"/>
        <v>2383.5</v>
      </c>
      <c r="F21" s="51"/>
      <c r="G21" s="51"/>
      <c r="H21" s="52">
        <v>48980.4</v>
      </c>
      <c r="I21" s="52">
        <v>1158.0999999999999</v>
      </c>
      <c r="J21" s="52">
        <f t="shared" si="17"/>
        <v>47822.3</v>
      </c>
      <c r="K21" s="52"/>
      <c r="L21" s="52">
        <v>2525.4699999999998</v>
      </c>
      <c r="M21" s="51">
        <v>568.44000000000005</v>
      </c>
      <c r="N21" s="51">
        <f t="shared" si="18"/>
        <v>1957.0299999999997</v>
      </c>
      <c r="O21" s="51"/>
      <c r="P21" s="51">
        <v>1559.42</v>
      </c>
      <c r="Q21" s="51">
        <v>235.97</v>
      </c>
      <c r="R21" s="51">
        <f t="shared" si="19"/>
        <v>1323.45</v>
      </c>
      <c r="S21" s="51"/>
      <c r="T21" s="53"/>
      <c r="U21" s="80">
        <f t="shared" si="1"/>
        <v>3.1837633012388626</v>
      </c>
      <c r="V21" s="24">
        <f t="shared" si="20"/>
        <v>0</v>
      </c>
      <c r="W21" s="24">
        <f t="shared" si="21"/>
        <v>0</v>
      </c>
      <c r="X21" s="24">
        <f t="shared" si="22"/>
        <v>0</v>
      </c>
      <c r="Y21" s="24">
        <f t="shared" si="23"/>
        <v>0</v>
      </c>
      <c r="AX21" s="60">
        <f t="shared" si="12"/>
        <v>46454.93</v>
      </c>
      <c r="AY21" s="60">
        <f t="shared" si="13"/>
        <v>589.65999999999985</v>
      </c>
      <c r="AZ21" s="60">
        <f t="shared" si="14"/>
        <v>45865.270000000004</v>
      </c>
      <c r="BA21" s="60">
        <f t="shared" si="15"/>
        <v>0</v>
      </c>
    </row>
    <row r="22" spans="1:53" s="25" customFormat="1" ht="34.5" customHeight="1" x14ac:dyDescent="0.25">
      <c r="A22" s="77" t="s">
        <v>192</v>
      </c>
      <c r="B22" s="78" t="s">
        <v>94</v>
      </c>
      <c r="C22" s="52">
        <v>2361.8000000000002</v>
      </c>
      <c r="D22" s="52">
        <v>1112.0999999999999</v>
      </c>
      <c r="E22" s="52">
        <f t="shared" si="16"/>
        <v>1249.7000000000003</v>
      </c>
      <c r="F22" s="52"/>
      <c r="G22" s="52"/>
      <c r="H22" s="52">
        <v>2361.8000000000002</v>
      </c>
      <c r="I22" s="52">
        <v>1112.0999999999999</v>
      </c>
      <c r="J22" s="52">
        <f t="shared" si="17"/>
        <v>1249.7000000000003</v>
      </c>
      <c r="K22" s="52"/>
      <c r="L22" s="52"/>
      <c r="M22" s="52"/>
      <c r="N22" s="52"/>
      <c r="O22" s="52"/>
      <c r="P22" s="52"/>
      <c r="Q22" s="52"/>
      <c r="R22" s="52"/>
      <c r="S22" s="52"/>
      <c r="T22" s="79"/>
      <c r="U22" s="80">
        <f t="shared" si="1"/>
        <v>0</v>
      </c>
      <c r="V22" s="26">
        <f t="shared" si="20"/>
        <v>0</v>
      </c>
      <c r="W22" s="26">
        <f t="shared" si="21"/>
        <v>0</v>
      </c>
      <c r="X22" s="26">
        <f t="shared" si="22"/>
        <v>0</v>
      </c>
      <c r="Y22" s="26">
        <f t="shared" si="23"/>
        <v>0</v>
      </c>
      <c r="AX22" s="72">
        <f t="shared" ref="AX22:AX23" si="24">H22-L22</f>
        <v>2361.8000000000002</v>
      </c>
      <c r="AY22" s="72">
        <f t="shared" ref="AY22:AY23" si="25">I22-M22</f>
        <v>1112.0999999999999</v>
      </c>
      <c r="AZ22" s="72">
        <f t="shared" ref="AZ22:AZ23" si="26">J22-N22</f>
        <v>1249.7000000000003</v>
      </c>
      <c r="BA22" s="72">
        <f t="shared" ref="BA22:BA23" si="27">K22-O22</f>
        <v>0</v>
      </c>
    </row>
    <row r="23" spans="1:53" s="25" customFormat="1" ht="44.25" customHeight="1" x14ac:dyDescent="0.25">
      <c r="A23" s="77" t="s">
        <v>193</v>
      </c>
      <c r="B23" s="78" t="s">
        <v>95</v>
      </c>
      <c r="C23" s="52">
        <v>111990.6</v>
      </c>
      <c r="D23" s="52">
        <v>52250</v>
      </c>
      <c r="E23" s="52">
        <f t="shared" si="16"/>
        <v>59740.600000000006</v>
      </c>
      <c r="F23" s="52"/>
      <c r="G23" s="52"/>
      <c r="H23" s="52">
        <v>112990.6</v>
      </c>
      <c r="I23" s="52">
        <v>52250</v>
      </c>
      <c r="J23" s="52">
        <f t="shared" si="17"/>
        <v>60740.600000000006</v>
      </c>
      <c r="K23" s="52"/>
      <c r="L23" s="52">
        <v>101240.6</v>
      </c>
      <c r="M23" s="52">
        <v>52250</v>
      </c>
      <c r="N23" s="52">
        <f t="shared" ref="N23" si="28">L23-M23-O23</f>
        <v>48990.600000000006</v>
      </c>
      <c r="O23" s="52"/>
      <c r="P23" s="52">
        <v>14808.6</v>
      </c>
      <c r="Q23" s="52"/>
      <c r="R23" s="52">
        <f t="shared" si="19"/>
        <v>14808.6</v>
      </c>
      <c r="S23" s="52"/>
      <c r="T23" s="79"/>
      <c r="U23" s="80">
        <f t="shared" si="1"/>
        <v>13.106045989666399</v>
      </c>
      <c r="V23" s="26">
        <f t="shared" si="20"/>
        <v>0</v>
      </c>
      <c r="W23" s="26">
        <f t="shared" si="21"/>
        <v>0</v>
      </c>
      <c r="X23" s="26">
        <f t="shared" si="22"/>
        <v>0</v>
      </c>
      <c r="Y23" s="26">
        <f t="shared" si="23"/>
        <v>0</v>
      </c>
      <c r="AX23" s="72">
        <f t="shared" si="24"/>
        <v>11750</v>
      </c>
      <c r="AY23" s="72">
        <f t="shared" si="25"/>
        <v>0</v>
      </c>
      <c r="AZ23" s="72">
        <f t="shared" si="26"/>
        <v>11750</v>
      </c>
      <c r="BA23" s="72">
        <f t="shared" si="27"/>
        <v>0</v>
      </c>
    </row>
    <row r="24" spans="1:53" ht="63.75" customHeight="1" x14ac:dyDescent="0.25">
      <c r="A24" s="32" t="s">
        <v>194</v>
      </c>
      <c r="B24" s="23" t="s">
        <v>96</v>
      </c>
      <c r="C24" s="51">
        <v>153317.1</v>
      </c>
      <c r="D24" s="51">
        <v>31382</v>
      </c>
      <c r="E24" s="51">
        <f t="shared" si="16"/>
        <v>121935.1</v>
      </c>
      <c r="F24" s="51"/>
      <c r="G24" s="51"/>
      <c r="H24" s="52">
        <v>149819.1</v>
      </c>
      <c r="I24" s="52">
        <v>31382</v>
      </c>
      <c r="J24" s="52">
        <f t="shared" si="17"/>
        <v>118437.1</v>
      </c>
      <c r="K24" s="52"/>
      <c r="L24" s="52">
        <v>93529.48</v>
      </c>
      <c r="M24" s="51">
        <v>8202.17</v>
      </c>
      <c r="N24" s="51">
        <f t="shared" si="18"/>
        <v>85327.31</v>
      </c>
      <c r="O24" s="51"/>
      <c r="P24" s="51">
        <v>65438.32</v>
      </c>
      <c r="Q24" s="51">
        <v>1043.55</v>
      </c>
      <c r="R24" s="51">
        <f t="shared" si="19"/>
        <v>64394.77</v>
      </c>
      <c r="S24" s="51"/>
      <c r="T24" s="53"/>
      <c r="U24" s="80">
        <f t="shared" si="1"/>
        <v>43.678222603126038</v>
      </c>
      <c r="V24" s="24">
        <f t="shared" si="20"/>
        <v>0</v>
      </c>
      <c r="W24" s="24">
        <f t="shared" si="21"/>
        <v>0</v>
      </c>
      <c r="X24" s="24">
        <f t="shared" si="22"/>
        <v>0</v>
      </c>
      <c r="Y24" s="24">
        <f t="shared" si="23"/>
        <v>0</v>
      </c>
      <c r="AX24" s="60">
        <f t="shared" si="12"/>
        <v>56289.62000000001</v>
      </c>
      <c r="AY24" s="60">
        <f t="shared" si="13"/>
        <v>23179.83</v>
      </c>
      <c r="AZ24" s="60">
        <f t="shared" si="14"/>
        <v>33109.790000000008</v>
      </c>
      <c r="BA24" s="60">
        <f t="shared" si="15"/>
        <v>0</v>
      </c>
    </row>
    <row r="25" spans="1:53" ht="48.75" customHeight="1" x14ac:dyDescent="0.25">
      <c r="A25" s="32" t="s">
        <v>195</v>
      </c>
      <c r="B25" s="23" t="s">
        <v>97</v>
      </c>
      <c r="C25" s="51">
        <v>96151.4</v>
      </c>
      <c r="D25" s="51">
        <v>1568.3</v>
      </c>
      <c r="E25" s="51">
        <f t="shared" si="16"/>
        <v>94583.099999999991</v>
      </c>
      <c r="F25" s="51"/>
      <c r="G25" s="51"/>
      <c r="H25" s="52">
        <v>96151.4</v>
      </c>
      <c r="I25" s="52">
        <v>1568.3</v>
      </c>
      <c r="J25" s="52">
        <f t="shared" si="17"/>
        <v>94583.099999999991</v>
      </c>
      <c r="K25" s="52"/>
      <c r="L25" s="52">
        <v>94920.84</v>
      </c>
      <c r="M25" s="51">
        <v>1568.3</v>
      </c>
      <c r="N25" s="51">
        <f t="shared" si="18"/>
        <v>93352.54</v>
      </c>
      <c r="O25" s="51"/>
      <c r="P25" s="51">
        <v>13882.84</v>
      </c>
      <c r="Q25" s="51"/>
      <c r="R25" s="51">
        <f t="shared" si="19"/>
        <v>13882.84</v>
      </c>
      <c r="S25" s="51"/>
      <c r="T25" s="53"/>
      <c r="U25" s="80">
        <f t="shared" si="1"/>
        <v>14.438520915972104</v>
      </c>
      <c r="V25" s="24">
        <f t="shared" si="20"/>
        <v>0</v>
      </c>
      <c r="W25" s="24">
        <f t="shared" si="21"/>
        <v>0</v>
      </c>
      <c r="X25" s="24">
        <f t="shared" si="22"/>
        <v>0</v>
      </c>
      <c r="Y25" s="24">
        <f t="shared" si="23"/>
        <v>0</v>
      </c>
      <c r="AX25" s="60">
        <f t="shared" si="12"/>
        <v>1230.5599999999977</v>
      </c>
      <c r="AY25" s="60">
        <f t="shared" si="13"/>
        <v>0</v>
      </c>
      <c r="AZ25" s="60">
        <f t="shared" si="14"/>
        <v>1230.5599999999977</v>
      </c>
      <c r="BA25" s="60">
        <f t="shared" si="15"/>
        <v>0</v>
      </c>
    </row>
    <row r="26" spans="1:53" ht="45.75" customHeight="1" x14ac:dyDescent="0.25">
      <c r="A26" s="32" t="s">
        <v>196</v>
      </c>
      <c r="B26" s="23" t="s">
        <v>98</v>
      </c>
      <c r="C26" s="51">
        <v>222566.8</v>
      </c>
      <c r="D26" s="51"/>
      <c r="E26" s="51">
        <f t="shared" si="16"/>
        <v>222566.8</v>
      </c>
      <c r="F26" s="51"/>
      <c r="G26" s="51"/>
      <c r="H26" s="52">
        <v>222566.8</v>
      </c>
      <c r="I26" s="52"/>
      <c r="J26" s="52">
        <f t="shared" si="17"/>
        <v>222566.8</v>
      </c>
      <c r="K26" s="52"/>
      <c r="L26" s="52">
        <v>222566.8</v>
      </c>
      <c r="M26" s="51"/>
      <c r="N26" s="51">
        <f t="shared" si="18"/>
        <v>222566.8</v>
      </c>
      <c r="O26" s="51"/>
      <c r="P26" s="51">
        <v>56917.04</v>
      </c>
      <c r="Q26" s="51"/>
      <c r="R26" s="51">
        <f t="shared" si="19"/>
        <v>56917.04</v>
      </c>
      <c r="S26" s="51"/>
      <c r="T26" s="53"/>
      <c r="U26" s="80">
        <f t="shared" si="1"/>
        <v>25.573014483741513</v>
      </c>
      <c r="V26" s="24">
        <f t="shared" si="20"/>
        <v>0</v>
      </c>
      <c r="W26" s="24">
        <f t="shared" si="21"/>
        <v>0</v>
      </c>
      <c r="X26" s="24">
        <f t="shared" si="22"/>
        <v>0</v>
      </c>
      <c r="Y26" s="24">
        <f t="shared" si="23"/>
        <v>0</v>
      </c>
      <c r="AX26" s="60">
        <f t="shared" si="12"/>
        <v>0</v>
      </c>
      <c r="AY26" s="60">
        <f t="shared" si="13"/>
        <v>0</v>
      </c>
      <c r="AZ26" s="60">
        <f t="shared" si="14"/>
        <v>0</v>
      </c>
      <c r="BA26" s="60">
        <f t="shared" si="15"/>
        <v>0</v>
      </c>
    </row>
    <row r="27" spans="1:53" ht="64.5" customHeight="1" x14ac:dyDescent="0.25">
      <c r="A27" s="31" t="s">
        <v>219</v>
      </c>
      <c r="B27" s="23" t="s">
        <v>99</v>
      </c>
      <c r="C27" s="51">
        <v>4833350</v>
      </c>
      <c r="D27" s="51"/>
      <c r="E27" s="51">
        <f t="shared" si="16"/>
        <v>1387939.2999999998</v>
      </c>
      <c r="F27" s="51">
        <v>3445410.7</v>
      </c>
      <c r="G27" s="51"/>
      <c r="H27" s="52">
        <v>4833350</v>
      </c>
      <c r="I27" s="52"/>
      <c r="J27" s="52">
        <f t="shared" si="17"/>
        <v>1387939.2999999998</v>
      </c>
      <c r="K27" s="52">
        <v>3445410.7</v>
      </c>
      <c r="L27" s="52">
        <v>4833350</v>
      </c>
      <c r="M27" s="51"/>
      <c r="N27" s="51">
        <f t="shared" si="18"/>
        <v>1387939.2999999998</v>
      </c>
      <c r="O27" s="51">
        <v>3445410.7</v>
      </c>
      <c r="P27" s="51">
        <v>1045462.4</v>
      </c>
      <c r="Q27" s="51"/>
      <c r="R27" s="51">
        <f t="shared" si="19"/>
        <v>351884.80000000005</v>
      </c>
      <c r="S27" s="51">
        <v>693577.6</v>
      </c>
      <c r="T27" s="53"/>
      <c r="U27" s="80">
        <f t="shared" si="1"/>
        <v>21.630181964889776</v>
      </c>
      <c r="V27" s="24">
        <f t="shared" si="20"/>
        <v>0</v>
      </c>
      <c r="W27" s="24">
        <f t="shared" si="21"/>
        <v>0</v>
      </c>
      <c r="X27" s="24">
        <f t="shared" si="22"/>
        <v>0</v>
      </c>
      <c r="Y27" s="24">
        <f t="shared" si="23"/>
        <v>0</v>
      </c>
      <c r="AX27" s="60">
        <f t="shared" si="12"/>
        <v>0</v>
      </c>
      <c r="AY27" s="60">
        <f t="shared" si="13"/>
        <v>0</v>
      </c>
      <c r="AZ27" s="60">
        <f t="shared" si="14"/>
        <v>0</v>
      </c>
      <c r="BA27" s="60">
        <f t="shared" si="15"/>
        <v>0</v>
      </c>
    </row>
    <row r="28" spans="1:53" ht="48" customHeight="1" x14ac:dyDescent="0.25">
      <c r="A28" s="39">
        <v>2</v>
      </c>
      <c r="B28" s="27" t="s">
        <v>43</v>
      </c>
      <c r="C28" s="48">
        <f t="shared" ref="C28:T28" si="29">SUM(C29:C34)</f>
        <v>205840.3</v>
      </c>
      <c r="D28" s="48">
        <f t="shared" si="29"/>
        <v>63402.7</v>
      </c>
      <c r="E28" s="48">
        <f t="shared" si="29"/>
        <v>142437.6</v>
      </c>
      <c r="F28" s="48">
        <f t="shared" si="29"/>
        <v>0</v>
      </c>
      <c r="G28" s="48">
        <f t="shared" si="29"/>
        <v>0</v>
      </c>
      <c r="H28" s="48">
        <f t="shared" si="29"/>
        <v>205840.3</v>
      </c>
      <c r="I28" s="48">
        <f t="shared" si="29"/>
        <v>25650</v>
      </c>
      <c r="J28" s="48">
        <f t="shared" si="29"/>
        <v>180190.3</v>
      </c>
      <c r="K28" s="48">
        <f t="shared" si="29"/>
        <v>0</v>
      </c>
      <c r="L28" s="48">
        <f t="shared" si="29"/>
        <v>169966.03</v>
      </c>
      <c r="M28" s="48">
        <f t="shared" si="29"/>
        <v>25650</v>
      </c>
      <c r="N28" s="48">
        <f t="shared" si="29"/>
        <v>144316.03</v>
      </c>
      <c r="O28" s="48">
        <f t="shared" si="29"/>
        <v>0</v>
      </c>
      <c r="P28" s="48">
        <f t="shared" si="29"/>
        <v>32237.120000000003</v>
      </c>
      <c r="Q28" s="48">
        <f t="shared" si="29"/>
        <v>0</v>
      </c>
      <c r="R28" s="48">
        <f t="shared" si="29"/>
        <v>32237.120000000003</v>
      </c>
      <c r="S28" s="48">
        <f t="shared" si="29"/>
        <v>0</v>
      </c>
      <c r="T28" s="48">
        <f t="shared" si="29"/>
        <v>0</v>
      </c>
      <c r="U28" s="80">
        <f t="shared" si="1"/>
        <v>15.661228632099743</v>
      </c>
      <c r="V28" s="24" t="e">
        <f>#REF!-#REF!-#REF!-#REF!-#REF!</f>
        <v>#REF!</v>
      </c>
      <c r="W28" s="24" t="e">
        <f>#REF!-#REF!-#REF!-#REF!</f>
        <v>#REF!</v>
      </c>
      <c r="X28" s="24" t="e">
        <f>#REF!-#REF!-#REF!-#REF!</f>
        <v>#REF!</v>
      </c>
      <c r="Y28" s="24" t="e">
        <f>#REF!-#REF!-#REF!-#REF!</f>
        <v>#REF!</v>
      </c>
      <c r="Z28" s="26" t="e">
        <f>#REF!-C29-C30-C31-C32-C33-C34</f>
        <v>#REF!</v>
      </c>
      <c r="AA28" s="26" t="e">
        <f>#REF!-D29-D30-D31-D32-D33-D34</f>
        <v>#REF!</v>
      </c>
      <c r="AB28" s="26" t="e">
        <f>#REF!-E29-E30-E31-E32-E33-E34</f>
        <v>#REF!</v>
      </c>
      <c r="AC28" s="26" t="e">
        <f>#REF!-F29-F30-F31-F32-F33-F34</f>
        <v>#REF!</v>
      </c>
      <c r="AD28" s="26" t="e">
        <f>#REF!-H29-H30-H31-H32-H33-H34</f>
        <v>#REF!</v>
      </c>
      <c r="AE28" s="26" t="e">
        <f>#REF!-I29-I30-I31-I32-I33-I34</f>
        <v>#REF!</v>
      </c>
      <c r="AF28" s="26" t="e">
        <f>#REF!-J29-J30-J31-J32-J33-J34</f>
        <v>#REF!</v>
      </c>
      <c r="AG28" s="26" t="e">
        <f>#REF!-K29-K30-K31-K32-K33-K34</f>
        <v>#REF!</v>
      </c>
      <c r="AH28" s="26" t="e">
        <f>#REF!-L29-L30-L31-L32-L33-L34</f>
        <v>#REF!</v>
      </c>
      <c r="AI28" s="26" t="e">
        <f>#REF!-M29-M30-M31-M32-M33-M34</f>
        <v>#REF!</v>
      </c>
      <c r="AJ28" s="26" t="e">
        <f>#REF!-N29-N30-N31-N32-N33-N34</f>
        <v>#REF!</v>
      </c>
      <c r="AK28" s="29" t="e">
        <f>#REF!-O29-O30-O31-O32-O33-O34</f>
        <v>#REF!</v>
      </c>
      <c r="AL28" s="29" t="e">
        <f>#REF!-P29-P30-P31-P32-P33-P34</f>
        <v>#REF!</v>
      </c>
      <c r="AM28" s="29" t="e">
        <f>#REF!-Q29-Q30-Q31-Q32-Q33-Q34</f>
        <v>#REF!</v>
      </c>
      <c r="AN28" s="29" t="e">
        <f>#REF!-R29-R30-R31-R32-R33-R34</f>
        <v>#REF!</v>
      </c>
      <c r="AO28" s="29" t="e">
        <f>#REF!-S29-S30-S31-S32-S33-S34</f>
        <v>#REF!</v>
      </c>
      <c r="AP28" s="29" t="e">
        <f>#REF!-T29-T30-T31-T32-T33-T34</f>
        <v>#REF!</v>
      </c>
      <c r="AX28" s="60" t="e">
        <f>#REF!-#REF!</f>
        <v>#REF!</v>
      </c>
      <c r="AY28" s="60" t="e">
        <f>#REF!-#REF!</f>
        <v>#REF!</v>
      </c>
      <c r="AZ28" s="60" t="e">
        <f>#REF!-#REF!</f>
        <v>#REF!</v>
      </c>
      <c r="BA28" s="60" t="e">
        <f>#REF!-#REF!</f>
        <v>#REF!</v>
      </c>
    </row>
    <row r="29" spans="1:53" ht="23.25" customHeight="1" x14ac:dyDescent="0.25">
      <c r="A29" s="32" t="s">
        <v>197</v>
      </c>
      <c r="B29" s="17" t="s">
        <v>126</v>
      </c>
      <c r="C29" s="51">
        <v>27000</v>
      </c>
      <c r="D29" s="51">
        <v>25650</v>
      </c>
      <c r="E29" s="51">
        <f t="shared" si="16"/>
        <v>1350</v>
      </c>
      <c r="F29" s="51"/>
      <c r="G29" s="51"/>
      <c r="H29" s="52">
        <v>27000</v>
      </c>
      <c r="I29" s="54">
        <v>25650</v>
      </c>
      <c r="J29" s="52">
        <f t="shared" si="17"/>
        <v>1350</v>
      </c>
      <c r="K29" s="54"/>
      <c r="L29" s="52">
        <v>27000</v>
      </c>
      <c r="M29" s="51">
        <v>25650</v>
      </c>
      <c r="N29" s="51">
        <f t="shared" si="18"/>
        <v>1350</v>
      </c>
      <c r="O29" s="51"/>
      <c r="P29" s="51">
        <v>0</v>
      </c>
      <c r="Q29" s="51"/>
      <c r="R29" s="51">
        <f t="shared" si="19"/>
        <v>0</v>
      </c>
      <c r="S29" s="51"/>
      <c r="T29" s="51"/>
      <c r="U29" s="80">
        <f t="shared" si="1"/>
        <v>0</v>
      </c>
      <c r="V29" s="24">
        <f t="shared" si="20"/>
        <v>0</v>
      </c>
      <c r="W29" s="24">
        <f t="shared" si="21"/>
        <v>0</v>
      </c>
      <c r="X29" s="24">
        <f t="shared" si="22"/>
        <v>0</v>
      </c>
      <c r="Y29" s="24">
        <f t="shared" si="23"/>
        <v>0</v>
      </c>
      <c r="AX29" s="60">
        <f t="shared" si="12"/>
        <v>0</v>
      </c>
      <c r="AY29" s="60">
        <f t="shared" si="13"/>
        <v>0</v>
      </c>
      <c r="AZ29" s="60">
        <f t="shared" si="14"/>
        <v>0</v>
      </c>
      <c r="BA29" s="60">
        <f t="shared" si="15"/>
        <v>0</v>
      </c>
    </row>
    <row r="30" spans="1:53" ht="62.25" customHeight="1" x14ac:dyDescent="0.25">
      <c r="A30" s="32" t="s">
        <v>198</v>
      </c>
      <c r="B30" s="17" t="s">
        <v>327</v>
      </c>
      <c r="C30" s="51">
        <v>65694.600000000006</v>
      </c>
      <c r="D30" s="51">
        <v>37686.199999999997</v>
      </c>
      <c r="E30" s="51">
        <f t="shared" si="16"/>
        <v>28008.400000000009</v>
      </c>
      <c r="F30" s="51"/>
      <c r="G30" s="51"/>
      <c r="H30" s="52">
        <v>65694.600000000006</v>
      </c>
      <c r="I30" s="54"/>
      <c r="J30" s="52">
        <f t="shared" si="17"/>
        <v>65694.600000000006</v>
      </c>
      <c r="K30" s="54"/>
      <c r="L30" s="52">
        <v>37239.19</v>
      </c>
      <c r="M30" s="51"/>
      <c r="N30" s="51">
        <f t="shared" si="18"/>
        <v>37239.19</v>
      </c>
      <c r="O30" s="51"/>
      <c r="P30" s="51">
        <v>7970.98</v>
      </c>
      <c r="Q30" s="51"/>
      <c r="R30" s="51">
        <f t="shared" si="19"/>
        <v>7970.98</v>
      </c>
      <c r="S30" s="51"/>
      <c r="T30" s="51"/>
      <c r="U30" s="80">
        <f t="shared" si="1"/>
        <v>12.133386914601807</v>
      </c>
      <c r="V30" s="24">
        <f t="shared" si="20"/>
        <v>0</v>
      </c>
      <c r="W30" s="24">
        <f t="shared" si="21"/>
        <v>0</v>
      </c>
      <c r="X30" s="24">
        <f t="shared" si="22"/>
        <v>0</v>
      </c>
      <c r="Y30" s="24">
        <f t="shared" si="23"/>
        <v>0</v>
      </c>
      <c r="AX30" s="60">
        <f t="shared" si="12"/>
        <v>28455.410000000003</v>
      </c>
      <c r="AY30" s="60">
        <f t="shared" si="13"/>
        <v>0</v>
      </c>
      <c r="AZ30" s="60">
        <f t="shared" si="14"/>
        <v>28455.410000000003</v>
      </c>
      <c r="BA30" s="60">
        <f t="shared" si="15"/>
        <v>0</v>
      </c>
    </row>
    <row r="31" spans="1:53" ht="29.25" customHeight="1" x14ac:dyDescent="0.25">
      <c r="A31" s="32" t="s">
        <v>199</v>
      </c>
      <c r="B31" s="17" t="s">
        <v>127</v>
      </c>
      <c r="C31" s="51">
        <v>235.5</v>
      </c>
      <c r="D31" s="51"/>
      <c r="E31" s="51">
        <f t="shared" si="16"/>
        <v>235.5</v>
      </c>
      <c r="F31" s="51"/>
      <c r="G31" s="51"/>
      <c r="H31" s="52">
        <v>235.5</v>
      </c>
      <c r="I31" s="54"/>
      <c r="J31" s="52">
        <f t="shared" si="17"/>
        <v>235.5</v>
      </c>
      <c r="K31" s="54"/>
      <c r="L31" s="52">
        <v>0</v>
      </c>
      <c r="M31" s="51"/>
      <c r="N31" s="51">
        <f t="shared" si="18"/>
        <v>0</v>
      </c>
      <c r="O31" s="51"/>
      <c r="P31" s="51">
        <v>0</v>
      </c>
      <c r="Q31" s="51"/>
      <c r="R31" s="51">
        <f t="shared" si="19"/>
        <v>0</v>
      </c>
      <c r="S31" s="51"/>
      <c r="T31" s="51"/>
      <c r="U31" s="80">
        <f t="shared" si="1"/>
        <v>0</v>
      </c>
      <c r="V31" s="24">
        <f t="shared" si="20"/>
        <v>0</v>
      </c>
      <c r="W31" s="24">
        <f t="shared" si="21"/>
        <v>0</v>
      </c>
      <c r="X31" s="24">
        <f t="shared" si="22"/>
        <v>0</v>
      </c>
      <c r="Y31" s="24">
        <f t="shared" si="23"/>
        <v>0</v>
      </c>
      <c r="AX31" s="60">
        <f t="shared" si="12"/>
        <v>235.5</v>
      </c>
      <c r="AY31" s="60">
        <f t="shared" si="13"/>
        <v>0</v>
      </c>
      <c r="AZ31" s="60">
        <f t="shared" si="14"/>
        <v>235.5</v>
      </c>
      <c r="BA31" s="60">
        <f t="shared" si="15"/>
        <v>0</v>
      </c>
    </row>
    <row r="32" spans="1:53" ht="73.5" customHeight="1" x14ac:dyDescent="0.25">
      <c r="A32" s="32" t="s">
        <v>200</v>
      </c>
      <c r="B32" s="17" t="s">
        <v>44</v>
      </c>
      <c r="C32" s="51">
        <v>4125</v>
      </c>
      <c r="D32" s="51"/>
      <c r="E32" s="51">
        <f t="shared" si="16"/>
        <v>4125</v>
      </c>
      <c r="F32" s="51"/>
      <c r="G32" s="51"/>
      <c r="H32" s="52">
        <v>4125</v>
      </c>
      <c r="I32" s="54"/>
      <c r="J32" s="52">
        <f t="shared" si="17"/>
        <v>4125</v>
      </c>
      <c r="K32" s="54"/>
      <c r="L32" s="52">
        <v>4100</v>
      </c>
      <c r="M32" s="51"/>
      <c r="N32" s="51">
        <f t="shared" si="18"/>
        <v>4100</v>
      </c>
      <c r="O32" s="51"/>
      <c r="P32" s="51">
        <v>482.24</v>
      </c>
      <c r="Q32" s="51"/>
      <c r="R32" s="51">
        <f t="shared" si="19"/>
        <v>482.24</v>
      </c>
      <c r="S32" s="51"/>
      <c r="T32" s="51"/>
      <c r="U32" s="80">
        <f t="shared" si="1"/>
        <v>11.690666666666667</v>
      </c>
      <c r="V32" s="24">
        <f t="shared" si="20"/>
        <v>0</v>
      </c>
      <c r="W32" s="24">
        <f t="shared" si="21"/>
        <v>0</v>
      </c>
      <c r="X32" s="24">
        <f t="shared" si="22"/>
        <v>0</v>
      </c>
      <c r="Y32" s="24">
        <f t="shared" si="23"/>
        <v>0</v>
      </c>
      <c r="AX32" s="60">
        <f t="shared" si="12"/>
        <v>25</v>
      </c>
      <c r="AY32" s="60">
        <f t="shared" si="13"/>
        <v>0</v>
      </c>
      <c r="AZ32" s="60">
        <f t="shared" si="14"/>
        <v>25</v>
      </c>
      <c r="BA32" s="60">
        <f t="shared" si="15"/>
        <v>0</v>
      </c>
    </row>
    <row r="33" spans="1:53" ht="61.5" customHeight="1" x14ac:dyDescent="0.25">
      <c r="A33" s="32" t="s">
        <v>201</v>
      </c>
      <c r="B33" s="17" t="s">
        <v>361</v>
      </c>
      <c r="C33" s="51">
        <v>70</v>
      </c>
      <c r="D33" s="51">
        <v>66.5</v>
      </c>
      <c r="E33" s="51">
        <f t="shared" si="16"/>
        <v>3.5</v>
      </c>
      <c r="F33" s="51"/>
      <c r="G33" s="51"/>
      <c r="H33" s="52">
        <v>70</v>
      </c>
      <c r="I33" s="54"/>
      <c r="J33" s="52">
        <f t="shared" si="17"/>
        <v>70</v>
      </c>
      <c r="K33" s="54"/>
      <c r="L33" s="52">
        <v>0</v>
      </c>
      <c r="M33" s="51"/>
      <c r="N33" s="51">
        <f t="shared" si="18"/>
        <v>0</v>
      </c>
      <c r="O33" s="51"/>
      <c r="P33" s="51">
        <v>0</v>
      </c>
      <c r="Q33" s="51"/>
      <c r="R33" s="51">
        <f t="shared" si="19"/>
        <v>0</v>
      </c>
      <c r="S33" s="51"/>
      <c r="T33" s="51"/>
      <c r="U33" s="80">
        <f t="shared" si="1"/>
        <v>0</v>
      </c>
      <c r="V33" s="24">
        <f t="shared" si="20"/>
        <v>0</v>
      </c>
      <c r="W33" s="24">
        <f t="shared" si="21"/>
        <v>0</v>
      </c>
      <c r="X33" s="24">
        <f t="shared" si="22"/>
        <v>0</v>
      </c>
      <c r="Y33" s="24">
        <f t="shared" si="23"/>
        <v>0</v>
      </c>
      <c r="AX33" s="60">
        <f t="shared" si="12"/>
        <v>70</v>
      </c>
      <c r="AY33" s="60">
        <f t="shared" si="13"/>
        <v>0</v>
      </c>
      <c r="AZ33" s="60">
        <f t="shared" si="14"/>
        <v>70</v>
      </c>
      <c r="BA33" s="60">
        <f t="shared" si="15"/>
        <v>0</v>
      </c>
    </row>
    <row r="34" spans="1:53" ht="48.75" customHeight="1" x14ac:dyDescent="0.25">
      <c r="A34" s="32" t="s">
        <v>202</v>
      </c>
      <c r="B34" s="17" t="s">
        <v>33</v>
      </c>
      <c r="C34" s="51">
        <v>108715.2</v>
      </c>
      <c r="D34" s="51"/>
      <c r="E34" s="51">
        <f t="shared" si="16"/>
        <v>108715.2</v>
      </c>
      <c r="F34" s="51"/>
      <c r="G34" s="51"/>
      <c r="H34" s="52">
        <v>108715.2</v>
      </c>
      <c r="I34" s="54"/>
      <c r="J34" s="52">
        <f t="shared" si="17"/>
        <v>108715.2</v>
      </c>
      <c r="K34" s="54"/>
      <c r="L34" s="52">
        <v>101626.84</v>
      </c>
      <c r="M34" s="51"/>
      <c r="N34" s="51">
        <f t="shared" si="18"/>
        <v>101626.84</v>
      </c>
      <c r="O34" s="51"/>
      <c r="P34" s="51">
        <v>23783.9</v>
      </c>
      <c r="Q34" s="51"/>
      <c r="R34" s="51">
        <f t="shared" si="19"/>
        <v>23783.9</v>
      </c>
      <c r="S34" s="51"/>
      <c r="T34" s="51"/>
      <c r="U34" s="80">
        <f t="shared" si="1"/>
        <v>21.877253594713526</v>
      </c>
      <c r="V34" s="24">
        <f t="shared" si="20"/>
        <v>0</v>
      </c>
      <c r="W34" s="24">
        <f t="shared" si="21"/>
        <v>0</v>
      </c>
      <c r="X34" s="24">
        <f t="shared" si="22"/>
        <v>0</v>
      </c>
      <c r="Y34" s="24">
        <f t="shared" si="23"/>
        <v>0</v>
      </c>
      <c r="AX34" s="60">
        <f t="shared" si="12"/>
        <v>7088.3600000000006</v>
      </c>
      <c r="AY34" s="60">
        <f t="shared" si="13"/>
        <v>0</v>
      </c>
      <c r="AZ34" s="60">
        <f t="shared" si="14"/>
        <v>7088.3600000000006</v>
      </c>
      <c r="BA34" s="60">
        <f t="shared" si="15"/>
        <v>0</v>
      </c>
    </row>
    <row r="35" spans="1:53" ht="47.25" customHeight="1" x14ac:dyDescent="0.25">
      <c r="A35" s="39">
        <v>3</v>
      </c>
      <c r="B35" s="30" t="s">
        <v>102</v>
      </c>
      <c r="C35" s="48">
        <f>SUM(C36:C40)</f>
        <v>2970073.5</v>
      </c>
      <c r="D35" s="48">
        <f t="shared" ref="D35:T35" si="30">SUM(D36:D40)</f>
        <v>722125.9</v>
      </c>
      <c r="E35" s="48">
        <f t="shared" si="30"/>
        <v>2247947.6</v>
      </c>
      <c r="F35" s="48">
        <f t="shared" si="30"/>
        <v>0</v>
      </c>
      <c r="G35" s="48">
        <f t="shared" si="30"/>
        <v>0</v>
      </c>
      <c r="H35" s="48">
        <f t="shared" si="30"/>
        <v>3005558.1999999997</v>
      </c>
      <c r="I35" s="48">
        <f t="shared" si="30"/>
        <v>129811.3</v>
      </c>
      <c r="J35" s="48">
        <f t="shared" si="30"/>
        <v>2875746.9</v>
      </c>
      <c r="K35" s="48">
        <f t="shared" si="30"/>
        <v>0</v>
      </c>
      <c r="L35" s="48">
        <f t="shared" si="30"/>
        <v>2940965.42</v>
      </c>
      <c r="M35" s="48">
        <f t="shared" si="30"/>
        <v>129811.2</v>
      </c>
      <c r="N35" s="48">
        <f t="shared" si="30"/>
        <v>2811154.2199999997</v>
      </c>
      <c r="O35" s="48">
        <f t="shared" si="30"/>
        <v>0</v>
      </c>
      <c r="P35" s="48">
        <f t="shared" si="30"/>
        <v>715185.31</v>
      </c>
      <c r="Q35" s="48">
        <f t="shared" si="30"/>
        <v>69604</v>
      </c>
      <c r="R35" s="48">
        <f t="shared" si="30"/>
        <v>645581.31000000006</v>
      </c>
      <c r="S35" s="48">
        <f t="shared" si="30"/>
        <v>0</v>
      </c>
      <c r="T35" s="48">
        <f t="shared" si="30"/>
        <v>0</v>
      </c>
      <c r="U35" s="80">
        <f t="shared" si="1"/>
        <v>23.795423758555071</v>
      </c>
      <c r="V35" s="24">
        <f t="shared" si="20"/>
        <v>0</v>
      </c>
      <c r="W35" s="24">
        <f t="shared" si="21"/>
        <v>0</v>
      </c>
      <c r="X35" s="24">
        <f t="shared" si="22"/>
        <v>0</v>
      </c>
      <c r="Y35" s="24">
        <f t="shared" si="23"/>
        <v>0</v>
      </c>
      <c r="Z35" s="26">
        <f>C35-C36-C37-C38-C39-C40</f>
        <v>0</v>
      </c>
      <c r="AA35" s="26">
        <f t="shared" ref="AA35:AP35" si="31">D35-D36-D37-D38-D39-D40</f>
        <v>-2.3646862246096134E-11</v>
      </c>
      <c r="AB35" s="26">
        <f t="shared" si="31"/>
        <v>0</v>
      </c>
      <c r="AC35" s="26">
        <f t="shared" si="31"/>
        <v>0</v>
      </c>
      <c r="AD35" s="26">
        <f t="shared" si="31"/>
        <v>0</v>
      </c>
      <c r="AE35" s="26">
        <f t="shared" si="31"/>
        <v>0</v>
      </c>
      <c r="AF35" s="26">
        <f t="shared" si="31"/>
        <v>5.4569682106375694E-12</v>
      </c>
      <c r="AG35" s="26">
        <f t="shared" si="31"/>
        <v>0</v>
      </c>
      <c r="AH35" s="26">
        <f t="shared" si="31"/>
        <v>0</v>
      </c>
      <c r="AI35" s="26">
        <f t="shared" si="31"/>
        <v>0</v>
      </c>
      <c r="AJ35" s="26">
        <f t="shared" si="31"/>
        <v>0</v>
      </c>
      <c r="AK35" s="26">
        <f t="shared" si="31"/>
        <v>0</v>
      </c>
      <c r="AL35" s="26">
        <f t="shared" si="31"/>
        <v>0</v>
      </c>
      <c r="AM35" s="26">
        <f t="shared" si="31"/>
        <v>0</v>
      </c>
      <c r="AN35" s="26">
        <f t="shared" si="31"/>
        <v>0</v>
      </c>
      <c r="AO35" s="26">
        <f t="shared" si="31"/>
        <v>0</v>
      </c>
      <c r="AP35" s="26">
        <f t="shared" si="31"/>
        <v>0</v>
      </c>
      <c r="AQ35" s="26"/>
      <c r="AX35" s="60">
        <f t="shared" si="12"/>
        <v>64592.779999999795</v>
      </c>
      <c r="AY35" s="60">
        <f t="shared" si="13"/>
        <v>0.10000000000582077</v>
      </c>
      <c r="AZ35" s="60">
        <f t="shared" si="14"/>
        <v>64592.680000000168</v>
      </c>
      <c r="BA35" s="60">
        <f t="shared" si="15"/>
        <v>0</v>
      </c>
    </row>
    <row r="36" spans="1:53" ht="30" customHeight="1" x14ac:dyDescent="0.25">
      <c r="A36" s="32" t="s">
        <v>203</v>
      </c>
      <c r="B36" s="23" t="s">
        <v>103</v>
      </c>
      <c r="C36" s="51">
        <v>249453.9</v>
      </c>
      <c r="D36" s="51">
        <v>108624.5</v>
      </c>
      <c r="E36" s="51">
        <v>140829.4</v>
      </c>
      <c r="F36" s="51"/>
      <c r="G36" s="51"/>
      <c r="H36" s="52">
        <v>268780.2</v>
      </c>
      <c r="I36" s="52">
        <v>121404.2</v>
      </c>
      <c r="J36" s="52">
        <f t="shared" si="17"/>
        <v>147376</v>
      </c>
      <c r="K36" s="54"/>
      <c r="L36" s="52">
        <v>268780.2</v>
      </c>
      <c r="M36" s="51">
        <v>121404.2</v>
      </c>
      <c r="N36" s="51">
        <f t="shared" si="18"/>
        <v>147376</v>
      </c>
      <c r="O36" s="51"/>
      <c r="P36" s="51">
        <v>62526.5</v>
      </c>
      <c r="Q36" s="51">
        <v>62526.5</v>
      </c>
      <c r="R36" s="51">
        <f t="shared" si="19"/>
        <v>0</v>
      </c>
      <c r="S36" s="51"/>
      <c r="T36" s="53"/>
      <c r="U36" s="80">
        <f t="shared" si="1"/>
        <v>23.263060299828631</v>
      </c>
      <c r="V36" s="24">
        <f t="shared" si="20"/>
        <v>0</v>
      </c>
      <c r="W36" s="24">
        <f t="shared" si="21"/>
        <v>0</v>
      </c>
      <c r="X36" s="24">
        <f t="shared" si="22"/>
        <v>0</v>
      </c>
      <c r="Y36" s="24">
        <f t="shared" si="23"/>
        <v>0</v>
      </c>
      <c r="AX36" s="60">
        <f t="shared" si="12"/>
        <v>0</v>
      </c>
      <c r="AY36" s="60">
        <f t="shared" si="13"/>
        <v>0</v>
      </c>
      <c r="AZ36" s="60">
        <f t="shared" si="14"/>
        <v>0</v>
      </c>
      <c r="BA36" s="60">
        <f t="shared" si="15"/>
        <v>0</v>
      </c>
    </row>
    <row r="37" spans="1:53" ht="43.5" customHeight="1" x14ac:dyDescent="0.25">
      <c r="A37" s="32" t="s">
        <v>204</v>
      </c>
      <c r="B37" s="23" t="s">
        <v>104</v>
      </c>
      <c r="C37" s="51">
        <v>1075874.8999999999</v>
      </c>
      <c r="D37" s="51">
        <v>605094.30000000005</v>
      </c>
      <c r="E37" s="51">
        <f t="shared" si="16"/>
        <v>470780.59999999986</v>
      </c>
      <c r="F37" s="51"/>
      <c r="G37" s="51"/>
      <c r="H37" s="52">
        <v>1110223.8999999999</v>
      </c>
      <c r="I37" s="52"/>
      <c r="J37" s="52">
        <f t="shared" si="17"/>
        <v>1110223.8999999999</v>
      </c>
      <c r="K37" s="54"/>
      <c r="L37" s="52">
        <v>1108748.42</v>
      </c>
      <c r="M37" s="51"/>
      <c r="N37" s="51">
        <f t="shared" si="18"/>
        <v>1108748.42</v>
      </c>
      <c r="O37" s="51"/>
      <c r="P37" s="51">
        <v>299884.03000000003</v>
      </c>
      <c r="Q37" s="51"/>
      <c r="R37" s="51">
        <f t="shared" si="19"/>
        <v>299884.03000000003</v>
      </c>
      <c r="S37" s="51"/>
      <c r="T37" s="53"/>
      <c r="U37" s="80">
        <f t="shared" si="1"/>
        <v>27.011130817846745</v>
      </c>
      <c r="V37" s="24">
        <f t="shared" si="20"/>
        <v>0</v>
      </c>
      <c r="W37" s="24">
        <f t="shared" si="21"/>
        <v>0</v>
      </c>
      <c r="X37" s="24">
        <f t="shared" si="22"/>
        <v>0</v>
      </c>
      <c r="Y37" s="24">
        <f t="shared" si="23"/>
        <v>0</v>
      </c>
      <c r="AX37" s="60">
        <f t="shared" si="12"/>
        <v>1475.4799999999814</v>
      </c>
      <c r="AY37" s="60">
        <f t="shared" si="13"/>
        <v>0</v>
      </c>
      <c r="AZ37" s="60">
        <f t="shared" si="14"/>
        <v>1475.4799999999814</v>
      </c>
      <c r="BA37" s="60">
        <f t="shared" si="15"/>
        <v>0</v>
      </c>
    </row>
    <row r="38" spans="1:53" ht="33.75" customHeight="1" x14ac:dyDescent="0.25">
      <c r="A38" s="32" t="s">
        <v>205</v>
      </c>
      <c r="B38" s="23" t="s">
        <v>105</v>
      </c>
      <c r="C38" s="51">
        <v>595475.80000000005</v>
      </c>
      <c r="D38" s="51">
        <v>8407.1</v>
      </c>
      <c r="E38" s="51">
        <f t="shared" si="16"/>
        <v>587068.70000000007</v>
      </c>
      <c r="F38" s="51"/>
      <c r="G38" s="51"/>
      <c r="H38" s="52">
        <v>571544.6</v>
      </c>
      <c r="I38" s="52">
        <v>8407.1</v>
      </c>
      <c r="J38" s="52">
        <f t="shared" si="17"/>
        <v>563137.5</v>
      </c>
      <c r="K38" s="54"/>
      <c r="L38" s="52">
        <v>571505.5</v>
      </c>
      <c r="M38" s="51">
        <v>8407</v>
      </c>
      <c r="N38" s="51">
        <f t="shared" si="18"/>
        <v>563098.5</v>
      </c>
      <c r="O38" s="51"/>
      <c r="P38" s="51">
        <v>154303.87</v>
      </c>
      <c r="Q38" s="51">
        <v>7077.5</v>
      </c>
      <c r="R38" s="51">
        <f t="shared" si="19"/>
        <v>147226.37</v>
      </c>
      <c r="S38" s="51"/>
      <c r="T38" s="53"/>
      <c r="U38" s="80">
        <f t="shared" si="1"/>
        <v>26.997695367955536</v>
      </c>
      <c r="V38" s="24">
        <f t="shared" si="20"/>
        <v>0</v>
      </c>
      <c r="W38" s="24">
        <f t="shared" si="21"/>
        <v>0</v>
      </c>
      <c r="X38" s="24">
        <f t="shared" si="22"/>
        <v>0</v>
      </c>
      <c r="Y38" s="24">
        <f t="shared" si="23"/>
        <v>0</v>
      </c>
      <c r="AX38" s="60">
        <f t="shared" si="12"/>
        <v>39.099999999976717</v>
      </c>
      <c r="AY38" s="60">
        <f t="shared" si="13"/>
        <v>0.1000000000003638</v>
      </c>
      <c r="AZ38" s="60">
        <f t="shared" si="14"/>
        <v>39</v>
      </c>
      <c r="BA38" s="60">
        <f t="shared" si="15"/>
        <v>0</v>
      </c>
    </row>
    <row r="39" spans="1:53" ht="57" customHeight="1" x14ac:dyDescent="0.25">
      <c r="A39" s="32" t="s">
        <v>206</v>
      </c>
      <c r="B39" s="23" t="s">
        <v>106</v>
      </c>
      <c r="C39" s="51">
        <v>5040</v>
      </c>
      <c r="D39" s="51"/>
      <c r="E39" s="51">
        <f t="shared" si="16"/>
        <v>5040</v>
      </c>
      <c r="F39" s="51"/>
      <c r="G39" s="51"/>
      <c r="H39" s="52">
        <v>5040</v>
      </c>
      <c r="I39" s="54"/>
      <c r="J39" s="52">
        <f t="shared" si="17"/>
        <v>5040</v>
      </c>
      <c r="K39" s="54"/>
      <c r="L39" s="52">
        <v>90</v>
      </c>
      <c r="M39" s="51"/>
      <c r="N39" s="51">
        <f t="shared" si="18"/>
        <v>90</v>
      </c>
      <c r="O39" s="51"/>
      <c r="P39" s="51">
        <v>68.44</v>
      </c>
      <c r="Q39" s="51"/>
      <c r="R39" s="51">
        <f t="shared" si="19"/>
        <v>68.44</v>
      </c>
      <c r="S39" s="51"/>
      <c r="T39" s="53"/>
      <c r="U39" s="80">
        <f t="shared" si="1"/>
        <v>1.357936507936508</v>
      </c>
      <c r="V39" s="24">
        <f t="shared" si="20"/>
        <v>0</v>
      </c>
      <c r="W39" s="24">
        <f t="shared" si="21"/>
        <v>0</v>
      </c>
      <c r="X39" s="24">
        <f t="shared" si="22"/>
        <v>0</v>
      </c>
      <c r="Y39" s="24">
        <f t="shared" si="23"/>
        <v>0</v>
      </c>
      <c r="AX39" s="60">
        <f t="shared" si="12"/>
        <v>4950</v>
      </c>
      <c r="AY39" s="60">
        <f t="shared" si="13"/>
        <v>0</v>
      </c>
      <c r="AZ39" s="60">
        <f t="shared" si="14"/>
        <v>4950</v>
      </c>
      <c r="BA39" s="60">
        <f t="shared" si="15"/>
        <v>0</v>
      </c>
    </row>
    <row r="40" spans="1:53" ht="45" customHeight="1" x14ac:dyDescent="0.25">
      <c r="A40" s="31" t="s">
        <v>207</v>
      </c>
      <c r="B40" s="23" t="s">
        <v>33</v>
      </c>
      <c r="C40" s="51">
        <v>1044228.9</v>
      </c>
      <c r="D40" s="51"/>
      <c r="E40" s="51">
        <f t="shared" si="16"/>
        <v>1044228.9</v>
      </c>
      <c r="F40" s="51"/>
      <c r="G40" s="51"/>
      <c r="H40" s="52">
        <v>1049969.5</v>
      </c>
      <c r="I40" s="54"/>
      <c r="J40" s="52">
        <f t="shared" si="17"/>
        <v>1049969.5</v>
      </c>
      <c r="K40" s="54"/>
      <c r="L40" s="52">
        <v>991841.3</v>
      </c>
      <c r="M40" s="51"/>
      <c r="N40" s="51">
        <f t="shared" si="18"/>
        <v>991841.3</v>
      </c>
      <c r="O40" s="51"/>
      <c r="P40" s="51">
        <v>198402.47</v>
      </c>
      <c r="Q40" s="51"/>
      <c r="R40" s="51">
        <f t="shared" si="19"/>
        <v>198402.47</v>
      </c>
      <c r="S40" s="51"/>
      <c r="T40" s="53"/>
      <c r="U40" s="80">
        <f t="shared" si="1"/>
        <v>18.896022217788232</v>
      </c>
      <c r="V40" s="24">
        <f t="shared" si="20"/>
        <v>0</v>
      </c>
      <c r="W40" s="24">
        <f t="shared" si="21"/>
        <v>0</v>
      </c>
      <c r="X40" s="24">
        <f t="shared" si="22"/>
        <v>0</v>
      </c>
      <c r="Y40" s="24">
        <f t="shared" si="23"/>
        <v>0</v>
      </c>
      <c r="AX40" s="60">
        <f t="shared" si="12"/>
        <v>58128.199999999953</v>
      </c>
      <c r="AY40" s="60">
        <f t="shared" si="13"/>
        <v>0</v>
      </c>
      <c r="AZ40" s="60">
        <f t="shared" si="14"/>
        <v>58128.199999999953</v>
      </c>
      <c r="BA40" s="60">
        <f t="shared" si="15"/>
        <v>0</v>
      </c>
    </row>
    <row r="41" spans="1:53" ht="49.5" customHeight="1" x14ac:dyDescent="0.25">
      <c r="A41" s="39">
        <v>4</v>
      </c>
      <c r="B41" s="27" t="s">
        <v>49</v>
      </c>
      <c r="C41" s="55">
        <f>SUM(C42:C49)</f>
        <v>204100.3</v>
      </c>
      <c r="D41" s="55">
        <f t="shared" ref="D41:T41" si="32">SUM(D42:D49)</f>
        <v>6062.9000000000005</v>
      </c>
      <c r="E41" s="55">
        <f t="shared" si="32"/>
        <v>198037.4</v>
      </c>
      <c r="F41" s="55">
        <f t="shared" si="32"/>
        <v>0</v>
      </c>
      <c r="G41" s="55">
        <f t="shared" si="32"/>
        <v>0</v>
      </c>
      <c r="H41" s="55">
        <f t="shared" si="32"/>
        <v>204100.47</v>
      </c>
      <c r="I41" s="55">
        <f t="shared" si="32"/>
        <v>6062.9000000000005</v>
      </c>
      <c r="J41" s="55">
        <f t="shared" si="32"/>
        <v>198037.56999999998</v>
      </c>
      <c r="K41" s="55">
        <f t="shared" si="32"/>
        <v>0</v>
      </c>
      <c r="L41" s="55">
        <f t="shared" si="32"/>
        <v>97602.33</v>
      </c>
      <c r="M41" s="55">
        <f t="shared" si="32"/>
        <v>0</v>
      </c>
      <c r="N41" s="55">
        <f t="shared" si="32"/>
        <v>97602.33</v>
      </c>
      <c r="O41" s="55">
        <f t="shared" si="32"/>
        <v>0</v>
      </c>
      <c r="P41" s="55">
        <f t="shared" si="32"/>
        <v>8225.66</v>
      </c>
      <c r="Q41" s="55">
        <f t="shared" si="32"/>
        <v>0</v>
      </c>
      <c r="R41" s="55">
        <f t="shared" si="32"/>
        <v>8225.66</v>
      </c>
      <c r="S41" s="55">
        <f t="shared" si="32"/>
        <v>0</v>
      </c>
      <c r="T41" s="55">
        <f t="shared" si="32"/>
        <v>0</v>
      </c>
      <c r="U41" s="80">
        <f t="shared" si="1"/>
        <v>4.0302014003201458</v>
      </c>
      <c r="V41" s="24" t="e">
        <f>#REF!-#REF!-#REF!-#REF!-#REF!</f>
        <v>#REF!</v>
      </c>
      <c r="W41" s="24" t="e">
        <f>#REF!-#REF!-#REF!-#REF!</f>
        <v>#REF!</v>
      </c>
      <c r="X41" s="24" t="e">
        <f>#REF!-#REF!-#REF!-#REF!</f>
        <v>#REF!</v>
      </c>
      <c r="Y41" s="24" t="e">
        <f>#REF!-#REF!-#REF!-#REF!</f>
        <v>#REF!</v>
      </c>
      <c r="Z41" s="26" t="e">
        <f>#REF!-C42-C43-C44-C45-C46-C47-C48-C49</f>
        <v>#REF!</v>
      </c>
      <c r="AA41" s="26" t="e">
        <f>#REF!-D42-D43-D44-D45-D46-D47-D48-D49</f>
        <v>#REF!</v>
      </c>
      <c r="AB41" s="26" t="e">
        <f>#REF!-E42-E43-E44-E45-E46-E47-E48-E49</f>
        <v>#REF!</v>
      </c>
      <c r="AC41" s="26" t="e">
        <f>#REF!-F42-F43-F44-F45-F46-F47-F48-F49</f>
        <v>#REF!</v>
      </c>
      <c r="AD41" s="26" t="e">
        <f>#REF!-G42-G43-G44-G45-G46-G47-G48-G49</f>
        <v>#REF!</v>
      </c>
      <c r="AE41" s="26" t="e">
        <f>#REF!-H42-H43-H44-H45-H46-H47-H48-H49</f>
        <v>#REF!</v>
      </c>
      <c r="AF41" s="26" t="e">
        <f>#REF!-I42-I43-I44-I45-I46-I47-I48-I49</f>
        <v>#REF!</v>
      </c>
      <c r="AG41" s="26" t="e">
        <f>#REF!-J42-J43-J44-J45-J46-J47-J48-J49</f>
        <v>#REF!</v>
      </c>
      <c r="AH41" s="26" t="e">
        <f>#REF!-K42-K43-K44-K45-K46-K47-K48-K49</f>
        <v>#REF!</v>
      </c>
      <c r="AI41" s="26" t="e">
        <f>#REF!-L42-L43-L44-L45-L46-L47-L48-L49</f>
        <v>#REF!</v>
      </c>
      <c r="AJ41" s="26" t="e">
        <f>#REF!-M42-M43-M44-M45-M46-M47-M48-M49</f>
        <v>#REF!</v>
      </c>
      <c r="AK41" s="26" t="e">
        <f>#REF!-N42-N43-N44-N45-N46-N47-N48-N49</f>
        <v>#REF!</v>
      </c>
      <c r="AL41" s="26" t="e">
        <f>#REF!-O42-O43-O44-O45-O46-O47-O48-O49</f>
        <v>#REF!</v>
      </c>
      <c r="AM41" s="26" t="e">
        <f>#REF!-P42-P43-P44-P45-P46-P47-P48-P49</f>
        <v>#REF!</v>
      </c>
      <c r="AN41" s="26" t="e">
        <f>#REF!-Q42-Q43-Q44-Q45-Q46-Q47-Q48-Q49</f>
        <v>#REF!</v>
      </c>
      <c r="AO41" s="26" t="e">
        <f>#REF!-R42-R43-R44-R45-R46-R47-R48-R49</f>
        <v>#REF!</v>
      </c>
      <c r="AP41" s="26" t="e">
        <f>#REF!-S42-S43-S44-S45-S46-S47-S48-S49</f>
        <v>#REF!</v>
      </c>
      <c r="AQ41" s="26" t="e">
        <f>#REF!-T42-T43-T44-T45-T46-T47-T48-T49</f>
        <v>#REF!</v>
      </c>
      <c r="AR41" s="26"/>
      <c r="AX41" s="60" t="e">
        <f>#REF!-#REF!</f>
        <v>#REF!</v>
      </c>
      <c r="AY41" s="60" t="e">
        <f>#REF!-#REF!</f>
        <v>#REF!</v>
      </c>
      <c r="AZ41" s="60" t="e">
        <f>#REF!-#REF!</f>
        <v>#REF!</v>
      </c>
      <c r="BA41" s="60" t="e">
        <f>#REF!-#REF!</f>
        <v>#REF!</v>
      </c>
    </row>
    <row r="42" spans="1:53" ht="30.75" customHeight="1" x14ac:dyDescent="0.25">
      <c r="A42" s="32" t="s">
        <v>208</v>
      </c>
      <c r="B42" s="17" t="s">
        <v>50</v>
      </c>
      <c r="C42" s="56">
        <v>45000</v>
      </c>
      <c r="D42" s="56"/>
      <c r="E42" s="51">
        <f t="shared" si="16"/>
        <v>45000</v>
      </c>
      <c r="F42" s="56"/>
      <c r="G42" s="56"/>
      <c r="H42" s="57">
        <v>45000</v>
      </c>
      <c r="I42" s="58"/>
      <c r="J42" s="52">
        <f t="shared" si="17"/>
        <v>45000</v>
      </c>
      <c r="K42" s="58"/>
      <c r="L42" s="57">
        <v>37000</v>
      </c>
      <c r="M42" s="56"/>
      <c r="N42" s="51">
        <f t="shared" si="18"/>
        <v>37000</v>
      </c>
      <c r="O42" s="56"/>
      <c r="P42" s="56">
        <v>0</v>
      </c>
      <c r="Q42" s="56">
        <v>0</v>
      </c>
      <c r="R42" s="51">
        <f t="shared" si="19"/>
        <v>0</v>
      </c>
      <c r="S42" s="56"/>
      <c r="T42" s="56"/>
      <c r="U42" s="80">
        <f t="shared" si="1"/>
        <v>0</v>
      </c>
      <c r="V42" s="24">
        <f t="shared" si="20"/>
        <v>0</v>
      </c>
      <c r="W42" s="24">
        <f t="shared" si="21"/>
        <v>0</v>
      </c>
      <c r="X42" s="24">
        <f t="shared" si="22"/>
        <v>0</v>
      </c>
      <c r="Y42" s="24">
        <f t="shared" si="23"/>
        <v>0</v>
      </c>
      <c r="AX42" s="60">
        <f t="shared" si="12"/>
        <v>8000</v>
      </c>
      <c r="AY42" s="60">
        <f t="shared" si="13"/>
        <v>0</v>
      </c>
      <c r="AZ42" s="60">
        <f t="shared" si="14"/>
        <v>8000</v>
      </c>
      <c r="BA42" s="60">
        <f t="shared" si="15"/>
        <v>0</v>
      </c>
    </row>
    <row r="43" spans="1:53" ht="43.5" customHeight="1" x14ac:dyDescent="0.25">
      <c r="A43" s="47" t="s">
        <v>209</v>
      </c>
      <c r="B43" s="17" t="s">
        <v>51</v>
      </c>
      <c r="C43" s="56">
        <v>85500</v>
      </c>
      <c r="D43" s="56"/>
      <c r="E43" s="51">
        <f t="shared" si="16"/>
        <v>85500</v>
      </c>
      <c r="F43" s="56"/>
      <c r="G43" s="56"/>
      <c r="H43" s="57">
        <v>85500</v>
      </c>
      <c r="I43" s="58"/>
      <c r="J43" s="52">
        <f t="shared" si="17"/>
        <v>85500</v>
      </c>
      <c r="K43" s="58"/>
      <c r="L43" s="52">
        <v>20477.990000000002</v>
      </c>
      <c r="M43" s="51"/>
      <c r="N43" s="51">
        <f t="shared" si="18"/>
        <v>20477.990000000002</v>
      </c>
      <c r="O43" s="51"/>
      <c r="P43" s="51">
        <v>3438.32</v>
      </c>
      <c r="Q43" s="51"/>
      <c r="R43" s="51">
        <f t="shared" si="19"/>
        <v>3438.32</v>
      </c>
      <c r="S43" s="56"/>
      <c r="T43" s="56"/>
      <c r="U43" s="80">
        <f t="shared" si="1"/>
        <v>4.0214269005847951</v>
      </c>
      <c r="V43" s="24">
        <f t="shared" si="20"/>
        <v>0</v>
      </c>
      <c r="W43" s="24">
        <f t="shared" si="21"/>
        <v>0</v>
      </c>
      <c r="X43" s="24">
        <f t="shared" si="22"/>
        <v>0</v>
      </c>
      <c r="Y43" s="24">
        <f t="shared" si="23"/>
        <v>0</v>
      </c>
      <c r="AX43" s="60">
        <f t="shared" si="12"/>
        <v>65022.009999999995</v>
      </c>
      <c r="AY43" s="60">
        <f t="shared" si="13"/>
        <v>0</v>
      </c>
      <c r="AZ43" s="60">
        <f t="shared" si="14"/>
        <v>65022.009999999995</v>
      </c>
      <c r="BA43" s="60">
        <f t="shared" si="15"/>
        <v>0</v>
      </c>
    </row>
    <row r="44" spans="1:53" ht="49.5" customHeight="1" x14ac:dyDescent="0.25">
      <c r="A44" s="32" t="s">
        <v>210</v>
      </c>
      <c r="B44" s="17" t="s">
        <v>52</v>
      </c>
      <c r="C44" s="56">
        <v>61000</v>
      </c>
      <c r="D44" s="56"/>
      <c r="E44" s="51">
        <f t="shared" si="16"/>
        <v>61000</v>
      </c>
      <c r="F44" s="56"/>
      <c r="G44" s="56"/>
      <c r="H44" s="57">
        <v>61000</v>
      </c>
      <c r="I44" s="58"/>
      <c r="J44" s="52">
        <f t="shared" si="17"/>
        <v>61000</v>
      </c>
      <c r="K44" s="58"/>
      <c r="L44" s="52">
        <v>40124.339999999997</v>
      </c>
      <c r="M44" s="51"/>
      <c r="N44" s="51">
        <f t="shared" si="18"/>
        <v>40124.339999999997</v>
      </c>
      <c r="O44" s="51"/>
      <c r="P44" s="51">
        <v>4787.34</v>
      </c>
      <c r="Q44" s="51"/>
      <c r="R44" s="51">
        <f t="shared" si="19"/>
        <v>4787.34</v>
      </c>
      <c r="S44" s="56"/>
      <c r="T44" s="56"/>
      <c r="U44" s="80">
        <f t="shared" si="1"/>
        <v>7.8480983606557375</v>
      </c>
      <c r="V44" s="24">
        <f t="shared" si="20"/>
        <v>0</v>
      </c>
      <c r="W44" s="24">
        <f t="shared" si="21"/>
        <v>0</v>
      </c>
      <c r="X44" s="24">
        <f t="shared" si="22"/>
        <v>0</v>
      </c>
      <c r="Y44" s="24">
        <f t="shared" si="23"/>
        <v>0</v>
      </c>
      <c r="AX44" s="60">
        <f t="shared" si="12"/>
        <v>20875.660000000003</v>
      </c>
      <c r="AY44" s="60">
        <f t="shared" si="13"/>
        <v>0</v>
      </c>
      <c r="AZ44" s="60">
        <f t="shared" si="14"/>
        <v>20875.660000000003</v>
      </c>
      <c r="BA44" s="60">
        <f t="shared" si="15"/>
        <v>0</v>
      </c>
    </row>
    <row r="45" spans="1:53" ht="48.75" customHeight="1" x14ac:dyDescent="0.25">
      <c r="A45" s="47" t="s">
        <v>211</v>
      </c>
      <c r="B45" s="17" t="s">
        <v>53</v>
      </c>
      <c r="C45" s="56">
        <v>1093.67</v>
      </c>
      <c r="D45" s="56">
        <v>1071.8</v>
      </c>
      <c r="E45" s="51">
        <f t="shared" si="16"/>
        <v>21.870000000000118</v>
      </c>
      <c r="F45" s="56"/>
      <c r="G45" s="56"/>
      <c r="H45" s="57">
        <v>1093.67</v>
      </c>
      <c r="I45" s="57">
        <v>1071.8</v>
      </c>
      <c r="J45" s="52">
        <f t="shared" si="17"/>
        <v>21.870000000000118</v>
      </c>
      <c r="K45" s="58"/>
      <c r="L45" s="57">
        <v>0</v>
      </c>
      <c r="M45" s="56">
        <v>0</v>
      </c>
      <c r="N45" s="51">
        <f t="shared" si="18"/>
        <v>0</v>
      </c>
      <c r="O45" s="56"/>
      <c r="P45" s="56">
        <v>0</v>
      </c>
      <c r="Q45" s="56">
        <v>0</v>
      </c>
      <c r="R45" s="51">
        <f t="shared" si="19"/>
        <v>0</v>
      </c>
      <c r="S45" s="56"/>
      <c r="T45" s="56"/>
      <c r="U45" s="80">
        <f t="shared" si="1"/>
        <v>0</v>
      </c>
      <c r="V45" s="24">
        <f t="shared" si="20"/>
        <v>0</v>
      </c>
      <c r="W45" s="24">
        <f t="shared" si="21"/>
        <v>0</v>
      </c>
      <c r="X45" s="24">
        <f t="shared" si="22"/>
        <v>0</v>
      </c>
      <c r="Y45" s="24">
        <f t="shared" si="23"/>
        <v>0</v>
      </c>
      <c r="AX45" s="60">
        <f t="shared" si="12"/>
        <v>1093.67</v>
      </c>
      <c r="AY45" s="60">
        <f t="shared" si="13"/>
        <v>1071.8</v>
      </c>
      <c r="AZ45" s="60">
        <f t="shared" si="14"/>
        <v>21.870000000000118</v>
      </c>
      <c r="BA45" s="60">
        <f t="shared" si="15"/>
        <v>0</v>
      </c>
    </row>
    <row r="46" spans="1:53" ht="47.25" customHeight="1" x14ac:dyDescent="0.25">
      <c r="A46" s="32" t="s">
        <v>212</v>
      </c>
      <c r="B46" s="17" t="s">
        <v>54</v>
      </c>
      <c r="C46" s="56">
        <v>4786.83</v>
      </c>
      <c r="D46" s="56">
        <v>4691.1000000000004</v>
      </c>
      <c r="E46" s="51">
        <f t="shared" si="16"/>
        <v>95.729999999999563</v>
      </c>
      <c r="F46" s="56"/>
      <c r="G46" s="56"/>
      <c r="H46" s="57">
        <v>4787</v>
      </c>
      <c r="I46" s="57">
        <v>4691.1000000000004</v>
      </c>
      <c r="J46" s="52">
        <f t="shared" si="17"/>
        <v>95.899999999999636</v>
      </c>
      <c r="K46" s="58"/>
      <c r="L46" s="57">
        <v>0</v>
      </c>
      <c r="M46" s="56">
        <v>0</v>
      </c>
      <c r="N46" s="51">
        <f t="shared" si="18"/>
        <v>0</v>
      </c>
      <c r="O46" s="56"/>
      <c r="P46" s="56">
        <v>0</v>
      </c>
      <c r="Q46" s="56">
        <v>0</v>
      </c>
      <c r="R46" s="51">
        <f t="shared" si="19"/>
        <v>0</v>
      </c>
      <c r="S46" s="56"/>
      <c r="T46" s="56"/>
      <c r="U46" s="80">
        <f t="shared" si="1"/>
        <v>0</v>
      </c>
      <c r="V46" s="24">
        <f t="shared" si="20"/>
        <v>0</v>
      </c>
      <c r="W46" s="24">
        <f t="shared" si="21"/>
        <v>0</v>
      </c>
      <c r="X46" s="24">
        <f t="shared" si="22"/>
        <v>0</v>
      </c>
      <c r="Y46" s="24">
        <f t="shared" si="23"/>
        <v>0</v>
      </c>
      <c r="AX46" s="60">
        <f t="shared" si="12"/>
        <v>4787</v>
      </c>
      <c r="AY46" s="60">
        <f t="shared" si="13"/>
        <v>4691.1000000000004</v>
      </c>
      <c r="AZ46" s="60">
        <f t="shared" si="14"/>
        <v>95.899999999999636</v>
      </c>
      <c r="BA46" s="60">
        <f t="shared" si="15"/>
        <v>0</v>
      </c>
    </row>
    <row r="47" spans="1:53" ht="43.5" customHeight="1" x14ac:dyDescent="0.25">
      <c r="A47" s="32" t="s">
        <v>213</v>
      </c>
      <c r="B47" s="17" t="s">
        <v>124</v>
      </c>
      <c r="C47" s="56">
        <v>315.8</v>
      </c>
      <c r="D47" s="56">
        <v>300</v>
      </c>
      <c r="E47" s="51">
        <f t="shared" si="16"/>
        <v>15.800000000000011</v>
      </c>
      <c r="F47" s="56"/>
      <c r="G47" s="56"/>
      <c r="H47" s="57">
        <v>315.8</v>
      </c>
      <c r="I47" s="58">
        <v>300</v>
      </c>
      <c r="J47" s="52">
        <f t="shared" si="17"/>
        <v>15.800000000000011</v>
      </c>
      <c r="K47" s="58"/>
      <c r="L47" s="58">
        <v>0</v>
      </c>
      <c r="M47" s="59">
        <v>0</v>
      </c>
      <c r="N47" s="51">
        <f t="shared" si="18"/>
        <v>0</v>
      </c>
      <c r="O47" s="59"/>
      <c r="P47" s="59">
        <v>0</v>
      </c>
      <c r="Q47" s="59">
        <v>0</v>
      </c>
      <c r="R47" s="51">
        <f t="shared" si="19"/>
        <v>0</v>
      </c>
      <c r="S47" s="59"/>
      <c r="T47" s="59"/>
      <c r="U47" s="80">
        <f t="shared" si="1"/>
        <v>0</v>
      </c>
      <c r="V47" s="24">
        <f t="shared" si="20"/>
        <v>0</v>
      </c>
      <c r="W47" s="24">
        <f t="shared" si="21"/>
        <v>0</v>
      </c>
      <c r="X47" s="24">
        <f t="shared" si="22"/>
        <v>0</v>
      </c>
      <c r="Y47" s="24">
        <f t="shared" si="23"/>
        <v>0</v>
      </c>
      <c r="AX47" s="60">
        <f t="shared" si="12"/>
        <v>315.8</v>
      </c>
      <c r="AY47" s="60">
        <f t="shared" si="13"/>
        <v>300</v>
      </c>
      <c r="AZ47" s="60">
        <f t="shared" si="14"/>
        <v>15.800000000000011</v>
      </c>
      <c r="BA47" s="60">
        <f t="shared" si="15"/>
        <v>0</v>
      </c>
    </row>
    <row r="48" spans="1:53" ht="63" customHeight="1" x14ac:dyDescent="0.25">
      <c r="A48" s="47" t="s">
        <v>214</v>
      </c>
      <c r="B48" s="17" t="s">
        <v>123</v>
      </c>
      <c r="C48" s="56">
        <v>6000</v>
      </c>
      <c r="D48" s="56"/>
      <c r="E48" s="51">
        <f t="shared" si="16"/>
        <v>6000</v>
      </c>
      <c r="F48" s="56"/>
      <c r="G48" s="56"/>
      <c r="H48" s="57">
        <v>6000</v>
      </c>
      <c r="I48" s="58"/>
      <c r="J48" s="52">
        <f t="shared" si="17"/>
        <v>6000</v>
      </c>
      <c r="K48" s="58"/>
      <c r="L48" s="58">
        <v>0</v>
      </c>
      <c r="M48" s="59">
        <v>0</v>
      </c>
      <c r="N48" s="60"/>
      <c r="O48" s="59"/>
      <c r="P48" s="59">
        <v>0</v>
      </c>
      <c r="Q48" s="59">
        <v>0</v>
      </c>
      <c r="R48" s="51">
        <f t="shared" si="19"/>
        <v>0</v>
      </c>
      <c r="S48" s="59"/>
      <c r="T48" s="59"/>
      <c r="U48" s="80">
        <f t="shared" si="1"/>
        <v>0</v>
      </c>
      <c r="V48" s="24">
        <f t="shared" si="20"/>
        <v>0</v>
      </c>
      <c r="W48" s="24">
        <f t="shared" si="21"/>
        <v>0</v>
      </c>
      <c r="X48" s="24">
        <f t="shared" si="22"/>
        <v>0</v>
      </c>
      <c r="Y48" s="24">
        <f t="shared" si="23"/>
        <v>0</v>
      </c>
      <c r="AX48" s="60">
        <f t="shared" si="12"/>
        <v>6000</v>
      </c>
      <c r="AY48" s="60">
        <f t="shared" si="13"/>
        <v>0</v>
      </c>
      <c r="AZ48" s="60">
        <f t="shared" si="14"/>
        <v>6000</v>
      </c>
      <c r="BA48" s="60">
        <f t="shared" si="15"/>
        <v>0</v>
      </c>
    </row>
    <row r="49" spans="1:53" ht="60" customHeight="1" x14ac:dyDescent="0.25">
      <c r="A49" s="32" t="s">
        <v>215</v>
      </c>
      <c r="B49" s="17" t="s">
        <v>56</v>
      </c>
      <c r="C49" s="56">
        <v>404</v>
      </c>
      <c r="D49" s="56"/>
      <c r="E49" s="51">
        <f t="shared" si="16"/>
        <v>404</v>
      </c>
      <c r="F49" s="56"/>
      <c r="G49" s="56"/>
      <c r="H49" s="57">
        <v>404</v>
      </c>
      <c r="I49" s="58"/>
      <c r="J49" s="52">
        <f t="shared" si="17"/>
        <v>404</v>
      </c>
      <c r="K49" s="58"/>
      <c r="L49" s="58">
        <v>0</v>
      </c>
      <c r="M49" s="59">
        <v>0</v>
      </c>
      <c r="N49" s="51">
        <f t="shared" si="18"/>
        <v>0</v>
      </c>
      <c r="O49" s="59"/>
      <c r="P49" s="59">
        <v>0</v>
      </c>
      <c r="Q49" s="59">
        <v>0</v>
      </c>
      <c r="R49" s="51">
        <f t="shared" si="19"/>
        <v>0</v>
      </c>
      <c r="S49" s="59"/>
      <c r="T49" s="59"/>
      <c r="U49" s="80">
        <f t="shared" si="1"/>
        <v>0</v>
      </c>
      <c r="V49" s="24">
        <f t="shared" si="20"/>
        <v>0</v>
      </c>
      <c r="W49" s="24">
        <f t="shared" si="21"/>
        <v>0</v>
      </c>
      <c r="X49" s="24">
        <f t="shared" si="22"/>
        <v>0</v>
      </c>
      <c r="Y49" s="24">
        <f t="shared" si="23"/>
        <v>0</v>
      </c>
      <c r="AX49" s="60">
        <f t="shared" si="12"/>
        <v>404</v>
      </c>
      <c r="AY49" s="60">
        <f t="shared" si="13"/>
        <v>0</v>
      </c>
      <c r="AZ49" s="60">
        <f t="shared" si="14"/>
        <v>404</v>
      </c>
      <c r="BA49" s="60">
        <f t="shared" si="15"/>
        <v>0</v>
      </c>
    </row>
    <row r="50" spans="1:53" ht="47.25" customHeight="1" x14ac:dyDescent="0.25">
      <c r="A50" s="39">
        <v>5</v>
      </c>
      <c r="B50" s="30" t="s">
        <v>343</v>
      </c>
      <c r="C50" s="48">
        <f>D50+E50</f>
        <v>1672372.4</v>
      </c>
      <c r="D50" s="48">
        <v>227405</v>
      </c>
      <c r="E50" s="48">
        <v>1444967.4</v>
      </c>
      <c r="F50" s="48"/>
      <c r="G50" s="48"/>
      <c r="H50" s="49"/>
      <c r="I50" s="49"/>
      <c r="J50" s="49"/>
      <c r="K50" s="49"/>
      <c r="L50" s="49"/>
      <c r="M50" s="48"/>
      <c r="N50" s="48"/>
      <c r="O50" s="48"/>
      <c r="P50" s="48"/>
      <c r="Q50" s="48"/>
      <c r="R50" s="48"/>
      <c r="S50" s="48"/>
      <c r="T50" s="50"/>
      <c r="U50" s="80"/>
      <c r="V50" s="24">
        <f t="shared" si="20"/>
        <v>0</v>
      </c>
      <c r="W50" s="24">
        <f t="shared" si="21"/>
        <v>0</v>
      </c>
      <c r="X50" s="24">
        <f t="shared" si="22"/>
        <v>0</v>
      </c>
      <c r="Y50" s="24">
        <f t="shared" si="23"/>
        <v>0</v>
      </c>
      <c r="AX50" s="60">
        <f t="shared" si="12"/>
        <v>0</v>
      </c>
      <c r="AY50" s="60">
        <f t="shared" si="13"/>
        <v>0</v>
      </c>
      <c r="AZ50" s="60">
        <f t="shared" si="14"/>
        <v>0</v>
      </c>
      <c r="BA50" s="60">
        <f t="shared" si="15"/>
        <v>0</v>
      </c>
    </row>
    <row r="51" spans="1:53" ht="30" customHeight="1" x14ac:dyDescent="0.25">
      <c r="A51" s="32" t="s">
        <v>216</v>
      </c>
      <c r="B51" s="23" t="s">
        <v>39</v>
      </c>
      <c r="C51" s="51">
        <f t="shared" ref="C51:C64" si="33">D51+E51</f>
        <v>423038.89999999997</v>
      </c>
      <c r="D51" s="51">
        <v>159964.29999999999</v>
      </c>
      <c r="E51" s="51">
        <v>263074.59999999998</v>
      </c>
      <c r="F51" s="51"/>
      <c r="G51" s="51"/>
      <c r="H51" s="52"/>
      <c r="I51" s="54"/>
      <c r="J51" s="52"/>
      <c r="K51" s="54"/>
      <c r="L51" s="52"/>
      <c r="M51" s="51"/>
      <c r="N51" s="51"/>
      <c r="O51" s="51"/>
      <c r="P51" s="51"/>
      <c r="Q51" s="51"/>
      <c r="R51" s="51"/>
      <c r="S51" s="51"/>
      <c r="T51" s="53"/>
      <c r="U51" s="80"/>
      <c r="V51" s="24">
        <f t="shared" si="20"/>
        <v>0</v>
      </c>
      <c r="W51" s="24">
        <f t="shared" si="21"/>
        <v>0</v>
      </c>
      <c r="X51" s="24">
        <f t="shared" si="22"/>
        <v>0</v>
      </c>
      <c r="Y51" s="24">
        <f t="shared" si="23"/>
        <v>0</v>
      </c>
      <c r="AX51" s="60">
        <f t="shared" si="12"/>
        <v>0</v>
      </c>
      <c r="AY51" s="60">
        <f t="shared" si="13"/>
        <v>0</v>
      </c>
      <c r="AZ51" s="60">
        <f t="shared" si="14"/>
        <v>0</v>
      </c>
      <c r="BA51" s="60">
        <f t="shared" si="15"/>
        <v>0</v>
      </c>
    </row>
    <row r="52" spans="1:53" ht="15" customHeight="1" x14ac:dyDescent="0.25">
      <c r="A52" s="32" t="s">
        <v>220</v>
      </c>
      <c r="B52" s="23" t="s">
        <v>344</v>
      </c>
      <c r="C52" s="51">
        <f t="shared" si="33"/>
        <v>96021.5</v>
      </c>
      <c r="D52" s="51">
        <v>28978</v>
      </c>
      <c r="E52" s="51">
        <v>67043.5</v>
      </c>
      <c r="F52" s="51"/>
      <c r="G52" s="51"/>
      <c r="H52" s="52"/>
      <c r="I52" s="54"/>
      <c r="J52" s="52"/>
      <c r="K52" s="54"/>
      <c r="L52" s="52"/>
      <c r="M52" s="51"/>
      <c r="N52" s="51"/>
      <c r="O52" s="51"/>
      <c r="P52" s="51"/>
      <c r="Q52" s="51"/>
      <c r="R52" s="51"/>
      <c r="S52" s="51"/>
      <c r="T52" s="53"/>
      <c r="U52" s="80"/>
      <c r="V52" s="24">
        <f t="shared" si="20"/>
        <v>0</v>
      </c>
      <c r="W52" s="24">
        <f t="shared" si="21"/>
        <v>0</v>
      </c>
      <c r="X52" s="24">
        <f t="shared" si="22"/>
        <v>0</v>
      </c>
      <c r="Y52" s="24">
        <f t="shared" si="23"/>
        <v>0</v>
      </c>
      <c r="AX52" s="60">
        <f t="shared" si="12"/>
        <v>0</v>
      </c>
      <c r="AY52" s="60">
        <f t="shared" si="13"/>
        <v>0</v>
      </c>
      <c r="AZ52" s="60">
        <f t="shared" si="14"/>
        <v>0</v>
      </c>
      <c r="BA52" s="60">
        <f t="shared" si="15"/>
        <v>0</v>
      </c>
    </row>
    <row r="53" spans="1:53" ht="19.5" customHeight="1" x14ac:dyDescent="0.25">
      <c r="A53" s="32" t="s">
        <v>221</v>
      </c>
      <c r="B53" s="23" t="s">
        <v>345</v>
      </c>
      <c r="C53" s="51">
        <f t="shared" si="33"/>
        <v>19237.900000000001</v>
      </c>
      <c r="D53" s="51">
        <v>150</v>
      </c>
      <c r="E53" s="51">
        <v>19087.900000000001</v>
      </c>
      <c r="F53" s="51"/>
      <c r="G53" s="51"/>
      <c r="H53" s="52"/>
      <c r="I53" s="54"/>
      <c r="J53" s="52"/>
      <c r="K53" s="54"/>
      <c r="L53" s="52"/>
      <c r="M53" s="51"/>
      <c r="N53" s="51"/>
      <c r="O53" s="51"/>
      <c r="P53" s="51"/>
      <c r="Q53" s="51"/>
      <c r="R53" s="51"/>
      <c r="S53" s="51"/>
      <c r="T53" s="53"/>
      <c r="U53" s="80"/>
      <c r="V53" s="24">
        <f t="shared" si="20"/>
        <v>0</v>
      </c>
      <c r="W53" s="24">
        <f t="shared" si="21"/>
        <v>0</v>
      </c>
      <c r="X53" s="24">
        <f t="shared" si="22"/>
        <v>0</v>
      </c>
      <c r="Y53" s="24">
        <f t="shared" si="23"/>
        <v>0</v>
      </c>
      <c r="AX53" s="60">
        <f t="shared" si="12"/>
        <v>0</v>
      </c>
      <c r="AY53" s="60">
        <f t="shared" si="13"/>
        <v>0</v>
      </c>
      <c r="AZ53" s="60">
        <f t="shared" si="14"/>
        <v>0</v>
      </c>
      <c r="BA53" s="60">
        <f t="shared" si="15"/>
        <v>0</v>
      </c>
    </row>
    <row r="54" spans="1:53" ht="19.5" customHeight="1" x14ac:dyDescent="0.25">
      <c r="A54" s="32" t="s">
        <v>222</v>
      </c>
      <c r="B54" s="23" t="s">
        <v>346</v>
      </c>
      <c r="C54" s="51">
        <f t="shared" si="33"/>
        <v>171340.19999999998</v>
      </c>
      <c r="D54" s="51">
        <v>29244.799999999999</v>
      </c>
      <c r="E54" s="51">
        <v>142095.4</v>
      </c>
      <c r="F54" s="51"/>
      <c r="G54" s="51"/>
      <c r="H54" s="52"/>
      <c r="I54" s="54"/>
      <c r="J54" s="52"/>
      <c r="K54" s="54"/>
      <c r="L54" s="52"/>
      <c r="M54" s="51"/>
      <c r="N54" s="51"/>
      <c r="O54" s="51"/>
      <c r="P54" s="51"/>
      <c r="Q54" s="51"/>
      <c r="R54" s="51"/>
      <c r="S54" s="51"/>
      <c r="T54" s="53"/>
      <c r="U54" s="80"/>
      <c r="V54" s="24">
        <f t="shared" si="20"/>
        <v>0</v>
      </c>
      <c r="W54" s="24">
        <f t="shared" si="21"/>
        <v>0</v>
      </c>
      <c r="X54" s="24">
        <f t="shared" si="22"/>
        <v>0</v>
      </c>
      <c r="Y54" s="24">
        <f t="shared" si="23"/>
        <v>0</v>
      </c>
      <c r="AX54" s="60">
        <f t="shared" si="12"/>
        <v>0</v>
      </c>
      <c r="AY54" s="60">
        <f t="shared" si="13"/>
        <v>0</v>
      </c>
      <c r="AZ54" s="60">
        <f t="shared" si="14"/>
        <v>0</v>
      </c>
      <c r="BA54" s="60">
        <f t="shared" si="15"/>
        <v>0</v>
      </c>
    </row>
    <row r="55" spans="1:53" ht="58.5" customHeight="1" x14ac:dyDescent="0.25">
      <c r="A55" s="32" t="s">
        <v>223</v>
      </c>
      <c r="B55" s="23" t="s">
        <v>347</v>
      </c>
      <c r="C55" s="51">
        <f t="shared" si="33"/>
        <v>262276.90000000002</v>
      </c>
      <c r="D55" s="51">
        <v>1872.7</v>
      </c>
      <c r="E55" s="51">
        <v>260404.2</v>
      </c>
      <c r="F55" s="51"/>
      <c r="G55" s="51"/>
      <c r="H55" s="52"/>
      <c r="I55" s="54"/>
      <c r="J55" s="52"/>
      <c r="K55" s="54"/>
      <c r="L55" s="52"/>
      <c r="M55" s="51"/>
      <c r="N55" s="51"/>
      <c r="O55" s="51"/>
      <c r="P55" s="51"/>
      <c r="Q55" s="51"/>
      <c r="R55" s="51"/>
      <c r="S55" s="51"/>
      <c r="T55" s="53"/>
      <c r="U55" s="80"/>
      <c r="V55" s="24">
        <f t="shared" si="20"/>
        <v>0</v>
      </c>
      <c r="W55" s="24">
        <f t="shared" si="21"/>
        <v>0</v>
      </c>
      <c r="X55" s="24">
        <f t="shared" si="22"/>
        <v>0</v>
      </c>
      <c r="Y55" s="24">
        <f t="shared" si="23"/>
        <v>0</v>
      </c>
      <c r="AX55" s="60">
        <f t="shared" si="12"/>
        <v>0</v>
      </c>
      <c r="AY55" s="60">
        <f t="shared" si="13"/>
        <v>0</v>
      </c>
      <c r="AZ55" s="60">
        <f t="shared" si="14"/>
        <v>0</v>
      </c>
      <c r="BA55" s="60">
        <f t="shared" si="15"/>
        <v>0</v>
      </c>
    </row>
    <row r="56" spans="1:53" ht="62.25" customHeight="1" x14ac:dyDescent="0.25">
      <c r="A56" s="32" t="s">
        <v>224</v>
      </c>
      <c r="B56" s="23" t="s">
        <v>348</v>
      </c>
      <c r="C56" s="51">
        <f t="shared" si="33"/>
        <v>29400</v>
      </c>
      <c r="D56" s="51">
        <v>0</v>
      </c>
      <c r="E56" s="51">
        <v>29400</v>
      </c>
      <c r="F56" s="51"/>
      <c r="G56" s="51"/>
      <c r="H56" s="52"/>
      <c r="I56" s="54"/>
      <c r="J56" s="52"/>
      <c r="K56" s="54"/>
      <c r="L56" s="52"/>
      <c r="M56" s="51"/>
      <c r="N56" s="51"/>
      <c r="O56" s="51"/>
      <c r="P56" s="51"/>
      <c r="Q56" s="51"/>
      <c r="R56" s="51"/>
      <c r="S56" s="51"/>
      <c r="T56" s="53"/>
      <c r="U56" s="80"/>
      <c r="V56" s="24">
        <f t="shared" si="20"/>
        <v>0</v>
      </c>
      <c r="W56" s="24">
        <f t="shared" si="21"/>
        <v>0</v>
      </c>
      <c r="X56" s="24">
        <f t="shared" si="22"/>
        <v>0</v>
      </c>
      <c r="Y56" s="24">
        <f t="shared" si="23"/>
        <v>0</v>
      </c>
      <c r="AX56" s="60">
        <f t="shared" si="12"/>
        <v>0</v>
      </c>
      <c r="AY56" s="60">
        <f t="shared" si="13"/>
        <v>0</v>
      </c>
      <c r="AZ56" s="60">
        <f t="shared" si="14"/>
        <v>0</v>
      </c>
      <c r="BA56" s="60">
        <f t="shared" si="15"/>
        <v>0</v>
      </c>
    </row>
    <row r="57" spans="1:53" ht="30" customHeight="1" x14ac:dyDescent="0.25">
      <c r="A57" s="32" t="s">
        <v>225</v>
      </c>
      <c r="B57" s="23" t="s">
        <v>349</v>
      </c>
      <c r="C57" s="51">
        <f t="shared" si="33"/>
        <v>4637</v>
      </c>
      <c r="D57" s="51">
        <v>0</v>
      </c>
      <c r="E57" s="51">
        <v>4637</v>
      </c>
      <c r="F57" s="51"/>
      <c r="G57" s="51"/>
      <c r="H57" s="52"/>
      <c r="I57" s="54"/>
      <c r="J57" s="52"/>
      <c r="K57" s="54"/>
      <c r="L57" s="52"/>
      <c r="M57" s="51"/>
      <c r="N57" s="51"/>
      <c r="O57" s="51"/>
      <c r="P57" s="51"/>
      <c r="Q57" s="51"/>
      <c r="R57" s="51"/>
      <c r="S57" s="51"/>
      <c r="T57" s="53"/>
      <c r="U57" s="80"/>
      <c r="V57" s="24">
        <f t="shared" si="20"/>
        <v>0</v>
      </c>
      <c r="W57" s="24">
        <f t="shared" si="21"/>
        <v>0</v>
      </c>
      <c r="X57" s="24">
        <f t="shared" si="22"/>
        <v>0</v>
      </c>
      <c r="Y57" s="24">
        <f t="shared" si="23"/>
        <v>0</v>
      </c>
      <c r="AX57" s="60">
        <f t="shared" si="12"/>
        <v>0</v>
      </c>
      <c r="AY57" s="60">
        <f t="shared" si="13"/>
        <v>0</v>
      </c>
      <c r="AZ57" s="60">
        <f t="shared" si="14"/>
        <v>0</v>
      </c>
      <c r="BA57" s="60">
        <f t="shared" si="15"/>
        <v>0</v>
      </c>
    </row>
    <row r="58" spans="1:53" ht="42" customHeight="1" x14ac:dyDescent="0.25">
      <c r="A58" s="32" t="s">
        <v>226</v>
      </c>
      <c r="B58" s="23" t="s">
        <v>350</v>
      </c>
      <c r="C58" s="51">
        <f t="shared" si="33"/>
        <v>11368.4</v>
      </c>
      <c r="D58" s="51">
        <v>0</v>
      </c>
      <c r="E58" s="51">
        <v>11368.4</v>
      </c>
      <c r="F58" s="51"/>
      <c r="G58" s="51"/>
      <c r="H58" s="52"/>
      <c r="I58" s="54"/>
      <c r="J58" s="52"/>
      <c r="K58" s="54"/>
      <c r="L58" s="52"/>
      <c r="M58" s="51"/>
      <c r="N58" s="51"/>
      <c r="O58" s="51"/>
      <c r="P58" s="51"/>
      <c r="Q58" s="51"/>
      <c r="R58" s="51"/>
      <c r="S58" s="51"/>
      <c r="T58" s="53"/>
      <c r="U58" s="80"/>
      <c r="V58" s="24">
        <f t="shared" si="20"/>
        <v>0</v>
      </c>
      <c r="W58" s="24">
        <f t="shared" si="21"/>
        <v>0</v>
      </c>
      <c r="X58" s="24">
        <f t="shared" si="22"/>
        <v>0</v>
      </c>
      <c r="Y58" s="24">
        <f t="shared" si="23"/>
        <v>0</v>
      </c>
      <c r="AX58" s="60">
        <f t="shared" si="12"/>
        <v>0</v>
      </c>
      <c r="AY58" s="60">
        <f t="shared" si="13"/>
        <v>0</v>
      </c>
      <c r="AZ58" s="60">
        <f t="shared" si="14"/>
        <v>0</v>
      </c>
      <c r="BA58" s="60">
        <f t="shared" si="15"/>
        <v>0</v>
      </c>
    </row>
    <row r="59" spans="1:53" ht="43.5" customHeight="1" x14ac:dyDescent="0.25">
      <c r="A59" s="32" t="s">
        <v>227</v>
      </c>
      <c r="B59" s="23" t="s">
        <v>351</v>
      </c>
      <c r="C59" s="51">
        <f t="shared" si="33"/>
        <v>960</v>
      </c>
      <c r="D59" s="51">
        <v>0</v>
      </c>
      <c r="E59" s="51">
        <v>960</v>
      </c>
      <c r="F59" s="51"/>
      <c r="G59" s="51"/>
      <c r="H59" s="52"/>
      <c r="I59" s="54"/>
      <c r="J59" s="52"/>
      <c r="K59" s="54"/>
      <c r="L59" s="52"/>
      <c r="M59" s="51"/>
      <c r="N59" s="51"/>
      <c r="O59" s="51"/>
      <c r="P59" s="51"/>
      <c r="Q59" s="51"/>
      <c r="R59" s="51"/>
      <c r="S59" s="51"/>
      <c r="T59" s="53"/>
      <c r="U59" s="80"/>
      <c r="V59" s="24">
        <f t="shared" si="20"/>
        <v>0</v>
      </c>
      <c r="W59" s="24">
        <f t="shared" si="21"/>
        <v>0</v>
      </c>
      <c r="X59" s="24">
        <f t="shared" si="22"/>
        <v>0</v>
      </c>
      <c r="Y59" s="24">
        <f t="shared" si="23"/>
        <v>0</v>
      </c>
      <c r="AX59" s="60">
        <f t="shared" si="12"/>
        <v>0</v>
      </c>
      <c r="AY59" s="60">
        <f t="shared" si="13"/>
        <v>0</v>
      </c>
      <c r="AZ59" s="60">
        <f t="shared" si="14"/>
        <v>0</v>
      </c>
      <c r="BA59" s="60">
        <f t="shared" si="15"/>
        <v>0</v>
      </c>
    </row>
    <row r="60" spans="1:53" ht="49.5" customHeight="1" x14ac:dyDescent="0.25">
      <c r="A60" s="32" t="s">
        <v>228</v>
      </c>
      <c r="B60" s="23" t="s">
        <v>352</v>
      </c>
      <c r="C60" s="51">
        <f t="shared" si="33"/>
        <v>6170</v>
      </c>
      <c r="D60" s="51">
        <v>0</v>
      </c>
      <c r="E60" s="51">
        <v>6170</v>
      </c>
      <c r="F60" s="51"/>
      <c r="G60" s="51"/>
      <c r="H60" s="52"/>
      <c r="I60" s="54"/>
      <c r="J60" s="52"/>
      <c r="K60" s="54"/>
      <c r="L60" s="52"/>
      <c r="M60" s="51"/>
      <c r="N60" s="51"/>
      <c r="O60" s="51"/>
      <c r="P60" s="51"/>
      <c r="Q60" s="51"/>
      <c r="R60" s="51"/>
      <c r="S60" s="51"/>
      <c r="T60" s="53"/>
      <c r="U60" s="80"/>
      <c r="V60" s="24">
        <f t="shared" si="20"/>
        <v>0</v>
      </c>
      <c r="W60" s="24">
        <f t="shared" si="21"/>
        <v>0</v>
      </c>
      <c r="X60" s="24">
        <f t="shared" si="22"/>
        <v>0</v>
      </c>
      <c r="Y60" s="24">
        <f t="shared" si="23"/>
        <v>0</v>
      </c>
      <c r="AX60" s="60">
        <f t="shared" si="12"/>
        <v>0</v>
      </c>
      <c r="AY60" s="60">
        <f t="shared" si="13"/>
        <v>0</v>
      </c>
      <c r="AZ60" s="60">
        <f t="shared" si="14"/>
        <v>0</v>
      </c>
      <c r="BA60" s="60">
        <f t="shared" si="15"/>
        <v>0</v>
      </c>
    </row>
    <row r="61" spans="1:53" ht="42.75" customHeight="1" x14ac:dyDescent="0.25">
      <c r="A61" s="32" t="s">
        <v>229</v>
      </c>
      <c r="B61" s="23" t="s">
        <v>353</v>
      </c>
      <c r="C61" s="51">
        <f t="shared" si="33"/>
        <v>96316.7</v>
      </c>
      <c r="D61" s="51">
        <v>2000</v>
      </c>
      <c r="E61" s="51">
        <v>94316.7</v>
      </c>
      <c r="F61" s="51"/>
      <c r="G61" s="51"/>
      <c r="H61" s="52"/>
      <c r="I61" s="54"/>
      <c r="J61" s="52"/>
      <c r="K61" s="54"/>
      <c r="L61" s="52"/>
      <c r="M61" s="51"/>
      <c r="N61" s="51"/>
      <c r="O61" s="51"/>
      <c r="P61" s="51"/>
      <c r="Q61" s="51"/>
      <c r="R61" s="51"/>
      <c r="S61" s="51"/>
      <c r="T61" s="53"/>
      <c r="U61" s="80"/>
      <c r="V61" s="24">
        <f t="shared" si="20"/>
        <v>0</v>
      </c>
      <c r="W61" s="24">
        <f t="shared" si="21"/>
        <v>0</v>
      </c>
      <c r="X61" s="24">
        <f t="shared" si="22"/>
        <v>0</v>
      </c>
      <c r="Y61" s="24">
        <f t="shared" si="23"/>
        <v>0</v>
      </c>
      <c r="AX61" s="60">
        <f t="shared" si="12"/>
        <v>0</v>
      </c>
      <c r="AY61" s="60">
        <f t="shared" si="13"/>
        <v>0</v>
      </c>
      <c r="AZ61" s="60">
        <f t="shared" si="14"/>
        <v>0</v>
      </c>
      <c r="BA61" s="60">
        <f t="shared" si="15"/>
        <v>0</v>
      </c>
    </row>
    <row r="62" spans="1:53" ht="30" customHeight="1" x14ac:dyDescent="0.25">
      <c r="A62" s="32" t="s">
        <v>230</v>
      </c>
      <c r="B62" s="23" t="s">
        <v>354</v>
      </c>
      <c r="C62" s="51">
        <f t="shared" si="33"/>
        <v>11087.8</v>
      </c>
      <c r="D62" s="51">
        <v>3573.1</v>
      </c>
      <c r="E62" s="51">
        <v>7514.7</v>
      </c>
      <c r="F62" s="51"/>
      <c r="G62" s="51"/>
      <c r="H62" s="52"/>
      <c r="I62" s="54"/>
      <c r="J62" s="52"/>
      <c r="K62" s="54"/>
      <c r="L62" s="52"/>
      <c r="M62" s="51"/>
      <c r="N62" s="51"/>
      <c r="O62" s="51"/>
      <c r="P62" s="51"/>
      <c r="Q62" s="51"/>
      <c r="R62" s="51"/>
      <c r="S62" s="51"/>
      <c r="T62" s="53"/>
      <c r="U62" s="80"/>
      <c r="V62" s="24">
        <f t="shared" si="20"/>
        <v>-9.0949470177292824E-13</v>
      </c>
      <c r="W62" s="24">
        <f t="shared" si="21"/>
        <v>0</v>
      </c>
      <c r="X62" s="24">
        <f t="shared" si="22"/>
        <v>0</v>
      </c>
      <c r="Y62" s="24">
        <f t="shared" si="23"/>
        <v>0</v>
      </c>
      <c r="AX62" s="60">
        <f t="shared" si="12"/>
        <v>0</v>
      </c>
      <c r="AY62" s="60">
        <f t="shared" si="13"/>
        <v>0</v>
      </c>
      <c r="AZ62" s="60">
        <f t="shared" si="14"/>
        <v>0</v>
      </c>
      <c r="BA62" s="60">
        <f t="shared" si="15"/>
        <v>0</v>
      </c>
    </row>
    <row r="63" spans="1:53" ht="48" customHeight="1" x14ac:dyDescent="0.25">
      <c r="A63" s="32" t="s">
        <v>231</v>
      </c>
      <c r="B63" s="23" t="s">
        <v>97</v>
      </c>
      <c r="C63" s="51">
        <f t="shared" si="33"/>
        <v>110767.6</v>
      </c>
      <c r="D63" s="51">
        <v>1622.1</v>
      </c>
      <c r="E63" s="51">
        <v>109145.5</v>
      </c>
      <c r="F63" s="51"/>
      <c r="G63" s="51"/>
      <c r="H63" s="52"/>
      <c r="I63" s="54"/>
      <c r="J63" s="52"/>
      <c r="K63" s="54"/>
      <c r="L63" s="52"/>
      <c r="M63" s="51"/>
      <c r="N63" s="51"/>
      <c r="O63" s="51"/>
      <c r="P63" s="51"/>
      <c r="Q63" s="51"/>
      <c r="R63" s="51"/>
      <c r="S63" s="51"/>
      <c r="T63" s="53"/>
      <c r="U63" s="80"/>
      <c r="V63" s="24">
        <f t="shared" si="20"/>
        <v>0</v>
      </c>
      <c r="W63" s="24">
        <f t="shared" si="21"/>
        <v>0</v>
      </c>
      <c r="X63" s="24">
        <f t="shared" si="22"/>
        <v>0</v>
      </c>
      <c r="Y63" s="24">
        <f t="shared" si="23"/>
        <v>0</v>
      </c>
      <c r="AX63" s="60">
        <f t="shared" si="12"/>
        <v>0</v>
      </c>
      <c r="AY63" s="60">
        <f t="shared" si="13"/>
        <v>0</v>
      </c>
      <c r="AZ63" s="60">
        <f t="shared" si="14"/>
        <v>0</v>
      </c>
      <c r="BA63" s="60">
        <f t="shared" si="15"/>
        <v>0</v>
      </c>
    </row>
    <row r="64" spans="1:53" ht="46.5" customHeight="1" x14ac:dyDescent="0.25">
      <c r="A64" s="74" t="s">
        <v>232</v>
      </c>
      <c r="B64" s="23" t="s">
        <v>159</v>
      </c>
      <c r="C64" s="51">
        <f t="shared" si="33"/>
        <v>429749.5</v>
      </c>
      <c r="D64" s="51">
        <v>0</v>
      </c>
      <c r="E64" s="51">
        <v>429749.5</v>
      </c>
      <c r="F64" s="51"/>
      <c r="G64" s="51"/>
      <c r="H64" s="52"/>
      <c r="I64" s="52"/>
      <c r="J64" s="52"/>
      <c r="K64" s="52"/>
      <c r="L64" s="52"/>
      <c r="M64" s="51"/>
      <c r="N64" s="51"/>
      <c r="O64" s="51"/>
      <c r="P64" s="51"/>
      <c r="Q64" s="51"/>
      <c r="R64" s="51"/>
      <c r="S64" s="51"/>
      <c r="T64" s="53"/>
      <c r="U64" s="80"/>
      <c r="V64" s="24">
        <f t="shared" si="20"/>
        <v>0</v>
      </c>
      <c r="W64" s="24">
        <f t="shared" si="21"/>
        <v>0</v>
      </c>
      <c r="X64" s="24">
        <f t="shared" si="22"/>
        <v>0</v>
      </c>
      <c r="Y64" s="24">
        <f t="shared" si="23"/>
        <v>0</v>
      </c>
      <c r="AX64" s="60">
        <f t="shared" si="12"/>
        <v>0</v>
      </c>
      <c r="AY64" s="60">
        <f t="shared" si="13"/>
        <v>0</v>
      </c>
      <c r="AZ64" s="60">
        <f t="shared" si="14"/>
        <v>0</v>
      </c>
      <c r="BA64" s="60">
        <f t="shared" si="15"/>
        <v>0</v>
      </c>
    </row>
    <row r="65" spans="1:53" ht="51" customHeight="1" x14ac:dyDescent="0.25">
      <c r="A65" s="39">
        <v>6</v>
      </c>
      <c r="B65" s="27" t="s">
        <v>328</v>
      </c>
      <c r="C65" s="55">
        <f>SUM(C66:C74)</f>
        <v>2787460.3</v>
      </c>
      <c r="D65" s="55">
        <f t="shared" ref="D65:T65" si="34">SUM(D66:D74)</f>
        <v>98483.400000000009</v>
      </c>
      <c r="E65" s="55">
        <f t="shared" si="34"/>
        <v>2662417.7999999998</v>
      </c>
      <c r="F65" s="55">
        <f t="shared" si="34"/>
        <v>0</v>
      </c>
      <c r="G65" s="55">
        <f t="shared" si="34"/>
        <v>26559.1</v>
      </c>
      <c r="H65" s="55">
        <f t="shared" si="34"/>
        <v>2721004.9</v>
      </c>
      <c r="I65" s="55">
        <f t="shared" si="34"/>
        <v>85415.1</v>
      </c>
      <c r="J65" s="55">
        <f t="shared" si="34"/>
        <v>2635589.7999999998</v>
      </c>
      <c r="K65" s="55">
        <f t="shared" si="34"/>
        <v>0</v>
      </c>
      <c r="L65" s="55">
        <f t="shared" si="34"/>
        <v>2171215.2599999998</v>
      </c>
      <c r="M65" s="55">
        <f t="shared" si="34"/>
        <v>40949.800000000003</v>
      </c>
      <c r="N65" s="55">
        <f t="shared" si="34"/>
        <v>2130265.46</v>
      </c>
      <c r="O65" s="55">
        <f t="shared" si="34"/>
        <v>0</v>
      </c>
      <c r="P65" s="55">
        <f t="shared" si="34"/>
        <v>846130.60000000009</v>
      </c>
      <c r="Q65" s="55">
        <f t="shared" si="34"/>
        <v>14999.9</v>
      </c>
      <c r="R65" s="55">
        <f t="shared" si="34"/>
        <v>831130.70000000019</v>
      </c>
      <c r="S65" s="55">
        <f t="shared" si="34"/>
        <v>0</v>
      </c>
      <c r="T65" s="55">
        <f t="shared" si="34"/>
        <v>0</v>
      </c>
      <c r="U65" s="80">
        <f t="shared" si="1"/>
        <v>31.096254181681193</v>
      </c>
      <c r="V65" s="24">
        <f t="shared" si="20"/>
        <v>9.4587448984384537E-11</v>
      </c>
      <c r="W65" s="24">
        <f t="shared" si="21"/>
        <v>0</v>
      </c>
      <c r="X65" s="24">
        <f t="shared" si="22"/>
        <v>0</v>
      </c>
      <c r="Y65" s="24">
        <f t="shared" si="23"/>
        <v>-1.1641532182693481E-10</v>
      </c>
      <c r="Z65" s="26">
        <f>C65-C66-C67-C68-C69-C70-C71-C72-C73-C74</f>
        <v>-2.6193447411060333E-10</v>
      </c>
      <c r="AA65" s="26">
        <f t="shared" ref="AA65:AQ65" si="35">D65-D66-D67-D68-D69-D70-D71-D72-D73-D74</f>
        <v>3.637978807091713E-12</v>
      </c>
      <c r="AB65" s="26">
        <f t="shared" si="35"/>
        <v>0</v>
      </c>
      <c r="AC65" s="26">
        <f t="shared" si="35"/>
        <v>0</v>
      </c>
      <c r="AD65" s="26">
        <f t="shared" si="35"/>
        <v>-1.8189894035458565E-12</v>
      </c>
      <c r="AE65" s="26">
        <f t="shared" si="35"/>
        <v>0</v>
      </c>
      <c r="AF65" s="26">
        <f t="shared" si="35"/>
        <v>0</v>
      </c>
      <c r="AG65" s="26">
        <f t="shared" si="35"/>
        <v>0</v>
      </c>
      <c r="AH65" s="26">
        <f t="shared" si="35"/>
        <v>0</v>
      </c>
      <c r="AI65" s="26">
        <f t="shared" si="35"/>
        <v>0</v>
      </c>
      <c r="AJ65" s="26">
        <f t="shared" si="35"/>
        <v>0</v>
      </c>
      <c r="AK65" s="26">
        <f t="shared" si="35"/>
        <v>0</v>
      </c>
      <c r="AL65" s="26">
        <f t="shared" si="35"/>
        <v>0</v>
      </c>
      <c r="AM65" s="26">
        <f t="shared" si="35"/>
        <v>8.0035533756017685E-11</v>
      </c>
      <c r="AN65" s="26">
        <f t="shared" si="35"/>
        <v>0</v>
      </c>
      <c r="AO65" s="26">
        <f t="shared" si="35"/>
        <v>1.964508555829525E-10</v>
      </c>
      <c r="AP65" s="26">
        <f t="shared" si="35"/>
        <v>0</v>
      </c>
      <c r="AQ65" s="26">
        <f t="shared" si="35"/>
        <v>0</v>
      </c>
      <c r="AR65" s="26"/>
      <c r="AS65" s="26"/>
      <c r="AX65" s="60">
        <f t="shared" si="12"/>
        <v>549789.64000000013</v>
      </c>
      <c r="AY65" s="60">
        <f t="shared" si="13"/>
        <v>44465.3</v>
      </c>
      <c r="AZ65" s="60">
        <f t="shared" si="14"/>
        <v>505324.33999999985</v>
      </c>
      <c r="BA65" s="60">
        <f t="shared" si="15"/>
        <v>0</v>
      </c>
    </row>
    <row r="66" spans="1:53" ht="30.75" customHeight="1" x14ac:dyDescent="0.25">
      <c r="A66" s="32" t="s">
        <v>233</v>
      </c>
      <c r="B66" s="17" t="s">
        <v>121</v>
      </c>
      <c r="C66" s="56">
        <v>1419380.6</v>
      </c>
      <c r="D66" s="56">
        <v>85415.1</v>
      </c>
      <c r="E66" s="61">
        <f>C66-D66-G66</f>
        <v>1320393.3999999999</v>
      </c>
      <c r="F66" s="56"/>
      <c r="G66" s="56">
        <v>13572.1</v>
      </c>
      <c r="H66" s="57">
        <v>1374598</v>
      </c>
      <c r="I66" s="57">
        <v>85415.1</v>
      </c>
      <c r="J66" s="52">
        <f t="shared" ref="J66:J74" si="36">H66-I66-K66</f>
        <v>1289182.8999999999</v>
      </c>
      <c r="K66" s="58"/>
      <c r="L66" s="57">
        <v>978504.86</v>
      </c>
      <c r="M66" s="56">
        <v>40949.800000000003</v>
      </c>
      <c r="N66" s="51">
        <f t="shared" ref="N66:N74" si="37">L66-M66-O66</f>
        <v>937555.05999999994</v>
      </c>
      <c r="O66" s="56"/>
      <c r="P66" s="56">
        <v>294445.99</v>
      </c>
      <c r="Q66" s="56">
        <v>14999.9</v>
      </c>
      <c r="R66" s="51">
        <f t="shared" ref="R66:R74" si="38">P66-Q66-S66</f>
        <v>279446.08999999997</v>
      </c>
      <c r="S66" s="56"/>
      <c r="T66" s="56"/>
      <c r="U66" s="80">
        <f t="shared" si="1"/>
        <v>21.420516398248797</v>
      </c>
      <c r="V66" s="24">
        <f t="shared" si="20"/>
        <v>9.276845958083868E-11</v>
      </c>
      <c r="W66" s="24">
        <f t="shared" si="21"/>
        <v>0</v>
      </c>
      <c r="X66" s="24">
        <f t="shared" si="22"/>
        <v>0</v>
      </c>
      <c r="Y66" s="24">
        <f t="shared" si="23"/>
        <v>0</v>
      </c>
      <c r="AX66" s="60">
        <f t="shared" si="12"/>
        <v>396093.14</v>
      </c>
      <c r="AY66" s="60">
        <f t="shared" si="13"/>
        <v>44465.3</v>
      </c>
      <c r="AZ66" s="60">
        <f t="shared" si="14"/>
        <v>351627.83999999997</v>
      </c>
      <c r="BA66" s="60">
        <f t="shared" si="15"/>
        <v>0</v>
      </c>
    </row>
    <row r="67" spans="1:53" ht="32.25" customHeight="1" x14ac:dyDescent="0.25">
      <c r="A67" s="32" t="s">
        <v>234</v>
      </c>
      <c r="B67" s="17" t="s">
        <v>122</v>
      </c>
      <c r="C67" s="56">
        <v>353598.5</v>
      </c>
      <c r="D67" s="56"/>
      <c r="E67" s="61">
        <f t="shared" ref="E67:E74" si="39">C67-D67-G67</f>
        <v>353598.5</v>
      </c>
      <c r="F67" s="56"/>
      <c r="G67" s="56"/>
      <c r="H67" s="57">
        <v>353598.5</v>
      </c>
      <c r="I67" s="58"/>
      <c r="J67" s="52">
        <f t="shared" si="36"/>
        <v>353598.5</v>
      </c>
      <c r="K67" s="58"/>
      <c r="L67" s="57">
        <v>266598.5</v>
      </c>
      <c r="M67" s="56"/>
      <c r="N67" s="51">
        <f t="shared" si="37"/>
        <v>266598.5</v>
      </c>
      <c r="O67" s="56"/>
      <c r="P67" s="56">
        <v>55206.7</v>
      </c>
      <c r="Q67" s="56"/>
      <c r="R67" s="51">
        <f t="shared" si="38"/>
        <v>55206.7</v>
      </c>
      <c r="S67" s="56"/>
      <c r="T67" s="56"/>
      <c r="U67" s="80">
        <f t="shared" si="1"/>
        <v>15.612820755744155</v>
      </c>
      <c r="V67" s="24">
        <f t="shared" si="20"/>
        <v>0</v>
      </c>
      <c r="W67" s="24">
        <f t="shared" si="21"/>
        <v>0</v>
      </c>
      <c r="X67" s="24">
        <f t="shared" si="22"/>
        <v>0</v>
      </c>
      <c r="Y67" s="24">
        <f t="shared" si="23"/>
        <v>0</v>
      </c>
      <c r="AX67" s="60">
        <f t="shared" si="12"/>
        <v>87000</v>
      </c>
      <c r="AY67" s="60">
        <f t="shared" si="13"/>
        <v>0</v>
      </c>
      <c r="AZ67" s="60">
        <f t="shared" si="14"/>
        <v>87000</v>
      </c>
      <c r="BA67" s="60">
        <f t="shared" si="15"/>
        <v>0</v>
      </c>
    </row>
    <row r="68" spans="1:53" ht="33" customHeight="1" x14ac:dyDescent="0.25">
      <c r="A68" s="32" t="s">
        <v>235</v>
      </c>
      <c r="B68" s="17" t="s">
        <v>120</v>
      </c>
      <c r="C68" s="56">
        <v>91771</v>
      </c>
      <c r="D68" s="62"/>
      <c r="E68" s="61">
        <f t="shared" si="39"/>
        <v>79700</v>
      </c>
      <c r="F68" s="56"/>
      <c r="G68" s="56">
        <v>12071</v>
      </c>
      <c r="H68" s="57">
        <v>79700</v>
      </c>
      <c r="I68" s="58"/>
      <c r="J68" s="52">
        <f t="shared" si="36"/>
        <v>79700</v>
      </c>
      <c r="K68" s="58"/>
      <c r="L68" s="57">
        <v>62000</v>
      </c>
      <c r="M68" s="56"/>
      <c r="N68" s="51">
        <f t="shared" si="37"/>
        <v>62000</v>
      </c>
      <c r="O68" s="56"/>
      <c r="P68" s="56">
        <v>20418.87</v>
      </c>
      <c r="Q68" s="56"/>
      <c r="R68" s="51">
        <f t="shared" si="38"/>
        <v>20418.87</v>
      </c>
      <c r="S68" s="56"/>
      <c r="T68" s="56"/>
      <c r="U68" s="80">
        <f t="shared" si="1"/>
        <v>25.61966122961104</v>
      </c>
      <c r="V68" s="24">
        <f t="shared" si="20"/>
        <v>0</v>
      </c>
      <c r="W68" s="24">
        <f t="shared" si="21"/>
        <v>0</v>
      </c>
      <c r="X68" s="24">
        <f t="shared" si="22"/>
        <v>0</v>
      </c>
      <c r="Y68" s="24">
        <f t="shared" si="23"/>
        <v>0</v>
      </c>
      <c r="AX68" s="60">
        <f t="shared" si="12"/>
        <v>17700</v>
      </c>
      <c r="AY68" s="60">
        <f t="shared" si="13"/>
        <v>0</v>
      </c>
      <c r="AZ68" s="60">
        <f t="shared" si="14"/>
        <v>17700</v>
      </c>
      <c r="BA68" s="60">
        <f t="shared" si="15"/>
        <v>0</v>
      </c>
    </row>
    <row r="69" spans="1:53" ht="45" customHeight="1" x14ac:dyDescent="0.25">
      <c r="A69" s="32" t="s">
        <v>236</v>
      </c>
      <c r="B69" s="17" t="s">
        <v>108</v>
      </c>
      <c r="C69" s="51">
        <v>500000</v>
      </c>
      <c r="D69" s="62"/>
      <c r="E69" s="61">
        <f t="shared" si="39"/>
        <v>500000</v>
      </c>
      <c r="F69" s="56"/>
      <c r="G69" s="56"/>
      <c r="H69" s="52">
        <v>500000</v>
      </c>
      <c r="I69" s="58"/>
      <c r="J69" s="52">
        <f t="shared" si="36"/>
        <v>500000</v>
      </c>
      <c r="K69" s="58"/>
      <c r="L69" s="52">
        <v>500000</v>
      </c>
      <c r="M69" s="56"/>
      <c r="N69" s="51">
        <f t="shared" si="37"/>
        <v>500000</v>
      </c>
      <c r="O69" s="56"/>
      <c r="P69" s="56">
        <v>417271.89</v>
      </c>
      <c r="Q69" s="56"/>
      <c r="R69" s="51">
        <f t="shared" si="38"/>
        <v>417271.89</v>
      </c>
      <c r="S69" s="56"/>
      <c r="T69" s="56"/>
      <c r="U69" s="80">
        <f t="shared" si="1"/>
        <v>83.454378000000005</v>
      </c>
      <c r="V69" s="24">
        <f t="shared" si="20"/>
        <v>0</v>
      </c>
      <c r="W69" s="24">
        <f t="shared" si="21"/>
        <v>0</v>
      </c>
      <c r="X69" s="24">
        <f t="shared" si="22"/>
        <v>0</v>
      </c>
      <c r="Y69" s="24">
        <f t="shared" si="23"/>
        <v>0</v>
      </c>
      <c r="AX69" s="60">
        <f t="shared" si="12"/>
        <v>0</v>
      </c>
      <c r="AY69" s="60">
        <f t="shared" si="13"/>
        <v>0</v>
      </c>
      <c r="AZ69" s="60">
        <f t="shared" si="14"/>
        <v>0</v>
      </c>
      <c r="BA69" s="60">
        <f t="shared" si="15"/>
        <v>0</v>
      </c>
    </row>
    <row r="70" spans="1:53" ht="34.5" customHeight="1" x14ac:dyDescent="0.25">
      <c r="A70" s="32" t="s">
        <v>237</v>
      </c>
      <c r="B70" s="17" t="s">
        <v>46</v>
      </c>
      <c r="C70" s="56">
        <v>6108.8</v>
      </c>
      <c r="D70" s="56">
        <v>3030.8</v>
      </c>
      <c r="E70" s="61">
        <f t="shared" si="39"/>
        <v>2162</v>
      </c>
      <c r="F70" s="56"/>
      <c r="G70" s="56">
        <v>916</v>
      </c>
      <c r="H70" s="57">
        <v>5192.8</v>
      </c>
      <c r="I70" s="58"/>
      <c r="J70" s="52">
        <f t="shared" si="36"/>
        <v>5192.8</v>
      </c>
      <c r="K70" s="58"/>
      <c r="L70" s="57">
        <v>2666.13</v>
      </c>
      <c r="M70" s="56"/>
      <c r="N70" s="51">
        <f t="shared" si="37"/>
        <v>2666.13</v>
      </c>
      <c r="O70" s="56"/>
      <c r="P70" s="56">
        <v>0</v>
      </c>
      <c r="Q70" s="56"/>
      <c r="R70" s="51">
        <f t="shared" si="38"/>
        <v>0</v>
      </c>
      <c r="S70" s="56"/>
      <c r="T70" s="56"/>
      <c r="U70" s="80">
        <f t="shared" ref="U70:U132" si="40">P70/H70%</f>
        <v>0</v>
      </c>
      <c r="V70" s="24">
        <f t="shared" si="20"/>
        <v>0</v>
      </c>
      <c r="W70" s="24">
        <f t="shared" si="21"/>
        <v>0</v>
      </c>
      <c r="X70" s="24">
        <f t="shared" si="22"/>
        <v>0</v>
      </c>
      <c r="Y70" s="24">
        <f t="shared" si="23"/>
        <v>0</v>
      </c>
      <c r="AX70" s="60">
        <f t="shared" si="12"/>
        <v>2526.67</v>
      </c>
      <c r="AY70" s="60">
        <f t="shared" si="13"/>
        <v>0</v>
      </c>
      <c r="AZ70" s="60">
        <f t="shared" si="14"/>
        <v>2526.67</v>
      </c>
      <c r="BA70" s="60">
        <f t="shared" si="15"/>
        <v>0</v>
      </c>
    </row>
    <row r="71" spans="1:53" ht="50.25" customHeight="1" x14ac:dyDescent="0.25">
      <c r="A71" s="32" t="s">
        <v>238</v>
      </c>
      <c r="B71" s="17" t="s">
        <v>119</v>
      </c>
      <c r="C71" s="56">
        <v>154000</v>
      </c>
      <c r="D71" s="56"/>
      <c r="E71" s="61">
        <f t="shared" si="39"/>
        <v>154000</v>
      </c>
      <c r="F71" s="56"/>
      <c r="G71" s="56"/>
      <c r="H71" s="57">
        <v>154500</v>
      </c>
      <c r="I71" s="58"/>
      <c r="J71" s="52">
        <f t="shared" si="36"/>
        <v>154500</v>
      </c>
      <c r="K71" s="58"/>
      <c r="L71" s="57">
        <v>154473.4</v>
      </c>
      <c r="M71" s="56"/>
      <c r="N71" s="51">
        <f t="shared" si="37"/>
        <v>154473.4</v>
      </c>
      <c r="O71" s="56"/>
      <c r="P71" s="56">
        <v>5973.4</v>
      </c>
      <c r="Q71" s="56"/>
      <c r="R71" s="51">
        <f t="shared" si="38"/>
        <v>5973.4</v>
      </c>
      <c r="S71" s="56"/>
      <c r="T71" s="56"/>
      <c r="U71" s="80">
        <f t="shared" si="40"/>
        <v>3.8662783171521031</v>
      </c>
      <c r="V71" s="24">
        <f t="shared" si="20"/>
        <v>0</v>
      </c>
      <c r="W71" s="24">
        <f t="shared" si="21"/>
        <v>0</v>
      </c>
      <c r="X71" s="24">
        <f t="shared" si="22"/>
        <v>0</v>
      </c>
      <c r="Y71" s="24">
        <f t="shared" si="23"/>
        <v>0</v>
      </c>
      <c r="AX71" s="60">
        <f t="shared" ref="AX71:AX134" si="41">H71-L71</f>
        <v>26.600000000005821</v>
      </c>
      <c r="AY71" s="60">
        <f t="shared" ref="AY71:AY134" si="42">I71-M71</f>
        <v>0</v>
      </c>
      <c r="AZ71" s="60">
        <f t="shared" ref="AZ71:AZ134" si="43">J71-N71</f>
        <v>26.600000000005821</v>
      </c>
      <c r="BA71" s="60">
        <f t="shared" ref="BA71:BA134" si="44">K71-O71</f>
        <v>0</v>
      </c>
    </row>
    <row r="72" spans="1:53" ht="33" customHeight="1" x14ac:dyDescent="0.25">
      <c r="A72" s="32" t="s">
        <v>239</v>
      </c>
      <c r="B72" s="37" t="s">
        <v>55</v>
      </c>
      <c r="C72" s="56">
        <v>9185.7999999999993</v>
      </c>
      <c r="D72" s="56">
        <v>9002</v>
      </c>
      <c r="E72" s="56">
        <v>183.8</v>
      </c>
      <c r="F72" s="56"/>
      <c r="G72" s="56"/>
      <c r="H72" s="57"/>
      <c r="I72" s="58"/>
      <c r="J72" s="52"/>
      <c r="K72" s="58"/>
      <c r="L72" s="57"/>
      <c r="M72" s="56"/>
      <c r="N72" s="51"/>
      <c r="O72" s="56"/>
      <c r="P72" s="56"/>
      <c r="Q72" s="56"/>
      <c r="R72" s="51"/>
      <c r="S72" s="56"/>
      <c r="T72" s="56"/>
      <c r="U72" s="80">
        <v>0</v>
      </c>
      <c r="V72" s="24">
        <f t="shared" si="20"/>
        <v>-7.3896444519050419E-13</v>
      </c>
      <c r="W72" s="24">
        <f t="shared" si="21"/>
        <v>0</v>
      </c>
      <c r="X72" s="24">
        <f t="shared" si="22"/>
        <v>0</v>
      </c>
      <c r="Y72" s="24">
        <f t="shared" si="23"/>
        <v>0</v>
      </c>
      <c r="AX72" s="60">
        <f t="shared" si="41"/>
        <v>0</v>
      </c>
      <c r="AY72" s="60">
        <f t="shared" si="42"/>
        <v>0</v>
      </c>
      <c r="AZ72" s="60">
        <f t="shared" si="43"/>
        <v>0</v>
      </c>
      <c r="BA72" s="60">
        <f t="shared" si="44"/>
        <v>0</v>
      </c>
    </row>
    <row r="73" spans="1:53" ht="62.25" customHeight="1" x14ac:dyDescent="0.25">
      <c r="A73" s="32" t="s">
        <v>240</v>
      </c>
      <c r="B73" s="17" t="s">
        <v>47</v>
      </c>
      <c r="C73" s="56">
        <v>56278.400000000001</v>
      </c>
      <c r="D73" s="56">
        <v>1035.5</v>
      </c>
      <c r="E73" s="61">
        <f t="shared" si="39"/>
        <v>55242.9</v>
      </c>
      <c r="F73" s="56"/>
      <c r="G73" s="56"/>
      <c r="H73" s="57">
        <v>56278.400000000001</v>
      </c>
      <c r="I73" s="58"/>
      <c r="J73" s="52">
        <f t="shared" si="36"/>
        <v>56278.400000000001</v>
      </c>
      <c r="K73" s="58"/>
      <c r="L73" s="57">
        <v>15166.37</v>
      </c>
      <c r="M73" s="56"/>
      <c r="N73" s="51">
        <f t="shared" si="37"/>
        <v>15166.37</v>
      </c>
      <c r="O73" s="56"/>
      <c r="P73" s="56">
        <v>13861.06</v>
      </c>
      <c r="Q73" s="56"/>
      <c r="R73" s="51">
        <f t="shared" si="38"/>
        <v>13861.06</v>
      </c>
      <c r="S73" s="56"/>
      <c r="T73" s="56"/>
      <c r="U73" s="80">
        <f t="shared" si="40"/>
        <v>24.629449309148804</v>
      </c>
      <c r="V73" s="24">
        <f t="shared" si="20"/>
        <v>0</v>
      </c>
      <c r="W73" s="24">
        <f t="shared" si="21"/>
        <v>0</v>
      </c>
      <c r="X73" s="24">
        <f t="shared" si="22"/>
        <v>0</v>
      </c>
      <c r="Y73" s="24">
        <f t="shared" si="23"/>
        <v>0</v>
      </c>
      <c r="AX73" s="60">
        <f t="shared" si="41"/>
        <v>41112.03</v>
      </c>
      <c r="AY73" s="60">
        <f t="shared" si="42"/>
        <v>0</v>
      </c>
      <c r="AZ73" s="60">
        <f t="shared" si="43"/>
        <v>41112.03</v>
      </c>
      <c r="BA73" s="60">
        <f t="shared" si="44"/>
        <v>0</v>
      </c>
    </row>
    <row r="74" spans="1:53" ht="89.25" customHeight="1" x14ac:dyDescent="0.25">
      <c r="A74" s="32" t="s">
        <v>241</v>
      </c>
      <c r="B74" s="17" t="s">
        <v>118</v>
      </c>
      <c r="C74" s="56">
        <v>197137.2</v>
      </c>
      <c r="D74" s="56"/>
      <c r="E74" s="61">
        <f t="shared" si="39"/>
        <v>197137.2</v>
      </c>
      <c r="F74" s="56"/>
      <c r="G74" s="56"/>
      <c r="H74" s="57">
        <v>197137.2</v>
      </c>
      <c r="I74" s="58"/>
      <c r="J74" s="52">
        <f t="shared" si="36"/>
        <v>197137.2</v>
      </c>
      <c r="K74" s="58"/>
      <c r="L74" s="57">
        <v>191806</v>
      </c>
      <c r="M74" s="56"/>
      <c r="N74" s="51">
        <f t="shared" si="37"/>
        <v>191806</v>
      </c>
      <c r="O74" s="56"/>
      <c r="P74" s="56">
        <v>38952.69</v>
      </c>
      <c r="Q74" s="56"/>
      <c r="R74" s="51">
        <f t="shared" si="38"/>
        <v>38952.69</v>
      </c>
      <c r="S74" s="56"/>
      <c r="T74" s="56"/>
      <c r="U74" s="80">
        <f t="shared" si="40"/>
        <v>19.759177872060675</v>
      </c>
      <c r="V74" s="24">
        <f t="shared" si="20"/>
        <v>0</v>
      </c>
      <c r="W74" s="24">
        <f t="shared" si="21"/>
        <v>0</v>
      </c>
      <c r="X74" s="24">
        <f t="shared" si="22"/>
        <v>0</v>
      </c>
      <c r="Y74" s="24">
        <f t="shared" si="23"/>
        <v>0</v>
      </c>
      <c r="AX74" s="60">
        <f t="shared" si="41"/>
        <v>5331.2000000000116</v>
      </c>
      <c r="AY74" s="60">
        <f t="shared" si="42"/>
        <v>0</v>
      </c>
      <c r="AZ74" s="60">
        <f t="shared" si="43"/>
        <v>5331.2000000000116</v>
      </c>
      <c r="BA74" s="60">
        <f t="shared" si="44"/>
        <v>0</v>
      </c>
    </row>
    <row r="75" spans="1:53" ht="47.25" customHeight="1" x14ac:dyDescent="0.25">
      <c r="A75" s="39">
        <v>7</v>
      </c>
      <c r="B75" s="27" t="s">
        <v>329</v>
      </c>
      <c r="C75" s="55">
        <f>SUM(C76:C80)</f>
        <v>539343.6</v>
      </c>
      <c r="D75" s="55">
        <f t="shared" ref="D75:T75" si="45">SUM(D76:D80)</f>
        <v>0</v>
      </c>
      <c r="E75" s="55">
        <f t="shared" si="45"/>
        <v>539343.6</v>
      </c>
      <c r="F75" s="55">
        <f t="shared" si="45"/>
        <v>0</v>
      </c>
      <c r="G75" s="55">
        <f t="shared" si="45"/>
        <v>0</v>
      </c>
      <c r="H75" s="55">
        <f t="shared" si="45"/>
        <v>498167.1</v>
      </c>
      <c r="I75" s="55">
        <f t="shared" si="45"/>
        <v>0</v>
      </c>
      <c r="J75" s="55">
        <f t="shared" si="45"/>
        <v>498167.1</v>
      </c>
      <c r="K75" s="55">
        <f t="shared" si="45"/>
        <v>0</v>
      </c>
      <c r="L75" s="55">
        <f t="shared" si="45"/>
        <v>340340.55</v>
      </c>
      <c r="M75" s="55">
        <f t="shared" si="45"/>
        <v>0</v>
      </c>
      <c r="N75" s="55">
        <f t="shared" si="45"/>
        <v>340340.55</v>
      </c>
      <c r="O75" s="55">
        <f t="shared" si="45"/>
        <v>0</v>
      </c>
      <c r="P75" s="55">
        <f t="shared" si="45"/>
        <v>69179.960000000006</v>
      </c>
      <c r="Q75" s="55">
        <f t="shared" si="45"/>
        <v>0</v>
      </c>
      <c r="R75" s="55">
        <f t="shared" si="45"/>
        <v>69179.960000000006</v>
      </c>
      <c r="S75" s="55">
        <f t="shared" si="45"/>
        <v>0</v>
      </c>
      <c r="T75" s="55">
        <f t="shared" si="45"/>
        <v>0</v>
      </c>
      <c r="U75" s="80">
        <f t="shared" si="40"/>
        <v>13.886898592861716</v>
      </c>
      <c r="V75" s="24" t="e">
        <f>#REF!-D75-E75-F75-G75</f>
        <v>#REF!</v>
      </c>
      <c r="W75" s="24">
        <f t="shared" si="21"/>
        <v>0</v>
      </c>
      <c r="X75" s="24">
        <f t="shared" si="22"/>
        <v>0</v>
      </c>
      <c r="Y75" s="24">
        <f t="shared" si="23"/>
        <v>0</v>
      </c>
      <c r="Z75" s="26" t="e">
        <f>#REF!-C76-C77-C78-C79-C80</f>
        <v>#REF!</v>
      </c>
      <c r="AA75" s="26">
        <f t="shared" ref="AA75:AQ75" si="46">D75-D76-D77-D78-D79-D80</f>
        <v>0</v>
      </c>
      <c r="AB75" s="26">
        <f t="shared" si="46"/>
        <v>0</v>
      </c>
      <c r="AC75" s="26">
        <f t="shared" si="46"/>
        <v>0</v>
      </c>
      <c r="AD75" s="26">
        <f t="shared" si="46"/>
        <v>0</v>
      </c>
      <c r="AE75" s="26">
        <f t="shared" si="46"/>
        <v>0</v>
      </c>
      <c r="AF75" s="26">
        <f t="shared" si="46"/>
        <v>0</v>
      </c>
      <c r="AG75" s="26">
        <f t="shared" si="46"/>
        <v>0</v>
      </c>
      <c r="AH75" s="26">
        <f t="shared" si="46"/>
        <v>0</v>
      </c>
      <c r="AI75" s="26">
        <f t="shared" si="46"/>
        <v>0</v>
      </c>
      <c r="AJ75" s="26">
        <f t="shared" si="46"/>
        <v>0</v>
      </c>
      <c r="AK75" s="26">
        <f t="shared" si="46"/>
        <v>0</v>
      </c>
      <c r="AL75" s="26">
        <f t="shared" si="46"/>
        <v>0</v>
      </c>
      <c r="AM75" s="26">
        <f t="shared" si="46"/>
        <v>0</v>
      </c>
      <c r="AN75" s="26">
        <f t="shared" si="46"/>
        <v>0</v>
      </c>
      <c r="AO75" s="26">
        <f t="shared" si="46"/>
        <v>0</v>
      </c>
      <c r="AP75" s="26">
        <f t="shared" si="46"/>
        <v>0</v>
      </c>
      <c r="AQ75" s="26">
        <f t="shared" si="46"/>
        <v>0</v>
      </c>
      <c r="AX75" s="60">
        <f t="shared" si="41"/>
        <v>157826.54999999999</v>
      </c>
      <c r="AY75" s="60">
        <f t="shared" si="42"/>
        <v>0</v>
      </c>
      <c r="AZ75" s="60">
        <f t="shared" si="43"/>
        <v>157826.54999999999</v>
      </c>
      <c r="BA75" s="60">
        <f t="shared" si="44"/>
        <v>0</v>
      </c>
    </row>
    <row r="76" spans="1:53" ht="47.25" customHeight="1" x14ac:dyDescent="0.25">
      <c r="A76" s="32" t="s">
        <v>242</v>
      </c>
      <c r="B76" s="17" t="s">
        <v>117</v>
      </c>
      <c r="C76" s="56">
        <v>29078.3</v>
      </c>
      <c r="D76" s="56"/>
      <c r="E76" s="59">
        <f t="shared" ref="E76:E80" si="47">C76</f>
        <v>29078.3</v>
      </c>
      <c r="F76" s="56"/>
      <c r="G76" s="56"/>
      <c r="H76" s="57">
        <v>29078.3</v>
      </c>
      <c r="I76" s="58"/>
      <c r="J76" s="58">
        <f t="shared" ref="J76:J80" si="48">H76</f>
        <v>29078.3</v>
      </c>
      <c r="K76" s="58"/>
      <c r="L76" s="58">
        <v>3335.36</v>
      </c>
      <c r="M76" s="59"/>
      <c r="N76" s="59">
        <f t="shared" ref="N76:N80" si="49">L76</f>
        <v>3335.36</v>
      </c>
      <c r="O76" s="59"/>
      <c r="P76" s="59">
        <v>974.11</v>
      </c>
      <c r="Q76" s="59"/>
      <c r="R76" s="59">
        <f t="shared" ref="R76:R80" si="50">P76</f>
        <v>974.11</v>
      </c>
      <c r="S76" s="56"/>
      <c r="T76" s="62"/>
      <c r="U76" s="80">
        <f t="shared" si="40"/>
        <v>3.3499551211728331</v>
      </c>
      <c r="V76" s="24">
        <f t="shared" si="20"/>
        <v>0</v>
      </c>
      <c r="W76" s="24">
        <f t="shared" si="21"/>
        <v>0</v>
      </c>
      <c r="X76" s="24">
        <f t="shared" si="22"/>
        <v>0</v>
      </c>
      <c r="Y76" s="24">
        <f t="shared" si="23"/>
        <v>0</v>
      </c>
      <c r="AX76" s="60">
        <f t="shared" si="41"/>
        <v>25742.94</v>
      </c>
      <c r="AY76" s="60">
        <f t="shared" si="42"/>
        <v>0</v>
      </c>
      <c r="AZ76" s="60">
        <f t="shared" si="43"/>
        <v>25742.94</v>
      </c>
      <c r="BA76" s="60">
        <f t="shared" si="44"/>
        <v>0</v>
      </c>
    </row>
    <row r="77" spans="1:53" ht="33.75" customHeight="1" x14ac:dyDescent="0.25">
      <c r="A77" s="32" t="s">
        <v>243</v>
      </c>
      <c r="B77" s="17" t="s">
        <v>116</v>
      </c>
      <c r="C77" s="56">
        <v>220190</v>
      </c>
      <c r="D77" s="56"/>
      <c r="E77" s="59">
        <f t="shared" si="47"/>
        <v>220190</v>
      </c>
      <c r="F77" s="56"/>
      <c r="G77" s="56"/>
      <c r="H77" s="57">
        <v>220190</v>
      </c>
      <c r="I77" s="58"/>
      <c r="J77" s="58">
        <f t="shared" si="48"/>
        <v>220190</v>
      </c>
      <c r="K77" s="58"/>
      <c r="L77" s="58">
        <v>220189.97</v>
      </c>
      <c r="M77" s="59"/>
      <c r="N77" s="59">
        <f t="shared" si="49"/>
        <v>220189.97</v>
      </c>
      <c r="O77" s="59"/>
      <c r="P77" s="59">
        <v>45948.83</v>
      </c>
      <c r="Q77" s="59"/>
      <c r="R77" s="59">
        <f t="shared" si="50"/>
        <v>45948.83</v>
      </c>
      <c r="S77" s="56"/>
      <c r="T77" s="62"/>
      <c r="U77" s="80">
        <f t="shared" si="40"/>
        <v>20.867809618965438</v>
      </c>
      <c r="V77" s="24">
        <f t="shared" si="20"/>
        <v>0</v>
      </c>
      <c r="W77" s="24">
        <f t="shared" si="21"/>
        <v>0</v>
      </c>
      <c r="X77" s="24">
        <f t="shared" si="22"/>
        <v>0</v>
      </c>
      <c r="Y77" s="24">
        <f t="shared" si="23"/>
        <v>0</v>
      </c>
      <c r="AX77" s="60">
        <f t="shared" si="41"/>
        <v>2.9999999998835847E-2</v>
      </c>
      <c r="AY77" s="60">
        <f t="shared" si="42"/>
        <v>0</v>
      </c>
      <c r="AZ77" s="60">
        <f t="shared" si="43"/>
        <v>2.9999999998835847E-2</v>
      </c>
      <c r="BA77" s="60">
        <f t="shared" si="44"/>
        <v>0</v>
      </c>
    </row>
    <row r="78" spans="1:53" ht="37.5" customHeight="1" x14ac:dyDescent="0.25">
      <c r="A78" s="32" t="s">
        <v>244</v>
      </c>
      <c r="B78" s="17" t="s">
        <v>115</v>
      </c>
      <c r="C78" s="56">
        <v>117551.8</v>
      </c>
      <c r="D78" s="56"/>
      <c r="E78" s="59">
        <f t="shared" si="47"/>
        <v>117551.8</v>
      </c>
      <c r="F78" s="56"/>
      <c r="G78" s="56"/>
      <c r="H78" s="57">
        <v>117551.8</v>
      </c>
      <c r="I78" s="58"/>
      <c r="J78" s="58">
        <f t="shared" si="48"/>
        <v>117551.8</v>
      </c>
      <c r="K78" s="58"/>
      <c r="L78" s="58"/>
      <c r="M78" s="59"/>
      <c r="N78" s="59">
        <f t="shared" si="49"/>
        <v>0</v>
      </c>
      <c r="O78" s="59"/>
      <c r="P78" s="59">
        <v>0</v>
      </c>
      <c r="Q78" s="59"/>
      <c r="R78" s="59">
        <f t="shared" si="50"/>
        <v>0</v>
      </c>
      <c r="S78" s="56"/>
      <c r="T78" s="62"/>
      <c r="U78" s="80">
        <f t="shared" si="40"/>
        <v>0</v>
      </c>
      <c r="V78" s="24">
        <f t="shared" si="20"/>
        <v>0</v>
      </c>
      <c r="W78" s="24">
        <f t="shared" si="21"/>
        <v>0</v>
      </c>
      <c r="X78" s="24">
        <f t="shared" si="22"/>
        <v>0</v>
      </c>
      <c r="Y78" s="24">
        <f t="shared" si="23"/>
        <v>0</v>
      </c>
      <c r="AX78" s="60">
        <f t="shared" si="41"/>
        <v>117551.8</v>
      </c>
      <c r="AY78" s="60">
        <f t="shared" si="42"/>
        <v>0</v>
      </c>
      <c r="AZ78" s="60">
        <f t="shared" si="43"/>
        <v>117551.8</v>
      </c>
      <c r="BA78" s="60">
        <f t="shared" si="44"/>
        <v>0</v>
      </c>
    </row>
    <row r="79" spans="1:53" ht="35.25" customHeight="1" x14ac:dyDescent="0.25">
      <c r="A79" s="32" t="s">
        <v>245</v>
      </c>
      <c r="B79" s="17" t="s">
        <v>114</v>
      </c>
      <c r="C79" s="56">
        <v>30609.599999999999</v>
      </c>
      <c r="D79" s="56"/>
      <c r="E79" s="59">
        <f t="shared" si="47"/>
        <v>30609.599999999999</v>
      </c>
      <c r="F79" s="56"/>
      <c r="G79" s="56"/>
      <c r="H79" s="57">
        <v>30609.599999999999</v>
      </c>
      <c r="I79" s="58"/>
      <c r="J79" s="58">
        <f t="shared" si="48"/>
        <v>30609.599999999999</v>
      </c>
      <c r="K79" s="58"/>
      <c r="L79" s="58">
        <v>30609.54</v>
      </c>
      <c r="M79" s="59"/>
      <c r="N79" s="59">
        <f t="shared" si="49"/>
        <v>30609.54</v>
      </c>
      <c r="O79" s="59"/>
      <c r="P79" s="59">
        <v>0</v>
      </c>
      <c r="Q79" s="59"/>
      <c r="R79" s="59">
        <f t="shared" si="50"/>
        <v>0</v>
      </c>
      <c r="S79" s="56"/>
      <c r="T79" s="62"/>
      <c r="U79" s="80">
        <f t="shared" si="40"/>
        <v>0</v>
      </c>
      <c r="V79" s="24">
        <f t="shared" ref="V79:V142" si="51">C79-D79-E79-F79-G79</f>
        <v>0</v>
      </c>
      <c r="W79" s="24">
        <f t="shared" ref="W79:W142" si="52">H79-I79-J79-K79</f>
        <v>0</v>
      </c>
      <c r="X79" s="24">
        <f t="shared" ref="X79:X142" si="53">L79-M79-N79-O79</f>
        <v>0</v>
      </c>
      <c r="Y79" s="24">
        <f t="shared" ref="Y79:Y142" si="54">P79-Q79-R79-S79</f>
        <v>0</v>
      </c>
      <c r="AX79" s="60">
        <f t="shared" si="41"/>
        <v>5.9999999997671694E-2</v>
      </c>
      <c r="AY79" s="60">
        <f t="shared" si="42"/>
        <v>0</v>
      </c>
      <c r="AZ79" s="60">
        <f t="shared" si="43"/>
        <v>5.9999999997671694E-2</v>
      </c>
      <c r="BA79" s="60">
        <f t="shared" si="44"/>
        <v>0</v>
      </c>
    </row>
    <row r="80" spans="1:53" ht="45.75" customHeight="1" x14ac:dyDescent="0.25">
      <c r="A80" s="32" t="s">
        <v>246</v>
      </c>
      <c r="B80" s="17" t="s">
        <v>33</v>
      </c>
      <c r="C80" s="56">
        <v>141913.9</v>
      </c>
      <c r="D80" s="56"/>
      <c r="E80" s="59">
        <f t="shared" si="47"/>
        <v>141913.9</v>
      </c>
      <c r="F80" s="56"/>
      <c r="G80" s="56"/>
      <c r="H80" s="57">
        <v>100737.4</v>
      </c>
      <c r="I80" s="58"/>
      <c r="J80" s="58">
        <f t="shared" si="48"/>
        <v>100737.4</v>
      </c>
      <c r="K80" s="58"/>
      <c r="L80" s="58">
        <v>86205.68</v>
      </c>
      <c r="M80" s="59"/>
      <c r="N80" s="59">
        <f t="shared" si="49"/>
        <v>86205.68</v>
      </c>
      <c r="O80" s="59"/>
      <c r="P80" s="59">
        <v>22257.02</v>
      </c>
      <c r="Q80" s="59"/>
      <c r="R80" s="59">
        <f t="shared" si="50"/>
        <v>22257.02</v>
      </c>
      <c r="S80" s="56"/>
      <c r="T80" s="62"/>
      <c r="U80" s="80">
        <f t="shared" si="40"/>
        <v>22.094098120459734</v>
      </c>
      <c r="V80" s="24">
        <f t="shared" si="51"/>
        <v>0</v>
      </c>
      <c r="W80" s="24">
        <f t="shared" si="52"/>
        <v>0</v>
      </c>
      <c r="X80" s="24">
        <f t="shared" si="53"/>
        <v>0</v>
      </c>
      <c r="Y80" s="24">
        <f t="shared" si="54"/>
        <v>0</v>
      </c>
      <c r="AX80" s="60">
        <f t="shared" si="41"/>
        <v>14531.720000000001</v>
      </c>
      <c r="AY80" s="60">
        <f t="shared" si="42"/>
        <v>0</v>
      </c>
      <c r="AZ80" s="60">
        <f t="shared" si="43"/>
        <v>14531.720000000001</v>
      </c>
      <c r="BA80" s="60">
        <f t="shared" si="44"/>
        <v>0</v>
      </c>
    </row>
    <row r="81" spans="1:53" ht="60" customHeight="1" x14ac:dyDescent="0.25">
      <c r="A81" s="39">
        <v>8</v>
      </c>
      <c r="B81" s="27" t="s">
        <v>45</v>
      </c>
      <c r="C81" s="55">
        <f t="shared" ref="C81:T81" si="55">SUM(C82:C86)</f>
        <v>6453440.1000000006</v>
      </c>
      <c r="D81" s="55">
        <f t="shared" si="55"/>
        <v>36196.800000000003</v>
      </c>
      <c r="E81" s="55">
        <f t="shared" si="55"/>
        <v>6417243.2999999998</v>
      </c>
      <c r="F81" s="55">
        <f t="shared" si="55"/>
        <v>0</v>
      </c>
      <c r="G81" s="55">
        <f t="shared" si="55"/>
        <v>0</v>
      </c>
      <c r="H81" s="55">
        <f t="shared" si="55"/>
        <v>6453440.1000000006</v>
      </c>
      <c r="I81" s="55">
        <f t="shared" si="55"/>
        <v>36196.800000000003</v>
      </c>
      <c r="J81" s="55">
        <f t="shared" si="55"/>
        <v>6417243.2999999998</v>
      </c>
      <c r="K81" s="55">
        <f t="shared" si="55"/>
        <v>0</v>
      </c>
      <c r="L81" s="55">
        <f t="shared" si="55"/>
        <v>6453440.1000000006</v>
      </c>
      <c r="M81" s="55">
        <f t="shared" si="55"/>
        <v>36196.800000000003</v>
      </c>
      <c r="N81" s="55">
        <f t="shared" si="55"/>
        <v>6417243.2999999998</v>
      </c>
      <c r="O81" s="55">
        <f t="shared" si="55"/>
        <v>0</v>
      </c>
      <c r="P81" s="55">
        <f t="shared" si="55"/>
        <v>2734650.69</v>
      </c>
      <c r="Q81" s="55">
        <f t="shared" si="55"/>
        <v>10647.22</v>
      </c>
      <c r="R81" s="55">
        <f t="shared" si="55"/>
        <v>2724003.47</v>
      </c>
      <c r="S81" s="55">
        <f t="shared" si="55"/>
        <v>0</v>
      </c>
      <c r="T81" s="55">
        <f t="shared" si="55"/>
        <v>0</v>
      </c>
      <c r="U81" s="80">
        <f t="shared" si="40"/>
        <v>42.37508441428006</v>
      </c>
      <c r="V81" s="24" t="e">
        <f>#REF!-#REF!-#REF!-#REF!-#REF!</f>
        <v>#REF!</v>
      </c>
      <c r="W81" s="24" t="e">
        <f>#REF!-#REF!-#REF!-#REF!</f>
        <v>#REF!</v>
      </c>
      <c r="X81" s="24" t="e">
        <f>#REF!-#REF!-#REF!-#REF!</f>
        <v>#REF!</v>
      </c>
      <c r="Y81" s="24" t="e">
        <f>#REF!-#REF!-#REF!-#REF!</f>
        <v>#REF!</v>
      </c>
      <c r="Z81" s="26" t="e">
        <f>#REF!-C82-C83-C84-C85-C86</f>
        <v>#REF!</v>
      </c>
      <c r="AA81" s="26" t="e">
        <f>#REF!-D82-D83-D84-D85-D86</f>
        <v>#REF!</v>
      </c>
      <c r="AB81" s="26" t="e">
        <f>#REF!-E82-E83-E84-E85-E86</f>
        <v>#REF!</v>
      </c>
      <c r="AC81" s="26" t="e">
        <f>#REF!-F82-F83-F84-F85-F86</f>
        <v>#REF!</v>
      </c>
      <c r="AD81" s="26" t="e">
        <f>#REF!-G82-G83-G84-G85-G86</f>
        <v>#REF!</v>
      </c>
      <c r="AE81" s="26" t="e">
        <f>#REF!-H82-H83-H84-H85-H86</f>
        <v>#REF!</v>
      </c>
      <c r="AF81" s="26" t="e">
        <f>#REF!-I82-I83-I84-I85-I86</f>
        <v>#REF!</v>
      </c>
      <c r="AG81" s="26" t="e">
        <f>#REF!-J82-J83-J84-J85-J86</f>
        <v>#REF!</v>
      </c>
      <c r="AH81" s="26" t="e">
        <f>#REF!-K82-K83-K84-K85-K86</f>
        <v>#REF!</v>
      </c>
      <c r="AI81" s="26" t="e">
        <f>#REF!-L82-L83-L84-L85-L86</f>
        <v>#REF!</v>
      </c>
      <c r="AJ81" s="26" t="e">
        <f>#REF!-M82-M83-M84-M85-M86</f>
        <v>#REF!</v>
      </c>
      <c r="AK81" s="26" t="e">
        <f>#REF!-N82-N83-N84-N85-N86</f>
        <v>#REF!</v>
      </c>
      <c r="AL81" s="26" t="e">
        <f>#REF!-O82-O83-O84-O85-O86</f>
        <v>#REF!</v>
      </c>
      <c r="AM81" s="26" t="e">
        <f>#REF!-P82-P83-P84-P85-P86</f>
        <v>#REF!</v>
      </c>
      <c r="AN81" s="26" t="e">
        <f>#REF!-Q82-Q83-Q84-Q85-Q86</f>
        <v>#REF!</v>
      </c>
      <c r="AO81" s="26" t="e">
        <f>#REF!-R82-R83-R84-R85-R86</f>
        <v>#REF!</v>
      </c>
      <c r="AP81" s="26" t="e">
        <f>#REF!-S82-S83-S84-S85-S86</f>
        <v>#REF!</v>
      </c>
      <c r="AQ81" s="26" t="e">
        <f>#REF!-T82-T83-T84-T85-T86</f>
        <v>#REF!</v>
      </c>
      <c r="AR81" s="26"/>
      <c r="AS81" s="26"/>
      <c r="AX81" s="60" t="e">
        <f>#REF!-#REF!</f>
        <v>#REF!</v>
      </c>
      <c r="AY81" s="60" t="e">
        <f>#REF!-#REF!</f>
        <v>#REF!</v>
      </c>
      <c r="AZ81" s="60" t="e">
        <f>#REF!-#REF!</f>
        <v>#REF!</v>
      </c>
      <c r="BA81" s="60" t="e">
        <f>#REF!-#REF!</f>
        <v>#REF!</v>
      </c>
    </row>
    <row r="82" spans="1:53" ht="45.75" customHeight="1" x14ac:dyDescent="0.25">
      <c r="A82" s="32" t="s">
        <v>247</v>
      </c>
      <c r="B82" s="17" t="s">
        <v>113</v>
      </c>
      <c r="C82" s="56">
        <v>152218.29999999999</v>
      </c>
      <c r="D82" s="56"/>
      <c r="E82" s="61">
        <f t="shared" ref="E82:E139" si="56">C82-D82-G82</f>
        <v>152218.29999999999</v>
      </c>
      <c r="F82" s="56"/>
      <c r="G82" s="56"/>
      <c r="H82" s="57">
        <v>152218.29999999999</v>
      </c>
      <c r="I82" s="58"/>
      <c r="J82" s="52">
        <f t="shared" ref="J82:J86" si="57">H82-I82-K82</f>
        <v>152218.29999999999</v>
      </c>
      <c r="K82" s="58"/>
      <c r="L82" s="57">
        <v>152218.29999999999</v>
      </c>
      <c r="M82" s="56"/>
      <c r="N82" s="51">
        <f t="shared" ref="N82:N86" si="58">L82-M82-O82</f>
        <v>152218.29999999999</v>
      </c>
      <c r="O82" s="56"/>
      <c r="P82" s="56">
        <v>0</v>
      </c>
      <c r="Q82" s="56"/>
      <c r="R82" s="51">
        <f t="shared" ref="R82:R86" si="59">P82-Q82-S82</f>
        <v>0</v>
      </c>
      <c r="S82" s="56"/>
      <c r="T82" s="56"/>
      <c r="U82" s="80">
        <f t="shared" si="40"/>
        <v>0</v>
      </c>
      <c r="V82" s="24">
        <f t="shared" si="51"/>
        <v>0</v>
      </c>
      <c r="W82" s="24">
        <f t="shared" si="52"/>
        <v>0</v>
      </c>
      <c r="X82" s="24">
        <f t="shared" si="53"/>
        <v>0</v>
      </c>
      <c r="Y82" s="24">
        <f t="shared" si="54"/>
        <v>0</v>
      </c>
      <c r="AX82" s="60">
        <f t="shared" si="41"/>
        <v>0</v>
      </c>
      <c r="AY82" s="60">
        <f t="shared" si="42"/>
        <v>0</v>
      </c>
      <c r="AZ82" s="60">
        <f t="shared" si="43"/>
        <v>0</v>
      </c>
      <c r="BA82" s="60">
        <f t="shared" si="44"/>
        <v>0</v>
      </c>
    </row>
    <row r="83" spans="1:53" ht="17.25" customHeight="1" x14ac:dyDescent="0.25">
      <c r="A83" s="32" t="s">
        <v>248</v>
      </c>
      <c r="B83" s="17" t="s">
        <v>109</v>
      </c>
      <c r="C83" s="56">
        <v>83450.600000000006</v>
      </c>
      <c r="D83" s="56">
        <v>36196.800000000003</v>
      </c>
      <c r="E83" s="61">
        <f t="shared" si="56"/>
        <v>47253.8</v>
      </c>
      <c r="F83" s="56"/>
      <c r="G83" s="56"/>
      <c r="H83" s="57">
        <v>83450.600000000006</v>
      </c>
      <c r="I83" s="58">
        <v>36196.800000000003</v>
      </c>
      <c r="J83" s="54">
        <f t="shared" si="57"/>
        <v>47253.8</v>
      </c>
      <c r="K83" s="58"/>
      <c r="L83" s="58">
        <v>83450.600000000006</v>
      </c>
      <c r="M83" s="59">
        <v>36196.800000000003</v>
      </c>
      <c r="N83" s="61">
        <f t="shared" si="58"/>
        <v>47253.8</v>
      </c>
      <c r="O83" s="59"/>
      <c r="P83" s="59">
        <v>24546.84</v>
      </c>
      <c r="Q83" s="59">
        <v>10647.22</v>
      </c>
      <c r="R83" s="61">
        <f t="shared" si="59"/>
        <v>13899.62</v>
      </c>
      <c r="S83" s="56"/>
      <c r="T83" s="56"/>
      <c r="U83" s="80">
        <f t="shared" si="40"/>
        <v>29.414815471668266</v>
      </c>
      <c r="V83" s="24">
        <f t="shared" si="51"/>
        <v>0</v>
      </c>
      <c r="W83" s="24">
        <f t="shared" si="52"/>
        <v>0</v>
      </c>
      <c r="X83" s="24">
        <f t="shared" si="53"/>
        <v>0</v>
      </c>
      <c r="Y83" s="24">
        <f t="shared" si="54"/>
        <v>0</v>
      </c>
      <c r="AX83" s="60">
        <f t="shared" si="41"/>
        <v>0</v>
      </c>
      <c r="AY83" s="60">
        <f t="shared" si="42"/>
        <v>0</v>
      </c>
      <c r="AZ83" s="60">
        <f t="shared" si="43"/>
        <v>0</v>
      </c>
      <c r="BA83" s="60">
        <f t="shared" si="44"/>
        <v>0</v>
      </c>
    </row>
    <row r="84" spans="1:53" ht="75.75" customHeight="1" x14ac:dyDescent="0.25">
      <c r="A84" s="32" t="s">
        <v>249</v>
      </c>
      <c r="B84" s="17" t="s">
        <v>112</v>
      </c>
      <c r="C84" s="56">
        <v>6102458.2999999998</v>
      </c>
      <c r="D84" s="56"/>
      <c r="E84" s="61">
        <f t="shared" si="56"/>
        <v>6102458.2999999998</v>
      </c>
      <c r="F84" s="56"/>
      <c r="G84" s="56"/>
      <c r="H84" s="57">
        <v>6102458.2999999998</v>
      </c>
      <c r="I84" s="58"/>
      <c r="J84" s="52">
        <f t="shared" si="57"/>
        <v>6102458.2999999998</v>
      </c>
      <c r="K84" s="58"/>
      <c r="L84" s="57">
        <v>6102458.2999999998</v>
      </c>
      <c r="M84" s="56"/>
      <c r="N84" s="51">
        <f t="shared" si="58"/>
        <v>6102458.2999999998</v>
      </c>
      <c r="O84" s="56"/>
      <c r="P84" s="56">
        <v>2694208.71</v>
      </c>
      <c r="Q84" s="56"/>
      <c r="R84" s="51">
        <f t="shared" si="59"/>
        <v>2694208.71</v>
      </c>
      <c r="S84" s="56"/>
      <c r="T84" s="56"/>
      <c r="U84" s="80">
        <f t="shared" si="40"/>
        <v>44.149563627497464</v>
      </c>
      <c r="V84" s="24">
        <f t="shared" si="51"/>
        <v>0</v>
      </c>
      <c r="W84" s="24">
        <f t="shared" si="52"/>
        <v>0</v>
      </c>
      <c r="X84" s="24">
        <f t="shared" si="53"/>
        <v>0</v>
      </c>
      <c r="Y84" s="24">
        <f t="shared" si="54"/>
        <v>0</v>
      </c>
      <c r="AX84" s="60">
        <f t="shared" si="41"/>
        <v>0</v>
      </c>
      <c r="AY84" s="60">
        <f t="shared" si="42"/>
        <v>0</v>
      </c>
      <c r="AZ84" s="60">
        <f t="shared" si="43"/>
        <v>0</v>
      </c>
      <c r="BA84" s="60">
        <f t="shared" si="44"/>
        <v>0</v>
      </c>
    </row>
    <row r="85" spans="1:53" ht="37.5" customHeight="1" x14ac:dyDescent="0.25">
      <c r="A85" s="32" t="s">
        <v>250</v>
      </c>
      <c r="B85" s="17" t="s">
        <v>111</v>
      </c>
      <c r="C85" s="56">
        <v>38360</v>
      </c>
      <c r="D85" s="56"/>
      <c r="E85" s="61">
        <f t="shared" si="56"/>
        <v>38360</v>
      </c>
      <c r="F85" s="56"/>
      <c r="G85" s="56"/>
      <c r="H85" s="57">
        <v>38360</v>
      </c>
      <c r="I85" s="58"/>
      <c r="J85" s="52">
        <f t="shared" si="57"/>
        <v>38360</v>
      </c>
      <c r="K85" s="58"/>
      <c r="L85" s="57">
        <v>38360</v>
      </c>
      <c r="M85" s="56"/>
      <c r="N85" s="51">
        <f t="shared" si="58"/>
        <v>38360</v>
      </c>
      <c r="O85" s="56"/>
      <c r="P85" s="56">
        <v>0</v>
      </c>
      <c r="Q85" s="56"/>
      <c r="R85" s="51">
        <f t="shared" si="59"/>
        <v>0</v>
      </c>
      <c r="S85" s="56"/>
      <c r="T85" s="56"/>
      <c r="U85" s="80">
        <f t="shared" si="40"/>
        <v>0</v>
      </c>
      <c r="V85" s="24">
        <f t="shared" si="51"/>
        <v>0</v>
      </c>
      <c r="W85" s="24">
        <f t="shared" si="52"/>
        <v>0</v>
      </c>
      <c r="X85" s="24">
        <f t="shared" si="53"/>
        <v>0</v>
      </c>
      <c r="Y85" s="24">
        <f t="shared" si="54"/>
        <v>0</v>
      </c>
      <c r="AX85" s="60">
        <f t="shared" si="41"/>
        <v>0</v>
      </c>
      <c r="AY85" s="60">
        <f t="shared" si="42"/>
        <v>0</v>
      </c>
      <c r="AZ85" s="60">
        <f t="shared" si="43"/>
        <v>0</v>
      </c>
      <c r="BA85" s="60">
        <f t="shared" si="44"/>
        <v>0</v>
      </c>
    </row>
    <row r="86" spans="1:53" ht="50.25" customHeight="1" x14ac:dyDescent="0.25">
      <c r="A86" s="32" t="s">
        <v>251</v>
      </c>
      <c r="B86" s="17" t="s">
        <v>110</v>
      </c>
      <c r="C86" s="56">
        <v>76952.899999999994</v>
      </c>
      <c r="D86" s="56"/>
      <c r="E86" s="61">
        <f t="shared" si="56"/>
        <v>76952.899999999994</v>
      </c>
      <c r="F86" s="56"/>
      <c r="G86" s="56"/>
      <c r="H86" s="57">
        <v>76952.899999999994</v>
      </c>
      <c r="I86" s="58"/>
      <c r="J86" s="52">
        <f t="shared" si="57"/>
        <v>76952.899999999994</v>
      </c>
      <c r="K86" s="58"/>
      <c r="L86" s="57">
        <v>76952.899999999994</v>
      </c>
      <c r="M86" s="56"/>
      <c r="N86" s="51">
        <f t="shared" si="58"/>
        <v>76952.899999999994</v>
      </c>
      <c r="O86" s="56"/>
      <c r="P86" s="56">
        <v>15895.14</v>
      </c>
      <c r="Q86" s="56"/>
      <c r="R86" s="51">
        <f t="shared" si="59"/>
        <v>15895.14</v>
      </c>
      <c r="S86" s="56"/>
      <c r="T86" s="56"/>
      <c r="U86" s="80">
        <f t="shared" si="40"/>
        <v>20.655673795269575</v>
      </c>
      <c r="V86" s="24">
        <f t="shared" si="51"/>
        <v>0</v>
      </c>
      <c r="W86" s="24">
        <f t="shared" si="52"/>
        <v>0</v>
      </c>
      <c r="X86" s="24">
        <f t="shared" si="53"/>
        <v>0</v>
      </c>
      <c r="Y86" s="24">
        <f t="shared" si="54"/>
        <v>0</v>
      </c>
      <c r="AX86" s="60">
        <f t="shared" si="41"/>
        <v>0</v>
      </c>
      <c r="AY86" s="60">
        <f t="shared" si="42"/>
        <v>0</v>
      </c>
      <c r="AZ86" s="60">
        <f t="shared" si="43"/>
        <v>0</v>
      </c>
      <c r="BA86" s="60">
        <f t="shared" si="44"/>
        <v>0</v>
      </c>
    </row>
    <row r="87" spans="1:53" ht="46.5" customHeight="1" x14ac:dyDescent="0.25">
      <c r="A87" s="39">
        <v>9</v>
      </c>
      <c r="B87" s="27" t="s">
        <v>38</v>
      </c>
      <c r="C87" s="48">
        <f t="shared" ref="C87:T87" si="60">SUM(C88:C102)</f>
        <v>9176921.5999999996</v>
      </c>
      <c r="D87" s="48">
        <f t="shared" si="60"/>
        <v>835204.1</v>
      </c>
      <c r="E87" s="48">
        <f t="shared" si="60"/>
        <v>8341717.5</v>
      </c>
      <c r="F87" s="48">
        <f t="shared" si="60"/>
        <v>0</v>
      </c>
      <c r="G87" s="48">
        <f t="shared" si="60"/>
        <v>0</v>
      </c>
      <c r="H87" s="48">
        <f t="shared" si="60"/>
        <v>9240297.4000000004</v>
      </c>
      <c r="I87" s="48">
        <f t="shared" si="60"/>
        <v>0</v>
      </c>
      <c r="J87" s="48">
        <f t="shared" si="60"/>
        <v>9240297.4000000004</v>
      </c>
      <c r="K87" s="48">
        <f t="shared" si="60"/>
        <v>0</v>
      </c>
      <c r="L87" s="48">
        <f t="shared" si="60"/>
        <v>8395950.1500000004</v>
      </c>
      <c r="M87" s="48">
        <f t="shared" si="60"/>
        <v>0</v>
      </c>
      <c r="N87" s="48">
        <f t="shared" si="60"/>
        <v>8395950.1500000004</v>
      </c>
      <c r="O87" s="48">
        <f t="shared" si="60"/>
        <v>0</v>
      </c>
      <c r="P87" s="48">
        <f t="shared" si="60"/>
        <v>1980561.0500000003</v>
      </c>
      <c r="Q87" s="48">
        <f t="shared" si="60"/>
        <v>0</v>
      </c>
      <c r="R87" s="48">
        <f t="shared" si="60"/>
        <v>1980561.0500000003</v>
      </c>
      <c r="S87" s="48">
        <f t="shared" si="60"/>
        <v>0</v>
      </c>
      <c r="T87" s="48">
        <f t="shared" si="60"/>
        <v>0</v>
      </c>
      <c r="U87" s="80">
        <f t="shared" si="40"/>
        <v>21.433953521885563</v>
      </c>
      <c r="V87" s="24">
        <f t="shared" si="51"/>
        <v>0</v>
      </c>
      <c r="W87" s="24">
        <f t="shared" si="52"/>
        <v>0</v>
      </c>
      <c r="X87" s="24">
        <f t="shared" si="53"/>
        <v>0</v>
      </c>
      <c r="Y87" s="24">
        <f t="shared" si="54"/>
        <v>0</v>
      </c>
      <c r="Z87" s="26">
        <f>C87-C88-C89-C90-C91-C92-C93-C94-C95-C96-C97-C98-C99-C100-C101-C102</f>
        <v>0</v>
      </c>
      <c r="AA87" s="26">
        <f t="shared" ref="AA87:AQ87" si="61">D87-D88-D89-D90-D91-D92-D93-D94-D95-D96-D97-D98-D99-D100-D101-D102</f>
        <v>2.1827872842550278E-11</v>
      </c>
      <c r="AB87" s="26">
        <f t="shared" si="61"/>
        <v>0</v>
      </c>
      <c r="AC87" s="26">
        <f t="shared" si="61"/>
        <v>0</v>
      </c>
      <c r="AD87" s="26">
        <f t="shared" si="61"/>
        <v>0</v>
      </c>
      <c r="AE87" s="26">
        <f t="shared" si="61"/>
        <v>0</v>
      </c>
      <c r="AF87" s="26">
        <f t="shared" si="61"/>
        <v>0</v>
      </c>
      <c r="AG87" s="26">
        <f t="shared" si="61"/>
        <v>0</v>
      </c>
      <c r="AH87" s="26">
        <f t="shared" si="61"/>
        <v>0</v>
      </c>
      <c r="AI87" s="26">
        <f t="shared" si="61"/>
        <v>0</v>
      </c>
      <c r="AJ87" s="26">
        <f t="shared" si="61"/>
        <v>0</v>
      </c>
      <c r="AK87" s="26">
        <f t="shared" si="61"/>
        <v>0</v>
      </c>
      <c r="AL87" s="26">
        <f t="shared" si="61"/>
        <v>0</v>
      </c>
      <c r="AM87" s="26">
        <f t="shared" si="61"/>
        <v>0</v>
      </c>
      <c r="AN87" s="26">
        <f t="shared" si="61"/>
        <v>0</v>
      </c>
      <c r="AO87" s="26">
        <f t="shared" si="61"/>
        <v>0</v>
      </c>
      <c r="AP87" s="26">
        <f t="shared" si="61"/>
        <v>0</v>
      </c>
      <c r="AQ87" s="26">
        <f t="shared" si="61"/>
        <v>0</v>
      </c>
      <c r="AR87" s="26"/>
      <c r="AX87" s="60">
        <f t="shared" si="41"/>
        <v>844347.25</v>
      </c>
      <c r="AY87" s="60">
        <f t="shared" si="42"/>
        <v>0</v>
      </c>
      <c r="AZ87" s="60">
        <f t="shared" si="43"/>
        <v>844347.25</v>
      </c>
      <c r="BA87" s="60">
        <f t="shared" si="44"/>
        <v>0</v>
      </c>
    </row>
    <row r="88" spans="1:53" ht="33.75" customHeight="1" x14ac:dyDescent="0.25">
      <c r="A88" s="32" t="s">
        <v>252</v>
      </c>
      <c r="B88" s="17" t="s">
        <v>39</v>
      </c>
      <c r="C88" s="51">
        <v>110325</v>
      </c>
      <c r="D88" s="51"/>
      <c r="E88" s="61">
        <f t="shared" si="56"/>
        <v>110325</v>
      </c>
      <c r="F88" s="51"/>
      <c r="G88" s="51"/>
      <c r="H88" s="52">
        <v>110325</v>
      </c>
      <c r="I88" s="54"/>
      <c r="J88" s="54">
        <f t="shared" ref="J88:J102" si="62">H88</f>
        <v>110325</v>
      </c>
      <c r="K88" s="54"/>
      <c r="L88" s="54">
        <v>0</v>
      </c>
      <c r="M88" s="61"/>
      <c r="N88" s="61">
        <f t="shared" ref="N88:N102" si="63">L88</f>
        <v>0</v>
      </c>
      <c r="O88" s="61"/>
      <c r="P88" s="61">
        <v>0</v>
      </c>
      <c r="Q88" s="61"/>
      <c r="R88" s="61">
        <f t="shared" ref="R88:R102" si="64">P88</f>
        <v>0</v>
      </c>
      <c r="S88" s="51"/>
      <c r="T88" s="51"/>
      <c r="U88" s="80">
        <f t="shared" si="40"/>
        <v>0</v>
      </c>
      <c r="V88" s="24">
        <f t="shared" si="51"/>
        <v>0</v>
      </c>
      <c r="W88" s="24">
        <f t="shared" si="52"/>
        <v>0</v>
      </c>
      <c r="X88" s="24">
        <f t="shared" si="53"/>
        <v>0</v>
      </c>
      <c r="Y88" s="24">
        <f t="shared" si="54"/>
        <v>0</v>
      </c>
      <c r="AX88" s="60">
        <f t="shared" si="41"/>
        <v>110325</v>
      </c>
      <c r="AY88" s="60">
        <f t="shared" si="42"/>
        <v>0</v>
      </c>
      <c r="AZ88" s="60">
        <f t="shared" si="43"/>
        <v>110325</v>
      </c>
      <c r="BA88" s="60">
        <f t="shared" si="44"/>
        <v>0</v>
      </c>
    </row>
    <row r="89" spans="1:53" ht="24" customHeight="1" x14ac:dyDescent="0.25">
      <c r="A89" s="32" t="s">
        <v>253</v>
      </c>
      <c r="B89" s="17" t="s">
        <v>40</v>
      </c>
      <c r="C89" s="51">
        <v>19956.400000000001</v>
      </c>
      <c r="D89" s="51">
        <v>19557.2</v>
      </c>
      <c r="E89" s="61">
        <f t="shared" si="56"/>
        <v>399.20000000000073</v>
      </c>
      <c r="F89" s="51"/>
      <c r="G89" s="51"/>
      <c r="H89" s="52">
        <v>20586.599999999999</v>
      </c>
      <c r="I89" s="54"/>
      <c r="J89" s="54">
        <f t="shared" si="62"/>
        <v>20586.599999999999</v>
      </c>
      <c r="K89" s="54"/>
      <c r="L89" s="54">
        <v>20586.599999999999</v>
      </c>
      <c r="M89" s="61"/>
      <c r="N89" s="61">
        <f t="shared" si="63"/>
        <v>20586.599999999999</v>
      </c>
      <c r="O89" s="61"/>
      <c r="P89" s="61">
        <v>5112.8999999999996</v>
      </c>
      <c r="Q89" s="61"/>
      <c r="R89" s="61">
        <f t="shared" si="64"/>
        <v>5112.8999999999996</v>
      </c>
      <c r="S89" s="51"/>
      <c r="T89" s="51"/>
      <c r="U89" s="80">
        <f t="shared" si="40"/>
        <v>24.836058406924892</v>
      </c>
      <c r="V89" s="24">
        <f t="shared" si="51"/>
        <v>0</v>
      </c>
      <c r="W89" s="24">
        <f t="shared" si="52"/>
        <v>0</v>
      </c>
      <c r="X89" s="24">
        <f t="shared" si="53"/>
        <v>0</v>
      </c>
      <c r="Y89" s="24">
        <f t="shared" si="54"/>
        <v>0</v>
      </c>
      <c r="AX89" s="60">
        <f t="shared" si="41"/>
        <v>0</v>
      </c>
      <c r="AY89" s="60">
        <f t="shared" si="42"/>
        <v>0</v>
      </c>
      <c r="AZ89" s="60">
        <f t="shared" si="43"/>
        <v>0</v>
      </c>
      <c r="BA89" s="60">
        <f t="shared" si="44"/>
        <v>0</v>
      </c>
    </row>
    <row r="90" spans="1:53" ht="21.75" customHeight="1" x14ac:dyDescent="0.25">
      <c r="A90" s="32" t="s">
        <v>254</v>
      </c>
      <c r="B90" s="17" t="s">
        <v>129</v>
      </c>
      <c r="C90" s="51">
        <v>569477.9</v>
      </c>
      <c r="D90" s="51">
        <v>253818</v>
      </c>
      <c r="E90" s="61">
        <f t="shared" si="56"/>
        <v>315659.90000000002</v>
      </c>
      <c r="F90" s="51"/>
      <c r="G90" s="51"/>
      <c r="H90" s="52">
        <v>575425.30000000005</v>
      </c>
      <c r="I90" s="54"/>
      <c r="J90" s="54">
        <f t="shared" si="62"/>
        <v>575425.30000000005</v>
      </c>
      <c r="K90" s="54"/>
      <c r="L90" s="54">
        <v>18802.53</v>
      </c>
      <c r="M90" s="61"/>
      <c r="N90" s="61">
        <f t="shared" si="63"/>
        <v>18802.53</v>
      </c>
      <c r="O90" s="61"/>
      <c r="P90" s="61">
        <v>5947.3</v>
      </c>
      <c r="Q90" s="61"/>
      <c r="R90" s="61">
        <f t="shared" si="64"/>
        <v>5947.3</v>
      </c>
      <c r="S90" s="51"/>
      <c r="T90" s="51"/>
      <c r="U90" s="80">
        <f t="shared" si="40"/>
        <v>1.0335485770264186</v>
      </c>
      <c r="V90" s="24">
        <f t="shared" si="51"/>
        <v>0</v>
      </c>
      <c r="W90" s="24">
        <f t="shared" si="52"/>
        <v>0</v>
      </c>
      <c r="X90" s="24">
        <f t="shared" si="53"/>
        <v>0</v>
      </c>
      <c r="Y90" s="24">
        <f t="shared" si="54"/>
        <v>0</v>
      </c>
      <c r="AX90" s="60">
        <f t="shared" si="41"/>
        <v>556622.77</v>
      </c>
      <c r="AY90" s="60">
        <f t="shared" si="42"/>
        <v>0</v>
      </c>
      <c r="AZ90" s="60">
        <f t="shared" si="43"/>
        <v>556622.77</v>
      </c>
      <c r="BA90" s="60">
        <f t="shared" si="44"/>
        <v>0</v>
      </c>
    </row>
    <row r="91" spans="1:53" ht="33.75" customHeight="1" x14ac:dyDescent="0.25">
      <c r="A91" s="32" t="s">
        <v>255</v>
      </c>
      <c r="B91" s="17" t="s">
        <v>130</v>
      </c>
      <c r="C91" s="51">
        <v>181327.8</v>
      </c>
      <c r="D91" s="51">
        <v>177701.2</v>
      </c>
      <c r="E91" s="61">
        <f t="shared" si="56"/>
        <v>3626.5999999999767</v>
      </c>
      <c r="F91" s="51"/>
      <c r="G91" s="51"/>
      <c r="H91" s="52">
        <v>181327.8</v>
      </c>
      <c r="I91" s="54"/>
      <c r="J91" s="54">
        <f t="shared" si="62"/>
        <v>181327.8</v>
      </c>
      <c r="K91" s="54"/>
      <c r="L91" s="54">
        <v>181327.8</v>
      </c>
      <c r="M91" s="61"/>
      <c r="N91" s="61">
        <f t="shared" si="63"/>
        <v>181327.8</v>
      </c>
      <c r="O91" s="61"/>
      <c r="P91" s="61">
        <v>52781.46</v>
      </c>
      <c r="Q91" s="61"/>
      <c r="R91" s="61">
        <f t="shared" si="64"/>
        <v>52781.46</v>
      </c>
      <c r="S91" s="51"/>
      <c r="T91" s="51"/>
      <c r="U91" s="80">
        <f t="shared" si="40"/>
        <v>29.10831102566733</v>
      </c>
      <c r="V91" s="24">
        <f t="shared" si="51"/>
        <v>0</v>
      </c>
      <c r="W91" s="24">
        <f t="shared" si="52"/>
        <v>0</v>
      </c>
      <c r="X91" s="24">
        <f t="shared" si="53"/>
        <v>0</v>
      </c>
      <c r="Y91" s="24">
        <f t="shared" si="54"/>
        <v>0</v>
      </c>
      <c r="AX91" s="60">
        <f t="shared" si="41"/>
        <v>0</v>
      </c>
      <c r="AY91" s="60">
        <f t="shared" si="42"/>
        <v>0</v>
      </c>
      <c r="AZ91" s="60">
        <f t="shared" si="43"/>
        <v>0</v>
      </c>
      <c r="BA91" s="60">
        <f t="shared" si="44"/>
        <v>0</v>
      </c>
    </row>
    <row r="92" spans="1:53" ht="35.25" customHeight="1" x14ac:dyDescent="0.25">
      <c r="A92" s="32" t="s">
        <v>256</v>
      </c>
      <c r="B92" s="17" t="s">
        <v>128</v>
      </c>
      <c r="C92" s="51">
        <v>9307.2999999999993</v>
      </c>
      <c r="D92" s="51">
        <v>9120.5</v>
      </c>
      <c r="E92" s="61">
        <f t="shared" si="56"/>
        <v>186.79999999999927</v>
      </c>
      <c r="F92" s="51"/>
      <c r="G92" s="51"/>
      <c r="H92" s="52">
        <v>9307.2999999999993</v>
      </c>
      <c r="I92" s="54"/>
      <c r="J92" s="54">
        <f t="shared" si="62"/>
        <v>9307.2999999999993</v>
      </c>
      <c r="K92" s="54"/>
      <c r="L92" s="54">
        <v>9307.2999999999993</v>
      </c>
      <c r="M92" s="61"/>
      <c r="N92" s="61">
        <f t="shared" si="63"/>
        <v>9307.2999999999993</v>
      </c>
      <c r="O92" s="61"/>
      <c r="P92" s="61">
        <v>2103.3000000000002</v>
      </c>
      <c r="Q92" s="61"/>
      <c r="R92" s="61">
        <f t="shared" si="64"/>
        <v>2103.3000000000002</v>
      </c>
      <c r="S92" s="51"/>
      <c r="T92" s="51"/>
      <c r="U92" s="80">
        <f t="shared" si="40"/>
        <v>22.59839051067442</v>
      </c>
      <c r="V92" s="24">
        <f t="shared" si="51"/>
        <v>0</v>
      </c>
      <c r="W92" s="24">
        <f t="shared" si="52"/>
        <v>0</v>
      </c>
      <c r="X92" s="24">
        <f t="shared" si="53"/>
        <v>0</v>
      </c>
      <c r="Y92" s="24">
        <f t="shared" si="54"/>
        <v>0</v>
      </c>
      <c r="AX92" s="60">
        <f t="shared" si="41"/>
        <v>0</v>
      </c>
      <c r="AY92" s="60">
        <f t="shared" si="42"/>
        <v>0</v>
      </c>
      <c r="AZ92" s="60">
        <f t="shared" si="43"/>
        <v>0</v>
      </c>
      <c r="BA92" s="60">
        <f t="shared" si="44"/>
        <v>0</v>
      </c>
    </row>
    <row r="93" spans="1:53" ht="23.25" customHeight="1" x14ac:dyDescent="0.25">
      <c r="A93" s="32" t="s">
        <v>257</v>
      </c>
      <c r="B93" s="17" t="s">
        <v>126</v>
      </c>
      <c r="C93" s="51">
        <v>0</v>
      </c>
      <c r="D93" s="51"/>
      <c r="E93" s="61">
        <f t="shared" si="56"/>
        <v>0</v>
      </c>
      <c r="F93" s="51"/>
      <c r="G93" s="51"/>
      <c r="H93" s="52">
        <v>64252.3</v>
      </c>
      <c r="I93" s="54"/>
      <c r="J93" s="54">
        <f t="shared" si="62"/>
        <v>64252.3</v>
      </c>
      <c r="K93" s="54"/>
      <c r="L93" s="54">
        <v>106.96</v>
      </c>
      <c r="M93" s="61"/>
      <c r="N93" s="61">
        <f t="shared" si="63"/>
        <v>106.96</v>
      </c>
      <c r="O93" s="61"/>
      <c r="P93" s="61">
        <v>0</v>
      </c>
      <c r="Q93" s="61"/>
      <c r="R93" s="61">
        <f t="shared" si="64"/>
        <v>0</v>
      </c>
      <c r="S93" s="51"/>
      <c r="T93" s="51"/>
      <c r="U93" s="80">
        <f t="shared" si="40"/>
        <v>0</v>
      </c>
      <c r="V93" s="24">
        <f t="shared" si="51"/>
        <v>0</v>
      </c>
      <c r="W93" s="24">
        <f t="shared" si="52"/>
        <v>0</v>
      </c>
      <c r="X93" s="24">
        <f t="shared" si="53"/>
        <v>0</v>
      </c>
      <c r="Y93" s="24">
        <f t="shared" si="54"/>
        <v>0</v>
      </c>
      <c r="AX93" s="60">
        <f t="shared" si="41"/>
        <v>64145.340000000004</v>
      </c>
      <c r="AY93" s="60">
        <f t="shared" si="42"/>
        <v>0</v>
      </c>
      <c r="AZ93" s="60">
        <f t="shared" si="43"/>
        <v>64145.340000000004</v>
      </c>
      <c r="BA93" s="60">
        <f t="shared" si="44"/>
        <v>0</v>
      </c>
    </row>
    <row r="94" spans="1:53" ht="61.5" customHeight="1" x14ac:dyDescent="0.25">
      <c r="A94" s="32" t="s">
        <v>258</v>
      </c>
      <c r="B94" s="17" t="s">
        <v>330</v>
      </c>
      <c r="C94" s="51">
        <v>6573907</v>
      </c>
      <c r="D94" s="51">
        <v>287784.3</v>
      </c>
      <c r="E94" s="61">
        <f t="shared" si="56"/>
        <v>6286122.7000000002</v>
      </c>
      <c r="F94" s="51"/>
      <c r="G94" s="51"/>
      <c r="H94" s="52">
        <v>6576398.7999999998</v>
      </c>
      <c r="I94" s="54"/>
      <c r="J94" s="54">
        <f t="shared" si="62"/>
        <v>6576398.7999999998</v>
      </c>
      <c r="K94" s="54"/>
      <c r="L94" s="54">
        <v>6503665.7800000003</v>
      </c>
      <c r="M94" s="61"/>
      <c r="N94" s="61">
        <f t="shared" si="63"/>
        <v>6503665.7800000003</v>
      </c>
      <c r="O94" s="61"/>
      <c r="P94" s="61">
        <v>1487836.33</v>
      </c>
      <c r="Q94" s="61"/>
      <c r="R94" s="61">
        <f t="shared" si="64"/>
        <v>1487836.33</v>
      </c>
      <c r="S94" s="51"/>
      <c r="T94" s="51"/>
      <c r="U94" s="80">
        <f t="shared" si="40"/>
        <v>22.623876307501305</v>
      </c>
      <c r="V94" s="24">
        <f t="shared" si="51"/>
        <v>0</v>
      </c>
      <c r="W94" s="24">
        <f t="shared" si="52"/>
        <v>0</v>
      </c>
      <c r="X94" s="24">
        <f t="shared" si="53"/>
        <v>0</v>
      </c>
      <c r="Y94" s="24">
        <f t="shared" si="54"/>
        <v>0</v>
      </c>
      <c r="AX94" s="60">
        <f t="shared" si="41"/>
        <v>72733.019999999553</v>
      </c>
      <c r="AY94" s="60">
        <f t="shared" si="42"/>
        <v>0</v>
      </c>
      <c r="AZ94" s="60">
        <f t="shared" si="43"/>
        <v>72733.019999999553</v>
      </c>
      <c r="BA94" s="60">
        <f t="shared" si="44"/>
        <v>0</v>
      </c>
    </row>
    <row r="95" spans="1:53" ht="44.25" customHeight="1" x14ac:dyDescent="0.25">
      <c r="A95" s="32" t="s">
        <v>259</v>
      </c>
      <c r="B95" s="17" t="s">
        <v>331</v>
      </c>
      <c r="C95" s="51">
        <v>60599.8</v>
      </c>
      <c r="D95" s="51"/>
      <c r="E95" s="61">
        <f t="shared" si="56"/>
        <v>60599.8</v>
      </c>
      <c r="F95" s="51"/>
      <c r="G95" s="51"/>
      <c r="H95" s="54">
        <v>58829.8</v>
      </c>
      <c r="I95" s="54"/>
      <c r="J95" s="54">
        <f t="shared" si="62"/>
        <v>58829.8</v>
      </c>
      <c r="K95" s="54"/>
      <c r="L95" s="54">
        <v>60299.8</v>
      </c>
      <c r="M95" s="61"/>
      <c r="N95" s="61">
        <f t="shared" si="63"/>
        <v>60299.8</v>
      </c>
      <c r="O95" s="61"/>
      <c r="P95" s="61">
        <v>15221.81</v>
      </c>
      <c r="Q95" s="61"/>
      <c r="R95" s="61">
        <f t="shared" si="64"/>
        <v>15221.81</v>
      </c>
      <c r="S95" s="51"/>
      <c r="T95" s="51"/>
      <c r="U95" s="80">
        <f t="shared" si="40"/>
        <v>25.874318797616173</v>
      </c>
      <c r="V95" s="24">
        <f t="shared" si="51"/>
        <v>0</v>
      </c>
      <c r="W95" s="24">
        <f t="shared" si="52"/>
        <v>0</v>
      </c>
      <c r="X95" s="24">
        <f t="shared" si="53"/>
        <v>0</v>
      </c>
      <c r="Y95" s="24">
        <f t="shared" si="54"/>
        <v>0</v>
      </c>
      <c r="AX95" s="76">
        <f t="shared" si="41"/>
        <v>-1470</v>
      </c>
      <c r="AY95" s="60">
        <f t="shared" si="42"/>
        <v>0</v>
      </c>
      <c r="AZ95" s="76">
        <f t="shared" si="43"/>
        <v>-1470</v>
      </c>
      <c r="BA95" s="60">
        <f t="shared" si="44"/>
        <v>0</v>
      </c>
    </row>
    <row r="96" spans="1:53" ht="34.5" customHeight="1" x14ac:dyDescent="0.25">
      <c r="A96" s="32" t="s">
        <v>260</v>
      </c>
      <c r="B96" s="17" t="s">
        <v>332</v>
      </c>
      <c r="C96" s="51">
        <v>124735.4</v>
      </c>
      <c r="D96" s="51">
        <v>15806.3</v>
      </c>
      <c r="E96" s="61">
        <f t="shared" si="56"/>
        <v>108929.09999999999</v>
      </c>
      <c r="F96" s="51"/>
      <c r="G96" s="51"/>
      <c r="H96" s="52">
        <v>124735.4</v>
      </c>
      <c r="I96" s="54"/>
      <c r="J96" s="54">
        <f t="shared" si="62"/>
        <v>124735.4</v>
      </c>
      <c r="K96" s="54"/>
      <c r="L96" s="54">
        <v>122235.4</v>
      </c>
      <c r="M96" s="61"/>
      <c r="N96" s="61">
        <f t="shared" si="63"/>
        <v>122235.4</v>
      </c>
      <c r="O96" s="61"/>
      <c r="P96" s="61">
        <v>70638.3</v>
      </c>
      <c r="Q96" s="61"/>
      <c r="R96" s="61">
        <f t="shared" si="64"/>
        <v>70638.3</v>
      </c>
      <c r="S96" s="51"/>
      <c r="T96" s="51"/>
      <c r="U96" s="80">
        <f t="shared" si="40"/>
        <v>56.630515475157814</v>
      </c>
      <c r="V96" s="24">
        <f t="shared" si="51"/>
        <v>0</v>
      </c>
      <c r="W96" s="24">
        <f t="shared" si="52"/>
        <v>0</v>
      </c>
      <c r="X96" s="24">
        <f t="shared" si="53"/>
        <v>0</v>
      </c>
      <c r="Y96" s="24">
        <f t="shared" si="54"/>
        <v>0</v>
      </c>
      <c r="AX96" s="60">
        <f t="shared" si="41"/>
        <v>2500</v>
      </c>
      <c r="AY96" s="60">
        <f t="shared" si="42"/>
        <v>0</v>
      </c>
      <c r="AZ96" s="60">
        <f t="shared" si="43"/>
        <v>2500</v>
      </c>
      <c r="BA96" s="60">
        <f t="shared" si="44"/>
        <v>0</v>
      </c>
    </row>
    <row r="97" spans="1:53" ht="36.75" customHeight="1" x14ac:dyDescent="0.25">
      <c r="A97" s="32" t="s">
        <v>261</v>
      </c>
      <c r="B97" s="17" t="s">
        <v>41</v>
      </c>
      <c r="C97" s="51">
        <v>67363.3</v>
      </c>
      <c r="D97" s="51">
        <v>35912.1</v>
      </c>
      <c r="E97" s="61">
        <f t="shared" si="56"/>
        <v>31451.200000000004</v>
      </c>
      <c r="F97" s="51"/>
      <c r="G97" s="51"/>
      <c r="H97" s="52">
        <v>67363.3</v>
      </c>
      <c r="I97" s="54"/>
      <c r="J97" s="54">
        <f t="shared" si="62"/>
        <v>67363.3</v>
      </c>
      <c r="K97" s="54"/>
      <c r="L97" s="54">
        <v>45216.61</v>
      </c>
      <c r="M97" s="61"/>
      <c r="N97" s="61">
        <f t="shared" si="63"/>
        <v>45216.61</v>
      </c>
      <c r="O97" s="61"/>
      <c r="P97" s="61">
        <v>12162.47</v>
      </c>
      <c r="Q97" s="61"/>
      <c r="R97" s="61">
        <f t="shared" si="64"/>
        <v>12162.47</v>
      </c>
      <c r="S97" s="51"/>
      <c r="T97" s="51"/>
      <c r="U97" s="80">
        <f t="shared" si="40"/>
        <v>18.055038871314199</v>
      </c>
      <c r="V97" s="24">
        <f t="shared" si="51"/>
        <v>0</v>
      </c>
      <c r="W97" s="24">
        <f t="shared" si="52"/>
        <v>0</v>
      </c>
      <c r="X97" s="24">
        <f t="shared" si="53"/>
        <v>0</v>
      </c>
      <c r="Y97" s="24">
        <f t="shared" si="54"/>
        <v>0</v>
      </c>
      <c r="AX97" s="60">
        <f t="shared" si="41"/>
        <v>22146.690000000002</v>
      </c>
      <c r="AY97" s="60">
        <f t="shared" si="42"/>
        <v>0</v>
      </c>
      <c r="AZ97" s="60">
        <f t="shared" si="43"/>
        <v>22146.690000000002</v>
      </c>
      <c r="BA97" s="60">
        <f t="shared" si="44"/>
        <v>0</v>
      </c>
    </row>
    <row r="98" spans="1:53" ht="44.25" customHeight="1" x14ac:dyDescent="0.25">
      <c r="A98" s="32" t="s">
        <v>262</v>
      </c>
      <c r="B98" s="17" t="s">
        <v>42</v>
      </c>
      <c r="C98" s="51">
        <v>30600</v>
      </c>
      <c r="D98" s="51"/>
      <c r="E98" s="61">
        <f t="shared" si="56"/>
        <v>30600</v>
      </c>
      <c r="F98" s="51"/>
      <c r="G98" s="51"/>
      <c r="H98" s="52">
        <v>32370</v>
      </c>
      <c r="I98" s="54"/>
      <c r="J98" s="54">
        <f t="shared" si="62"/>
        <v>32370</v>
      </c>
      <c r="K98" s="54"/>
      <c r="L98" s="54">
        <v>28137</v>
      </c>
      <c r="M98" s="61"/>
      <c r="N98" s="61">
        <f t="shared" si="63"/>
        <v>28137</v>
      </c>
      <c r="O98" s="61"/>
      <c r="P98" s="61">
        <v>8505.33</v>
      </c>
      <c r="Q98" s="61"/>
      <c r="R98" s="61">
        <f t="shared" si="64"/>
        <v>8505.33</v>
      </c>
      <c r="S98" s="51"/>
      <c r="T98" s="51"/>
      <c r="U98" s="80">
        <f t="shared" si="40"/>
        <v>26.275347544022242</v>
      </c>
      <c r="V98" s="24">
        <f t="shared" si="51"/>
        <v>0</v>
      </c>
      <c r="W98" s="24">
        <f t="shared" si="52"/>
        <v>0</v>
      </c>
      <c r="X98" s="24">
        <f t="shared" si="53"/>
        <v>0</v>
      </c>
      <c r="Y98" s="24">
        <f t="shared" si="54"/>
        <v>0</v>
      </c>
      <c r="AX98" s="60">
        <f t="shared" si="41"/>
        <v>4233</v>
      </c>
      <c r="AY98" s="60">
        <f t="shared" si="42"/>
        <v>0</v>
      </c>
      <c r="AZ98" s="60">
        <f t="shared" si="43"/>
        <v>4233</v>
      </c>
      <c r="BA98" s="60">
        <f t="shared" si="44"/>
        <v>0</v>
      </c>
    </row>
    <row r="99" spans="1:53" ht="44.25" customHeight="1" x14ac:dyDescent="0.25">
      <c r="A99" s="32" t="s">
        <v>263</v>
      </c>
      <c r="B99" s="17" t="s">
        <v>333</v>
      </c>
      <c r="C99" s="51">
        <v>6750</v>
      </c>
      <c r="D99" s="51"/>
      <c r="E99" s="61">
        <f t="shared" si="56"/>
        <v>6750</v>
      </c>
      <c r="F99" s="51"/>
      <c r="G99" s="51"/>
      <c r="H99" s="52">
        <v>6750</v>
      </c>
      <c r="I99" s="54"/>
      <c r="J99" s="54">
        <f t="shared" si="62"/>
        <v>6750</v>
      </c>
      <c r="K99" s="54"/>
      <c r="L99" s="54">
        <v>500</v>
      </c>
      <c r="M99" s="61"/>
      <c r="N99" s="61">
        <f t="shared" si="63"/>
        <v>500</v>
      </c>
      <c r="O99" s="61"/>
      <c r="P99" s="61">
        <v>55.6</v>
      </c>
      <c r="Q99" s="61"/>
      <c r="R99" s="61">
        <f t="shared" si="64"/>
        <v>55.6</v>
      </c>
      <c r="S99" s="51"/>
      <c r="T99" s="51"/>
      <c r="U99" s="80">
        <f t="shared" si="40"/>
        <v>0.82370370370370372</v>
      </c>
      <c r="V99" s="24">
        <f t="shared" si="51"/>
        <v>0</v>
      </c>
      <c r="W99" s="24">
        <f t="shared" si="52"/>
        <v>0</v>
      </c>
      <c r="X99" s="24">
        <f t="shared" si="53"/>
        <v>0</v>
      </c>
      <c r="Y99" s="24">
        <f t="shared" si="54"/>
        <v>0</v>
      </c>
      <c r="AX99" s="60">
        <f t="shared" si="41"/>
        <v>6250</v>
      </c>
      <c r="AY99" s="60">
        <f t="shared" si="42"/>
        <v>0</v>
      </c>
      <c r="AZ99" s="60">
        <f t="shared" si="43"/>
        <v>6250</v>
      </c>
      <c r="BA99" s="60">
        <f t="shared" si="44"/>
        <v>0</v>
      </c>
    </row>
    <row r="100" spans="1:53" ht="45" customHeight="1" x14ac:dyDescent="0.25">
      <c r="A100" s="32" t="s">
        <v>264</v>
      </c>
      <c r="B100" s="17" t="s">
        <v>334</v>
      </c>
      <c r="C100" s="51">
        <v>35103</v>
      </c>
      <c r="D100" s="51">
        <v>29603</v>
      </c>
      <c r="E100" s="61">
        <f t="shared" si="56"/>
        <v>5500</v>
      </c>
      <c r="F100" s="51"/>
      <c r="G100" s="51"/>
      <c r="H100" s="52">
        <v>35103</v>
      </c>
      <c r="I100" s="54"/>
      <c r="J100" s="54">
        <f t="shared" si="62"/>
        <v>35103</v>
      </c>
      <c r="K100" s="54"/>
      <c r="L100" s="54">
        <v>34606.17</v>
      </c>
      <c r="M100" s="61"/>
      <c r="N100" s="61">
        <f t="shared" si="63"/>
        <v>34606.17</v>
      </c>
      <c r="O100" s="61"/>
      <c r="P100" s="61">
        <v>2012.14</v>
      </c>
      <c r="Q100" s="61"/>
      <c r="R100" s="61">
        <f t="shared" si="64"/>
        <v>2012.14</v>
      </c>
      <c r="S100" s="51"/>
      <c r="T100" s="51"/>
      <c r="U100" s="80">
        <f t="shared" si="40"/>
        <v>5.7321026692875261</v>
      </c>
      <c r="V100" s="24">
        <f t="shared" si="51"/>
        <v>0</v>
      </c>
      <c r="W100" s="24">
        <f t="shared" si="52"/>
        <v>0</v>
      </c>
      <c r="X100" s="24">
        <f t="shared" si="53"/>
        <v>0</v>
      </c>
      <c r="Y100" s="24">
        <f t="shared" si="54"/>
        <v>0</v>
      </c>
      <c r="AX100" s="60">
        <f t="shared" si="41"/>
        <v>496.83000000000175</v>
      </c>
      <c r="AY100" s="60">
        <f t="shared" si="42"/>
        <v>0</v>
      </c>
      <c r="AZ100" s="60">
        <f t="shared" si="43"/>
        <v>496.83000000000175</v>
      </c>
      <c r="BA100" s="60">
        <f t="shared" si="44"/>
        <v>0</v>
      </c>
    </row>
    <row r="101" spans="1:53" ht="46.5" customHeight="1" x14ac:dyDescent="0.25">
      <c r="A101" s="32" t="s">
        <v>265</v>
      </c>
      <c r="B101" s="17" t="s">
        <v>335</v>
      </c>
      <c r="C101" s="51">
        <v>9700</v>
      </c>
      <c r="D101" s="51"/>
      <c r="E101" s="61">
        <f t="shared" si="56"/>
        <v>9700</v>
      </c>
      <c r="F101" s="51"/>
      <c r="G101" s="51"/>
      <c r="H101" s="52">
        <v>9700</v>
      </c>
      <c r="I101" s="54"/>
      <c r="J101" s="54">
        <f t="shared" si="62"/>
        <v>9700</v>
      </c>
      <c r="K101" s="54"/>
      <c r="L101" s="54">
        <v>4200</v>
      </c>
      <c r="M101" s="61"/>
      <c r="N101" s="61">
        <f t="shared" si="63"/>
        <v>4200</v>
      </c>
      <c r="O101" s="61"/>
      <c r="P101" s="61">
        <v>2500</v>
      </c>
      <c r="Q101" s="61"/>
      <c r="R101" s="61">
        <f t="shared" si="64"/>
        <v>2500</v>
      </c>
      <c r="S101" s="51"/>
      <c r="T101" s="51"/>
      <c r="U101" s="80">
        <f t="shared" si="40"/>
        <v>25.773195876288661</v>
      </c>
      <c r="V101" s="24">
        <f t="shared" si="51"/>
        <v>0</v>
      </c>
      <c r="W101" s="24">
        <f t="shared" si="52"/>
        <v>0</v>
      </c>
      <c r="X101" s="24">
        <f t="shared" si="53"/>
        <v>0</v>
      </c>
      <c r="Y101" s="24">
        <f t="shared" si="54"/>
        <v>0</v>
      </c>
      <c r="AX101" s="60">
        <f t="shared" si="41"/>
        <v>5500</v>
      </c>
      <c r="AY101" s="60">
        <f t="shared" si="42"/>
        <v>0</v>
      </c>
      <c r="AZ101" s="60">
        <f t="shared" si="43"/>
        <v>5500</v>
      </c>
      <c r="BA101" s="60">
        <f t="shared" si="44"/>
        <v>0</v>
      </c>
    </row>
    <row r="102" spans="1:53" ht="47.25" customHeight="1" x14ac:dyDescent="0.25">
      <c r="A102" s="32" t="s">
        <v>266</v>
      </c>
      <c r="B102" s="17" t="s">
        <v>33</v>
      </c>
      <c r="C102" s="51">
        <v>1377768.7</v>
      </c>
      <c r="D102" s="51">
        <v>5901.5</v>
      </c>
      <c r="E102" s="61">
        <f t="shared" si="56"/>
        <v>1371867.2</v>
      </c>
      <c r="F102" s="51"/>
      <c r="G102" s="51"/>
      <c r="H102" s="52">
        <v>1367822.8</v>
      </c>
      <c r="I102" s="54"/>
      <c r="J102" s="54">
        <f t="shared" si="62"/>
        <v>1367822.8</v>
      </c>
      <c r="K102" s="54"/>
      <c r="L102" s="54">
        <v>1366958.2</v>
      </c>
      <c r="M102" s="61"/>
      <c r="N102" s="61">
        <f t="shared" si="63"/>
        <v>1366958.2</v>
      </c>
      <c r="O102" s="61"/>
      <c r="P102" s="61">
        <v>315684.11</v>
      </c>
      <c r="Q102" s="61"/>
      <c r="R102" s="61">
        <f t="shared" si="64"/>
        <v>315684.11</v>
      </c>
      <c r="S102" s="51"/>
      <c r="T102" s="51"/>
      <c r="U102" s="80">
        <f t="shared" si="40"/>
        <v>23.079313343804472</v>
      </c>
      <c r="V102" s="24">
        <f t="shared" si="51"/>
        <v>0</v>
      </c>
      <c r="W102" s="24">
        <f t="shared" si="52"/>
        <v>0</v>
      </c>
      <c r="X102" s="24">
        <f t="shared" si="53"/>
        <v>0</v>
      </c>
      <c r="Y102" s="24">
        <f t="shared" si="54"/>
        <v>0</v>
      </c>
      <c r="AX102" s="60">
        <f t="shared" si="41"/>
        <v>864.60000000009313</v>
      </c>
      <c r="AY102" s="60">
        <f t="shared" si="42"/>
        <v>0</v>
      </c>
      <c r="AZ102" s="60">
        <f t="shared" si="43"/>
        <v>864.60000000009313</v>
      </c>
      <c r="BA102" s="60">
        <f t="shared" si="44"/>
        <v>0</v>
      </c>
    </row>
    <row r="103" spans="1:53" ht="45" customHeight="1" x14ac:dyDescent="0.25">
      <c r="A103" s="39">
        <v>10</v>
      </c>
      <c r="B103" s="27" t="s">
        <v>336</v>
      </c>
      <c r="C103" s="55">
        <f>SUM(C104:C108)</f>
        <v>287286.8</v>
      </c>
      <c r="D103" s="55">
        <f t="shared" ref="D103:T103" si="65">SUM(D104:D108)</f>
        <v>281937.2</v>
      </c>
      <c r="E103" s="55">
        <f t="shared" si="65"/>
        <v>5349.5999999999913</v>
      </c>
      <c r="F103" s="55">
        <f t="shared" si="65"/>
        <v>0</v>
      </c>
      <c r="G103" s="55">
        <f t="shared" si="65"/>
        <v>0</v>
      </c>
      <c r="H103" s="55">
        <f t="shared" si="65"/>
        <v>284286.8</v>
      </c>
      <c r="I103" s="55">
        <f t="shared" si="65"/>
        <v>278937.2</v>
      </c>
      <c r="J103" s="55">
        <f t="shared" si="65"/>
        <v>5349.5999999999913</v>
      </c>
      <c r="K103" s="55">
        <f t="shared" si="65"/>
        <v>0</v>
      </c>
      <c r="L103" s="55">
        <f t="shared" si="65"/>
        <v>276854.68000000005</v>
      </c>
      <c r="M103" s="55">
        <f t="shared" si="65"/>
        <v>274479.8</v>
      </c>
      <c r="N103" s="55">
        <f t="shared" si="65"/>
        <v>2374.8800000000056</v>
      </c>
      <c r="O103" s="55">
        <f t="shared" si="65"/>
        <v>0</v>
      </c>
      <c r="P103" s="55">
        <f t="shared" si="65"/>
        <v>32032.179999999997</v>
      </c>
      <c r="Q103" s="55">
        <f t="shared" si="65"/>
        <v>31311.399999999998</v>
      </c>
      <c r="R103" s="55">
        <f t="shared" si="65"/>
        <v>720.78</v>
      </c>
      <c r="S103" s="55">
        <f t="shared" si="65"/>
        <v>0</v>
      </c>
      <c r="T103" s="55">
        <f t="shared" si="65"/>
        <v>0</v>
      </c>
      <c r="U103" s="80">
        <f t="shared" si="40"/>
        <v>11.267557973145427</v>
      </c>
      <c r="V103" s="24">
        <f t="shared" si="51"/>
        <v>-1.4551915228366852E-11</v>
      </c>
      <c r="W103" s="24">
        <f t="shared" si="52"/>
        <v>-1.4551915228366852E-11</v>
      </c>
      <c r="X103" s="24">
        <f t="shared" si="53"/>
        <v>5.7298166211694479E-11</v>
      </c>
      <c r="Y103" s="24">
        <f t="shared" si="54"/>
        <v>-1.1368683772161603E-12</v>
      </c>
      <c r="Z103" s="26" t="e">
        <f>#REF!-C104-C106-C107-C108</f>
        <v>#REF!</v>
      </c>
      <c r="AA103" s="26">
        <f t="shared" ref="AA103:AQ103" si="66">D103-D104-D106-D107-D108</f>
        <v>2999.9999999999854</v>
      </c>
      <c r="AB103" s="26">
        <f t="shared" si="66"/>
        <v>0</v>
      </c>
      <c r="AC103" s="26">
        <f t="shared" si="66"/>
        <v>0</v>
      </c>
      <c r="AD103" s="26">
        <f t="shared" si="66"/>
        <v>0</v>
      </c>
      <c r="AE103" s="29">
        <f t="shared" si="66"/>
        <v>-2.9103830456733704E-11</v>
      </c>
      <c r="AF103" s="29">
        <f t="shared" si="66"/>
        <v>-1.4551915228366852E-11</v>
      </c>
      <c r="AG103" s="29">
        <f>J103-J104-J106-J107-J108</f>
        <v>0</v>
      </c>
      <c r="AH103" s="29">
        <f t="shared" si="66"/>
        <v>0</v>
      </c>
      <c r="AI103" s="29">
        <f t="shared" si="66"/>
        <v>2.7966962079517543E-11</v>
      </c>
      <c r="AJ103" s="29">
        <f t="shared" si="66"/>
        <v>-2.9103830456733704E-11</v>
      </c>
      <c r="AK103" s="29">
        <f t="shared" si="66"/>
        <v>0</v>
      </c>
      <c r="AL103" s="29">
        <f t="shared" si="66"/>
        <v>0</v>
      </c>
      <c r="AM103" s="29">
        <f t="shared" si="66"/>
        <v>-1.1368683772161603E-12</v>
      </c>
      <c r="AN103" s="29">
        <f t="shared" si="66"/>
        <v>0</v>
      </c>
      <c r="AO103" s="29">
        <f t="shared" si="66"/>
        <v>0</v>
      </c>
      <c r="AP103" s="26">
        <f t="shared" si="66"/>
        <v>0</v>
      </c>
      <c r="AQ103" s="26">
        <f t="shared" si="66"/>
        <v>0</v>
      </c>
      <c r="AR103" s="26"/>
      <c r="AX103" s="60">
        <f t="shared" si="41"/>
        <v>7432.1199999999371</v>
      </c>
      <c r="AY103" s="60">
        <f t="shared" si="42"/>
        <v>4457.4000000000233</v>
      </c>
      <c r="AZ103" s="60">
        <f t="shared" si="43"/>
        <v>2974.7199999999857</v>
      </c>
      <c r="BA103" s="60">
        <f t="shared" si="44"/>
        <v>0</v>
      </c>
    </row>
    <row r="104" spans="1:53" ht="21.75" customHeight="1" x14ac:dyDescent="0.25">
      <c r="A104" s="32" t="s">
        <v>267</v>
      </c>
      <c r="B104" s="17" t="s">
        <v>131</v>
      </c>
      <c r="C104" s="56">
        <v>2530.4</v>
      </c>
      <c r="D104" s="56">
        <v>2530.4</v>
      </c>
      <c r="E104" s="61">
        <f t="shared" si="56"/>
        <v>0</v>
      </c>
      <c r="F104" s="56"/>
      <c r="G104" s="56"/>
      <c r="H104" s="57">
        <v>2530.4</v>
      </c>
      <c r="I104" s="57">
        <v>2530.4</v>
      </c>
      <c r="J104" s="52">
        <f t="shared" ref="J104:J107" si="67">H104-I104-K104</f>
        <v>0</v>
      </c>
      <c r="K104" s="58"/>
      <c r="L104" s="57">
        <v>2530.4</v>
      </c>
      <c r="M104" s="56">
        <v>2530.4</v>
      </c>
      <c r="N104" s="51">
        <f t="shared" ref="N104:N162" si="68">L104-M104-O104</f>
        <v>0</v>
      </c>
      <c r="O104" s="56"/>
      <c r="P104" s="56">
        <v>0</v>
      </c>
      <c r="Q104" s="56"/>
      <c r="R104" s="51">
        <f t="shared" ref="R104:R139" si="69">P104-Q104-S104</f>
        <v>0</v>
      </c>
      <c r="S104" s="56"/>
      <c r="T104" s="56"/>
      <c r="U104" s="80">
        <f t="shared" si="40"/>
        <v>0</v>
      </c>
      <c r="V104" s="24">
        <f t="shared" si="51"/>
        <v>0</v>
      </c>
      <c r="W104" s="24">
        <f t="shared" si="52"/>
        <v>0</v>
      </c>
      <c r="X104" s="24">
        <f t="shared" si="53"/>
        <v>0</v>
      </c>
      <c r="Y104" s="24">
        <f t="shared" si="54"/>
        <v>0</v>
      </c>
      <c r="AX104" s="60">
        <f t="shared" si="41"/>
        <v>0</v>
      </c>
      <c r="AY104" s="60">
        <f t="shared" si="42"/>
        <v>0</v>
      </c>
      <c r="AZ104" s="60">
        <f t="shared" si="43"/>
        <v>0</v>
      </c>
      <c r="BA104" s="60">
        <f t="shared" si="44"/>
        <v>0</v>
      </c>
    </row>
    <row r="105" spans="1:53" ht="48.75" customHeight="1" x14ac:dyDescent="0.25">
      <c r="A105" s="32" t="s">
        <v>267</v>
      </c>
      <c r="B105" s="17" t="s">
        <v>217</v>
      </c>
      <c r="C105" s="56">
        <v>3000</v>
      </c>
      <c r="D105" s="56">
        <v>3000</v>
      </c>
      <c r="E105" s="61"/>
      <c r="F105" s="56"/>
      <c r="G105" s="56"/>
      <c r="H105" s="57"/>
      <c r="I105" s="57"/>
      <c r="J105" s="52"/>
      <c r="K105" s="58"/>
      <c r="L105" s="57"/>
      <c r="M105" s="56"/>
      <c r="N105" s="51"/>
      <c r="O105" s="56"/>
      <c r="P105" s="56"/>
      <c r="Q105" s="56"/>
      <c r="R105" s="51"/>
      <c r="S105" s="56"/>
      <c r="T105" s="56"/>
      <c r="U105" s="80">
        <v>0</v>
      </c>
      <c r="V105" s="24">
        <f t="shared" si="51"/>
        <v>0</v>
      </c>
      <c r="W105" s="24">
        <f t="shared" si="52"/>
        <v>0</v>
      </c>
      <c r="X105" s="24">
        <f t="shared" si="53"/>
        <v>0</v>
      </c>
      <c r="Y105" s="24">
        <f t="shared" si="54"/>
        <v>0</v>
      </c>
      <c r="AX105" s="60">
        <f t="shared" si="41"/>
        <v>0</v>
      </c>
      <c r="AY105" s="60">
        <f t="shared" si="42"/>
        <v>0</v>
      </c>
      <c r="AZ105" s="60">
        <f t="shared" si="43"/>
        <v>0</v>
      </c>
      <c r="BA105" s="60">
        <f t="shared" si="44"/>
        <v>0</v>
      </c>
    </row>
    <row r="106" spans="1:53" ht="47.25" customHeight="1" x14ac:dyDescent="0.25">
      <c r="A106" s="32" t="s">
        <v>268</v>
      </c>
      <c r="B106" s="17" t="s">
        <v>132</v>
      </c>
      <c r="C106" s="56">
        <v>209397.9</v>
      </c>
      <c r="D106" s="56">
        <v>205870</v>
      </c>
      <c r="E106" s="61">
        <f t="shared" si="56"/>
        <v>3527.8999999999942</v>
      </c>
      <c r="F106" s="56"/>
      <c r="G106" s="56"/>
      <c r="H106" s="57">
        <v>209397.9</v>
      </c>
      <c r="I106" s="57">
        <v>205870</v>
      </c>
      <c r="J106" s="52">
        <f t="shared" si="67"/>
        <v>3527.8999999999942</v>
      </c>
      <c r="K106" s="58"/>
      <c r="L106" s="57">
        <v>207297.9</v>
      </c>
      <c r="M106" s="56">
        <v>205870</v>
      </c>
      <c r="N106" s="51">
        <f t="shared" si="68"/>
        <v>1427.8999999999942</v>
      </c>
      <c r="O106" s="56"/>
      <c r="P106" s="56">
        <v>15113.8</v>
      </c>
      <c r="Q106" s="56">
        <v>14813.8</v>
      </c>
      <c r="R106" s="51">
        <f t="shared" si="69"/>
        <v>300</v>
      </c>
      <c r="S106" s="56"/>
      <c r="T106" s="56"/>
      <c r="U106" s="80">
        <f t="shared" si="40"/>
        <v>7.217741916227431</v>
      </c>
      <c r="V106" s="24">
        <f t="shared" si="51"/>
        <v>0</v>
      </c>
      <c r="W106" s="24">
        <f t="shared" si="52"/>
        <v>0</v>
      </c>
      <c r="X106" s="24">
        <f t="shared" si="53"/>
        <v>0</v>
      </c>
      <c r="Y106" s="24">
        <f t="shared" si="54"/>
        <v>0</v>
      </c>
      <c r="AX106" s="60">
        <f t="shared" si="41"/>
        <v>2100</v>
      </c>
      <c r="AY106" s="60">
        <f t="shared" si="42"/>
        <v>0</v>
      </c>
      <c r="AZ106" s="60">
        <f t="shared" si="43"/>
        <v>2100</v>
      </c>
      <c r="BA106" s="60">
        <f t="shared" si="44"/>
        <v>0</v>
      </c>
    </row>
    <row r="107" spans="1:53" ht="43.5" customHeight="1" x14ac:dyDescent="0.25">
      <c r="A107" s="32" t="s">
        <v>269</v>
      </c>
      <c r="B107" s="17" t="s">
        <v>133</v>
      </c>
      <c r="C107" s="56">
        <v>71095.5</v>
      </c>
      <c r="D107" s="56">
        <v>70536.800000000003</v>
      </c>
      <c r="E107" s="61">
        <f t="shared" si="56"/>
        <v>558.69999999999709</v>
      </c>
      <c r="F107" s="56"/>
      <c r="G107" s="56"/>
      <c r="H107" s="57">
        <v>71095.5</v>
      </c>
      <c r="I107" s="57">
        <v>70536.800000000003</v>
      </c>
      <c r="J107" s="52">
        <f t="shared" si="67"/>
        <v>558.69999999999709</v>
      </c>
      <c r="K107" s="58"/>
      <c r="L107" s="57">
        <v>66105.600000000006</v>
      </c>
      <c r="M107" s="56">
        <v>66079.399999999994</v>
      </c>
      <c r="N107" s="51">
        <f t="shared" si="68"/>
        <v>26.200000000011642</v>
      </c>
      <c r="O107" s="56"/>
      <c r="P107" s="56">
        <v>16497.599999999999</v>
      </c>
      <c r="Q107" s="56">
        <v>16497.599999999999</v>
      </c>
      <c r="R107" s="51">
        <f t="shared" si="69"/>
        <v>0</v>
      </c>
      <c r="S107" s="56"/>
      <c r="T107" s="56"/>
      <c r="U107" s="80">
        <f t="shared" si="40"/>
        <v>23.204844188450743</v>
      </c>
      <c r="V107" s="24">
        <f t="shared" si="51"/>
        <v>0</v>
      </c>
      <c r="W107" s="24">
        <f t="shared" si="52"/>
        <v>0</v>
      </c>
      <c r="X107" s="24">
        <f t="shared" si="53"/>
        <v>0</v>
      </c>
      <c r="Y107" s="24">
        <f t="shared" si="54"/>
        <v>0</v>
      </c>
      <c r="AX107" s="60">
        <f t="shared" si="41"/>
        <v>4989.8999999999942</v>
      </c>
      <c r="AY107" s="60">
        <f t="shared" si="42"/>
        <v>4457.4000000000087</v>
      </c>
      <c r="AZ107" s="60">
        <f t="shared" si="43"/>
        <v>532.49999999998545</v>
      </c>
      <c r="BA107" s="60">
        <f t="shared" si="44"/>
        <v>0</v>
      </c>
    </row>
    <row r="108" spans="1:53" ht="42.75" customHeight="1" x14ac:dyDescent="0.25">
      <c r="A108" s="32" t="s">
        <v>270</v>
      </c>
      <c r="B108" s="17" t="s">
        <v>134</v>
      </c>
      <c r="C108" s="56">
        <v>1263</v>
      </c>
      <c r="D108" s="56"/>
      <c r="E108" s="61">
        <f t="shared" si="56"/>
        <v>1263</v>
      </c>
      <c r="F108" s="56"/>
      <c r="G108" s="56"/>
      <c r="H108" s="57">
        <v>1263</v>
      </c>
      <c r="I108" s="58"/>
      <c r="J108" s="52">
        <f>H108-I108-K108</f>
        <v>1263</v>
      </c>
      <c r="K108" s="58"/>
      <c r="L108" s="57">
        <v>920.78</v>
      </c>
      <c r="M108" s="56"/>
      <c r="N108" s="51">
        <f t="shared" si="68"/>
        <v>920.78</v>
      </c>
      <c r="O108" s="56"/>
      <c r="P108" s="56">
        <v>420.78</v>
      </c>
      <c r="Q108" s="56"/>
      <c r="R108" s="51">
        <f t="shared" si="69"/>
        <v>420.78</v>
      </c>
      <c r="S108" s="56"/>
      <c r="T108" s="56"/>
      <c r="U108" s="80">
        <f t="shared" si="40"/>
        <v>33.315914489311162</v>
      </c>
      <c r="V108" s="24">
        <f t="shared" si="51"/>
        <v>0</v>
      </c>
      <c r="W108" s="24">
        <f t="shared" si="52"/>
        <v>0</v>
      </c>
      <c r="X108" s="24">
        <f t="shared" si="53"/>
        <v>0</v>
      </c>
      <c r="Y108" s="24">
        <f t="shared" si="54"/>
        <v>0</v>
      </c>
      <c r="AX108" s="60">
        <f t="shared" si="41"/>
        <v>342.22</v>
      </c>
      <c r="AY108" s="60">
        <f t="shared" si="42"/>
        <v>0</v>
      </c>
      <c r="AZ108" s="60">
        <f t="shared" si="43"/>
        <v>342.22</v>
      </c>
      <c r="BA108" s="60">
        <f t="shared" si="44"/>
        <v>0</v>
      </c>
    </row>
    <row r="109" spans="1:53" ht="43.5" customHeight="1" x14ac:dyDescent="0.25">
      <c r="A109" s="39">
        <v>11</v>
      </c>
      <c r="B109" s="27" t="s">
        <v>135</v>
      </c>
      <c r="C109" s="48">
        <f t="shared" ref="C109:G109" si="70">SUM(C110:C119)</f>
        <v>3804687</v>
      </c>
      <c r="D109" s="48">
        <f t="shared" si="70"/>
        <v>865523.9</v>
      </c>
      <c r="E109" s="48">
        <f t="shared" si="70"/>
        <v>2939163.1</v>
      </c>
      <c r="F109" s="48">
        <f t="shared" si="70"/>
        <v>0</v>
      </c>
      <c r="G109" s="48">
        <f t="shared" si="70"/>
        <v>0</v>
      </c>
      <c r="H109" s="48">
        <f>SUM(H110:H119)</f>
        <v>3804687</v>
      </c>
      <c r="I109" s="48">
        <f t="shared" ref="I109:T109" si="71">SUM(I110:I119)</f>
        <v>865523.9</v>
      </c>
      <c r="J109" s="48">
        <f t="shared" si="71"/>
        <v>2939163.1000000006</v>
      </c>
      <c r="K109" s="48">
        <f t="shared" si="71"/>
        <v>0</v>
      </c>
      <c r="L109" s="48">
        <f t="shared" si="71"/>
        <v>2554746.4099999997</v>
      </c>
      <c r="M109" s="48">
        <f t="shared" si="71"/>
        <v>596725.6</v>
      </c>
      <c r="N109" s="48">
        <f t="shared" si="71"/>
        <v>1958020.81</v>
      </c>
      <c r="O109" s="48">
        <f t="shared" si="71"/>
        <v>0</v>
      </c>
      <c r="P109" s="48">
        <f t="shared" si="71"/>
        <v>429197.79</v>
      </c>
      <c r="Q109" s="48">
        <f t="shared" si="71"/>
        <v>156849.60000000001</v>
      </c>
      <c r="R109" s="48">
        <f t="shared" si="71"/>
        <v>272348.19</v>
      </c>
      <c r="S109" s="48">
        <f t="shared" si="71"/>
        <v>0</v>
      </c>
      <c r="T109" s="48">
        <f t="shared" si="71"/>
        <v>0</v>
      </c>
      <c r="U109" s="80">
        <f t="shared" si="40"/>
        <v>11.280764751476269</v>
      </c>
      <c r="V109" s="24">
        <f t="shared" si="51"/>
        <v>0</v>
      </c>
      <c r="W109" s="24">
        <f t="shared" si="52"/>
        <v>-4.6566128730773926E-10</v>
      </c>
      <c r="X109" s="24">
        <f t="shared" si="53"/>
        <v>-4.6566128730773926E-10</v>
      </c>
      <c r="Y109" s="24">
        <f t="shared" si="54"/>
        <v>-5.8207660913467407E-11</v>
      </c>
      <c r="Z109" s="26" t="e">
        <f>#REF!-C111-C110-C112-C113-C114-C115-C116-C117-C118-#REF!</f>
        <v>#REF!</v>
      </c>
      <c r="AA109" s="26" t="e">
        <f>D109-D111-D110-D112-D113-D114-D115-D116-D117-D118-#REF!</f>
        <v>#REF!</v>
      </c>
      <c r="AB109" s="26" t="e">
        <f>E109-E111-E110-E112-E113-E114-E115-E116-E117-E118-#REF!</f>
        <v>#REF!</v>
      </c>
      <c r="AC109" s="26" t="e">
        <f>F109-F111-F110-F112-F113-F114-F115-F116-F117-F118-#REF!</f>
        <v>#REF!</v>
      </c>
      <c r="AD109" s="26" t="e">
        <f>G109-G111-G110-G112-G113-G114-G115-G116-G117-G118-#REF!</f>
        <v>#REF!</v>
      </c>
      <c r="AE109" s="26" t="e">
        <f>H109-H111-H110-H112-H113-H114-H115-H116-H117-H118-#REF!</f>
        <v>#REF!</v>
      </c>
      <c r="AF109" s="26" t="e">
        <f>I109-I111-I110-I112-I113-I114-I115-I116-I117-I118-#REF!</f>
        <v>#REF!</v>
      </c>
      <c r="AG109" s="26" t="e">
        <f>J109-J111-J110-J112-J113-J114-J115-J116-J117-J118-#REF!</f>
        <v>#REF!</v>
      </c>
      <c r="AH109" s="26" t="e">
        <f>K109-K111-K110-K112-K113-K114-K115-K116-K117-K118-#REF!</f>
        <v>#REF!</v>
      </c>
      <c r="AI109" s="26" t="e">
        <f>L109-L111-L110-L112-L113-L114-L115-L116-L117-L118-#REF!</f>
        <v>#REF!</v>
      </c>
      <c r="AJ109" s="26" t="e">
        <f>M109-M111-M110-M112-M113-M114-M115-M116-M117-M118-#REF!</f>
        <v>#REF!</v>
      </c>
      <c r="AK109" s="26" t="e">
        <f>N109-N111-N110-N112-N113-N114-N115-N116-N117-N118-#REF!</f>
        <v>#REF!</v>
      </c>
      <c r="AL109" s="26" t="e">
        <f>O109-O111-O110-O112-O113-O114-O115-O116-O117-O118-#REF!</f>
        <v>#REF!</v>
      </c>
      <c r="AM109" s="28" t="e">
        <f>P109-P111-P110-P112-P113-P114-P115-P116-P117-P118-#REF!</f>
        <v>#REF!</v>
      </c>
      <c r="AN109" s="28" t="e">
        <f>Q109-Q111-Q110-Q112-Q113-Q114-Q115-Q116-Q117-Q118-#REF!</f>
        <v>#REF!</v>
      </c>
      <c r="AO109" s="28" t="e">
        <f>R109-R111-R110-R112-R113-R114-R115-R116-R117-R118-#REF!</f>
        <v>#REF!</v>
      </c>
      <c r="AP109" s="26" t="e">
        <f>S109-S111-S110-S112-S113-S114-S115-S116-S117-S118-#REF!</f>
        <v>#REF!</v>
      </c>
      <c r="AQ109" s="26" t="e">
        <f>T109-T111-T110-T112-T113-T114-T115-T116-T117-T118-#REF!</f>
        <v>#REF!</v>
      </c>
      <c r="AX109" s="60">
        <f t="shared" si="41"/>
        <v>1249940.5900000003</v>
      </c>
      <c r="AY109" s="60">
        <f t="shared" si="42"/>
        <v>268798.30000000005</v>
      </c>
      <c r="AZ109" s="60">
        <f t="shared" si="43"/>
        <v>981142.2900000005</v>
      </c>
      <c r="BA109" s="60">
        <f t="shared" si="44"/>
        <v>0</v>
      </c>
    </row>
    <row r="110" spans="1:53" ht="27.75" customHeight="1" x14ac:dyDescent="0.25">
      <c r="A110" s="32" t="s">
        <v>271</v>
      </c>
      <c r="B110" s="17" t="s">
        <v>137</v>
      </c>
      <c r="C110" s="51">
        <v>253498.6</v>
      </c>
      <c r="D110" s="51"/>
      <c r="E110" s="61">
        <f>C110-D110-G110</f>
        <v>253498.6</v>
      </c>
      <c r="F110" s="51"/>
      <c r="G110" s="51"/>
      <c r="H110" s="52">
        <v>253498.6</v>
      </c>
      <c r="I110" s="52"/>
      <c r="J110" s="52">
        <f>H110-I110-K110</f>
        <v>253498.6</v>
      </c>
      <c r="K110" s="52"/>
      <c r="L110" s="52"/>
      <c r="M110" s="51"/>
      <c r="N110" s="51">
        <f>L110-M110-O110</f>
        <v>0</v>
      </c>
      <c r="O110" s="51"/>
      <c r="P110" s="51"/>
      <c r="Q110" s="51"/>
      <c r="R110" s="51">
        <f>P110-Q110-S110</f>
        <v>0</v>
      </c>
      <c r="S110" s="51"/>
      <c r="T110" s="53"/>
      <c r="U110" s="80">
        <f t="shared" si="40"/>
        <v>0</v>
      </c>
      <c r="V110" s="24">
        <f t="shared" si="51"/>
        <v>0</v>
      </c>
      <c r="W110" s="24">
        <f t="shared" si="52"/>
        <v>0</v>
      </c>
      <c r="X110" s="24">
        <f t="shared" si="53"/>
        <v>0</v>
      </c>
      <c r="Y110" s="24">
        <f t="shared" si="54"/>
        <v>0</v>
      </c>
      <c r="AX110" s="60">
        <f t="shared" si="41"/>
        <v>253498.6</v>
      </c>
      <c r="AY110" s="60">
        <f t="shared" si="42"/>
        <v>0</v>
      </c>
      <c r="AZ110" s="60">
        <f t="shared" si="43"/>
        <v>253498.6</v>
      </c>
      <c r="BA110" s="60">
        <f t="shared" si="44"/>
        <v>0</v>
      </c>
    </row>
    <row r="111" spans="1:53" ht="51" customHeight="1" x14ac:dyDescent="0.25">
      <c r="A111" s="32" t="s">
        <v>272</v>
      </c>
      <c r="B111" s="17" t="s">
        <v>136</v>
      </c>
      <c r="C111" s="51">
        <v>987935</v>
      </c>
      <c r="D111" s="51">
        <v>784463.6</v>
      </c>
      <c r="E111" s="61">
        <f t="shared" si="56"/>
        <v>203471.40000000002</v>
      </c>
      <c r="F111" s="51"/>
      <c r="G111" s="51"/>
      <c r="H111" s="52">
        <v>987935</v>
      </c>
      <c r="I111" s="52">
        <v>784463.6</v>
      </c>
      <c r="J111" s="52">
        <f t="shared" ref="J111:J166" si="72">H111-I111-K111</f>
        <v>203471.40000000002</v>
      </c>
      <c r="K111" s="52"/>
      <c r="L111" s="52">
        <v>704989.37</v>
      </c>
      <c r="M111" s="51">
        <v>515665.3</v>
      </c>
      <c r="N111" s="51">
        <f t="shared" si="68"/>
        <v>189324.07</v>
      </c>
      <c r="O111" s="51"/>
      <c r="P111" s="51">
        <v>180087.4</v>
      </c>
      <c r="Q111" s="51">
        <v>140000</v>
      </c>
      <c r="R111" s="51">
        <f t="shared" si="69"/>
        <v>40087.399999999994</v>
      </c>
      <c r="S111" s="51"/>
      <c r="T111" s="53"/>
      <c r="U111" s="80">
        <f t="shared" si="40"/>
        <v>18.228668890159778</v>
      </c>
      <c r="V111" s="24">
        <f t="shared" si="51"/>
        <v>0</v>
      </c>
      <c r="W111" s="24">
        <f t="shared" si="52"/>
        <v>0</v>
      </c>
      <c r="X111" s="24">
        <f t="shared" si="53"/>
        <v>0</v>
      </c>
      <c r="Y111" s="24">
        <f t="shared" si="54"/>
        <v>0</v>
      </c>
      <c r="AX111" s="60">
        <f t="shared" si="41"/>
        <v>282945.63</v>
      </c>
      <c r="AY111" s="60">
        <f t="shared" si="42"/>
        <v>268798.3</v>
      </c>
      <c r="AZ111" s="60">
        <f t="shared" si="43"/>
        <v>14147.330000000016</v>
      </c>
      <c r="BA111" s="60">
        <f t="shared" si="44"/>
        <v>0</v>
      </c>
    </row>
    <row r="112" spans="1:53" ht="27.75" customHeight="1" x14ac:dyDescent="0.25">
      <c r="A112" s="32" t="s">
        <v>273</v>
      </c>
      <c r="B112" s="17" t="s">
        <v>138</v>
      </c>
      <c r="C112" s="51">
        <v>153229.6</v>
      </c>
      <c r="D112" s="51">
        <v>81060.3</v>
      </c>
      <c r="E112" s="61">
        <f t="shared" si="56"/>
        <v>72169.3</v>
      </c>
      <c r="F112" s="51"/>
      <c r="G112" s="51"/>
      <c r="H112" s="52">
        <v>153229.6</v>
      </c>
      <c r="I112" s="52">
        <v>81060.3</v>
      </c>
      <c r="J112" s="52">
        <f t="shared" si="72"/>
        <v>72169.3</v>
      </c>
      <c r="K112" s="52"/>
      <c r="L112" s="52">
        <v>147638.64000000001</v>
      </c>
      <c r="M112" s="51">
        <v>81060.3</v>
      </c>
      <c r="N112" s="51">
        <f t="shared" si="68"/>
        <v>66578.340000000011</v>
      </c>
      <c r="O112" s="51"/>
      <c r="P112" s="51">
        <v>17193.54</v>
      </c>
      <c r="Q112" s="51">
        <v>16849.599999999999</v>
      </c>
      <c r="R112" s="51">
        <f t="shared" si="69"/>
        <v>343.94000000000233</v>
      </c>
      <c r="S112" s="51"/>
      <c r="T112" s="53"/>
      <c r="U112" s="80">
        <f t="shared" si="40"/>
        <v>11.220769355268173</v>
      </c>
      <c r="V112" s="24">
        <f t="shared" si="51"/>
        <v>0</v>
      </c>
      <c r="W112" s="24">
        <f t="shared" si="52"/>
        <v>0</v>
      </c>
      <c r="X112" s="24">
        <f t="shared" si="53"/>
        <v>0</v>
      </c>
      <c r="Y112" s="24">
        <f t="shared" si="54"/>
        <v>0</v>
      </c>
      <c r="AX112" s="60">
        <f t="shared" si="41"/>
        <v>5590.9599999999919</v>
      </c>
      <c r="AY112" s="60">
        <f t="shared" si="42"/>
        <v>0</v>
      </c>
      <c r="AZ112" s="60">
        <f t="shared" si="43"/>
        <v>5590.9599999999919</v>
      </c>
      <c r="BA112" s="60">
        <f t="shared" si="44"/>
        <v>0</v>
      </c>
    </row>
    <row r="113" spans="1:53" ht="27.75" customHeight="1" x14ac:dyDescent="0.25">
      <c r="A113" s="32" t="s">
        <v>274</v>
      </c>
      <c r="B113" s="23" t="s">
        <v>139</v>
      </c>
      <c r="C113" s="51">
        <v>722588.8</v>
      </c>
      <c r="D113" s="51"/>
      <c r="E113" s="61">
        <f t="shared" si="56"/>
        <v>722588.8</v>
      </c>
      <c r="F113" s="51"/>
      <c r="G113" s="51"/>
      <c r="H113" s="52">
        <v>722588.8</v>
      </c>
      <c r="I113" s="52"/>
      <c r="J113" s="52">
        <f t="shared" si="72"/>
        <v>722588.8</v>
      </c>
      <c r="K113" s="52"/>
      <c r="L113" s="52">
        <v>432987.64</v>
      </c>
      <c r="M113" s="51"/>
      <c r="N113" s="51">
        <f t="shared" si="68"/>
        <v>432987.64</v>
      </c>
      <c r="O113" s="51"/>
      <c r="P113" s="51">
        <v>68734.13</v>
      </c>
      <c r="Q113" s="51"/>
      <c r="R113" s="51">
        <f t="shared" si="69"/>
        <v>68734.13</v>
      </c>
      <c r="S113" s="51"/>
      <c r="T113" s="53"/>
      <c r="U113" s="80">
        <f t="shared" si="40"/>
        <v>9.5122052818975327</v>
      </c>
      <c r="V113" s="24">
        <f t="shared" si="51"/>
        <v>0</v>
      </c>
      <c r="W113" s="24">
        <f t="shared" si="52"/>
        <v>0</v>
      </c>
      <c r="X113" s="24">
        <f t="shared" si="53"/>
        <v>0</v>
      </c>
      <c r="Y113" s="24">
        <f t="shared" si="54"/>
        <v>0</v>
      </c>
      <c r="AX113" s="60">
        <f t="shared" si="41"/>
        <v>289601.16000000003</v>
      </c>
      <c r="AY113" s="60">
        <f t="shared" si="42"/>
        <v>0</v>
      </c>
      <c r="AZ113" s="60">
        <f t="shared" si="43"/>
        <v>289601.16000000003</v>
      </c>
      <c r="BA113" s="60">
        <f t="shared" si="44"/>
        <v>0</v>
      </c>
    </row>
    <row r="114" spans="1:53" ht="60" customHeight="1" x14ac:dyDescent="0.25">
      <c r="A114" s="32" t="s">
        <v>275</v>
      </c>
      <c r="B114" s="23" t="s">
        <v>140</v>
      </c>
      <c r="C114" s="51">
        <v>174660.5</v>
      </c>
      <c r="D114" s="51"/>
      <c r="E114" s="61">
        <f t="shared" si="56"/>
        <v>174660.5</v>
      </c>
      <c r="F114" s="51"/>
      <c r="G114" s="51"/>
      <c r="H114" s="52">
        <v>174660.5</v>
      </c>
      <c r="I114" s="52"/>
      <c r="J114" s="52">
        <f t="shared" si="72"/>
        <v>174660.5</v>
      </c>
      <c r="K114" s="52"/>
      <c r="L114" s="52">
        <v>174660.47</v>
      </c>
      <c r="M114" s="51"/>
      <c r="N114" s="51">
        <f t="shared" si="68"/>
        <v>174660.47</v>
      </c>
      <c r="O114" s="51"/>
      <c r="P114" s="51"/>
      <c r="Q114" s="51"/>
      <c r="R114" s="51">
        <f t="shared" si="69"/>
        <v>0</v>
      </c>
      <c r="S114" s="51"/>
      <c r="T114" s="53"/>
      <c r="U114" s="80">
        <f t="shared" si="40"/>
        <v>0</v>
      </c>
      <c r="V114" s="24">
        <f t="shared" si="51"/>
        <v>0</v>
      </c>
      <c r="W114" s="24">
        <f t="shared" si="52"/>
        <v>0</v>
      </c>
      <c r="X114" s="24">
        <f t="shared" si="53"/>
        <v>0</v>
      </c>
      <c r="Y114" s="24">
        <f t="shared" si="54"/>
        <v>0</v>
      </c>
      <c r="AX114" s="60">
        <f t="shared" si="41"/>
        <v>2.9999999998835847E-2</v>
      </c>
      <c r="AY114" s="60">
        <f t="shared" si="42"/>
        <v>0</v>
      </c>
      <c r="AZ114" s="60">
        <f t="shared" si="43"/>
        <v>2.9999999998835847E-2</v>
      </c>
      <c r="BA114" s="60">
        <f t="shared" si="44"/>
        <v>0</v>
      </c>
    </row>
    <row r="115" spans="1:53" ht="27.75" customHeight="1" x14ac:dyDescent="0.25">
      <c r="A115" s="32" t="s">
        <v>276</v>
      </c>
      <c r="B115" s="23" t="s">
        <v>141</v>
      </c>
      <c r="C115" s="51">
        <v>135000</v>
      </c>
      <c r="D115" s="51"/>
      <c r="E115" s="61">
        <f t="shared" si="56"/>
        <v>135000</v>
      </c>
      <c r="F115" s="51"/>
      <c r="G115" s="51"/>
      <c r="H115" s="52">
        <v>135000</v>
      </c>
      <c r="I115" s="52"/>
      <c r="J115" s="52">
        <f t="shared" si="72"/>
        <v>135000</v>
      </c>
      <c r="K115" s="52"/>
      <c r="L115" s="52"/>
      <c r="M115" s="51"/>
      <c r="N115" s="51">
        <f t="shared" si="68"/>
        <v>0</v>
      </c>
      <c r="O115" s="51"/>
      <c r="P115" s="51"/>
      <c r="Q115" s="51"/>
      <c r="R115" s="51">
        <f t="shared" si="69"/>
        <v>0</v>
      </c>
      <c r="S115" s="51"/>
      <c r="T115" s="53"/>
      <c r="U115" s="80">
        <f t="shared" si="40"/>
        <v>0</v>
      </c>
      <c r="V115" s="24">
        <f t="shared" si="51"/>
        <v>0</v>
      </c>
      <c r="W115" s="24">
        <f t="shared" si="52"/>
        <v>0</v>
      </c>
      <c r="X115" s="24">
        <f t="shared" si="53"/>
        <v>0</v>
      </c>
      <c r="Y115" s="24">
        <f t="shared" si="54"/>
        <v>0</v>
      </c>
      <c r="AX115" s="60">
        <f t="shared" si="41"/>
        <v>135000</v>
      </c>
      <c r="AY115" s="60">
        <f t="shared" si="42"/>
        <v>0</v>
      </c>
      <c r="AZ115" s="60">
        <f t="shared" si="43"/>
        <v>135000</v>
      </c>
      <c r="BA115" s="60">
        <f t="shared" si="44"/>
        <v>0</v>
      </c>
    </row>
    <row r="116" spans="1:53" ht="105" customHeight="1" x14ac:dyDescent="0.25">
      <c r="A116" s="32" t="s">
        <v>277</v>
      </c>
      <c r="B116" s="23" t="s">
        <v>142</v>
      </c>
      <c r="C116" s="51">
        <v>539257.4</v>
      </c>
      <c r="D116" s="51"/>
      <c r="E116" s="61">
        <f t="shared" si="56"/>
        <v>539257.4</v>
      </c>
      <c r="F116" s="51"/>
      <c r="G116" s="51"/>
      <c r="H116" s="52">
        <v>537944.80000000005</v>
      </c>
      <c r="I116" s="52"/>
      <c r="J116" s="52">
        <f t="shared" si="72"/>
        <v>537944.80000000005</v>
      </c>
      <c r="K116" s="52"/>
      <c r="L116" s="52">
        <v>349061.35</v>
      </c>
      <c r="M116" s="51"/>
      <c r="N116" s="51">
        <f t="shared" si="68"/>
        <v>349061.35</v>
      </c>
      <c r="O116" s="51"/>
      <c r="P116" s="51">
        <v>55494.29</v>
      </c>
      <c r="Q116" s="51"/>
      <c r="R116" s="51">
        <f t="shared" si="69"/>
        <v>55494.29</v>
      </c>
      <c r="S116" s="51"/>
      <c r="T116" s="53"/>
      <c r="U116" s="80">
        <f t="shared" si="40"/>
        <v>10.315982234608457</v>
      </c>
      <c r="V116" s="24">
        <f t="shared" si="51"/>
        <v>0</v>
      </c>
      <c r="W116" s="24">
        <f t="shared" si="52"/>
        <v>0</v>
      </c>
      <c r="X116" s="24">
        <f t="shared" si="53"/>
        <v>0</v>
      </c>
      <c r="Y116" s="24">
        <f t="shared" si="54"/>
        <v>0</v>
      </c>
      <c r="AX116" s="60">
        <f t="shared" si="41"/>
        <v>188883.45000000007</v>
      </c>
      <c r="AY116" s="60">
        <f t="shared" si="42"/>
        <v>0</v>
      </c>
      <c r="AZ116" s="60">
        <f t="shared" si="43"/>
        <v>188883.45000000007</v>
      </c>
      <c r="BA116" s="60">
        <f t="shared" si="44"/>
        <v>0</v>
      </c>
    </row>
    <row r="117" spans="1:53" ht="61.5" customHeight="1" x14ac:dyDescent="0.25">
      <c r="A117" s="32" t="s">
        <v>278</v>
      </c>
      <c r="B117" s="23" t="s">
        <v>143</v>
      </c>
      <c r="C117" s="51">
        <v>256048.2</v>
      </c>
      <c r="D117" s="51"/>
      <c r="E117" s="61">
        <f t="shared" si="56"/>
        <v>256048.2</v>
      </c>
      <c r="F117" s="51"/>
      <c r="G117" s="51"/>
      <c r="H117" s="52">
        <v>256048.2</v>
      </c>
      <c r="I117" s="52"/>
      <c r="J117" s="52">
        <f t="shared" si="72"/>
        <v>256048.2</v>
      </c>
      <c r="K117" s="52"/>
      <c r="L117" s="52">
        <v>191077.32</v>
      </c>
      <c r="M117" s="51"/>
      <c r="N117" s="51">
        <f t="shared" si="68"/>
        <v>191077.32</v>
      </c>
      <c r="O117" s="51"/>
      <c r="P117" s="51"/>
      <c r="Q117" s="51"/>
      <c r="R117" s="51">
        <f t="shared" si="69"/>
        <v>0</v>
      </c>
      <c r="S117" s="51"/>
      <c r="T117" s="53"/>
      <c r="U117" s="80">
        <f t="shared" si="40"/>
        <v>0</v>
      </c>
      <c r="V117" s="24">
        <f t="shared" si="51"/>
        <v>0</v>
      </c>
      <c r="W117" s="24">
        <f t="shared" si="52"/>
        <v>0</v>
      </c>
      <c r="X117" s="24">
        <f t="shared" si="53"/>
        <v>0</v>
      </c>
      <c r="Y117" s="24">
        <f t="shared" si="54"/>
        <v>0</v>
      </c>
      <c r="AX117" s="60">
        <f t="shared" si="41"/>
        <v>64970.880000000005</v>
      </c>
      <c r="AY117" s="60">
        <f t="shared" si="42"/>
        <v>0</v>
      </c>
      <c r="AZ117" s="60">
        <f t="shared" si="43"/>
        <v>64970.880000000005</v>
      </c>
      <c r="BA117" s="60">
        <f t="shared" si="44"/>
        <v>0</v>
      </c>
    </row>
    <row r="118" spans="1:53" ht="63.75" customHeight="1" x14ac:dyDescent="0.25">
      <c r="A118" s="32" t="s">
        <v>279</v>
      </c>
      <c r="B118" s="23" t="s">
        <v>144</v>
      </c>
      <c r="C118" s="51">
        <v>24632</v>
      </c>
      <c r="D118" s="51"/>
      <c r="E118" s="61">
        <f t="shared" si="56"/>
        <v>24632</v>
      </c>
      <c r="F118" s="51"/>
      <c r="G118" s="51"/>
      <c r="H118" s="52">
        <v>24632</v>
      </c>
      <c r="I118" s="52"/>
      <c r="J118" s="52">
        <f t="shared" si="72"/>
        <v>24632</v>
      </c>
      <c r="K118" s="52"/>
      <c r="L118" s="52"/>
      <c r="M118" s="51"/>
      <c r="N118" s="51">
        <f t="shared" si="68"/>
        <v>0</v>
      </c>
      <c r="O118" s="51"/>
      <c r="P118" s="51"/>
      <c r="Q118" s="51"/>
      <c r="R118" s="51">
        <f t="shared" si="69"/>
        <v>0</v>
      </c>
      <c r="S118" s="51"/>
      <c r="T118" s="53"/>
      <c r="U118" s="80">
        <f t="shared" si="40"/>
        <v>0</v>
      </c>
      <c r="V118" s="24">
        <f t="shared" si="51"/>
        <v>0</v>
      </c>
      <c r="W118" s="24">
        <f t="shared" si="52"/>
        <v>0</v>
      </c>
      <c r="X118" s="24">
        <f t="shared" si="53"/>
        <v>0</v>
      </c>
      <c r="Y118" s="24">
        <f t="shared" si="54"/>
        <v>0</v>
      </c>
      <c r="AX118" s="60">
        <f t="shared" si="41"/>
        <v>24632</v>
      </c>
      <c r="AY118" s="60">
        <f t="shared" si="42"/>
        <v>0</v>
      </c>
      <c r="AZ118" s="60">
        <f t="shared" si="43"/>
        <v>24632</v>
      </c>
      <c r="BA118" s="60">
        <f t="shared" si="44"/>
        <v>0</v>
      </c>
    </row>
    <row r="119" spans="1:53" ht="36.75" customHeight="1" x14ac:dyDescent="0.25">
      <c r="A119" s="32" t="s">
        <v>326</v>
      </c>
      <c r="B119" s="23" t="s">
        <v>325</v>
      </c>
      <c r="C119" s="51">
        <v>557836.9</v>
      </c>
      <c r="D119" s="51"/>
      <c r="E119" s="61">
        <f t="shared" si="56"/>
        <v>557836.9</v>
      </c>
      <c r="F119" s="51"/>
      <c r="G119" s="51"/>
      <c r="H119" s="52">
        <v>559149.5</v>
      </c>
      <c r="I119" s="52"/>
      <c r="J119" s="52">
        <f t="shared" si="72"/>
        <v>559149.5</v>
      </c>
      <c r="K119" s="52"/>
      <c r="L119" s="52">
        <v>554331.62</v>
      </c>
      <c r="M119" s="51"/>
      <c r="N119" s="51">
        <f t="shared" si="68"/>
        <v>554331.62</v>
      </c>
      <c r="O119" s="51"/>
      <c r="P119" s="51">
        <v>107688.43</v>
      </c>
      <c r="Q119" s="51"/>
      <c r="R119" s="51">
        <f t="shared" si="69"/>
        <v>107688.43</v>
      </c>
      <c r="S119" s="51"/>
      <c r="T119" s="53"/>
      <c r="U119" s="80">
        <f t="shared" si="40"/>
        <v>19.259326888426081</v>
      </c>
      <c r="V119" s="24">
        <f t="shared" si="51"/>
        <v>0</v>
      </c>
      <c r="W119" s="24"/>
      <c r="X119" s="24"/>
      <c r="Y119" s="24"/>
      <c r="AX119" s="60"/>
      <c r="AY119" s="60"/>
      <c r="AZ119" s="60"/>
      <c r="BA119" s="60"/>
    </row>
    <row r="120" spans="1:53" ht="45" x14ac:dyDescent="0.25">
      <c r="A120" s="39">
        <v>12</v>
      </c>
      <c r="B120" s="27" t="s">
        <v>338</v>
      </c>
      <c r="C120" s="67">
        <f t="shared" ref="C120:T120" si="73">SUM(C121:C125)</f>
        <v>4950438.3</v>
      </c>
      <c r="D120" s="67">
        <f t="shared" si="73"/>
        <v>0</v>
      </c>
      <c r="E120" s="67">
        <f t="shared" si="73"/>
        <v>4950438.3</v>
      </c>
      <c r="F120" s="67">
        <f t="shared" si="73"/>
        <v>0</v>
      </c>
      <c r="G120" s="67">
        <f t="shared" si="73"/>
        <v>0</v>
      </c>
      <c r="H120" s="67">
        <f t="shared" si="73"/>
        <v>4886209.5</v>
      </c>
      <c r="I120" s="67">
        <f t="shared" si="73"/>
        <v>0</v>
      </c>
      <c r="J120" s="67">
        <f t="shared" si="73"/>
        <v>4886209.5</v>
      </c>
      <c r="K120" s="67">
        <f t="shared" si="73"/>
        <v>0</v>
      </c>
      <c r="L120" s="67">
        <f t="shared" si="73"/>
        <v>4560830.99</v>
      </c>
      <c r="M120" s="67">
        <f t="shared" si="73"/>
        <v>0</v>
      </c>
      <c r="N120" s="67">
        <f t="shared" si="73"/>
        <v>4560830.99</v>
      </c>
      <c r="O120" s="67">
        <f t="shared" si="73"/>
        <v>0</v>
      </c>
      <c r="P120" s="67">
        <f t="shared" si="73"/>
        <v>698699.25</v>
      </c>
      <c r="Q120" s="67">
        <f t="shared" si="73"/>
        <v>0</v>
      </c>
      <c r="R120" s="67">
        <f t="shared" si="73"/>
        <v>698699.25</v>
      </c>
      <c r="S120" s="67">
        <f t="shared" si="73"/>
        <v>0</v>
      </c>
      <c r="T120" s="67">
        <f t="shared" si="73"/>
        <v>0</v>
      </c>
      <c r="U120" s="80">
        <f t="shared" si="40"/>
        <v>14.299412458675789</v>
      </c>
      <c r="V120" s="24" t="e">
        <f>#REF!-#REF!-#REF!-#REF!-#REF!</f>
        <v>#REF!</v>
      </c>
      <c r="W120" s="24" t="e">
        <f>#REF!-#REF!-#REF!-#REF!</f>
        <v>#REF!</v>
      </c>
      <c r="X120" s="24" t="e">
        <f>#REF!-#REF!-#REF!-#REF!</f>
        <v>#REF!</v>
      </c>
      <c r="Y120" s="24" t="e">
        <f>#REF!-#REF!-#REF!-#REF!</f>
        <v>#REF!</v>
      </c>
      <c r="AX120" s="60" t="e">
        <f>#REF!-#REF!</f>
        <v>#REF!</v>
      </c>
      <c r="AY120" s="60" t="e">
        <f>#REF!-#REF!</f>
        <v>#REF!</v>
      </c>
      <c r="AZ120" s="60" t="e">
        <f>#REF!-#REF!</f>
        <v>#REF!</v>
      </c>
      <c r="BA120" s="60" t="e">
        <f>#REF!-#REF!</f>
        <v>#REF!</v>
      </c>
    </row>
    <row r="121" spans="1:53" ht="60" x14ac:dyDescent="0.25">
      <c r="A121" s="32" t="s">
        <v>280</v>
      </c>
      <c r="B121" s="17" t="s">
        <v>30</v>
      </c>
      <c r="C121" s="51">
        <v>4380027.8</v>
      </c>
      <c r="D121" s="51"/>
      <c r="E121" s="61">
        <f t="shared" si="56"/>
        <v>4380027.8</v>
      </c>
      <c r="F121" s="51"/>
      <c r="G121" s="51"/>
      <c r="H121" s="52">
        <v>4380027.8</v>
      </c>
      <c r="I121" s="54"/>
      <c r="J121" s="52">
        <f t="shared" si="72"/>
        <v>4380027.8</v>
      </c>
      <c r="K121" s="54"/>
      <c r="L121" s="52">
        <v>4244273.9000000004</v>
      </c>
      <c r="M121" s="51"/>
      <c r="N121" s="51">
        <f t="shared" si="68"/>
        <v>4244273.9000000004</v>
      </c>
      <c r="O121" s="51"/>
      <c r="P121" s="51">
        <v>583023.5</v>
      </c>
      <c r="Q121" s="51"/>
      <c r="R121" s="51">
        <f t="shared" si="69"/>
        <v>583023.5</v>
      </c>
      <c r="S121" s="51"/>
      <c r="T121" s="51"/>
      <c r="U121" s="80">
        <f t="shared" si="40"/>
        <v>13.310954327732807</v>
      </c>
      <c r="V121" s="24">
        <f t="shared" si="51"/>
        <v>0</v>
      </c>
      <c r="W121" s="24">
        <f t="shared" si="52"/>
        <v>0</v>
      </c>
      <c r="X121" s="24">
        <f t="shared" si="53"/>
        <v>0</v>
      </c>
      <c r="Y121" s="24">
        <f t="shared" si="54"/>
        <v>0</v>
      </c>
      <c r="AX121" s="60">
        <f t="shared" si="41"/>
        <v>135753.89999999944</v>
      </c>
      <c r="AY121" s="60">
        <f t="shared" si="42"/>
        <v>0</v>
      </c>
      <c r="AZ121" s="60">
        <f t="shared" si="43"/>
        <v>135753.89999999944</v>
      </c>
      <c r="BA121" s="60">
        <f t="shared" si="44"/>
        <v>0</v>
      </c>
    </row>
    <row r="122" spans="1:53" ht="30" x14ac:dyDescent="0.25">
      <c r="A122" s="32" t="s">
        <v>281</v>
      </c>
      <c r="B122" s="17" t="s">
        <v>337</v>
      </c>
      <c r="C122" s="51">
        <v>21854.5</v>
      </c>
      <c r="D122" s="51"/>
      <c r="E122" s="61">
        <f t="shared" si="56"/>
        <v>21854.5</v>
      </c>
      <c r="F122" s="51"/>
      <c r="G122" s="51"/>
      <c r="H122" s="52">
        <v>21854.5</v>
      </c>
      <c r="I122" s="54"/>
      <c r="J122" s="52">
        <f t="shared" si="72"/>
        <v>21854.5</v>
      </c>
      <c r="K122" s="54"/>
      <c r="L122" s="52">
        <v>0</v>
      </c>
      <c r="M122" s="51"/>
      <c r="N122" s="51">
        <f t="shared" si="68"/>
        <v>0</v>
      </c>
      <c r="O122" s="51"/>
      <c r="P122" s="51">
        <v>0</v>
      </c>
      <c r="Q122" s="51"/>
      <c r="R122" s="51">
        <f t="shared" si="69"/>
        <v>0</v>
      </c>
      <c r="S122" s="51"/>
      <c r="T122" s="51"/>
      <c r="U122" s="80">
        <f t="shared" si="40"/>
        <v>0</v>
      </c>
      <c r="V122" s="24">
        <f t="shared" si="51"/>
        <v>0</v>
      </c>
      <c r="W122" s="24">
        <f t="shared" si="52"/>
        <v>0</v>
      </c>
      <c r="X122" s="24">
        <f t="shared" si="53"/>
        <v>0</v>
      </c>
      <c r="Y122" s="24">
        <f t="shared" si="54"/>
        <v>0</v>
      </c>
      <c r="AX122" s="60">
        <f t="shared" si="41"/>
        <v>21854.5</v>
      </c>
      <c r="AY122" s="60">
        <f t="shared" si="42"/>
        <v>0</v>
      </c>
      <c r="AZ122" s="60">
        <f t="shared" si="43"/>
        <v>21854.5</v>
      </c>
      <c r="BA122" s="60">
        <f t="shared" si="44"/>
        <v>0</v>
      </c>
    </row>
    <row r="123" spans="1:53" ht="30" x14ac:dyDescent="0.25">
      <c r="A123" s="32" t="s">
        <v>282</v>
      </c>
      <c r="B123" s="17" t="s">
        <v>31</v>
      </c>
      <c r="C123" s="51">
        <v>275000</v>
      </c>
      <c r="D123" s="51"/>
      <c r="E123" s="61">
        <f t="shared" si="56"/>
        <v>275000</v>
      </c>
      <c r="F123" s="51"/>
      <c r="G123" s="51"/>
      <c r="H123" s="52">
        <v>275000</v>
      </c>
      <c r="I123" s="54"/>
      <c r="J123" s="52">
        <f t="shared" si="72"/>
        <v>275000</v>
      </c>
      <c r="K123" s="54"/>
      <c r="L123" s="52">
        <v>110349.24</v>
      </c>
      <c r="M123" s="51"/>
      <c r="N123" s="51">
        <f t="shared" si="68"/>
        <v>110349.24</v>
      </c>
      <c r="O123" s="51"/>
      <c r="P123" s="51">
        <v>72463.63</v>
      </c>
      <c r="Q123" s="51"/>
      <c r="R123" s="51">
        <f t="shared" si="69"/>
        <v>72463.63</v>
      </c>
      <c r="S123" s="51"/>
      <c r="T123" s="51"/>
      <c r="U123" s="80">
        <f t="shared" si="40"/>
        <v>26.350410909090911</v>
      </c>
      <c r="V123" s="24">
        <f t="shared" si="51"/>
        <v>0</v>
      </c>
      <c r="W123" s="24">
        <f t="shared" si="52"/>
        <v>0</v>
      </c>
      <c r="X123" s="24">
        <f t="shared" si="53"/>
        <v>0</v>
      </c>
      <c r="Y123" s="24">
        <f t="shared" si="54"/>
        <v>0</v>
      </c>
      <c r="AX123" s="60">
        <f t="shared" si="41"/>
        <v>164650.76</v>
      </c>
      <c r="AY123" s="60">
        <f t="shared" si="42"/>
        <v>0</v>
      </c>
      <c r="AZ123" s="60">
        <f t="shared" si="43"/>
        <v>164650.76</v>
      </c>
      <c r="BA123" s="60">
        <f t="shared" si="44"/>
        <v>0</v>
      </c>
    </row>
    <row r="124" spans="1:53" ht="60" x14ac:dyDescent="0.25">
      <c r="A124" s="32" t="s">
        <v>283</v>
      </c>
      <c r="B124" s="17" t="s">
        <v>32</v>
      </c>
      <c r="C124" s="51">
        <v>1000</v>
      </c>
      <c r="D124" s="51"/>
      <c r="E124" s="61">
        <f t="shared" si="56"/>
        <v>1000</v>
      </c>
      <c r="F124" s="51"/>
      <c r="G124" s="51"/>
      <c r="H124" s="52">
        <v>1000</v>
      </c>
      <c r="I124" s="54"/>
      <c r="J124" s="52">
        <f t="shared" si="72"/>
        <v>1000</v>
      </c>
      <c r="K124" s="54"/>
      <c r="L124" s="52">
        <v>0</v>
      </c>
      <c r="M124" s="51"/>
      <c r="N124" s="51">
        <f t="shared" si="68"/>
        <v>0</v>
      </c>
      <c r="O124" s="51"/>
      <c r="P124" s="51">
        <v>0</v>
      </c>
      <c r="Q124" s="51"/>
      <c r="R124" s="51">
        <f t="shared" si="69"/>
        <v>0</v>
      </c>
      <c r="S124" s="51"/>
      <c r="T124" s="51"/>
      <c r="U124" s="80">
        <f t="shared" si="40"/>
        <v>0</v>
      </c>
      <c r="V124" s="24">
        <f t="shared" si="51"/>
        <v>0</v>
      </c>
      <c r="W124" s="24">
        <f t="shared" si="52"/>
        <v>0</v>
      </c>
      <c r="X124" s="24">
        <f t="shared" si="53"/>
        <v>0</v>
      </c>
      <c r="Y124" s="24">
        <f t="shared" si="54"/>
        <v>0</v>
      </c>
      <c r="AX124" s="60">
        <f t="shared" si="41"/>
        <v>1000</v>
      </c>
      <c r="AY124" s="60">
        <f t="shared" si="42"/>
        <v>0</v>
      </c>
      <c r="AZ124" s="60">
        <f t="shared" si="43"/>
        <v>1000</v>
      </c>
      <c r="BA124" s="60">
        <f t="shared" si="44"/>
        <v>0</v>
      </c>
    </row>
    <row r="125" spans="1:53" ht="45.75" customHeight="1" x14ac:dyDescent="0.25">
      <c r="A125" s="32" t="s">
        <v>284</v>
      </c>
      <c r="B125" s="17" t="s">
        <v>33</v>
      </c>
      <c r="C125" s="51">
        <v>272556</v>
      </c>
      <c r="D125" s="51"/>
      <c r="E125" s="61">
        <f t="shared" si="56"/>
        <v>272556</v>
      </c>
      <c r="F125" s="51"/>
      <c r="G125" s="51"/>
      <c r="H125" s="52">
        <v>208327.2</v>
      </c>
      <c r="I125" s="54"/>
      <c r="J125" s="52">
        <f t="shared" si="72"/>
        <v>208327.2</v>
      </c>
      <c r="K125" s="54"/>
      <c r="L125" s="52">
        <v>206207.85</v>
      </c>
      <c r="M125" s="51"/>
      <c r="N125" s="51">
        <f t="shared" si="68"/>
        <v>206207.85</v>
      </c>
      <c r="O125" s="51"/>
      <c r="P125" s="51">
        <v>43212.12</v>
      </c>
      <c r="Q125" s="51"/>
      <c r="R125" s="51">
        <f t="shared" si="69"/>
        <v>43212.12</v>
      </c>
      <c r="S125" s="51"/>
      <c r="T125" s="51"/>
      <c r="U125" s="80">
        <f t="shared" si="40"/>
        <v>20.742428257087891</v>
      </c>
      <c r="V125" s="24">
        <f t="shared" si="51"/>
        <v>0</v>
      </c>
      <c r="W125" s="24">
        <f t="shared" si="52"/>
        <v>0</v>
      </c>
      <c r="X125" s="24">
        <f t="shared" si="53"/>
        <v>0</v>
      </c>
      <c r="Y125" s="24">
        <f t="shared" si="54"/>
        <v>0</v>
      </c>
      <c r="AX125" s="60">
        <f t="shared" si="41"/>
        <v>2119.3500000000058</v>
      </c>
      <c r="AY125" s="60">
        <f t="shared" si="42"/>
        <v>0</v>
      </c>
      <c r="AZ125" s="60">
        <f t="shared" si="43"/>
        <v>2119.3500000000058</v>
      </c>
      <c r="BA125" s="60">
        <f t="shared" si="44"/>
        <v>0</v>
      </c>
    </row>
    <row r="126" spans="1:53" ht="47.25" customHeight="1" x14ac:dyDescent="0.25">
      <c r="A126" s="39">
        <v>13</v>
      </c>
      <c r="B126" s="36" t="s">
        <v>355</v>
      </c>
      <c r="C126" s="67">
        <f>SUM(C127:C132)</f>
        <v>745461.10000000009</v>
      </c>
      <c r="D126" s="67">
        <f t="shared" ref="D126:T126" si="74">SUM(D127:D132)</f>
        <v>0</v>
      </c>
      <c r="E126" s="67">
        <f t="shared" si="74"/>
        <v>745461.10000000009</v>
      </c>
      <c r="F126" s="67">
        <f t="shared" si="74"/>
        <v>0</v>
      </c>
      <c r="G126" s="67">
        <f t="shared" si="74"/>
        <v>0</v>
      </c>
      <c r="H126" s="67">
        <f t="shared" si="74"/>
        <v>764303.2</v>
      </c>
      <c r="I126" s="67">
        <f t="shared" si="74"/>
        <v>0</v>
      </c>
      <c r="J126" s="67">
        <f t="shared" si="74"/>
        <v>764303.2</v>
      </c>
      <c r="K126" s="67">
        <f t="shared" si="74"/>
        <v>0</v>
      </c>
      <c r="L126" s="67">
        <f t="shared" si="74"/>
        <v>221917.11000000002</v>
      </c>
      <c r="M126" s="67">
        <f t="shared" si="74"/>
        <v>0</v>
      </c>
      <c r="N126" s="67">
        <f t="shared" si="74"/>
        <v>221917.11000000002</v>
      </c>
      <c r="O126" s="67">
        <f t="shared" si="74"/>
        <v>0</v>
      </c>
      <c r="P126" s="67">
        <f t="shared" si="74"/>
        <v>20100.230000000003</v>
      </c>
      <c r="Q126" s="67">
        <f t="shared" si="74"/>
        <v>0</v>
      </c>
      <c r="R126" s="67">
        <f t="shared" si="74"/>
        <v>20100.230000000003</v>
      </c>
      <c r="S126" s="67">
        <f t="shared" si="74"/>
        <v>0</v>
      </c>
      <c r="T126" s="67">
        <f t="shared" si="74"/>
        <v>0</v>
      </c>
      <c r="U126" s="80">
        <f t="shared" si="40"/>
        <v>2.6298764678729598</v>
      </c>
      <c r="V126" s="24">
        <f t="shared" si="51"/>
        <v>0</v>
      </c>
      <c r="W126" s="24">
        <f t="shared" si="52"/>
        <v>0</v>
      </c>
      <c r="X126" s="24">
        <f t="shared" si="53"/>
        <v>0</v>
      </c>
      <c r="Y126" s="24">
        <f t="shared" si="54"/>
        <v>0</v>
      </c>
      <c r="Z126" s="26" t="e">
        <f>#REF!-C127-C128-C129-C130-C131-C132</f>
        <v>#REF!</v>
      </c>
      <c r="AA126" s="26">
        <f t="shared" ref="AA126:AP126" si="75">D126-D127-D128-D129-D130-D131-D132</f>
        <v>0</v>
      </c>
      <c r="AB126" s="26">
        <f t="shared" si="75"/>
        <v>0</v>
      </c>
      <c r="AC126" s="26">
        <f t="shared" si="75"/>
        <v>0</v>
      </c>
      <c r="AD126" s="26">
        <f t="shared" si="75"/>
        <v>0</v>
      </c>
      <c r="AE126" s="26">
        <f t="shared" si="75"/>
        <v>0</v>
      </c>
      <c r="AF126" s="26">
        <f t="shared" si="75"/>
        <v>0</v>
      </c>
      <c r="AG126" s="26">
        <f t="shared" si="75"/>
        <v>0</v>
      </c>
      <c r="AH126" s="26">
        <f t="shared" si="75"/>
        <v>0</v>
      </c>
      <c r="AI126" s="26">
        <f t="shared" si="75"/>
        <v>0</v>
      </c>
      <c r="AJ126" s="26">
        <f t="shared" si="75"/>
        <v>0</v>
      </c>
      <c r="AK126" s="26">
        <f t="shared" si="75"/>
        <v>0</v>
      </c>
      <c r="AL126" s="26">
        <f t="shared" si="75"/>
        <v>0</v>
      </c>
      <c r="AM126" s="26">
        <f t="shared" si="75"/>
        <v>0</v>
      </c>
      <c r="AN126" s="26">
        <f t="shared" si="75"/>
        <v>0</v>
      </c>
      <c r="AO126" s="26">
        <f t="shared" si="75"/>
        <v>0</v>
      </c>
      <c r="AP126" s="26">
        <f t="shared" si="75"/>
        <v>0</v>
      </c>
      <c r="AX126" s="60">
        <f t="shared" si="41"/>
        <v>542386.09</v>
      </c>
      <c r="AY126" s="60">
        <f t="shared" si="42"/>
        <v>0</v>
      </c>
      <c r="AZ126" s="60">
        <f t="shared" si="43"/>
        <v>542386.09</v>
      </c>
      <c r="BA126" s="60">
        <f t="shared" si="44"/>
        <v>0</v>
      </c>
    </row>
    <row r="127" spans="1:53" x14ac:dyDescent="0.25">
      <c r="A127" s="32" t="s">
        <v>285</v>
      </c>
      <c r="B127" s="37" t="s">
        <v>148</v>
      </c>
      <c r="C127" s="61">
        <v>504907.2</v>
      </c>
      <c r="D127" s="51"/>
      <c r="E127" s="61">
        <f t="shared" si="56"/>
        <v>504907.2</v>
      </c>
      <c r="F127" s="51"/>
      <c r="G127" s="51"/>
      <c r="H127" s="54">
        <v>504907.2</v>
      </c>
      <c r="I127" s="52"/>
      <c r="J127" s="54">
        <f t="shared" si="72"/>
        <v>504907.2</v>
      </c>
      <c r="K127" s="52"/>
      <c r="L127" s="54">
        <v>173097.48</v>
      </c>
      <c r="M127" s="51"/>
      <c r="N127" s="61">
        <f t="shared" si="68"/>
        <v>173097.48</v>
      </c>
      <c r="O127" s="51"/>
      <c r="P127" s="61">
        <v>16399.580000000002</v>
      </c>
      <c r="Q127" s="51"/>
      <c r="R127" s="61">
        <f t="shared" si="69"/>
        <v>16399.580000000002</v>
      </c>
      <c r="S127" s="51"/>
      <c r="T127" s="51"/>
      <c r="U127" s="80">
        <f t="shared" si="40"/>
        <v>3.2480384514223606</v>
      </c>
      <c r="V127" s="24">
        <f t="shared" si="51"/>
        <v>0</v>
      </c>
      <c r="W127" s="24">
        <f t="shared" si="52"/>
        <v>0</v>
      </c>
      <c r="X127" s="24">
        <f t="shared" si="53"/>
        <v>0</v>
      </c>
      <c r="Y127" s="24">
        <f t="shared" si="54"/>
        <v>0</v>
      </c>
      <c r="AX127" s="60">
        <f t="shared" si="41"/>
        <v>331809.71999999997</v>
      </c>
      <c r="AY127" s="60">
        <f t="shared" si="42"/>
        <v>0</v>
      </c>
      <c r="AZ127" s="60">
        <f t="shared" si="43"/>
        <v>331809.71999999997</v>
      </c>
      <c r="BA127" s="60">
        <f t="shared" si="44"/>
        <v>0</v>
      </c>
    </row>
    <row r="128" spans="1:53" ht="45" x14ac:dyDescent="0.25">
      <c r="A128" s="32" t="s">
        <v>286</v>
      </c>
      <c r="B128" s="37" t="s">
        <v>149</v>
      </c>
      <c r="C128" s="61">
        <v>10602.7</v>
      </c>
      <c r="D128" s="51"/>
      <c r="E128" s="61">
        <f t="shared" si="56"/>
        <v>10602.7</v>
      </c>
      <c r="F128" s="51"/>
      <c r="G128" s="51"/>
      <c r="H128" s="54">
        <v>17144.8</v>
      </c>
      <c r="I128" s="52"/>
      <c r="J128" s="54">
        <f t="shared" si="72"/>
        <v>17144.8</v>
      </c>
      <c r="K128" s="52"/>
      <c r="L128" s="54">
        <v>10602.7</v>
      </c>
      <c r="M128" s="51"/>
      <c r="N128" s="61">
        <f t="shared" si="68"/>
        <v>10602.7</v>
      </c>
      <c r="O128" s="51"/>
      <c r="P128" s="51"/>
      <c r="Q128" s="51"/>
      <c r="R128" s="61">
        <f t="shared" si="69"/>
        <v>0</v>
      </c>
      <c r="S128" s="51"/>
      <c r="T128" s="51"/>
      <c r="U128" s="80">
        <f t="shared" si="40"/>
        <v>0</v>
      </c>
      <c r="V128" s="24">
        <f t="shared" si="51"/>
        <v>0</v>
      </c>
      <c r="W128" s="24">
        <f t="shared" si="52"/>
        <v>0</v>
      </c>
      <c r="X128" s="24">
        <f t="shared" si="53"/>
        <v>0</v>
      </c>
      <c r="Y128" s="24">
        <f t="shared" si="54"/>
        <v>0</v>
      </c>
      <c r="AX128" s="60">
        <f t="shared" si="41"/>
        <v>6542.0999999999985</v>
      </c>
      <c r="AY128" s="60">
        <f t="shared" si="42"/>
        <v>0</v>
      </c>
      <c r="AZ128" s="60">
        <f t="shared" si="43"/>
        <v>6542.0999999999985</v>
      </c>
      <c r="BA128" s="60">
        <f t="shared" si="44"/>
        <v>0</v>
      </c>
    </row>
    <row r="129" spans="1:53" ht="60" x14ac:dyDescent="0.25">
      <c r="A129" s="32" t="s">
        <v>287</v>
      </c>
      <c r="B129" s="37" t="s">
        <v>150</v>
      </c>
      <c r="C129" s="61">
        <v>12500</v>
      </c>
      <c r="D129" s="51"/>
      <c r="E129" s="61">
        <f t="shared" si="56"/>
        <v>12500</v>
      </c>
      <c r="F129" s="51"/>
      <c r="G129" s="51"/>
      <c r="H129" s="54">
        <v>14300</v>
      </c>
      <c r="I129" s="52"/>
      <c r="J129" s="54">
        <f t="shared" si="72"/>
        <v>14300</v>
      </c>
      <c r="K129" s="52"/>
      <c r="L129" s="54">
        <v>5000</v>
      </c>
      <c r="M129" s="51"/>
      <c r="N129" s="61">
        <f t="shared" si="68"/>
        <v>5000</v>
      </c>
      <c r="O129" s="51"/>
      <c r="P129" s="51"/>
      <c r="Q129" s="51"/>
      <c r="R129" s="61">
        <f t="shared" si="69"/>
        <v>0</v>
      </c>
      <c r="S129" s="51"/>
      <c r="T129" s="51"/>
      <c r="U129" s="80">
        <f t="shared" si="40"/>
        <v>0</v>
      </c>
      <c r="V129" s="24">
        <f t="shared" si="51"/>
        <v>0</v>
      </c>
      <c r="W129" s="24">
        <f t="shared" si="52"/>
        <v>0</v>
      </c>
      <c r="X129" s="24">
        <f t="shared" si="53"/>
        <v>0</v>
      </c>
      <c r="Y129" s="24">
        <f t="shared" si="54"/>
        <v>0</v>
      </c>
      <c r="AX129" s="60">
        <f t="shared" si="41"/>
        <v>9300</v>
      </c>
      <c r="AY129" s="60">
        <f t="shared" si="42"/>
        <v>0</v>
      </c>
      <c r="AZ129" s="60">
        <f t="shared" si="43"/>
        <v>9300</v>
      </c>
      <c r="BA129" s="60">
        <f t="shared" si="44"/>
        <v>0</v>
      </c>
    </row>
    <row r="130" spans="1:53" ht="60" x14ac:dyDescent="0.25">
      <c r="A130" s="32" t="s">
        <v>288</v>
      </c>
      <c r="B130" s="37" t="s">
        <v>151</v>
      </c>
      <c r="C130" s="61">
        <v>9000</v>
      </c>
      <c r="D130" s="51"/>
      <c r="E130" s="61">
        <f t="shared" si="56"/>
        <v>9000</v>
      </c>
      <c r="F130" s="51"/>
      <c r="G130" s="51"/>
      <c r="H130" s="54">
        <v>4500</v>
      </c>
      <c r="I130" s="52"/>
      <c r="J130" s="54">
        <f t="shared" si="72"/>
        <v>4500</v>
      </c>
      <c r="K130" s="52"/>
      <c r="L130" s="52"/>
      <c r="M130" s="51"/>
      <c r="N130" s="61">
        <f t="shared" si="68"/>
        <v>0</v>
      </c>
      <c r="O130" s="51"/>
      <c r="P130" s="51"/>
      <c r="Q130" s="51"/>
      <c r="R130" s="61">
        <f t="shared" si="69"/>
        <v>0</v>
      </c>
      <c r="S130" s="51"/>
      <c r="T130" s="51"/>
      <c r="U130" s="80">
        <f t="shared" si="40"/>
        <v>0</v>
      </c>
      <c r="V130" s="24">
        <f t="shared" si="51"/>
        <v>0</v>
      </c>
      <c r="W130" s="24">
        <f t="shared" si="52"/>
        <v>0</v>
      </c>
      <c r="X130" s="24">
        <f t="shared" si="53"/>
        <v>0</v>
      </c>
      <c r="Y130" s="24">
        <f t="shared" si="54"/>
        <v>0</v>
      </c>
      <c r="AX130" s="60">
        <f t="shared" si="41"/>
        <v>4500</v>
      </c>
      <c r="AY130" s="60">
        <f t="shared" si="42"/>
        <v>0</v>
      </c>
      <c r="AZ130" s="60">
        <f t="shared" si="43"/>
        <v>4500</v>
      </c>
      <c r="BA130" s="60">
        <f t="shared" si="44"/>
        <v>0</v>
      </c>
    </row>
    <row r="131" spans="1:53" ht="45" x14ac:dyDescent="0.25">
      <c r="A131" s="32" t="s">
        <v>289</v>
      </c>
      <c r="B131" s="37" t="s">
        <v>152</v>
      </c>
      <c r="C131" s="61">
        <v>20000</v>
      </c>
      <c r="D131" s="51"/>
      <c r="E131" s="61">
        <f t="shared" si="56"/>
        <v>20000</v>
      </c>
      <c r="F131" s="51"/>
      <c r="G131" s="51"/>
      <c r="H131" s="54">
        <v>35000</v>
      </c>
      <c r="I131" s="52"/>
      <c r="J131" s="54">
        <f t="shared" si="72"/>
        <v>35000</v>
      </c>
      <c r="K131" s="52"/>
      <c r="L131" s="54">
        <v>20000</v>
      </c>
      <c r="M131" s="51"/>
      <c r="N131" s="61">
        <f t="shared" si="68"/>
        <v>20000</v>
      </c>
      <c r="O131" s="51"/>
      <c r="P131" s="51"/>
      <c r="Q131" s="51"/>
      <c r="R131" s="61">
        <f t="shared" si="69"/>
        <v>0</v>
      </c>
      <c r="S131" s="51"/>
      <c r="T131" s="51"/>
      <c r="U131" s="80">
        <f t="shared" si="40"/>
        <v>0</v>
      </c>
      <c r="V131" s="24">
        <f t="shared" si="51"/>
        <v>0</v>
      </c>
      <c r="W131" s="24">
        <f t="shared" si="52"/>
        <v>0</v>
      </c>
      <c r="X131" s="24">
        <f t="shared" si="53"/>
        <v>0</v>
      </c>
      <c r="Y131" s="24">
        <f t="shared" si="54"/>
        <v>0</v>
      </c>
      <c r="AX131" s="60">
        <f t="shared" si="41"/>
        <v>15000</v>
      </c>
      <c r="AY131" s="60">
        <f t="shared" si="42"/>
        <v>0</v>
      </c>
      <c r="AZ131" s="60">
        <f t="shared" si="43"/>
        <v>15000</v>
      </c>
      <c r="BA131" s="60">
        <f t="shared" si="44"/>
        <v>0</v>
      </c>
    </row>
    <row r="132" spans="1:53" ht="45" x14ac:dyDescent="0.25">
      <c r="A132" s="47" t="s">
        <v>290</v>
      </c>
      <c r="B132" s="38" t="s">
        <v>153</v>
      </c>
      <c r="C132" s="63">
        <v>188451.20000000001</v>
      </c>
      <c r="D132" s="64"/>
      <c r="E132" s="63">
        <f t="shared" si="56"/>
        <v>188451.20000000001</v>
      </c>
      <c r="F132" s="64"/>
      <c r="G132" s="64"/>
      <c r="H132" s="65">
        <v>188451.20000000001</v>
      </c>
      <c r="I132" s="66"/>
      <c r="J132" s="65">
        <f t="shared" si="72"/>
        <v>188451.20000000001</v>
      </c>
      <c r="K132" s="66"/>
      <c r="L132" s="66">
        <v>13216.93</v>
      </c>
      <c r="M132" s="64"/>
      <c r="N132" s="63">
        <f t="shared" si="68"/>
        <v>13216.93</v>
      </c>
      <c r="O132" s="64"/>
      <c r="P132" s="64">
        <v>3700.65</v>
      </c>
      <c r="Q132" s="64"/>
      <c r="R132" s="63">
        <f t="shared" si="69"/>
        <v>3700.65</v>
      </c>
      <c r="S132" s="64"/>
      <c r="T132" s="64"/>
      <c r="U132" s="80">
        <f t="shared" si="40"/>
        <v>1.963717928036542</v>
      </c>
      <c r="V132" s="24">
        <f t="shared" si="51"/>
        <v>0</v>
      </c>
      <c r="W132" s="24">
        <f t="shared" si="52"/>
        <v>0</v>
      </c>
      <c r="X132" s="24">
        <f t="shared" si="53"/>
        <v>0</v>
      </c>
      <c r="Y132" s="24">
        <f t="shared" si="54"/>
        <v>0</v>
      </c>
      <c r="AX132" s="60">
        <f t="shared" si="41"/>
        <v>175234.27000000002</v>
      </c>
      <c r="AY132" s="60">
        <f t="shared" si="42"/>
        <v>0</v>
      </c>
      <c r="AZ132" s="60">
        <f t="shared" si="43"/>
        <v>175234.27000000002</v>
      </c>
      <c r="BA132" s="60">
        <f t="shared" si="44"/>
        <v>0</v>
      </c>
    </row>
    <row r="133" spans="1:53" ht="75" x14ac:dyDescent="0.25">
      <c r="A133" s="39">
        <v>14</v>
      </c>
      <c r="B133" s="27" t="s">
        <v>154</v>
      </c>
      <c r="C133" s="48">
        <f t="shared" ref="C133:T133" si="76">SUM(C134:C139)</f>
        <v>640304.6</v>
      </c>
      <c r="D133" s="48">
        <f t="shared" si="76"/>
        <v>0</v>
      </c>
      <c r="E133" s="48">
        <f t="shared" si="76"/>
        <v>640304.6</v>
      </c>
      <c r="F133" s="48">
        <f t="shared" si="76"/>
        <v>0</v>
      </c>
      <c r="G133" s="48">
        <f t="shared" si="76"/>
        <v>0</v>
      </c>
      <c r="H133" s="48">
        <f t="shared" si="76"/>
        <v>640304.6</v>
      </c>
      <c r="I133" s="48">
        <f t="shared" si="76"/>
        <v>0</v>
      </c>
      <c r="J133" s="48">
        <f t="shared" si="76"/>
        <v>640304.6</v>
      </c>
      <c r="K133" s="48">
        <f t="shared" si="76"/>
        <v>0</v>
      </c>
      <c r="L133" s="48">
        <f t="shared" si="76"/>
        <v>472602.68999999994</v>
      </c>
      <c r="M133" s="48">
        <f t="shared" si="76"/>
        <v>0</v>
      </c>
      <c r="N133" s="48">
        <f t="shared" si="76"/>
        <v>472602.68999999994</v>
      </c>
      <c r="O133" s="48">
        <f t="shared" si="76"/>
        <v>0</v>
      </c>
      <c r="P133" s="48">
        <f t="shared" si="76"/>
        <v>89319.94</v>
      </c>
      <c r="Q133" s="48">
        <f t="shared" si="76"/>
        <v>0</v>
      </c>
      <c r="R133" s="48">
        <f t="shared" si="76"/>
        <v>89319.94</v>
      </c>
      <c r="S133" s="48">
        <f t="shared" si="76"/>
        <v>0</v>
      </c>
      <c r="T133" s="48">
        <f t="shared" si="76"/>
        <v>0</v>
      </c>
      <c r="U133" s="80">
        <f t="shared" ref="U133:U172" si="77">P133/H133%</f>
        <v>13.9496014865425</v>
      </c>
      <c r="V133" s="24" t="e">
        <f>#REF!-#REF!-#REF!-#REF!-#REF!</f>
        <v>#REF!</v>
      </c>
      <c r="W133" s="24" t="e">
        <f>#REF!-#REF!-#REF!-#REF!</f>
        <v>#REF!</v>
      </c>
      <c r="X133" s="24" t="e">
        <f>#REF!-#REF!-#REF!-#REF!</f>
        <v>#REF!</v>
      </c>
      <c r="Y133" s="24" t="e">
        <f>#REF!-#REF!-#REF!-#REF!</f>
        <v>#REF!</v>
      </c>
      <c r="Z133" s="26" t="e">
        <f>#REF!-C134-C135-C136-C137-C138-C139</f>
        <v>#REF!</v>
      </c>
      <c r="AA133" s="26" t="e">
        <f>#REF!-D134-D135-D136-D137-D138-D139</f>
        <v>#REF!</v>
      </c>
      <c r="AB133" s="26" t="e">
        <f>#REF!-E134-E135-E136-E137-E138-E139</f>
        <v>#REF!</v>
      </c>
      <c r="AC133" s="26" t="e">
        <f>#REF!-F134-F135-F136-F137-F138-F139</f>
        <v>#REF!</v>
      </c>
      <c r="AD133" s="26" t="e">
        <f>#REF!-G134-G135-G136-G137-G138-G139</f>
        <v>#REF!</v>
      </c>
      <c r="AE133" s="26" t="e">
        <f>#REF!-H134-H135-H136-H137-H138-H139</f>
        <v>#REF!</v>
      </c>
      <c r="AF133" s="26" t="e">
        <f>#REF!-I134-I135-I136-I137-I138-I139</f>
        <v>#REF!</v>
      </c>
      <c r="AG133" s="26" t="e">
        <f>#REF!-J134-J135-J136-J137-J138-J139</f>
        <v>#REF!</v>
      </c>
      <c r="AH133" s="26" t="e">
        <f>#REF!-K134-K135-K136-K137-K138-K139</f>
        <v>#REF!</v>
      </c>
      <c r="AI133" s="26" t="e">
        <f>#REF!-L134-L135-L136-L137-L138-L139</f>
        <v>#REF!</v>
      </c>
      <c r="AJ133" s="26" t="e">
        <f>#REF!-M134-M135-M136-M137-M138-M139</f>
        <v>#REF!</v>
      </c>
      <c r="AK133" s="26" t="e">
        <f>#REF!-N134-N135-N136-N137-N138-N139</f>
        <v>#REF!</v>
      </c>
      <c r="AL133" s="26" t="e">
        <f>#REF!-O134-O135-O136-O137-O138-O139</f>
        <v>#REF!</v>
      </c>
      <c r="AM133" s="26" t="e">
        <f>#REF!-P134-P135-P136-P137-P138-P139</f>
        <v>#REF!</v>
      </c>
      <c r="AN133" s="26" t="e">
        <f>#REF!-Q134-Q135-Q136-Q137-Q138-Q139</f>
        <v>#REF!</v>
      </c>
      <c r="AO133" s="26" t="e">
        <f>#REF!-R134-R135-R136-R137-R138-R139</f>
        <v>#REF!</v>
      </c>
      <c r="AP133" s="26" t="e">
        <f>#REF!-S134-S135-S136-S137-S138-S139</f>
        <v>#REF!</v>
      </c>
      <c r="AX133" s="60" t="e">
        <f>#REF!-#REF!</f>
        <v>#REF!</v>
      </c>
      <c r="AY133" s="60" t="e">
        <f>#REF!-#REF!</f>
        <v>#REF!</v>
      </c>
      <c r="AZ133" s="60" t="e">
        <f>#REF!-#REF!</f>
        <v>#REF!</v>
      </c>
      <c r="BA133" s="60" t="e">
        <f>#REF!-#REF!</f>
        <v>#REF!</v>
      </c>
    </row>
    <row r="134" spans="1:53" ht="60" x14ac:dyDescent="0.25">
      <c r="A134" s="32" t="s">
        <v>291</v>
      </c>
      <c r="B134" s="37" t="s">
        <v>155</v>
      </c>
      <c r="C134" s="61">
        <v>12656</v>
      </c>
      <c r="D134" s="51"/>
      <c r="E134" s="61">
        <f t="shared" si="56"/>
        <v>12656</v>
      </c>
      <c r="F134" s="51"/>
      <c r="G134" s="51"/>
      <c r="H134" s="54">
        <v>12656</v>
      </c>
      <c r="I134" s="52"/>
      <c r="J134" s="65">
        <f t="shared" si="72"/>
        <v>12656</v>
      </c>
      <c r="K134" s="52"/>
      <c r="L134" s="52">
        <v>350</v>
      </c>
      <c r="M134" s="51"/>
      <c r="N134" s="63">
        <f t="shared" si="68"/>
        <v>350</v>
      </c>
      <c r="O134" s="51"/>
      <c r="P134" s="51"/>
      <c r="Q134" s="51"/>
      <c r="R134" s="63">
        <f t="shared" si="69"/>
        <v>0</v>
      </c>
      <c r="S134" s="51"/>
      <c r="T134" s="51"/>
      <c r="U134" s="80">
        <f t="shared" si="77"/>
        <v>0</v>
      </c>
      <c r="V134" s="24">
        <f t="shared" si="51"/>
        <v>0</v>
      </c>
      <c r="W134" s="24">
        <f t="shared" si="52"/>
        <v>0</v>
      </c>
      <c r="X134" s="24">
        <f t="shared" si="53"/>
        <v>0</v>
      </c>
      <c r="Y134" s="24">
        <f t="shared" si="54"/>
        <v>0</v>
      </c>
      <c r="AX134" s="60">
        <f t="shared" si="41"/>
        <v>12306</v>
      </c>
      <c r="AY134" s="60">
        <f t="shared" si="42"/>
        <v>0</v>
      </c>
      <c r="AZ134" s="60">
        <f t="shared" si="43"/>
        <v>12306</v>
      </c>
      <c r="BA134" s="60">
        <f t="shared" si="44"/>
        <v>0</v>
      </c>
    </row>
    <row r="135" spans="1:53" ht="75" x14ac:dyDescent="0.25">
      <c r="A135" s="32" t="s">
        <v>292</v>
      </c>
      <c r="B135" s="37" t="s">
        <v>156</v>
      </c>
      <c r="C135" s="61">
        <v>160007.4</v>
      </c>
      <c r="D135" s="51"/>
      <c r="E135" s="61">
        <f t="shared" si="56"/>
        <v>160007.4</v>
      </c>
      <c r="F135" s="51"/>
      <c r="G135" s="51"/>
      <c r="H135" s="54">
        <v>160007.4</v>
      </c>
      <c r="I135" s="52"/>
      <c r="J135" s="65">
        <f t="shared" si="72"/>
        <v>160007.4</v>
      </c>
      <c r="K135" s="52"/>
      <c r="L135" s="52">
        <v>87122.23</v>
      </c>
      <c r="M135" s="51"/>
      <c r="N135" s="63">
        <f t="shared" si="68"/>
        <v>87122.23</v>
      </c>
      <c r="O135" s="51"/>
      <c r="P135" s="51">
        <v>9777.5300000000007</v>
      </c>
      <c r="Q135" s="51"/>
      <c r="R135" s="63">
        <f t="shared" si="69"/>
        <v>9777.5300000000007</v>
      </c>
      <c r="S135" s="51"/>
      <c r="T135" s="51"/>
      <c r="U135" s="80">
        <f t="shared" si="77"/>
        <v>6.1106736313445511</v>
      </c>
      <c r="V135" s="24">
        <f t="shared" si="51"/>
        <v>0</v>
      </c>
      <c r="W135" s="24">
        <f t="shared" si="52"/>
        <v>0</v>
      </c>
      <c r="X135" s="24">
        <f t="shared" si="53"/>
        <v>0</v>
      </c>
      <c r="Y135" s="24">
        <f t="shared" si="54"/>
        <v>0</v>
      </c>
      <c r="AX135" s="60">
        <f t="shared" ref="AX135:AX172" si="78">H135-L135</f>
        <v>72885.17</v>
      </c>
      <c r="AY135" s="60">
        <f t="shared" ref="AY135:AY172" si="79">I135-M135</f>
        <v>0</v>
      </c>
      <c r="AZ135" s="60">
        <f t="shared" ref="AZ135:AZ172" si="80">J135-N135</f>
        <v>72885.17</v>
      </c>
      <c r="BA135" s="60">
        <f t="shared" ref="BA135:BA172" si="81">K135-O135</f>
        <v>0</v>
      </c>
    </row>
    <row r="136" spans="1:53" ht="75" x14ac:dyDescent="0.25">
      <c r="A136" s="32" t="s">
        <v>293</v>
      </c>
      <c r="B136" s="17" t="s">
        <v>339</v>
      </c>
      <c r="C136" s="61">
        <v>5954</v>
      </c>
      <c r="D136" s="51"/>
      <c r="E136" s="61">
        <f t="shared" si="56"/>
        <v>5954</v>
      </c>
      <c r="F136" s="51"/>
      <c r="G136" s="51"/>
      <c r="H136" s="54">
        <v>5954</v>
      </c>
      <c r="I136" s="52"/>
      <c r="J136" s="65">
        <f t="shared" si="72"/>
        <v>5954</v>
      </c>
      <c r="K136" s="52"/>
      <c r="L136" s="52">
        <v>4999.3</v>
      </c>
      <c r="M136" s="51"/>
      <c r="N136" s="63">
        <f t="shared" si="68"/>
        <v>4999.3</v>
      </c>
      <c r="O136" s="51"/>
      <c r="P136" s="51">
        <v>600</v>
      </c>
      <c r="Q136" s="51"/>
      <c r="R136" s="63">
        <f t="shared" si="69"/>
        <v>600</v>
      </c>
      <c r="S136" s="51"/>
      <c r="T136" s="51"/>
      <c r="U136" s="80">
        <f t="shared" si="77"/>
        <v>10.077258985555929</v>
      </c>
      <c r="V136" s="24">
        <f t="shared" si="51"/>
        <v>0</v>
      </c>
      <c r="W136" s="24">
        <f t="shared" si="52"/>
        <v>0</v>
      </c>
      <c r="X136" s="24">
        <f t="shared" si="53"/>
        <v>0</v>
      </c>
      <c r="Y136" s="24">
        <f t="shared" si="54"/>
        <v>0</v>
      </c>
      <c r="AX136" s="60">
        <f t="shared" si="78"/>
        <v>954.69999999999982</v>
      </c>
      <c r="AY136" s="60">
        <f t="shared" si="79"/>
        <v>0</v>
      </c>
      <c r="AZ136" s="60">
        <f t="shared" si="80"/>
        <v>954.69999999999982</v>
      </c>
      <c r="BA136" s="60">
        <f t="shared" si="81"/>
        <v>0</v>
      </c>
    </row>
    <row r="137" spans="1:53" ht="60" x14ac:dyDescent="0.25">
      <c r="A137" s="32" t="s">
        <v>294</v>
      </c>
      <c r="B137" s="37" t="s">
        <v>157</v>
      </c>
      <c r="C137" s="61">
        <v>46660</v>
      </c>
      <c r="D137" s="51"/>
      <c r="E137" s="61">
        <f t="shared" si="56"/>
        <v>46660</v>
      </c>
      <c r="F137" s="51"/>
      <c r="G137" s="51"/>
      <c r="H137" s="54">
        <v>46660</v>
      </c>
      <c r="I137" s="52"/>
      <c r="J137" s="65">
        <f t="shared" si="72"/>
        <v>46660</v>
      </c>
      <c r="K137" s="52"/>
      <c r="L137" s="52"/>
      <c r="M137" s="51"/>
      <c r="N137" s="63">
        <f t="shared" si="68"/>
        <v>0</v>
      </c>
      <c r="O137" s="51"/>
      <c r="P137" s="51"/>
      <c r="Q137" s="51"/>
      <c r="R137" s="63">
        <f t="shared" si="69"/>
        <v>0</v>
      </c>
      <c r="S137" s="51"/>
      <c r="T137" s="51"/>
      <c r="U137" s="80">
        <f t="shared" si="77"/>
        <v>0</v>
      </c>
      <c r="V137" s="24">
        <f t="shared" si="51"/>
        <v>0</v>
      </c>
      <c r="W137" s="24">
        <f t="shared" si="52"/>
        <v>0</v>
      </c>
      <c r="X137" s="24">
        <f t="shared" si="53"/>
        <v>0</v>
      </c>
      <c r="Y137" s="24">
        <f t="shared" si="54"/>
        <v>0</v>
      </c>
      <c r="AX137" s="60">
        <f t="shared" si="78"/>
        <v>46660</v>
      </c>
      <c r="AY137" s="60">
        <f t="shared" si="79"/>
        <v>0</v>
      </c>
      <c r="AZ137" s="60">
        <f t="shared" si="80"/>
        <v>46660</v>
      </c>
      <c r="BA137" s="60">
        <f t="shared" si="81"/>
        <v>0</v>
      </c>
    </row>
    <row r="138" spans="1:53" ht="45" x14ac:dyDescent="0.25">
      <c r="A138" s="32" t="s">
        <v>296</v>
      </c>
      <c r="B138" s="37" t="s">
        <v>158</v>
      </c>
      <c r="C138" s="51">
        <v>10500</v>
      </c>
      <c r="D138" s="51"/>
      <c r="E138" s="61">
        <f t="shared" si="56"/>
        <v>10500</v>
      </c>
      <c r="F138" s="51"/>
      <c r="G138" s="51"/>
      <c r="H138" s="52">
        <v>10500</v>
      </c>
      <c r="I138" s="52"/>
      <c r="J138" s="65">
        <f t="shared" si="72"/>
        <v>10500</v>
      </c>
      <c r="K138" s="52"/>
      <c r="L138" s="52"/>
      <c r="M138" s="51"/>
      <c r="N138" s="63">
        <f t="shared" si="68"/>
        <v>0</v>
      </c>
      <c r="O138" s="51"/>
      <c r="P138" s="51"/>
      <c r="Q138" s="51"/>
      <c r="R138" s="63">
        <f t="shared" si="69"/>
        <v>0</v>
      </c>
      <c r="S138" s="51"/>
      <c r="T138" s="51"/>
      <c r="U138" s="80">
        <f t="shared" si="77"/>
        <v>0</v>
      </c>
      <c r="V138" s="24">
        <f t="shared" si="51"/>
        <v>0</v>
      </c>
      <c r="W138" s="24">
        <f t="shared" si="52"/>
        <v>0</v>
      </c>
      <c r="X138" s="24">
        <f t="shared" si="53"/>
        <v>0</v>
      </c>
      <c r="Y138" s="24">
        <f t="shared" si="54"/>
        <v>0</v>
      </c>
      <c r="AX138" s="60">
        <f t="shared" si="78"/>
        <v>10500</v>
      </c>
      <c r="AY138" s="60">
        <f t="shared" si="79"/>
        <v>0</v>
      </c>
      <c r="AZ138" s="60">
        <f t="shared" si="80"/>
        <v>10500</v>
      </c>
      <c r="BA138" s="60">
        <f t="shared" si="81"/>
        <v>0</v>
      </c>
    </row>
    <row r="139" spans="1:53" ht="45" x14ac:dyDescent="0.25">
      <c r="A139" s="32" t="s">
        <v>295</v>
      </c>
      <c r="B139" s="37" t="s">
        <v>159</v>
      </c>
      <c r="C139" s="61">
        <v>404527.2</v>
      </c>
      <c r="D139" s="51"/>
      <c r="E139" s="61">
        <f t="shared" si="56"/>
        <v>404527.2</v>
      </c>
      <c r="F139" s="51"/>
      <c r="G139" s="51"/>
      <c r="H139" s="54">
        <v>404527.2</v>
      </c>
      <c r="I139" s="52"/>
      <c r="J139" s="54">
        <f t="shared" si="72"/>
        <v>404527.2</v>
      </c>
      <c r="K139" s="52"/>
      <c r="L139" s="52">
        <v>380131.16</v>
      </c>
      <c r="M139" s="51"/>
      <c r="N139" s="61">
        <f t="shared" si="68"/>
        <v>380131.16</v>
      </c>
      <c r="O139" s="51"/>
      <c r="P139" s="51">
        <v>78942.41</v>
      </c>
      <c r="Q139" s="51"/>
      <c r="R139" s="61">
        <f t="shared" si="69"/>
        <v>78942.41</v>
      </c>
      <c r="S139" s="51"/>
      <c r="T139" s="51"/>
      <c r="U139" s="80">
        <f t="shared" si="77"/>
        <v>19.514734732299832</v>
      </c>
      <c r="V139" s="24">
        <f t="shared" si="51"/>
        <v>0</v>
      </c>
      <c r="W139" s="24">
        <f t="shared" si="52"/>
        <v>0</v>
      </c>
      <c r="X139" s="24">
        <f t="shared" si="53"/>
        <v>0</v>
      </c>
      <c r="Y139" s="24">
        <f t="shared" si="54"/>
        <v>0</v>
      </c>
      <c r="AX139" s="60">
        <f t="shared" si="78"/>
        <v>24396.040000000037</v>
      </c>
      <c r="AY139" s="60">
        <f t="shared" si="79"/>
        <v>0</v>
      </c>
      <c r="AZ139" s="60">
        <f t="shared" si="80"/>
        <v>24396.040000000037</v>
      </c>
      <c r="BA139" s="60">
        <f t="shared" si="81"/>
        <v>0</v>
      </c>
    </row>
    <row r="140" spans="1:53" ht="60" x14ac:dyDescent="0.25">
      <c r="A140" s="40">
        <v>15</v>
      </c>
      <c r="B140" s="41" t="s">
        <v>160</v>
      </c>
      <c r="C140" s="48">
        <f t="shared" ref="C140:T140" si="82">SUM(C141:C157)</f>
        <v>689494.60000000009</v>
      </c>
      <c r="D140" s="48">
        <f t="shared" si="82"/>
        <v>215112.8</v>
      </c>
      <c r="E140" s="48">
        <f t="shared" si="82"/>
        <v>474381.8</v>
      </c>
      <c r="F140" s="48">
        <f t="shared" si="82"/>
        <v>0</v>
      </c>
      <c r="G140" s="48">
        <f t="shared" si="82"/>
        <v>0</v>
      </c>
      <c r="H140" s="48">
        <f t="shared" si="82"/>
        <v>684494.60000000009</v>
      </c>
      <c r="I140" s="48">
        <f t="shared" si="82"/>
        <v>215112.8</v>
      </c>
      <c r="J140" s="48">
        <f t="shared" si="82"/>
        <v>469381.8</v>
      </c>
      <c r="K140" s="48">
        <f t="shared" si="82"/>
        <v>0</v>
      </c>
      <c r="L140" s="48">
        <f t="shared" si="82"/>
        <v>255434.52</v>
      </c>
      <c r="M140" s="48">
        <f t="shared" si="82"/>
        <v>138211.19999999998</v>
      </c>
      <c r="N140" s="48">
        <f t="shared" si="82"/>
        <v>117223.32</v>
      </c>
      <c r="O140" s="48">
        <f t="shared" si="82"/>
        <v>0</v>
      </c>
      <c r="P140" s="48">
        <f t="shared" si="82"/>
        <v>13759.4</v>
      </c>
      <c r="Q140" s="48">
        <f t="shared" si="82"/>
        <v>3638.94</v>
      </c>
      <c r="R140" s="48">
        <f t="shared" si="82"/>
        <v>10120.459999999999</v>
      </c>
      <c r="S140" s="48">
        <f t="shared" si="82"/>
        <v>0</v>
      </c>
      <c r="T140" s="48">
        <f t="shared" si="82"/>
        <v>0</v>
      </c>
      <c r="U140" s="80">
        <f t="shared" si="77"/>
        <v>2.0101546454858807</v>
      </c>
      <c r="V140" s="24">
        <f t="shared" si="51"/>
        <v>1.1641532182693481E-10</v>
      </c>
      <c r="W140" s="24">
        <f t="shared" si="52"/>
        <v>1.1641532182693481E-10</v>
      </c>
      <c r="X140" s="24">
        <f t="shared" si="53"/>
        <v>0</v>
      </c>
      <c r="Y140" s="24">
        <f t="shared" si="54"/>
        <v>0</v>
      </c>
      <c r="Z140" s="26" t="e">
        <f>#REF!-C141-C142-C144-C145-C143-C146-#REF!-C147-C148-C149-C150-C151-C152-C153-C154-C155-C156-C157</f>
        <v>#REF!</v>
      </c>
      <c r="AA140" s="26" t="e">
        <f>D140-D141-D142-D144-D145-D143-D146-#REF!-D147-D148-D149-D150-D151-D152-D153-D154-D155-D156-D157</f>
        <v>#REF!</v>
      </c>
      <c r="AB140" s="26" t="e">
        <f>E140-E141-E142-E144-E145-E143-E146-#REF!-E147-E148-E149-E150-E151-E152-E153-E154-E155-E156-E157</f>
        <v>#REF!</v>
      </c>
      <c r="AC140" s="26" t="e">
        <f>F140-F141-F142-F144-F145-F143-F146-#REF!-F147-F148-F149-F150-F151-F152-F153-F154-F155-F156-F157</f>
        <v>#REF!</v>
      </c>
      <c r="AD140" s="26" t="e">
        <f>G140-G141-G142-G144-G145-G143-G146-#REF!-G147-G148-G149-G150-G151-G152-G153-G154-G155-G156-G157</f>
        <v>#REF!</v>
      </c>
      <c r="AE140" s="26" t="e">
        <f>H140-H141-H142-H144-H145-H143-H146-#REF!-H147-H148-H149-H150-H151-H152-H153-H154-H155-H156-H157</f>
        <v>#REF!</v>
      </c>
      <c r="AF140" s="26" t="e">
        <f>I140-I141-I142-I144-I145-I143-I146-#REF!-I147-I148-I149-I150-I151-I152-I153-I154-I155-I156-I157</f>
        <v>#REF!</v>
      </c>
      <c r="AG140" s="26" t="e">
        <f>J140-J141-J142-J144-J145-J143-J146-#REF!-J147-J148-J149-J150-J151-J152-J153-J154-J155-J156-J157</f>
        <v>#REF!</v>
      </c>
      <c r="AH140" s="26" t="e">
        <f>K140-K141-K142-K144-K145-K143-K146-#REF!-K147-K148-K149-K150-K151-K152-K153-K154-K155-K156-K157</f>
        <v>#REF!</v>
      </c>
      <c r="AI140" s="26" t="e">
        <f>L140-L141-L142-L144-L145-L143-L146-#REF!-L147-L148-L149-L150-L151-L152-L153-L154-L155-L156-L157</f>
        <v>#REF!</v>
      </c>
      <c r="AJ140" s="26" t="e">
        <f>M140-M141-M142-M144-M145-M143-M146-#REF!-M147-M148-M149-M150-M151-M152-M153-M154-M155-M156-M157</f>
        <v>#REF!</v>
      </c>
      <c r="AK140" s="26" t="e">
        <f>N140-N141-N142-N144-N145-N143-N146-#REF!-N147-N148-N149-N150-N151-N152-N153-N154-N155-N156-N157</f>
        <v>#REF!</v>
      </c>
      <c r="AL140" s="26" t="e">
        <f>O140-O141-O142-O144-O145-O143-O146-#REF!-O147-O148-O149-O150-O151-O152-O153-O154-O155-O156-O157</f>
        <v>#REF!</v>
      </c>
      <c r="AM140" s="26" t="e">
        <f>P140-P141-P142-P144-P145-P143-P146-#REF!-P147-P148-P149-P150-P151-P152-P153-P154-P155-P156-P157</f>
        <v>#REF!</v>
      </c>
      <c r="AN140" s="26" t="e">
        <f>Q140-Q141-Q142-Q144-Q145-Q143-Q146-#REF!-Q147-Q148-Q149-Q150-Q151-Q152-Q153-Q154-Q155-Q156-Q157</f>
        <v>#REF!</v>
      </c>
      <c r="AO140" s="26" t="e">
        <f>R140-R141-R142-R144-R145-R143-R146-#REF!-R147-R148-R149-R150-R151-R152-R153-R154-R155-R156-R157</f>
        <v>#REF!</v>
      </c>
      <c r="AP140" s="26" t="e">
        <f>S140-S141-S142-S144-S145-S143-S146-#REF!-S147-S148-S149-S150-S151-S152-S153-S154-S155-S156-S157</f>
        <v>#REF!</v>
      </c>
      <c r="AX140" s="60">
        <f t="shared" si="78"/>
        <v>429060.08000000007</v>
      </c>
      <c r="AY140" s="60">
        <f t="shared" si="79"/>
        <v>76901.600000000006</v>
      </c>
      <c r="AZ140" s="60">
        <f t="shared" si="80"/>
        <v>352158.48</v>
      </c>
      <c r="BA140" s="60">
        <f t="shared" si="81"/>
        <v>0</v>
      </c>
    </row>
    <row r="141" spans="1:53" ht="30" x14ac:dyDescent="0.25">
      <c r="A141" s="42" t="s">
        <v>297</v>
      </c>
      <c r="B141" s="70" t="s">
        <v>362</v>
      </c>
      <c r="C141" s="61">
        <v>269477.90000000002</v>
      </c>
      <c r="D141" s="51">
        <v>192353.9</v>
      </c>
      <c r="E141" s="61">
        <f t="shared" ref="E141:E172" si="83">C141-D141-G141</f>
        <v>77124.000000000029</v>
      </c>
      <c r="F141" s="51"/>
      <c r="G141" s="51"/>
      <c r="H141" s="54">
        <v>269477.90000000002</v>
      </c>
      <c r="I141" s="52">
        <v>192353.9</v>
      </c>
      <c r="J141" s="54">
        <f t="shared" si="72"/>
        <v>77124.000000000029</v>
      </c>
      <c r="K141" s="52"/>
      <c r="L141" s="54">
        <v>193056.74</v>
      </c>
      <c r="M141" s="51">
        <v>119753.9</v>
      </c>
      <c r="N141" s="61">
        <f t="shared" si="68"/>
        <v>73302.84</v>
      </c>
      <c r="O141" s="51"/>
      <c r="P141" s="51"/>
      <c r="Q141" s="51"/>
      <c r="R141" s="61">
        <f t="shared" ref="R141:R166" si="84">P141-Q141-S141</f>
        <v>0</v>
      </c>
      <c r="S141" s="51"/>
      <c r="T141" s="51"/>
      <c r="U141" s="80">
        <f t="shared" si="77"/>
        <v>0</v>
      </c>
      <c r="V141" s="24">
        <f t="shared" si="51"/>
        <v>0</v>
      </c>
      <c r="W141" s="24">
        <f t="shared" si="52"/>
        <v>0</v>
      </c>
      <c r="X141" s="24">
        <f t="shared" si="53"/>
        <v>0</v>
      </c>
      <c r="Y141" s="24">
        <f t="shared" si="54"/>
        <v>0</v>
      </c>
      <c r="AX141" s="60">
        <f t="shared" si="78"/>
        <v>76421.160000000033</v>
      </c>
      <c r="AY141" s="60">
        <f t="shared" si="79"/>
        <v>72600</v>
      </c>
      <c r="AZ141" s="60">
        <f t="shared" si="80"/>
        <v>3821.1600000000326</v>
      </c>
      <c r="BA141" s="60">
        <f t="shared" si="81"/>
        <v>0</v>
      </c>
    </row>
    <row r="142" spans="1:53" ht="30" x14ac:dyDescent="0.25">
      <c r="A142" s="42" t="s">
        <v>298</v>
      </c>
      <c r="B142" s="43" t="s">
        <v>363</v>
      </c>
      <c r="C142" s="61">
        <v>2498.1</v>
      </c>
      <c r="D142" s="51"/>
      <c r="E142" s="61">
        <f t="shared" si="83"/>
        <v>2498.1</v>
      </c>
      <c r="F142" s="51"/>
      <c r="G142" s="51"/>
      <c r="H142" s="52"/>
      <c r="I142" s="52"/>
      <c r="J142" s="54">
        <f t="shared" si="72"/>
        <v>0</v>
      </c>
      <c r="K142" s="52"/>
      <c r="L142" s="52"/>
      <c r="M142" s="51"/>
      <c r="N142" s="61">
        <f t="shared" si="68"/>
        <v>0</v>
      </c>
      <c r="O142" s="51"/>
      <c r="P142" s="51"/>
      <c r="Q142" s="51"/>
      <c r="R142" s="61">
        <f t="shared" si="84"/>
        <v>0</v>
      </c>
      <c r="S142" s="51"/>
      <c r="T142" s="51"/>
      <c r="U142" s="80">
        <v>0</v>
      </c>
      <c r="V142" s="24">
        <f t="shared" si="51"/>
        <v>0</v>
      </c>
      <c r="W142" s="24">
        <f t="shared" si="52"/>
        <v>0</v>
      </c>
      <c r="X142" s="24">
        <f t="shared" si="53"/>
        <v>0</v>
      </c>
      <c r="Y142" s="24">
        <f t="shared" si="54"/>
        <v>0</v>
      </c>
      <c r="AX142" s="60">
        <f t="shared" si="78"/>
        <v>0</v>
      </c>
      <c r="AY142" s="60">
        <f t="shared" si="79"/>
        <v>0</v>
      </c>
      <c r="AZ142" s="60">
        <f t="shared" si="80"/>
        <v>0</v>
      </c>
      <c r="BA142" s="60">
        <f t="shared" si="81"/>
        <v>0</v>
      </c>
    </row>
    <row r="143" spans="1:53" ht="45" x14ac:dyDescent="0.25">
      <c r="A143" s="42" t="s">
        <v>299</v>
      </c>
      <c r="B143" s="43" t="s">
        <v>163</v>
      </c>
      <c r="C143" s="61">
        <v>198225</v>
      </c>
      <c r="D143" s="51"/>
      <c r="E143" s="61">
        <f>C143-D143-G143</f>
        <v>198225</v>
      </c>
      <c r="F143" s="51"/>
      <c r="G143" s="51"/>
      <c r="H143" s="54">
        <v>198225</v>
      </c>
      <c r="I143" s="52"/>
      <c r="J143" s="54">
        <f>H143-I143-K143</f>
        <v>198225</v>
      </c>
      <c r="K143" s="52"/>
      <c r="L143" s="52">
        <v>56</v>
      </c>
      <c r="M143" s="51"/>
      <c r="N143" s="61">
        <f>L143-M143-O143</f>
        <v>56</v>
      </c>
      <c r="O143" s="51"/>
      <c r="P143" s="51">
        <v>56</v>
      </c>
      <c r="Q143" s="51"/>
      <c r="R143" s="61">
        <f>P143-Q143-S143</f>
        <v>56</v>
      </c>
      <c r="S143" s="51"/>
      <c r="T143" s="51"/>
      <c r="U143" s="80">
        <f>P143/H143%</f>
        <v>2.825072518602598E-2</v>
      </c>
      <c r="V143" s="24">
        <f t="shared" ref="V143:V172" si="85">C143-D143-E143-F143-G143</f>
        <v>0</v>
      </c>
      <c r="W143" s="24">
        <f t="shared" ref="W143:W172" si="86">H143-I143-J143-K143</f>
        <v>0</v>
      </c>
      <c r="X143" s="24">
        <f t="shared" ref="X143:X172" si="87">L143-M143-N143-O143</f>
        <v>0</v>
      </c>
      <c r="Y143" s="24">
        <f t="shared" ref="Y143:Y172" si="88">P143-Q143-R143-S143</f>
        <v>0</v>
      </c>
      <c r="AX143" s="60">
        <f t="shared" si="78"/>
        <v>198169</v>
      </c>
      <c r="AY143" s="60">
        <f t="shared" si="79"/>
        <v>0</v>
      </c>
      <c r="AZ143" s="60">
        <f t="shared" si="80"/>
        <v>198169</v>
      </c>
      <c r="BA143" s="60">
        <f t="shared" si="81"/>
        <v>0</v>
      </c>
    </row>
    <row r="144" spans="1:53" ht="30" x14ac:dyDescent="0.25">
      <c r="A144" s="42" t="s">
        <v>300</v>
      </c>
      <c r="B144" s="43" t="s">
        <v>161</v>
      </c>
      <c r="C144" s="61">
        <v>5055.3999999999996</v>
      </c>
      <c r="D144" s="51"/>
      <c r="E144" s="61">
        <f t="shared" si="83"/>
        <v>5055.3999999999996</v>
      </c>
      <c r="F144" s="51"/>
      <c r="G144" s="51"/>
      <c r="H144" s="52"/>
      <c r="I144" s="52"/>
      <c r="J144" s="54">
        <f t="shared" si="72"/>
        <v>0</v>
      </c>
      <c r="K144" s="52"/>
      <c r="L144" s="52"/>
      <c r="M144" s="51"/>
      <c r="N144" s="61">
        <f t="shared" si="68"/>
        <v>0</v>
      </c>
      <c r="O144" s="51"/>
      <c r="P144" s="51"/>
      <c r="Q144" s="51"/>
      <c r="R144" s="61">
        <f t="shared" si="84"/>
        <v>0</v>
      </c>
      <c r="S144" s="51"/>
      <c r="T144" s="51"/>
      <c r="U144" s="80">
        <v>0</v>
      </c>
      <c r="V144" s="24">
        <f t="shared" si="85"/>
        <v>0</v>
      </c>
      <c r="W144" s="24">
        <f t="shared" si="86"/>
        <v>0</v>
      </c>
      <c r="X144" s="24">
        <f t="shared" si="87"/>
        <v>0</v>
      </c>
      <c r="Y144" s="24">
        <f t="shared" si="88"/>
        <v>0</v>
      </c>
      <c r="AX144" s="60">
        <f t="shared" si="78"/>
        <v>0</v>
      </c>
      <c r="AY144" s="60">
        <f t="shared" si="79"/>
        <v>0</v>
      </c>
      <c r="AZ144" s="60">
        <f t="shared" si="80"/>
        <v>0</v>
      </c>
      <c r="BA144" s="60">
        <f t="shared" si="81"/>
        <v>0</v>
      </c>
    </row>
    <row r="145" spans="1:53" ht="96.75" customHeight="1" x14ac:dyDescent="0.25">
      <c r="A145" s="42" t="s">
        <v>301</v>
      </c>
      <c r="B145" s="44" t="s">
        <v>162</v>
      </c>
      <c r="C145" s="61">
        <v>900</v>
      </c>
      <c r="D145" s="51"/>
      <c r="E145" s="61">
        <f t="shared" si="83"/>
        <v>900</v>
      </c>
      <c r="F145" s="51"/>
      <c r="G145" s="51"/>
      <c r="H145" s="52"/>
      <c r="I145" s="52"/>
      <c r="J145" s="54">
        <f t="shared" si="72"/>
        <v>0</v>
      </c>
      <c r="K145" s="52"/>
      <c r="L145" s="52"/>
      <c r="M145" s="51"/>
      <c r="N145" s="61">
        <f t="shared" si="68"/>
        <v>0</v>
      </c>
      <c r="O145" s="51"/>
      <c r="P145" s="51"/>
      <c r="Q145" s="51"/>
      <c r="R145" s="61">
        <f t="shared" si="84"/>
        <v>0</v>
      </c>
      <c r="S145" s="51"/>
      <c r="T145" s="51"/>
      <c r="U145" s="80">
        <v>0</v>
      </c>
      <c r="V145" s="24">
        <f t="shared" si="85"/>
        <v>0</v>
      </c>
      <c r="W145" s="24">
        <f t="shared" si="86"/>
        <v>0</v>
      </c>
      <c r="X145" s="24">
        <f t="shared" si="87"/>
        <v>0</v>
      </c>
      <c r="Y145" s="24">
        <f t="shared" si="88"/>
        <v>0</v>
      </c>
      <c r="AX145" s="60">
        <f t="shared" si="78"/>
        <v>0</v>
      </c>
      <c r="AY145" s="60">
        <f t="shared" si="79"/>
        <v>0</v>
      </c>
      <c r="AZ145" s="60">
        <f t="shared" si="80"/>
        <v>0</v>
      </c>
      <c r="BA145" s="60">
        <f t="shared" si="81"/>
        <v>0</v>
      </c>
    </row>
    <row r="146" spans="1:53" x14ac:dyDescent="0.25">
      <c r="A146" s="42" t="s">
        <v>302</v>
      </c>
      <c r="B146" s="43" t="s">
        <v>164</v>
      </c>
      <c r="C146" s="61">
        <v>5000</v>
      </c>
      <c r="D146" s="51"/>
      <c r="E146" s="61">
        <f t="shared" si="83"/>
        <v>5000</v>
      </c>
      <c r="F146" s="51"/>
      <c r="G146" s="51"/>
      <c r="H146" s="52"/>
      <c r="I146" s="52"/>
      <c r="J146" s="54">
        <f t="shared" si="72"/>
        <v>0</v>
      </c>
      <c r="K146" s="52"/>
      <c r="L146" s="52"/>
      <c r="M146" s="51"/>
      <c r="N146" s="61">
        <f t="shared" si="68"/>
        <v>0</v>
      </c>
      <c r="O146" s="51"/>
      <c r="P146" s="51"/>
      <c r="Q146" s="51"/>
      <c r="R146" s="61">
        <f t="shared" si="84"/>
        <v>0</v>
      </c>
      <c r="S146" s="51"/>
      <c r="T146" s="51"/>
      <c r="U146" s="80">
        <v>0</v>
      </c>
      <c r="V146" s="24">
        <f t="shared" si="85"/>
        <v>0</v>
      </c>
      <c r="W146" s="24">
        <f t="shared" si="86"/>
        <v>0</v>
      </c>
      <c r="X146" s="24">
        <f t="shared" si="87"/>
        <v>0</v>
      </c>
      <c r="Y146" s="24">
        <f t="shared" si="88"/>
        <v>0</v>
      </c>
      <c r="AX146" s="60">
        <f t="shared" si="78"/>
        <v>0</v>
      </c>
      <c r="AY146" s="60">
        <f t="shared" si="79"/>
        <v>0</v>
      </c>
      <c r="AZ146" s="60">
        <f t="shared" si="80"/>
        <v>0</v>
      </c>
      <c r="BA146" s="60">
        <f t="shared" si="81"/>
        <v>0</v>
      </c>
    </row>
    <row r="147" spans="1:53" ht="45" x14ac:dyDescent="0.25">
      <c r="A147" s="42" t="s">
        <v>303</v>
      </c>
      <c r="B147" s="43" t="s">
        <v>364</v>
      </c>
      <c r="C147" s="51"/>
      <c r="D147" s="51"/>
      <c r="E147" s="61">
        <f t="shared" si="83"/>
        <v>0</v>
      </c>
      <c r="F147" s="51"/>
      <c r="G147" s="51"/>
      <c r="H147" s="52">
        <v>2498.1</v>
      </c>
      <c r="I147" s="52"/>
      <c r="J147" s="54">
        <f t="shared" si="72"/>
        <v>2498.1</v>
      </c>
      <c r="K147" s="52"/>
      <c r="L147" s="52"/>
      <c r="M147" s="51"/>
      <c r="N147" s="61">
        <f t="shared" si="68"/>
        <v>0</v>
      </c>
      <c r="O147" s="51"/>
      <c r="P147" s="51"/>
      <c r="Q147" s="51"/>
      <c r="R147" s="61">
        <f t="shared" si="84"/>
        <v>0</v>
      </c>
      <c r="S147" s="51"/>
      <c r="T147" s="51"/>
      <c r="U147" s="80">
        <f t="shared" si="77"/>
        <v>0</v>
      </c>
      <c r="V147" s="24">
        <f t="shared" si="85"/>
        <v>0</v>
      </c>
      <c r="W147" s="24">
        <f t="shared" si="86"/>
        <v>0</v>
      </c>
      <c r="X147" s="24">
        <f t="shared" si="87"/>
        <v>0</v>
      </c>
      <c r="Y147" s="24">
        <f t="shared" si="88"/>
        <v>0</v>
      </c>
      <c r="AX147" s="60">
        <f t="shared" si="78"/>
        <v>2498.1</v>
      </c>
      <c r="AY147" s="60">
        <f t="shared" si="79"/>
        <v>0</v>
      </c>
      <c r="AZ147" s="60">
        <f t="shared" si="80"/>
        <v>2498.1</v>
      </c>
      <c r="BA147" s="60">
        <f t="shared" si="81"/>
        <v>0</v>
      </c>
    </row>
    <row r="148" spans="1:53" ht="30" x14ac:dyDescent="0.25">
      <c r="A148" s="42" t="s">
        <v>304</v>
      </c>
      <c r="B148" s="43" t="s">
        <v>165</v>
      </c>
      <c r="C148" s="51"/>
      <c r="D148" s="51"/>
      <c r="E148" s="61">
        <f t="shared" si="83"/>
        <v>0</v>
      </c>
      <c r="F148" s="51"/>
      <c r="G148" s="51"/>
      <c r="H148" s="52">
        <v>5055.3999999999996</v>
      </c>
      <c r="I148" s="52"/>
      <c r="J148" s="54">
        <f t="shared" si="72"/>
        <v>5055.3999999999996</v>
      </c>
      <c r="K148" s="52"/>
      <c r="L148" s="52"/>
      <c r="M148" s="51"/>
      <c r="N148" s="61">
        <f t="shared" si="68"/>
        <v>0</v>
      </c>
      <c r="O148" s="51"/>
      <c r="P148" s="51"/>
      <c r="Q148" s="51"/>
      <c r="R148" s="61">
        <f t="shared" si="84"/>
        <v>0</v>
      </c>
      <c r="S148" s="51"/>
      <c r="T148" s="51"/>
      <c r="U148" s="80">
        <f t="shared" si="77"/>
        <v>0</v>
      </c>
      <c r="V148" s="24">
        <f t="shared" si="85"/>
        <v>0</v>
      </c>
      <c r="W148" s="24">
        <f t="shared" si="86"/>
        <v>0</v>
      </c>
      <c r="X148" s="24">
        <f t="shared" si="87"/>
        <v>0</v>
      </c>
      <c r="Y148" s="24">
        <f t="shared" si="88"/>
        <v>0</v>
      </c>
      <c r="AX148" s="60">
        <f t="shared" si="78"/>
        <v>5055.3999999999996</v>
      </c>
      <c r="AY148" s="60">
        <f t="shared" si="79"/>
        <v>0</v>
      </c>
      <c r="AZ148" s="60">
        <f t="shared" si="80"/>
        <v>5055.3999999999996</v>
      </c>
      <c r="BA148" s="60">
        <f t="shared" si="81"/>
        <v>0</v>
      </c>
    </row>
    <row r="149" spans="1:53" ht="90" x14ac:dyDescent="0.25">
      <c r="A149" s="42" t="s">
        <v>305</v>
      </c>
      <c r="B149" s="43" t="s">
        <v>166</v>
      </c>
      <c r="C149" s="51"/>
      <c r="D149" s="51"/>
      <c r="E149" s="61">
        <f t="shared" si="83"/>
        <v>0</v>
      </c>
      <c r="F149" s="51"/>
      <c r="G149" s="51"/>
      <c r="H149" s="52">
        <v>900</v>
      </c>
      <c r="I149" s="52"/>
      <c r="J149" s="54">
        <f t="shared" si="72"/>
        <v>900</v>
      </c>
      <c r="K149" s="52"/>
      <c r="L149" s="52">
        <v>900</v>
      </c>
      <c r="M149" s="51"/>
      <c r="N149" s="61">
        <f t="shared" si="68"/>
        <v>900</v>
      </c>
      <c r="O149" s="51"/>
      <c r="P149" s="51">
        <v>200</v>
      </c>
      <c r="Q149" s="51"/>
      <c r="R149" s="61">
        <f t="shared" si="84"/>
        <v>200</v>
      </c>
      <c r="S149" s="51"/>
      <c r="T149" s="51"/>
      <c r="U149" s="80">
        <f t="shared" si="77"/>
        <v>22.222222222222221</v>
      </c>
      <c r="V149" s="24">
        <f t="shared" si="85"/>
        <v>0</v>
      </c>
      <c r="W149" s="24">
        <f t="shared" si="86"/>
        <v>0</v>
      </c>
      <c r="X149" s="24">
        <f t="shared" si="87"/>
        <v>0</v>
      </c>
      <c r="Y149" s="24">
        <f t="shared" si="88"/>
        <v>0</v>
      </c>
      <c r="AX149" s="60">
        <f t="shared" si="78"/>
        <v>0</v>
      </c>
      <c r="AY149" s="60">
        <f t="shared" si="79"/>
        <v>0</v>
      </c>
      <c r="AZ149" s="60">
        <f t="shared" si="80"/>
        <v>0</v>
      </c>
      <c r="BA149" s="60">
        <f t="shared" si="81"/>
        <v>0</v>
      </c>
    </row>
    <row r="150" spans="1:53" ht="60" x14ac:dyDescent="0.25">
      <c r="A150" s="42" t="s">
        <v>306</v>
      </c>
      <c r="B150" s="43" t="s">
        <v>167</v>
      </c>
      <c r="C150" s="51">
        <v>107.2</v>
      </c>
      <c r="D150" s="51">
        <v>107.2</v>
      </c>
      <c r="E150" s="61">
        <f>C150-D150-G150</f>
        <v>0</v>
      </c>
      <c r="F150" s="51"/>
      <c r="G150" s="51"/>
      <c r="H150" s="52">
        <v>107.2</v>
      </c>
      <c r="I150" s="52">
        <v>107.2</v>
      </c>
      <c r="J150" s="54">
        <f>H150-I150-K150</f>
        <v>0</v>
      </c>
      <c r="K150" s="52"/>
      <c r="L150" s="52"/>
      <c r="M150" s="51"/>
      <c r="N150" s="61">
        <f>L150-M150-O150</f>
        <v>0</v>
      </c>
      <c r="O150" s="51"/>
      <c r="P150" s="51"/>
      <c r="Q150" s="51"/>
      <c r="R150" s="61">
        <f>P150-Q150-S150</f>
        <v>0</v>
      </c>
      <c r="S150" s="51"/>
      <c r="T150" s="51"/>
      <c r="U150" s="80">
        <f t="shared" si="77"/>
        <v>0</v>
      </c>
      <c r="V150" s="24">
        <f t="shared" si="85"/>
        <v>0</v>
      </c>
      <c r="W150" s="24">
        <f t="shared" si="86"/>
        <v>0</v>
      </c>
      <c r="X150" s="24">
        <f t="shared" si="87"/>
        <v>0</v>
      </c>
      <c r="Y150" s="24">
        <f t="shared" si="88"/>
        <v>0</v>
      </c>
      <c r="AX150" s="60">
        <f t="shared" si="78"/>
        <v>107.2</v>
      </c>
      <c r="AY150" s="60">
        <f t="shared" si="79"/>
        <v>107.2</v>
      </c>
      <c r="AZ150" s="60">
        <f t="shared" si="80"/>
        <v>0</v>
      </c>
      <c r="BA150" s="60">
        <f t="shared" si="81"/>
        <v>0</v>
      </c>
    </row>
    <row r="151" spans="1:53" ht="60" x14ac:dyDescent="0.25">
      <c r="A151" s="42" t="s">
        <v>307</v>
      </c>
      <c r="B151" s="43" t="s">
        <v>168</v>
      </c>
      <c r="C151" s="51">
        <v>4194.3999999999996</v>
      </c>
      <c r="D151" s="51">
        <v>4194.3999999999996</v>
      </c>
      <c r="E151" s="61">
        <f t="shared" si="83"/>
        <v>0</v>
      </c>
      <c r="F151" s="51"/>
      <c r="G151" s="51"/>
      <c r="H151" s="52">
        <v>4194.3999999999996</v>
      </c>
      <c r="I151" s="52">
        <v>4194.3999999999996</v>
      </c>
      <c r="J151" s="54">
        <f t="shared" si="72"/>
        <v>0</v>
      </c>
      <c r="K151" s="52"/>
      <c r="L151" s="52"/>
      <c r="M151" s="51"/>
      <c r="N151" s="61">
        <f t="shared" si="68"/>
        <v>0</v>
      </c>
      <c r="O151" s="51"/>
      <c r="P151" s="51"/>
      <c r="Q151" s="51"/>
      <c r="R151" s="61">
        <f t="shared" si="84"/>
        <v>0</v>
      </c>
      <c r="S151" s="51"/>
      <c r="T151" s="51"/>
      <c r="U151" s="80">
        <f t="shared" si="77"/>
        <v>0</v>
      </c>
      <c r="V151" s="24">
        <f t="shared" si="85"/>
        <v>0</v>
      </c>
      <c r="W151" s="24">
        <f t="shared" si="86"/>
        <v>0</v>
      </c>
      <c r="X151" s="24">
        <f t="shared" si="87"/>
        <v>0</v>
      </c>
      <c r="Y151" s="24">
        <f t="shared" si="88"/>
        <v>0</v>
      </c>
      <c r="AX151" s="60">
        <f t="shared" si="78"/>
        <v>4194.3999999999996</v>
      </c>
      <c r="AY151" s="60">
        <f t="shared" si="79"/>
        <v>4194.3999999999996</v>
      </c>
      <c r="AZ151" s="60">
        <f t="shared" si="80"/>
        <v>0</v>
      </c>
      <c r="BA151" s="60">
        <f t="shared" si="81"/>
        <v>0</v>
      </c>
    </row>
    <row r="152" spans="1:53" ht="30" x14ac:dyDescent="0.25">
      <c r="A152" s="42" t="s">
        <v>308</v>
      </c>
      <c r="B152" s="43" t="s">
        <v>169</v>
      </c>
      <c r="C152" s="51">
        <v>100</v>
      </c>
      <c r="D152" s="51"/>
      <c r="E152" s="61">
        <f t="shared" si="83"/>
        <v>100</v>
      </c>
      <c r="F152" s="51"/>
      <c r="G152" s="51"/>
      <c r="H152" s="52">
        <v>100</v>
      </c>
      <c r="I152" s="52"/>
      <c r="J152" s="54">
        <f t="shared" si="72"/>
        <v>100</v>
      </c>
      <c r="K152" s="52"/>
      <c r="L152" s="52"/>
      <c r="M152" s="51"/>
      <c r="N152" s="61">
        <f t="shared" si="68"/>
        <v>0</v>
      </c>
      <c r="O152" s="51"/>
      <c r="P152" s="51"/>
      <c r="Q152" s="51"/>
      <c r="R152" s="61">
        <f t="shared" si="84"/>
        <v>0</v>
      </c>
      <c r="S152" s="51"/>
      <c r="T152" s="51"/>
      <c r="U152" s="80">
        <f t="shared" si="77"/>
        <v>0</v>
      </c>
      <c r="V152" s="24">
        <f t="shared" si="85"/>
        <v>0</v>
      </c>
      <c r="W152" s="24">
        <f t="shared" si="86"/>
        <v>0</v>
      </c>
      <c r="X152" s="24">
        <f t="shared" si="87"/>
        <v>0</v>
      </c>
      <c r="Y152" s="24">
        <f t="shared" si="88"/>
        <v>0</v>
      </c>
      <c r="AX152" s="60">
        <f t="shared" si="78"/>
        <v>100</v>
      </c>
      <c r="AY152" s="60">
        <f t="shared" si="79"/>
        <v>0</v>
      </c>
      <c r="AZ152" s="60">
        <f t="shared" si="80"/>
        <v>100</v>
      </c>
      <c r="BA152" s="60">
        <f t="shared" si="81"/>
        <v>0</v>
      </c>
    </row>
    <row r="153" spans="1:53" ht="60" x14ac:dyDescent="0.25">
      <c r="A153" s="42" t="s">
        <v>309</v>
      </c>
      <c r="B153" s="44" t="s">
        <v>170</v>
      </c>
      <c r="C153" s="51">
        <v>5000</v>
      </c>
      <c r="D153" s="51"/>
      <c r="E153" s="61">
        <f t="shared" si="83"/>
        <v>5000</v>
      </c>
      <c r="F153" s="51"/>
      <c r="G153" s="51"/>
      <c r="H153" s="52">
        <v>5000</v>
      </c>
      <c r="I153" s="52"/>
      <c r="J153" s="54">
        <f t="shared" si="72"/>
        <v>5000</v>
      </c>
      <c r="K153" s="52"/>
      <c r="L153" s="52">
        <v>98.88</v>
      </c>
      <c r="M153" s="51"/>
      <c r="N153" s="61">
        <f t="shared" si="68"/>
        <v>98.88</v>
      </c>
      <c r="O153" s="51"/>
      <c r="P153" s="51">
        <v>98.88</v>
      </c>
      <c r="Q153" s="51"/>
      <c r="R153" s="61">
        <f t="shared" si="84"/>
        <v>98.88</v>
      </c>
      <c r="S153" s="51"/>
      <c r="T153" s="51"/>
      <c r="U153" s="80">
        <f t="shared" si="77"/>
        <v>1.9775999999999998</v>
      </c>
      <c r="V153" s="24">
        <f t="shared" si="85"/>
        <v>0</v>
      </c>
      <c r="W153" s="24">
        <f t="shared" si="86"/>
        <v>0</v>
      </c>
      <c r="X153" s="24">
        <f t="shared" si="87"/>
        <v>0</v>
      </c>
      <c r="Y153" s="24">
        <f t="shared" si="88"/>
        <v>0</v>
      </c>
      <c r="AX153" s="60">
        <f t="shared" si="78"/>
        <v>4901.12</v>
      </c>
      <c r="AY153" s="60">
        <f t="shared" si="79"/>
        <v>0</v>
      </c>
      <c r="AZ153" s="60">
        <f t="shared" si="80"/>
        <v>4901.12</v>
      </c>
      <c r="BA153" s="60">
        <f t="shared" si="81"/>
        <v>0</v>
      </c>
    </row>
    <row r="154" spans="1:53" ht="30" x14ac:dyDescent="0.25">
      <c r="A154" s="42" t="s">
        <v>310</v>
      </c>
      <c r="B154" s="44" t="s">
        <v>171</v>
      </c>
      <c r="C154" s="51">
        <v>856.1</v>
      </c>
      <c r="D154" s="51"/>
      <c r="E154" s="61">
        <f t="shared" si="83"/>
        <v>856.1</v>
      </c>
      <c r="F154" s="51"/>
      <c r="G154" s="51"/>
      <c r="H154" s="52">
        <v>856.1</v>
      </c>
      <c r="I154" s="52"/>
      <c r="J154" s="54">
        <f t="shared" si="72"/>
        <v>856.1</v>
      </c>
      <c r="K154" s="52"/>
      <c r="L154" s="52"/>
      <c r="M154" s="51"/>
      <c r="N154" s="61">
        <f t="shared" si="68"/>
        <v>0</v>
      </c>
      <c r="O154" s="51"/>
      <c r="P154" s="51"/>
      <c r="Q154" s="51"/>
      <c r="R154" s="61">
        <f t="shared" si="84"/>
        <v>0</v>
      </c>
      <c r="S154" s="51"/>
      <c r="T154" s="51"/>
      <c r="U154" s="80">
        <f t="shared" si="77"/>
        <v>0</v>
      </c>
      <c r="V154" s="24">
        <f t="shared" si="85"/>
        <v>0</v>
      </c>
      <c r="W154" s="24">
        <f t="shared" si="86"/>
        <v>0</v>
      </c>
      <c r="X154" s="24">
        <f t="shared" si="87"/>
        <v>0</v>
      </c>
      <c r="Y154" s="24">
        <f t="shared" si="88"/>
        <v>0</v>
      </c>
      <c r="AX154" s="60">
        <f t="shared" si="78"/>
        <v>856.1</v>
      </c>
      <c r="AY154" s="60">
        <f t="shared" si="79"/>
        <v>0</v>
      </c>
      <c r="AZ154" s="60">
        <f t="shared" si="80"/>
        <v>856.1</v>
      </c>
      <c r="BA154" s="60">
        <f t="shared" si="81"/>
        <v>0</v>
      </c>
    </row>
    <row r="155" spans="1:53" ht="150" x14ac:dyDescent="0.25">
      <c r="A155" s="42" t="s">
        <v>311</v>
      </c>
      <c r="B155" s="44" t="s">
        <v>172</v>
      </c>
      <c r="C155" s="51">
        <v>131602.4</v>
      </c>
      <c r="D155" s="51"/>
      <c r="E155" s="61">
        <f t="shared" si="83"/>
        <v>131602.4</v>
      </c>
      <c r="F155" s="51"/>
      <c r="G155" s="51"/>
      <c r="H155" s="52">
        <v>131602.4</v>
      </c>
      <c r="I155" s="52"/>
      <c r="J155" s="54">
        <f t="shared" si="72"/>
        <v>131602.4</v>
      </c>
      <c r="K155" s="52"/>
      <c r="L155" s="52">
        <v>16.600000000000001</v>
      </c>
      <c r="M155" s="51"/>
      <c r="N155" s="61">
        <f t="shared" si="68"/>
        <v>16.600000000000001</v>
      </c>
      <c r="O155" s="51"/>
      <c r="P155" s="51">
        <v>16.600000000000001</v>
      </c>
      <c r="Q155" s="51"/>
      <c r="R155" s="61">
        <f t="shared" si="84"/>
        <v>16.600000000000001</v>
      </c>
      <c r="S155" s="51"/>
      <c r="T155" s="51"/>
      <c r="U155" s="80">
        <f t="shared" si="77"/>
        <v>1.2613751724892557E-2</v>
      </c>
      <c r="V155" s="24">
        <f t="shared" si="85"/>
        <v>0</v>
      </c>
      <c r="W155" s="24">
        <f t="shared" si="86"/>
        <v>0</v>
      </c>
      <c r="X155" s="24">
        <f t="shared" si="87"/>
        <v>0</v>
      </c>
      <c r="Y155" s="24">
        <f t="shared" si="88"/>
        <v>0</v>
      </c>
      <c r="AX155" s="60">
        <f t="shared" si="78"/>
        <v>131585.79999999999</v>
      </c>
      <c r="AY155" s="60">
        <f t="shared" si="79"/>
        <v>0</v>
      </c>
      <c r="AZ155" s="60">
        <f t="shared" si="80"/>
        <v>131585.79999999999</v>
      </c>
      <c r="BA155" s="60">
        <f t="shared" si="81"/>
        <v>0</v>
      </c>
    </row>
    <row r="156" spans="1:53" ht="45" x14ac:dyDescent="0.25">
      <c r="A156" s="42" t="s">
        <v>312</v>
      </c>
      <c r="B156" s="44" t="s">
        <v>173</v>
      </c>
      <c r="C156" s="51">
        <v>18457.3</v>
      </c>
      <c r="D156" s="51">
        <v>18457.3</v>
      </c>
      <c r="E156" s="61">
        <f t="shared" si="83"/>
        <v>0</v>
      </c>
      <c r="F156" s="51"/>
      <c r="G156" s="51"/>
      <c r="H156" s="52">
        <v>18457.3</v>
      </c>
      <c r="I156" s="52">
        <v>18457.3</v>
      </c>
      <c r="J156" s="54">
        <f t="shared" si="72"/>
        <v>0</v>
      </c>
      <c r="K156" s="52"/>
      <c r="L156" s="52">
        <v>18457.3</v>
      </c>
      <c r="M156" s="51">
        <v>18457.3</v>
      </c>
      <c r="N156" s="61">
        <f t="shared" si="68"/>
        <v>0</v>
      </c>
      <c r="O156" s="51"/>
      <c r="P156" s="51">
        <v>3638.94</v>
      </c>
      <c r="Q156" s="51">
        <v>3638.94</v>
      </c>
      <c r="R156" s="61">
        <f t="shared" si="84"/>
        <v>0</v>
      </c>
      <c r="S156" s="51"/>
      <c r="T156" s="51"/>
      <c r="U156" s="80">
        <f t="shared" si="77"/>
        <v>19.715451339036591</v>
      </c>
      <c r="V156" s="24">
        <f t="shared" si="85"/>
        <v>0</v>
      </c>
      <c r="W156" s="24">
        <f t="shared" si="86"/>
        <v>0</v>
      </c>
      <c r="X156" s="24">
        <f t="shared" si="87"/>
        <v>0</v>
      </c>
      <c r="Y156" s="24">
        <f t="shared" si="88"/>
        <v>0</v>
      </c>
      <c r="AX156" s="60">
        <f t="shared" si="78"/>
        <v>0</v>
      </c>
      <c r="AY156" s="60">
        <f t="shared" si="79"/>
        <v>0</v>
      </c>
      <c r="AZ156" s="60">
        <f t="shared" si="80"/>
        <v>0</v>
      </c>
      <c r="BA156" s="60">
        <f t="shared" si="81"/>
        <v>0</v>
      </c>
    </row>
    <row r="157" spans="1:53" ht="45" x14ac:dyDescent="0.25">
      <c r="A157" s="42" t="s">
        <v>313</v>
      </c>
      <c r="B157" s="44" t="s">
        <v>159</v>
      </c>
      <c r="C157" s="51">
        <v>48020.800000000003</v>
      </c>
      <c r="D157" s="51"/>
      <c r="E157" s="61">
        <f t="shared" si="83"/>
        <v>48020.800000000003</v>
      </c>
      <c r="F157" s="51"/>
      <c r="G157" s="51"/>
      <c r="H157" s="52">
        <v>48020.800000000003</v>
      </c>
      <c r="I157" s="52"/>
      <c r="J157" s="54">
        <f t="shared" si="72"/>
        <v>48020.800000000003</v>
      </c>
      <c r="K157" s="52"/>
      <c r="L157" s="52">
        <v>42849</v>
      </c>
      <c r="M157" s="51"/>
      <c r="N157" s="61">
        <f t="shared" si="68"/>
        <v>42849</v>
      </c>
      <c r="O157" s="51"/>
      <c r="P157" s="51">
        <v>9748.98</v>
      </c>
      <c r="Q157" s="51"/>
      <c r="R157" s="61">
        <f t="shared" si="84"/>
        <v>9748.98</v>
      </c>
      <c r="S157" s="51"/>
      <c r="T157" s="51"/>
      <c r="U157" s="80">
        <f t="shared" si="77"/>
        <v>20.301577649685136</v>
      </c>
      <c r="V157" s="24">
        <f t="shared" si="85"/>
        <v>0</v>
      </c>
      <c r="W157" s="24">
        <f t="shared" si="86"/>
        <v>0</v>
      </c>
      <c r="X157" s="24">
        <f t="shared" si="87"/>
        <v>0</v>
      </c>
      <c r="Y157" s="24">
        <f t="shared" si="88"/>
        <v>0</v>
      </c>
      <c r="AX157" s="60">
        <f t="shared" si="78"/>
        <v>5171.8000000000029</v>
      </c>
      <c r="AY157" s="60">
        <f t="shared" si="79"/>
        <v>0</v>
      </c>
      <c r="AZ157" s="60">
        <f t="shared" si="80"/>
        <v>5171.8000000000029</v>
      </c>
      <c r="BA157" s="60">
        <f t="shared" si="81"/>
        <v>0</v>
      </c>
    </row>
    <row r="158" spans="1:53" ht="30" x14ac:dyDescent="0.25">
      <c r="A158" s="39">
        <v>16</v>
      </c>
      <c r="B158" s="41" t="s">
        <v>174</v>
      </c>
      <c r="C158" s="48">
        <f t="shared" ref="C158:T158" si="89">SUM(C159:C162)</f>
        <v>512861.4</v>
      </c>
      <c r="D158" s="48">
        <f t="shared" si="89"/>
        <v>0</v>
      </c>
      <c r="E158" s="48">
        <f t="shared" si="89"/>
        <v>512861.4</v>
      </c>
      <c r="F158" s="48">
        <f t="shared" si="89"/>
        <v>0</v>
      </c>
      <c r="G158" s="48">
        <f t="shared" si="89"/>
        <v>0</v>
      </c>
      <c r="H158" s="48">
        <f t="shared" si="89"/>
        <v>8000926.0999999996</v>
      </c>
      <c r="I158" s="48">
        <f t="shared" si="89"/>
        <v>0</v>
      </c>
      <c r="J158" s="48">
        <f t="shared" si="89"/>
        <v>8000926.0999999996</v>
      </c>
      <c r="K158" s="48">
        <f t="shared" si="89"/>
        <v>0</v>
      </c>
      <c r="L158" s="48">
        <f t="shared" si="89"/>
        <v>7859972.8600000003</v>
      </c>
      <c r="M158" s="48">
        <f t="shared" si="89"/>
        <v>0</v>
      </c>
      <c r="N158" s="48">
        <f t="shared" si="89"/>
        <v>7859972.8600000003</v>
      </c>
      <c r="O158" s="48">
        <f t="shared" si="89"/>
        <v>0</v>
      </c>
      <c r="P158" s="48">
        <f t="shared" si="89"/>
        <v>1372968.29</v>
      </c>
      <c r="Q158" s="48">
        <f t="shared" si="89"/>
        <v>0</v>
      </c>
      <c r="R158" s="48">
        <f t="shared" si="89"/>
        <v>1372968.29</v>
      </c>
      <c r="S158" s="48">
        <f t="shared" si="89"/>
        <v>0</v>
      </c>
      <c r="T158" s="48">
        <f t="shared" si="89"/>
        <v>0</v>
      </c>
      <c r="U158" s="80">
        <f t="shared" si="77"/>
        <v>17.160117126941092</v>
      </c>
      <c r="V158" s="24" t="e">
        <f>#REF!-#REF!-#REF!-#REF!-#REF!</f>
        <v>#REF!</v>
      </c>
      <c r="W158" s="24" t="e">
        <f>#REF!-#REF!-#REF!-#REF!</f>
        <v>#REF!</v>
      </c>
      <c r="X158" s="24" t="e">
        <f>#REF!-#REF!-#REF!-#REF!</f>
        <v>#REF!</v>
      </c>
      <c r="Y158" s="24" t="e">
        <f>#REF!-#REF!-#REF!-#REF!</f>
        <v>#REF!</v>
      </c>
      <c r="Z158" s="25" t="e">
        <f>#REF!-C159-C160-C161-C162</f>
        <v>#REF!</v>
      </c>
      <c r="AA158" s="25" t="e">
        <f>#REF!-D159-D160-D161-D162</f>
        <v>#REF!</v>
      </c>
      <c r="AB158" s="25" t="e">
        <f>#REF!-E159-E160-E161-E162</f>
        <v>#REF!</v>
      </c>
      <c r="AC158" s="25" t="e">
        <f>#REF!-F159-F160-F161-F162</f>
        <v>#REF!</v>
      </c>
      <c r="AD158" s="25" t="e">
        <f>#REF!-G159-G160-G161-G162</f>
        <v>#REF!</v>
      </c>
      <c r="AE158" s="45" t="e">
        <f>H159+H160+H161+H162-#REF!</f>
        <v>#REF!</v>
      </c>
      <c r="AF158" s="45" t="e">
        <f>I159+I160+I161+I162-#REF!</f>
        <v>#REF!</v>
      </c>
      <c r="AG158" s="45" t="e">
        <f>J159+J160+J161+J162-#REF!</f>
        <v>#REF!</v>
      </c>
      <c r="AH158" s="45" t="e">
        <f>K159+K160+K161+K162-#REF!</f>
        <v>#REF!</v>
      </c>
      <c r="AI158" s="45" t="e">
        <f>L159+L160+L161+L162-#REF!</f>
        <v>#REF!</v>
      </c>
      <c r="AJ158" s="45" t="e">
        <f>M159+M160+M161+M162-#REF!</f>
        <v>#REF!</v>
      </c>
      <c r="AK158" s="45" t="e">
        <f>N159+N160+N161+N162-#REF!</f>
        <v>#REF!</v>
      </c>
      <c r="AL158" s="45" t="e">
        <f>O159+O160+O161+O162-#REF!</f>
        <v>#REF!</v>
      </c>
      <c r="AM158" s="45" t="e">
        <f>P159+P160+P161+P162-#REF!</f>
        <v>#REF!</v>
      </c>
      <c r="AN158" s="45" t="e">
        <f>Q159+Q160+Q161+Q162-#REF!</f>
        <v>#REF!</v>
      </c>
      <c r="AO158" s="45" t="e">
        <f>R159+R160+R161+R162-#REF!</f>
        <v>#REF!</v>
      </c>
      <c r="AP158" s="45" t="e">
        <f>S159+S160+S161+S162-#REF!</f>
        <v>#REF!</v>
      </c>
      <c r="AX158" s="60" t="e">
        <f>#REF!-#REF!</f>
        <v>#REF!</v>
      </c>
      <c r="AY158" s="60" t="e">
        <f>#REF!-#REF!</f>
        <v>#REF!</v>
      </c>
      <c r="AZ158" s="60" t="e">
        <f>#REF!-#REF!</f>
        <v>#REF!</v>
      </c>
      <c r="BA158" s="60" t="e">
        <f>#REF!-#REF!</f>
        <v>#REF!</v>
      </c>
    </row>
    <row r="159" spans="1:53" ht="45" x14ac:dyDescent="0.25">
      <c r="A159" s="47" t="s">
        <v>314</v>
      </c>
      <c r="B159" s="43" t="s">
        <v>175</v>
      </c>
      <c r="C159" s="61">
        <v>384076.9</v>
      </c>
      <c r="D159" s="51"/>
      <c r="E159" s="61">
        <f t="shared" si="83"/>
        <v>384076.9</v>
      </c>
      <c r="F159" s="51"/>
      <c r="G159" s="51"/>
      <c r="H159" s="54">
        <v>384076.9</v>
      </c>
      <c r="I159" s="52"/>
      <c r="J159" s="54">
        <f t="shared" si="72"/>
        <v>384076.9</v>
      </c>
      <c r="K159" s="52"/>
      <c r="L159" s="54">
        <v>314076.83</v>
      </c>
      <c r="M159" s="51"/>
      <c r="N159" s="61">
        <f t="shared" si="68"/>
        <v>314076.83</v>
      </c>
      <c r="O159" s="51"/>
      <c r="P159" s="51"/>
      <c r="Q159" s="51"/>
      <c r="R159" s="61">
        <f t="shared" si="84"/>
        <v>0</v>
      </c>
      <c r="S159" s="51"/>
      <c r="T159" s="51"/>
      <c r="U159" s="80">
        <f t="shared" si="77"/>
        <v>0</v>
      </c>
      <c r="V159" s="24">
        <f t="shared" si="85"/>
        <v>0</v>
      </c>
      <c r="W159" s="24">
        <f t="shared" si="86"/>
        <v>0</v>
      </c>
      <c r="X159" s="24">
        <f t="shared" si="87"/>
        <v>0</v>
      </c>
      <c r="Y159" s="24">
        <f t="shared" si="88"/>
        <v>0</v>
      </c>
      <c r="AX159" s="60">
        <f t="shared" si="78"/>
        <v>70000.070000000007</v>
      </c>
      <c r="AY159" s="60">
        <f t="shared" si="79"/>
        <v>0</v>
      </c>
      <c r="AZ159" s="60">
        <f t="shared" si="80"/>
        <v>70000.070000000007</v>
      </c>
      <c r="BA159" s="60">
        <f t="shared" si="81"/>
        <v>0</v>
      </c>
    </row>
    <row r="160" spans="1:53" ht="45" x14ac:dyDescent="0.25">
      <c r="A160" s="32" t="s">
        <v>315</v>
      </c>
      <c r="B160" s="43" t="s">
        <v>176</v>
      </c>
      <c r="C160" s="61">
        <v>6563.4</v>
      </c>
      <c r="D160" s="51"/>
      <c r="E160" s="61">
        <f t="shared" si="83"/>
        <v>6563.4</v>
      </c>
      <c r="F160" s="51"/>
      <c r="G160" s="51"/>
      <c r="H160" s="52">
        <v>7494628.0999999996</v>
      </c>
      <c r="I160" s="52"/>
      <c r="J160" s="54">
        <f t="shared" si="72"/>
        <v>7494628.0999999996</v>
      </c>
      <c r="K160" s="52"/>
      <c r="L160" s="52">
        <v>7494628</v>
      </c>
      <c r="M160" s="51"/>
      <c r="N160" s="61">
        <f t="shared" si="68"/>
        <v>7494628</v>
      </c>
      <c r="O160" s="51"/>
      <c r="P160" s="61">
        <v>1362578.37</v>
      </c>
      <c r="Q160" s="51"/>
      <c r="R160" s="61">
        <f t="shared" si="84"/>
        <v>1362578.37</v>
      </c>
      <c r="S160" s="51"/>
      <c r="T160" s="51"/>
      <c r="U160" s="80">
        <f t="shared" si="77"/>
        <v>18.180733611051362</v>
      </c>
      <c r="V160" s="24">
        <f t="shared" si="85"/>
        <v>0</v>
      </c>
      <c r="W160" s="24">
        <f t="shared" si="86"/>
        <v>0</v>
      </c>
      <c r="X160" s="24">
        <f t="shared" si="87"/>
        <v>0</v>
      </c>
      <c r="Y160" s="24">
        <f t="shared" si="88"/>
        <v>0</v>
      </c>
      <c r="AX160" s="60">
        <f t="shared" si="78"/>
        <v>9.999999962747097E-2</v>
      </c>
      <c r="AY160" s="60">
        <f t="shared" si="79"/>
        <v>0</v>
      </c>
      <c r="AZ160" s="60">
        <f t="shared" si="80"/>
        <v>9.999999962747097E-2</v>
      </c>
      <c r="BA160" s="60">
        <f t="shared" si="81"/>
        <v>0</v>
      </c>
    </row>
    <row r="161" spans="1:53" ht="45" x14ac:dyDescent="0.25">
      <c r="A161" s="32" t="s">
        <v>316</v>
      </c>
      <c r="B161" s="43" t="s">
        <v>177</v>
      </c>
      <c r="C161" s="61">
        <v>65000</v>
      </c>
      <c r="D161" s="51"/>
      <c r="E161" s="61">
        <f t="shared" si="83"/>
        <v>65000</v>
      </c>
      <c r="F161" s="51"/>
      <c r="G161" s="51"/>
      <c r="H161" s="54">
        <v>65000</v>
      </c>
      <c r="I161" s="52"/>
      <c r="J161" s="54">
        <f t="shared" si="72"/>
        <v>65000</v>
      </c>
      <c r="K161" s="52"/>
      <c r="L161" s="52"/>
      <c r="M161" s="51"/>
      <c r="N161" s="61">
        <f t="shared" si="68"/>
        <v>0</v>
      </c>
      <c r="O161" s="51"/>
      <c r="P161" s="51"/>
      <c r="Q161" s="51"/>
      <c r="R161" s="61">
        <f t="shared" si="84"/>
        <v>0</v>
      </c>
      <c r="S161" s="51"/>
      <c r="T161" s="51"/>
      <c r="U161" s="80">
        <f t="shared" si="77"/>
        <v>0</v>
      </c>
      <c r="V161" s="24">
        <f t="shared" si="85"/>
        <v>0</v>
      </c>
      <c r="W161" s="24">
        <f t="shared" si="86"/>
        <v>0</v>
      </c>
      <c r="X161" s="24">
        <f t="shared" si="87"/>
        <v>0</v>
      </c>
      <c r="Y161" s="24">
        <f t="shared" si="88"/>
        <v>0</v>
      </c>
      <c r="AX161" s="60">
        <f t="shared" si="78"/>
        <v>65000</v>
      </c>
      <c r="AY161" s="60">
        <f t="shared" si="79"/>
        <v>0</v>
      </c>
      <c r="AZ161" s="60">
        <f t="shared" si="80"/>
        <v>65000</v>
      </c>
      <c r="BA161" s="60">
        <f t="shared" si="81"/>
        <v>0</v>
      </c>
    </row>
    <row r="162" spans="1:53" ht="47.25" customHeight="1" x14ac:dyDescent="0.25">
      <c r="A162" s="32" t="s">
        <v>317</v>
      </c>
      <c r="B162" s="43" t="s">
        <v>178</v>
      </c>
      <c r="C162" s="61">
        <v>57221.1</v>
      </c>
      <c r="D162" s="51"/>
      <c r="E162" s="61">
        <f t="shared" si="83"/>
        <v>57221.1</v>
      </c>
      <c r="F162" s="51"/>
      <c r="G162" s="51"/>
      <c r="H162" s="54">
        <v>57221.1</v>
      </c>
      <c r="I162" s="52"/>
      <c r="J162" s="54">
        <f t="shared" si="72"/>
        <v>57221.1</v>
      </c>
      <c r="K162" s="52"/>
      <c r="L162" s="52">
        <v>51268.03</v>
      </c>
      <c r="M162" s="51"/>
      <c r="N162" s="61">
        <f t="shared" si="68"/>
        <v>51268.03</v>
      </c>
      <c r="O162" s="51"/>
      <c r="P162" s="51">
        <v>10389.92</v>
      </c>
      <c r="Q162" s="51"/>
      <c r="R162" s="61">
        <f t="shared" si="84"/>
        <v>10389.92</v>
      </c>
      <c r="S162" s="51"/>
      <c r="T162" s="51"/>
      <c r="U162" s="80">
        <f t="shared" si="77"/>
        <v>18.157497846074264</v>
      </c>
      <c r="V162" s="24">
        <f t="shared" si="85"/>
        <v>0</v>
      </c>
      <c r="W162" s="24">
        <f t="shared" si="86"/>
        <v>0</v>
      </c>
      <c r="X162" s="24">
        <f t="shared" si="87"/>
        <v>0</v>
      </c>
      <c r="Y162" s="24">
        <f t="shared" si="88"/>
        <v>0</v>
      </c>
      <c r="AX162" s="60">
        <f t="shared" si="78"/>
        <v>5953.07</v>
      </c>
      <c r="AY162" s="60">
        <f t="shared" si="79"/>
        <v>0</v>
      </c>
      <c r="AZ162" s="60">
        <f t="shared" si="80"/>
        <v>5953.07</v>
      </c>
      <c r="BA162" s="60">
        <f t="shared" si="81"/>
        <v>0</v>
      </c>
    </row>
    <row r="163" spans="1:53" ht="62.25" customHeight="1" x14ac:dyDescent="0.25">
      <c r="A163" s="39">
        <v>17</v>
      </c>
      <c r="B163" s="27" t="s">
        <v>57</v>
      </c>
      <c r="C163" s="48">
        <f t="shared" ref="C163:T163" si="90">SUM(C164:C166)</f>
        <v>1720.6</v>
      </c>
      <c r="D163" s="48">
        <f t="shared" si="90"/>
        <v>0</v>
      </c>
      <c r="E163" s="48">
        <f t="shared" si="90"/>
        <v>1720.6</v>
      </c>
      <c r="F163" s="48">
        <f t="shared" si="90"/>
        <v>0</v>
      </c>
      <c r="G163" s="48">
        <f t="shared" si="90"/>
        <v>0</v>
      </c>
      <c r="H163" s="48">
        <f t="shared" si="90"/>
        <v>1720.6</v>
      </c>
      <c r="I163" s="48">
        <f t="shared" si="90"/>
        <v>0</v>
      </c>
      <c r="J163" s="48">
        <f t="shared" si="90"/>
        <v>1720.6</v>
      </c>
      <c r="K163" s="48">
        <f t="shared" si="90"/>
        <v>0</v>
      </c>
      <c r="L163" s="48">
        <f t="shared" si="90"/>
        <v>690.6</v>
      </c>
      <c r="M163" s="48">
        <f t="shared" si="90"/>
        <v>0</v>
      </c>
      <c r="N163" s="48">
        <f t="shared" si="90"/>
        <v>690.6</v>
      </c>
      <c r="O163" s="48">
        <f t="shared" si="90"/>
        <v>0</v>
      </c>
      <c r="P163" s="48">
        <f t="shared" si="90"/>
        <v>190.6</v>
      </c>
      <c r="Q163" s="48">
        <f t="shared" si="90"/>
        <v>0</v>
      </c>
      <c r="R163" s="48">
        <f t="shared" si="90"/>
        <v>190.6</v>
      </c>
      <c r="S163" s="48">
        <f t="shared" si="90"/>
        <v>0</v>
      </c>
      <c r="T163" s="48">
        <f t="shared" si="90"/>
        <v>0</v>
      </c>
      <c r="U163" s="80">
        <f t="shared" si="77"/>
        <v>11.077531093804486</v>
      </c>
      <c r="V163" s="24" t="e">
        <f>#REF!-#REF!-#REF!-#REF!-#REF!</f>
        <v>#REF!</v>
      </c>
      <c r="W163" s="24" t="e">
        <f>#REF!-#REF!-#REF!-#REF!</f>
        <v>#REF!</v>
      </c>
      <c r="X163" s="24" t="e">
        <f>#REF!-#REF!-#REF!-#REF!</f>
        <v>#REF!</v>
      </c>
      <c r="Y163" s="24" t="e">
        <f>#REF!-#REF!-#REF!-#REF!</f>
        <v>#REF!</v>
      </c>
      <c r="Z163" s="26" t="e">
        <f>#REF!-C164-C165-#REF!-#REF!-C166</f>
        <v>#REF!</v>
      </c>
      <c r="AA163" s="26" t="e">
        <f>#REF!-D164-D165-#REF!-#REF!-D166</f>
        <v>#REF!</v>
      </c>
      <c r="AB163" s="26" t="e">
        <f>#REF!-E164-E165-#REF!-#REF!-E166</f>
        <v>#REF!</v>
      </c>
      <c r="AC163" s="26" t="e">
        <f>#REF!-F164-F165-#REF!-#REF!-F166</f>
        <v>#REF!</v>
      </c>
      <c r="AD163" s="26" t="e">
        <f>#REF!-G164-G165-#REF!-#REF!-G166</f>
        <v>#REF!</v>
      </c>
      <c r="AE163" s="26" t="e">
        <f>#REF!-H164-H165-#REF!-#REF!-H166</f>
        <v>#REF!</v>
      </c>
      <c r="AF163" s="26" t="e">
        <f>#REF!-I164-I165-#REF!-#REF!-I166</f>
        <v>#REF!</v>
      </c>
      <c r="AG163" s="26" t="e">
        <f>#REF!-J164-J165-#REF!-#REF!-J166</f>
        <v>#REF!</v>
      </c>
      <c r="AH163" s="26" t="e">
        <f>#REF!-K164-K165-#REF!-#REF!-K166</f>
        <v>#REF!</v>
      </c>
      <c r="AI163" s="26" t="e">
        <f>#REF!-L164-L165-#REF!-#REF!-L166</f>
        <v>#REF!</v>
      </c>
      <c r="AJ163" s="26" t="e">
        <f>#REF!-M164-M165-#REF!-#REF!-M166</f>
        <v>#REF!</v>
      </c>
      <c r="AK163" s="26" t="e">
        <f>#REF!-N164-N165-#REF!-#REF!-N166</f>
        <v>#REF!</v>
      </c>
      <c r="AL163" s="26" t="e">
        <f>#REF!-O164-O165-#REF!-#REF!-O166</f>
        <v>#REF!</v>
      </c>
      <c r="AM163" s="26" t="e">
        <f>#REF!-P164-P165-#REF!-#REF!-P166</f>
        <v>#REF!</v>
      </c>
      <c r="AN163" s="26" t="e">
        <f>#REF!-Q164-Q165-#REF!-#REF!-Q166</f>
        <v>#REF!</v>
      </c>
      <c r="AO163" s="26" t="e">
        <f>#REF!-R164-R165-#REF!-#REF!-R166</f>
        <v>#REF!</v>
      </c>
      <c r="AP163" s="26" t="e">
        <f>#REF!-S164-S165-#REF!-#REF!-S166</f>
        <v>#REF!</v>
      </c>
      <c r="AX163" s="60" t="e">
        <f>#REF!-#REF!</f>
        <v>#REF!</v>
      </c>
      <c r="AY163" s="60" t="e">
        <f>#REF!-#REF!</f>
        <v>#REF!</v>
      </c>
      <c r="AZ163" s="60" t="e">
        <f>#REF!-#REF!</f>
        <v>#REF!</v>
      </c>
      <c r="BA163" s="60" t="e">
        <f>#REF!-#REF!</f>
        <v>#REF!</v>
      </c>
    </row>
    <row r="164" spans="1:53" ht="36.75" customHeight="1" x14ac:dyDescent="0.25">
      <c r="A164" s="32" t="s">
        <v>318</v>
      </c>
      <c r="B164" s="17" t="s">
        <v>218</v>
      </c>
      <c r="C164" s="51">
        <v>700</v>
      </c>
      <c r="D164" s="51"/>
      <c r="E164" s="61">
        <f t="shared" si="83"/>
        <v>700</v>
      </c>
      <c r="F164" s="51"/>
      <c r="G164" s="51"/>
      <c r="H164" s="52">
        <v>700</v>
      </c>
      <c r="I164" s="54"/>
      <c r="J164" s="54">
        <f t="shared" si="72"/>
        <v>700</v>
      </c>
      <c r="K164" s="54"/>
      <c r="L164" s="54">
        <v>0</v>
      </c>
      <c r="M164" s="61"/>
      <c r="N164" s="61">
        <f t="shared" ref="N164:N170" si="91">L164-M164-O164</f>
        <v>0</v>
      </c>
      <c r="O164" s="61"/>
      <c r="P164" s="61">
        <v>0</v>
      </c>
      <c r="Q164" s="61"/>
      <c r="R164" s="61">
        <f t="shared" si="84"/>
        <v>0</v>
      </c>
      <c r="S164" s="61"/>
      <c r="T164" s="61"/>
      <c r="U164" s="80">
        <f t="shared" si="77"/>
        <v>0</v>
      </c>
      <c r="V164" s="24">
        <f t="shared" si="85"/>
        <v>0</v>
      </c>
      <c r="W164" s="24">
        <f t="shared" si="86"/>
        <v>0</v>
      </c>
      <c r="X164" s="24">
        <f t="shared" si="87"/>
        <v>0</v>
      </c>
      <c r="Y164" s="24">
        <f t="shared" si="88"/>
        <v>0</v>
      </c>
      <c r="AX164" s="60">
        <f t="shared" si="78"/>
        <v>700</v>
      </c>
      <c r="AY164" s="60">
        <f t="shared" si="79"/>
        <v>0</v>
      </c>
      <c r="AZ164" s="60">
        <f t="shared" si="80"/>
        <v>700</v>
      </c>
      <c r="BA164" s="60">
        <f t="shared" si="81"/>
        <v>0</v>
      </c>
    </row>
    <row r="165" spans="1:53" ht="62.25" customHeight="1" x14ac:dyDescent="0.25">
      <c r="A165" s="32" t="s">
        <v>319</v>
      </c>
      <c r="B165" s="17" t="s">
        <v>58</v>
      </c>
      <c r="C165" s="51">
        <v>520.6</v>
      </c>
      <c r="D165" s="51"/>
      <c r="E165" s="61">
        <f t="shared" si="83"/>
        <v>520.6</v>
      </c>
      <c r="F165" s="51"/>
      <c r="G165" s="51"/>
      <c r="H165" s="52">
        <v>520.6</v>
      </c>
      <c r="I165" s="54"/>
      <c r="J165" s="54">
        <f t="shared" si="72"/>
        <v>520.6</v>
      </c>
      <c r="K165" s="54"/>
      <c r="L165" s="52">
        <v>190.6</v>
      </c>
      <c r="M165" s="51"/>
      <c r="N165" s="61">
        <f t="shared" si="91"/>
        <v>190.6</v>
      </c>
      <c r="O165" s="51"/>
      <c r="P165" s="51">
        <v>190.6</v>
      </c>
      <c r="Q165" s="51"/>
      <c r="R165" s="61">
        <f t="shared" si="84"/>
        <v>190.6</v>
      </c>
      <c r="S165" s="51"/>
      <c r="T165" s="51"/>
      <c r="U165" s="80">
        <f t="shared" si="77"/>
        <v>36.611601997694962</v>
      </c>
      <c r="V165" s="24">
        <f t="shared" si="85"/>
        <v>0</v>
      </c>
      <c r="W165" s="24">
        <f t="shared" si="86"/>
        <v>0</v>
      </c>
      <c r="X165" s="24">
        <f t="shared" si="87"/>
        <v>0</v>
      </c>
      <c r="Y165" s="24">
        <f t="shared" si="88"/>
        <v>0</v>
      </c>
      <c r="AX165" s="60">
        <f t="shared" si="78"/>
        <v>330</v>
      </c>
      <c r="AY165" s="60">
        <f t="shared" si="79"/>
        <v>0</v>
      </c>
      <c r="AZ165" s="60">
        <f t="shared" si="80"/>
        <v>330</v>
      </c>
      <c r="BA165" s="60">
        <f t="shared" si="81"/>
        <v>0</v>
      </c>
    </row>
    <row r="166" spans="1:53" ht="45.75" customHeight="1" x14ac:dyDescent="0.25">
      <c r="A166" s="32" t="s">
        <v>320</v>
      </c>
      <c r="B166" s="17" t="s">
        <v>59</v>
      </c>
      <c r="C166" s="51">
        <v>500</v>
      </c>
      <c r="D166" s="51"/>
      <c r="E166" s="61">
        <f t="shared" si="83"/>
        <v>500</v>
      </c>
      <c r="F166" s="51"/>
      <c r="G166" s="51"/>
      <c r="H166" s="52">
        <v>500</v>
      </c>
      <c r="I166" s="52"/>
      <c r="J166" s="54">
        <f t="shared" si="72"/>
        <v>500</v>
      </c>
      <c r="K166" s="52"/>
      <c r="L166" s="52">
        <v>500</v>
      </c>
      <c r="M166" s="51"/>
      <c r="N166" s="61">
        <f t="shared" si="91"/>
        <v>500</v>
      </c>
      <c r="O166" s="51"/>
      <c r="P166" s="51">
        <v>0</v>
      </c>
      <c r="Q166" s="51"/>
      <c r="R166" s="61">
        <f t="shared" si="84"/>
        <v>0</v>
      </c>
      <c r="S166" s="51"/>
      <c r="T166" s="51"/>
      <c r="U166" s="80">
        <f t="shared" si="77"/>
        <v>0</v>
      </c>
      <c r="V166" s="24">
        <f t="shared" si="85"/>
        <v>0</v>
      </c>
      <c r="W166" s="24">
        <f t="shared" si="86"/>
        <v>0</v>
      </c>
      <c r="X166" s="24">
        <f t="shared" si="87"/>
        <v>0</v>
      </c>
      <c r="Y166" s="24">
        <f t="shared" si="88"/>
        <v>0</v>
      </c>
      <c r="AX166" s="60">
        <f t="shared" si="78"/>
        <v>0</v>
      </c>
      <c r="AY166" s="60">
        <f t="shared" si="79"/>
        <v>0</v>
      </c>
      <c r="AZ166" s="60">
        <f t="shared" si="80"/>
        <v>0</v>
      </c>
      <c r="BA166" s="60">
        <f t="shared" si="81"/>
        <v>0</v>
      </c>
    </row>
    <row r="167" spans="1:53" ht="45" x14ac:dyDescent="0.25">
      <c r="A167" s="39">
        <v>18</v>
      </c>
      <c r="B167" s="27" t="s">
        <v>356</v>
      </c>
      <c r="C167" s="48">
        <f>SUM(C168:C170)</f>
        <v>518678.80000000005</v>
      </c>
      <c r="D167" s="48">
        <f t="shared" ref="D167:T167" si="92">SUM(D168:D170)</f>
        <v>355185.2</v>
      </c>
      <c r="E167" s="48">
        <f t="shared" si="92"/>
        <v>163493.6</v>
      </c>
      <c r="F167" s="48">
        <f t="shared" si="92"/>
        <v>0</v>
      </c>
      <c r="G167" s="48">
        <f t="shared" si="92"/>
        <v>0</v>
      </c>
      <c r="H167" s="48">
        <f t="shared" si="92"/>
        <v>518678.80000000005</v>
      </c>
      <c r="I167" s="48">
        <f t="shared" si="92"/>
        <v>355185.2</v>
      </c>
      <c r="J167" s="48">
        <f t="shared" si="92"/>
        <v>163493.6</v>
      </c>
      <c r="K167" s="48">
        <f t="shared" si="92"/>
        <v>0</v>
      </c>
      <c r="L167" s="48">
        <f t="shared" si="92"/>
        <v>399973.05000000005</v>
      </c>
      <c r="M167" s="48">
        <f t="shared" si="92"/>
        <v>255185.2</v>
      </c>
      <c r="N167" s="48">
        <f t="shared" si="92"/>
        <v>144787.85</v>
      </c>
      <c r="O167" s="48">
        <f t="shared" si="92"/>
        <v>0</v>
      </c>
      <c r="P167" s="48">
        <f t="shared" si="92"/>
        <v>8412</v>
      </c>
      <c r="Q167" s="48">
        <f t="shared" si="92"/>
        <v>0</v>
      </c>
      <c r="R167" s="48">
        <f t="shared" si="92"/>
        <v>8412</v>
      </c>
      <c r="S167" s="48">
        <f t="shared" si="92"/>
        <v>0</v>
      </c>
      <c r="T167" s="48">
        <f t="shared" si="92"/>
        <v>0</v>
      </c>
      <c r="U167" s="80">
        <f t="shared" si="77"/>
        <v>1.6218129601595437</v>
      </c>
      <c r="V167" s="24">
        <f t="shared" si="85"/>
        <v>2.9103830456733704E-11</v>
      </c>
      <c r="W167" s="24">
        <f t="shared" si="86"/>
        <v>2.9103830456733704E-11</v>
      </c>
      <c r="X167" s="24">
        <f t="shared" si="87"/>
        <v>2.9103830456733704E-11</v>
      </c>
      <c r="Y167" s="24">
        <f t="shared" si="88"/>
        <v>0</v>
      </c>
      <c r="Z167" s="26" t="e">
        <f>#REF!-C168-C169-C170</f>
        <v>#REF!</v>
      </c>
      <c r="AA167" s="26">
        <f t="shared" ref="AA167:AP167" si="93">D167-D168-D169-D170</f>
        <v>1.1823431123048067E-11</v>
      </c>
      <c r="AB167" s="26">
        <f t="shared" si="93"/>
        <v>0</v>
      </c>
      <c r="AC167" s="26">
        <f t="shared" si="93"/>
        <v>0</v>
      </c>
      <c r="AD167" s="26">
        <f t="shared" si="93"/>
        <v>0</v>
      </c>
      <c r="AE167" s="26">
        <f t="shared" si="93"/>
        <v>0</v>
      </c>
      <c r="AF167" s="26">
        <f t="shared" si="93"/>
        <v>1.1823431123048067E-11</v>
      </c>
      <c r="AG167" s="26">
        <f t="shared" si="93"/>
        <v>0</v>
      </c>
      <c r="AH167" s="26">
        <f t="shared" si="93"/>
        <v>0</v>
      </c>
      <c r="AI167" s="26">
        <f t="shared" si="93"/>
        <v>0</v>
      </c>
      <c r="AJ167" s="26">
        <f t="shared" si="93"/>
        <v>1.1823431123048067E-11</v>
      </c>
      <c r="AK167" s="26">
        <f t="shared" si="93"/>
        <v>0</v>
      </c>
      <c r="AL167" s="26">
        <f t="shared" si="93"/>
        <v>0</v>
      </c>
      <c r="AM167" s="26">
        <f t="shared" si="93"/>
        <v>0</v>
      </c>
      <c r="AN167" s="26">
        <f t="shared" si="93"/>
        <v>0</v>
      </c>
      <c r="AO167" s="26">
        <f t="shared" si="93"/>
        <v>0</v>
      </c>
      <c r="AP167" s="26">
        <f t="shared" si="93"/>
        <v>0</v>
      </c>
      <c r="AX167" s="60">
        <f t="shared" si="78"/>
        <v>118705.75</v>
      </c>
      <c r="AY167" s="60">
        <f t="shared" si="79"/>
        <v>100000</v>
      </c>
      <c r="AZ167" s="60">
        <f t="shared" si="80"/>
        <v>18705.75</v>
      </c>
      <c r="BA167" s="60">
        <f t="shared" si="81"/>
        <v>0</v>
      </c>
    </row>
    <row r="168" spans="1:53" ht="30" x14ac:dyDescent="0.25">
      <c r="A168" s="32" t="s">
        <v>321</v>
      </c>
      <c r="B168" s="37" t="s">
        <v>357</v>
      </c>
      <c r="C168" s="61">
        <v>357143</v>
      </c>
      <c r="D168" s="61">
        <v>350000</v>
      </c>
      <c r="E168" s="61">
        <f t="shared" si="83"/>
        <v>7143</v>
      </c>
      <c r="F168" s="51"/>
      <c r="G168" s="51"/>
      <c r="H168" s="52">
        <v>357143</v>
      </c>
      <c r="I168" s="52">
        <v>350000</v>
      </c>
      <c r="J168" s="54">
        <f t="shared" ref="J168:J170" si="94">H168-I168-K168</f>
        <v>7143</v>
      </c>
      <c r="K168" s="52"/>
      <c r="L168" s="52">
        <v>252525.25</v>
      </c>
      <c r="M168" s="52">
        <v>250000</v>
      </c>
      <c r="N168" s="61">
        <f t="shared" si="91"/>
        <v>2525.25</v>
      </c>
      <c r="O168" s="51"/>
      <c r="P168" s="51"/>
      <c r="Q168" s="51"/>
      <c r="R168" s="61">
        <f t="shared" ref="R168:R170" si="95">P168-Q168-S168</f>
        <v>0</v>
      </c>
      <c r="S168" s="51"/>
      <c r="T168" s="51"/>
      <c r="U168" s="80">
        <f t="shared" si="77"/>
        <v>0</v>
      </c>
      <c r="V168" s="24">
        <f t="shared" si="85"/>
        <v>0</v>
      </c>
      <c r="W168" s="24">
        <f t="shared" si="86"/>
        <v>0</v>
      </c>
      <c r="X168" s="24">
        <f t="shared" si="87"/>
        <v>0</v>
      </c>
      <c r="Y168" s="24">
        <f t="shared" si="88"/>
        <v>0</v>
      </c>
      <c r="AX168" s="60">
        <f t="shared" si="78"/>
        <v>104617.75</v>
      </c>
      <c r="AY168" s="60">
        <f t="shared" si="79"/>
        <v>100000</v>
      </c>
      <c r="AZ168" s="60">
        <f t="shared" si="80"/>
        <v>4617.75</v>
      </c>
      <c r="BA168" s="60">
        <f t="shared" si="81"/>
        <v>0</v>
      </c>
    </row>
    <row r="169" spans="1:53" ht="60" x14ac:dyDescent="0.25">
      <c r="A169" s="32" t="s">
        <v>322</v>
      </c>
      <c r="B169" s="37" t="s">
        <v>358</v>
      </c>
      <c r="C169" s="61">
        <v>27958.2</v>
      </c>
      <c r="D169" s="61">
        <v>5185.2</v>
      </c>
      <c r="E169" s="61">
        <f t="shared" si="83"/>
        <v>22773</v>
      </c>
      <c r="F169" s="51"/>
      <c r="G169" s="51"/>
      <c r="H169" s="61">
        <v>27958.2</v>
      </c>
      <c r="I169" s="51">
        <v>5185.2</v>
      </c>
      <c r="J169" s="54">
        <f t="shared" si="94"/>
        <v>22773</v>
      </c>
      <c r="K169" s="52"/>
      <c r="L169" s="52">
        <v>13870.2</v>
      </c>
      <c r="M169" s="54">
        <v>5185.2</v>
      </c>
      <c r="N169" s="61">
        <f t="shared" si="91"/>
        <v>8685</v>
      </c>
      <c r="O169" s="51"/>
      <c r="P169" s="51">
        <v>8412</v>
      </c>
      <c r="Q169" s="51"/>
      <c r="R169" s="61">
        <f t="shared" si="95"/>
        <v>8412</v>
      </c>
      <c r="S169" s="51"/>
      <c r="T169" s="51"/>
      <c r="U169" s="80">
        <f t="shared" si="77"/>
        <v>30.087773891023026</v>
      </c>
      <c r="V169" s="24">
        <f t="shared" si="85"/>
        <v>0</v>
      </c>
      <c r="W169" s="24">
        <f t="shared" si="86"/>
        <v>0</v>
      </c>
      <c r="X169" s="24">
        <f t="shared" si="87"/>
        <v>0</v>
      </c>
      <c r="Y169" s="24">
        <f t="shared" si="88"/>
        <v>0</v>
      </c>
      <c r="AX169" s="60">
        <f t="shared" si="78"/>
        <v>14088</v>
      </c>
      <c r="AY169" s="60">
        <f t="shared" si="79"/>
        <v>0</v>
      </c>
      <c r="AZ169" s="60">
        <f t="shared" si="80"/>
        <v>14088</v>
      </c>
      <c r="BA169" s="60">
        <f t="shared" si="81"/>
        <v>0</v>
      </c>
    </row>
    <row r="170" spans="1:53" ht="45" x14ac:dyDescent="0.25">
      <c r="A170" s="32" t="s">
        <v>323</v>
      </c>
      <c r="B170" s="37" t="s">
        <v>179</v>
      </c>
      <c r="C170" s="61">
        <v>133577.60000000001</v>
      </c>
      <c r="D170" s="51"/>
      <c r="E170" s="61">
        <f t="shared" si="83"/>
        <v>133577.60000000001</v>
      </c>
      <c r="F170" s="51"/>
      <c r="G170" s="51"/>
      <c r="H170" s="61">
        <v>133577.60000000001</v>
      </c>
      <c r="I170" s="51"/>
      <c r="J170" s="54">
        <f t="shared" si="94"/>
        <v>133577.60000000001</v>
      </c>
      <c r="K170" s="52"/>
      <c r="L170" s="61">
        <v>133577.60000000001</v>
      </c>
      <c r="M170" s="54"/>
      <c r="N170" s="61">
        <f t="shared" si="91"/>
        <v>133577.60000000001</v>
      </c>
      <c r="O170" s="51"/>
      <c r="P170" s="51"/>
      <c r="Q170" s="51"/>
      <c r="R170" s="61">
        <f t="shared" si="95"/>
        <v>0</v>
      </c>
      <c r="S170" s="51"/>
      <c r="T170" s="51"/>
      <c r="U170" s="80">
        <f t="shared" si="77"/>
        <v>0</v>
      </c>
      <c r="V170" s="24">
        <f t="shared" si="85"/>
        <v>0</v>
      </c>
      <c r="W170" s="24">
        <f t="shared" si="86"/>
        <v>0</v>
      </c>
      <c r="X170" s="24">
        <f t="shared" si="87"/>
        <v>0</v>
      </c>
      <c r="Y170" s="24">
        <f t="shared" si="88"/>
        <v>0</v>
      </c>
      <c r="AX170" s="60">
        <f t="shared" si="78"/>
        <v>0</v>
      </c>
      <c r="AY170" s="60">
        <f t="shared" si="79"/>
        <v>0</v>
      </c>
      <c r="AZ170" s="60">
        <f t="shared" si="80"/>
        <v>0</v>
      </c>
      <c r="BA170" s="60">
        <f t="shared" si="81"/>
        <v>0</v>
      </c>
    </row>
    <row r="171" spans="1:53" ht="60" x14ac:dyDescent="0.25">
      <c r="A171" s="39">
        <v>19</v>
      </c>
      <c r="B171" s="27" t="s">
        <v>359</v>
      </c>
      <c r="C171" s="48">
        <f>C172</f>
        <v>244833.1</v>
      </c>
      <c r="D171" s="48">
        <f t="shared" ref="D171:T171" si="96">D172</f>
        <v>0</v>
      </c>
      <c r="E171" s="48">
        <f t="shared" si="96"/>
        <v>244833.1</v>
      </c>
      <c r="F171" s="48">
        <f t="shared" si="96"/>
        <v>0</v>
      </c>
      <c r="G171" s="48">
        <f t="shared" si="96"/>
        <v>0</v>
      </c>
      <c r="H171" s="48">
        <f t="shared" si="96"/>
        <v>251033.1</v>
      </c>
      <c r="I171" s="48">
        <f t="shared" si="96"/>
        <v>0</v>
      </c>
      <c r="J171" s="48">
        <f t="shared" si="96"/>
        <v>251033.1</v>
      </c>
      <c r="K171" s="48">
        <f t="shared" si="96"/>
        <v>0</v>
      </c>
      <c r="L171" s="48">
        <f t="shared" si="96"/>
        <v>244833.1</v>
      </c>
      <c r="M171" s="48">
        <f t="shared" si="96"/>
        <v>0</v>
      </c>
      <c r="N171" s="48">
        <f t="shared" si="96"/>
        <v>244833.1</v>
      </c>
      <c r="O171" s="48">
        <f t="shared" si="96"/>
        <v>0</v>
      </c>
      <c r="P171" s="48">
        <f t="shared" si="96"/>
        <v>110852.96</v>
      </c>
      <c r="Q171" s="48">
        <f t="shared" si="96"/>
        <v>0</v>
      </c>
      <c r="R171" s="48">
        <f t="shared" si="96"/>
        <v>110852.96</v>
      </c>
      <c r="S171" s="48">
        <f t="shared" si="96"/>
        <v>0</v>
      </c>
      <c r="T171" s="48">
        <f t="shared" si="96"/>
        <v>0</v>
      </c>
      <c r="U171" s="80">
        <f t="shared" si="77"/>
        <v>44.158702577468866</v>
      </c>
      <c r="V171" s="24">
        <f t="shared" si="85"/>
        <v>0</v>
      </c>
      <c r="W171" s="24">
        <f t="shared" si="86"/>
        <v>0</v>
      </c>
      <c r="X171" s="24">
        <f t="shared" si="87"/>
        <v>0</v>
      </c>
      <c r="Y171" s="24">
        <f t="shared" si="88"/>
        <v>0</v>
      </c>
      <c r="Z171" s="25">
        <f>H171-H172</f>
        <v>0</v>
      </c>
      <c r="AA171" s="25">
        <f t="shared" ref="AA171:AP171" si="97">I171-I172</f>
        <v>0</v>
      </c>
      <c r="AB171" s="25">
        <f t="shared" si="97"/>
        <v>0</v>
      </c>
      <c r="AC171" s="25">
        <f t="shared" si="97"/>
        <v>0</v>
      </c>
      <c r="AD171" s="25">
        <f t="shared" si="97"/>
        <v>0</v>
      </c>
      <c r="AE171" s="25">
        <f t="shared" si="97"/>
        <v>0</v>
      </c>
      <c r="AF171" s="25">
        <f t="shared" si="97"/>
        <v>0</v>
      </c>
      <c r="AG171" s="25">
        <f t="shared" si="97"/>
        <v>0</v>
      </c>
      <c r="AH171" s="25">
        <f t="shared" si="97"/>
        <v>0</v>
      </c>
      <c r="AI171" s="25">
        <f t="shared" si="97"/>
        <v>0</v>
      </c>
      <c r="AJ171" s="25">
        <f t="shared" si="97"/>
        <v>0</v>
      </c>
      <c r="AK171" s="25">
        <f t="shared" si="97"/>
        <v>0</v>
      </c>
      <c r="AL171" s="25">
        <f t="shared" si="97"/>
        <v>0</v>
      </c>
      <c r="AM171" s="25">
        <f t="shared" si="97"/>
        <v>0</v>
      </c>
      <c r="AN171" s="25">
        <f t="shared" si="97"/>
        <v>0</v>
      </c>
      <c r="AO171" s="25">
        <f t="shared" si="97"/>
        <v>0</v>
      </c>
      <c r="AP171" s="25">
        <f t="shared" si="97"/>
        <v>0</v>
      </c>
      <c r="AX171" s="60">
        <f t="shared" si="78"/>
        <v>6200</v>
      </c>
      <c r="AY171" s="60">
        <f t="shared" si="79"/>
        <v>0</v>
      </c>
      <c r="AZ171" s="60">
        <f t="shared" si="80"/>
        <v>6200</v>
      </c>
      <c r="BA171" s="60">
        <f t="shared" si="81"/>
        <v>0</v>
      </c>
    </row>
    <row r="172" spans="1:53" ht="45" x14ac:dyDescent="0.25">
      <c r="A172" s="32" t="s">
        <v>324</v>
      </c>
      <c r="B172" s="37" t="s">
        <v>360</v>
      </c>
      <c r="C172" s="61">
        <v>244833.1</v>
      </c>
      <c r="D172" s="51"/>
      <c r="E172" s="61">
        <f t="shared" si="83"/>
        <v>244833.1</v>
      </c>
      <c r="F172" s="51"/>
      <c r="G172" s="51"/>
      <c r="H172" s="54">
        <v>251033.1</v>
      </c>
      <c r="I172" s="54"/>
      <c r="J172" s="54">
        <f t="shared" ref="J172" si="98">H172-I172-K172</f>
        <v>251033.1</v>
      </c>
      <c r="K172" s="54"/>
      <c r="L172" s="54">
        <v>244833.1</v>
      </c>
      <c r="M172" s="61"/>
      <c r="N172" s="61">
        <f t="shared" ref="N172" si="99">L172-M172-O172</f>
        <v>244833.1</v>
      </c>
      <c r="O172" s="61"/>
      <c r="P172" s="61">
        <v>110852.96</v>
      </c>
      <c r="Q172" s="61"/>
      <c r="R172" s="61">
        <f t="shared" ref="R172" si="100">P172-Q172-S172</f>
        <v>110852.96</v>
      </c>
      <c r="S172" s="51"/>
      <c r="T172" s="51"/>
      <c r="U172" s="80">
        <f t="shared" si="77"/>
        <v>44.158702577468866</v>
      </c>
      <c r="V172" s="24">
        <f t="shared" si="85"/>
        <v>0</v>
      </c>
      <c r="W172" s="24">
        <f t="shared" si="86"/>
        <v>0</v>
      </c>
      <c r="X172" s="24">
        <f t="shared" si="87"/>
        <v>0</v>
      </c>
      <c r="Y172" s="24">
        <f t="shared" si="88"/>
        <v>0</v>
      </c>
      <c r="AX172" s="60">
        <f t="shared" si="78"/>
        <v>6200</v>
      </c>
      <c r="AY172" s="60">
        <f t="shared" si="79"/>
        <v>0</v>
      </c>
      <c r="AZ172" s="60">
        <f t="shared" si="80"/>
        <v>6200</v>
      </c>
      <c r="BA172" s="60">
        <f t="shared" si="81"/>
        <v>0</v>
      </c>
    </row>
  </sheetData>
  <autoFilter ref="A5:U118"/>
  <mergeCells count="7">
    <mergeCell ref="U3:U4"/>
    <mergeCell ref="A3:A4"/>
    <mergeCell ref="B3:B4"/>
    <mergeCell ref="C3:G3"/>
    <mergeCell ref="H3:K3"/>
    <mergeCell ref="L3:O3"/>
    <mergeCell ref="P3:T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2024-05-03T07:10:51Z</dcterms:modified>
</cp:coreProperties>
</file>