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7a076c027fa3c5fa/Desktop/Teaching 2023/2023.07.27 - JPM - ADAPT Pro 2/"/>
    </mc:Choice>
  </mc:AlternateContent>
  <xr:revisionPtr revIDLastSave="1" documentId="13_ncr:1_{B593632F-45EF-492B-8ECD-7EF135844537}" xr6:coauthVersionLast="47" xr6:coauthVersionMax="47" xr10:uidLastSave="{968FF880-0BBB-4032-AA84-2FB2929B5D3A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" l="1"/>
  <c r="F4" i="2"/>
  <c r="AA18" i="1"/>
  <c r="AB18" i="1"/>
  <c r="X13" i="1"/>
  <c r="X12" i="1"/>
  <c r="O6" i="1"/>
  <c r="N6" i="1"/>
  <c r="N5" i="1"/>
  <c r="M5" i="1"/>
  <c r="Y26" i="1"/>
  <c r="O5" i="1" l="1"/>
  <c r="Z19" i="1" a="1"/>
  <c r="Z19" i="1" s="1"/>
  <c r="R2" i="1"/>
  <c r="X16" i="1" s="1"/>
  <c r="T29" i="1"/>
  <c r="S29" i="1"/>
  <c r="R29" i="1"/>
  <c r="Q29" i="1"/>
  <c r="P29" i="1"/>
  <c r="O29" i="1"/>
  <c r="N29" i="1"/>
  <c r="M29" i="1"/>
  <c r="T28" i="1"/>
  <c r="S28" i="1"/>
  <c r="R28" i="1"/>
  <c r="Q28" i="1"/>
  <c r="P28" i="1"/>
  <c r="O28" i="1"/>
  <c r="N28" i="1"/>
  <c r="M28" i="1"/>
  <c r="T27" i="1"/>
  <c r="S27" i="1"/>
  <c r="R27" i="1"/>
  <c r="Q27" i="1"/>
  <c r="P27" i="1"/>
  <c r="O27" i="1"/>
  <c r="N27" i="1"/>
  <c r="M27" i="1"/>
  <c r="T26" i="1"/>
  <c r="S26" i="1"/>
  <c r="R26" i="1"/>
  <c r="Q26" i="1"/>
  <c r="P26" i="1"/>
  <c r="O26" i="1"/>
  <c r="N26" i="1"/>
  <c r="M26" i="1"/>
  <c r="T25" i="1"/>
  <c r="S25" i="1"/>
  <c r="R25" i="1"/>
  <c r="Q25" i="1"/>
  <c r="P25" i="1"/>
  <c r="O25" i="1"/>
  <c r="N25" i="1"/>
  <c r="M25" i="1"/>
  <c r="T24" i="1"/>
  <c r="S24" i="1"/>
  <c r="R24" i="1"/>
  <c r="Q24" i="1"/>
  <c r="P24" i="1"/>
  <c r="O24" i="1"/>
  <c r="N24" i="1"/>
  <c r="M24" i="1"/>
  <c r="T23" i="1"/>
  <c r="S23" i="1"/>
  <c r="R23" i="1"/>
  <c r="Q23" i="1"/>
  <c r="P23" i="1"/>
  <c r="O23" i="1"/>
  <c r="N23" i="1"/>
  <c r="M23" i="1"/>
  <c r="T22" i="1"/>
  <c r="S22" i="1"/>
  <c r="R22" i="1"/>
  <c r="Q22" i="1"/>
  <c r="P22" i="1"/>
  <c r="O22" i="1"/>
  <c r="N22" i="1"/>
  <c r="M22" i="1"/>
  <c r="N17" i="1"/>
  <c r="O17" i="1"/>
  <c r="P17" i="1"/>
  <c r="Q17" i="1"/>
  <c r="R17" i="1"/>
  <c r="S17" i="1"/>
  <c r="T17" i="1"/>
  <c r="M17" i="1"/>
  <c r="N16" i="1"/>
  <c r="O16" i="1"/>
  <c r="P16" i="1"/>
  <c r="Q16" i="1"/>
  <c r="R16" i="1"/>
  <c r="S16" i="1"/>
  <c r="T16" i="1"/>
  <c r="M16" i="1"/>
  <c r="N15" i="1"/>
  <c r="O15" i="1"/>
  <c r="P15" i="1"/>
  <c r="Q15" i="1"/>
  <c r="R15" i="1"/>
  <c r="S15" i="1"/>
  <c r="T15" i="1"/>
  <c r="M15" i="1"/>
  <c r="N14" i="1"/>
  <c r="O14" i="1"/>
  <c r="P14" i="1"/>
  <c r="Q14" i="1"/>
  <c r="R14" i="1"/>
  <c r="S14" i="1"/>
  <c r="T14" i="1"/>
  <c r="M14" i="1"/>
  <c r="N13" i="1"/>
  <c r="O13" i="1"/>
  <c r="P13" i="1"/>
  <c r="Q13" i="1"/>
  <c r="R13" i="1"/>
  <c r="S13" i="1"/>
  <c r="T13" i="1"/>
  <c r="M13" i="1"/>
  <c r="N12" i="1"/>
  <c r="O12" i="1"/>
  <c r="P12" i="1"/>
  <c r="Q12" i="1"/>
  <c r="R12" i="1"/>
  <c r="S12" i="1"/>
  <c r="T12" i="1"/>
  <c r="M12" i="1"/>
  <c r="N11" i="1"/>
  <c r="O11" i="1"/>
  <c r="P11" i="1"/>
  <c r="Q11" i="1"/>
  <c r="R11" i="1"/>
  <c r="S11" i="1"/>
  <c r="T11" i="1"/>
  <c r="M11" i="1"/>
  <c r="T10" i="1"/>
  <c r="S10" i="1"/>
  <c r="R10" i="1"/>
  <c r="Q10" i="1"/>
  <c r="P10" i="1"/>
  <c r="O10" i="1"/>
  <c r="N10" i="1"/>
  <c r="R5" i="1" s="1"/>
  <c r="M10" i="1"/>
  <c r="I2" i="1"/>
  <c r="H2" i="1"/>
  <c r="G2" i="1"/>
  <c r="F2" i="1"/>
  <c r="E2" i="1"/>
  <c r="D2" i="1"/>
  <c r="C2" i="1"/>
  <c r="N3" i="1" s="1"/>
  <c r="X15" i="1" s="1"/>
  <c r="B2" i="1"/>
  <c r="I1" i="1"/>
  <c r="H1" i="1"/>
  <c r="G1" i="1"/>
  <c r="F1" i="1"/>
  <c r="E1" i="1"/>
  <c r="D1" i="1"/>
  <c r="C1" i="1"/>
  <c r="B1" i="1"/>
  <c r="X20" i="1" l="1"/>
  <c r="AB20" i="1"/>
  <c r="N4" i="1"/>
  <c r="M3" i="1"/>
  <c r="X14" i="1" s="1"/>
  <c r="AB19" i="1" l="1"/>
  <c r="AA20" i="1"/>
  <c r="AA19" i="1"/>
  <c r="X26" i="1" s="1" a="1"/>
  <c r="X26" i="1" s="1"/>
  <c r="X27" i="1" s="1"/>
  <c r="X19" i="1"/>
  <c r="X21" i="1"/>
  <c r="R3" i="1"/>
  <c r="R4" i="1" s="1"/>
  <c r="M4" i="1"/>
  <c r="X22" i="1" l="1"/>
  <c r="X23" i="1" l="1"/>
  <c r="O3" i="1" s="1"/>
  <c r="O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<sst xmlns="http://schemas.openxmlformats.org/spreadsheetml/2006/main" count="79" uniqueCount="41">
  <si>
    <t>Date</t>
  </si>
  <si>
    <t>PG</t>
  </si>
  <si>
    <t>JNJ</t>
  </si>
  <si>
    <t>IBM</t>
  </si>
  <si>
    <t>AAPL</t>
  </si>
  <si>
    <t>MCD</t>
  </si>
  <si>
    <t>WMT</t>
  </si>
  <si>
    <t>KO</t>
  </si>
  <si>
    <t>NKE</t>
  </si>
  <si>
    <t>avg return</t>
  </si>
  <si>
    <t>std</t>
  </si>
  <si>
    <t>Example:</t>
  </si>
  <si>
    <t>Stock1</t>
  </si>
  <si>
    <t>Stock2</t>
  </si>
  <si>
    <t>Std</t>
  </si>
  <si>
    <t>Ticker</t>
  </si>
  <si>
    <t>Cov</t>
  </si>
  <si>
    <t>correlation</t>
  </si>
  <si>
    <t>Cov * 10,000</t>
  </si>
  <si>
    <t>=Std1 * Std2 * corr(stock1, stock2)</t>
  </si>
  <si>
    <t>Check</t>
  </si>
  <si>
    <t>Correlation Matrix</t>
  </si>
  <si>
    <t>Covariance matrix scaled by 10,000   (std1 * std2 * corr(stock1 * stock2))</t>
  </si>
  <si>
    <t>Example Portfolio - 2 assets</t>
  </si>
  <si>
    <t>Variance</t>
  </si>
  <si>
    <t>Return</t>
  </si>
  <si>
    <t>Port</t>
  </si>
  <si>
    <t>Weights</t>
  </si>
  <si>
    <t>w1</t>
  </si>
  <si>
    <t>w2</t>
  </si>
  <si>
    <t>std1</t>
  </si>
  <si>
    <t>std2</t>
  </si>
  <si>
    <t>corr</t>
  </si>
  <si>
    <t>Port Variance</t>
  </si>
  <si>
    <t>Port STD</t>
  </si>
  <si>
    <t>Using Manual Calculation</t>
  </si>
  <si>
    <t>Using Matrix Calculation</t>
  </si>
  <si>
    <t>MSFT</t>
  </si>
  <si>
    <t>Returns</t>
  </si>
  <si>
    <t>Portfolio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</si>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</sst>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\ hh:mm:ss"/>
    <numFmt numFmtId="165" formatCode="#,##0.000_);\(#,##0.000\);\–_);General_)"/>
    <numFmt numFmtId="166" formatCode="0.000000"/>
    <numFmt numFmtId="167" formatCode="0.00000"/>
    <numFmt numFmtId="168" formatCode="0.000"/>
    <numFmt numFmtId="169" formatCode="0.0%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right" vertical="top"/>
    </xf>
    <xf numFmtId="0" fontId="0" fillId="0" borderId="0" xfId="0" quotePrefix="1"/>
    <xf numFmtId="165" fontId="0" fillId="0" borderId="0" xfId="0" applyNumberFormat="1"/>
    <xf numFmtId="0" fontId="3" fillId="0" borderId="0" xfId="0" applyFont="1" applyAlignment="1">
      <alignment horizontal="left" vertical="top"/>
    </xf>
    <xf numFmtId="0" fontId="5" fillId="0" borderId="0" xfId="0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9" fontId="4" fillId="0" borderId="0" xfId="0" applyNumberFormat="1" applyFont="1"/>
    <xf numFmtId="0" fontId="3" fillId="0" borderId="2" xfId="0" applyFont="1" applyBorder="1" applyAlignment="1">
      <alignment horizontal="center" vertical="top"/>
    </xf>
    <xf numFmtId="10" fontId="0" fillId="0" borderId="2" xfId="0" applyNumberFormat="1" applyBorder="1"/>
    <xf numFmtId="0" fontId="6" fillId="0" borderId="0" xfId="0" applyFont="1"/>
    <xf numFmtId="169" fontId="0" fillId="0" borderId="0" xfId="0" applyNumberFormat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607739</xdr:colOff>
      <xdr:row>9</xdr:row>
      <xdr:rowOff>3394</xdr:rowOff>
    </xdr:from>
    <xdr:to>
      <xdr:col>26</xdr:col>
      <xdr:colOff>155443</xdr:colOff>
      <xdr:row>10</xdr:row>
      <xdr:rowOff>95653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21EC01-41EA-4840-985E-CA01FAB2C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09136" y="1665342"/>
          <a:ext cx="2822223" cy="276190"/>
        </a:xfrm>
        <a:prstGeom prst="rect">
          <a:avLst/>
        </a:prstGeom>
      </xdr:spPr>
    </xdr:pic>
    <xdr:clientData/>
  </xdr:twoCellAnchor>
  <xdr:twoCellAnchor editAs="oneCell">
    <xdr:from>
      <xdr:col>25</xdr:col>
      <xdr:colOff>23101</xdr:colOff>
      <xdr:row>26</xdr:row>
      <xdr:rowOff>9963</xdr:rowOff>
    </xdr:from>
    <xdr:to>
      <xdr:col>26</xdr:col>
      <xdr:colOff>202664</xdr:colOff>
      <xdr:row>29</xdr:row>
      <xdr:rowOff>7376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57363E-47A7-4079-AC5A-F55942C6D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84929" y="4798739"/>
          <a:ext cx="793651" cy="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"/>
  <sheetViews>
    <sheetView tabSelected="1" zoomScale="115" zoomScaleNormal="115" workbookViewId="0">
      <selection activeCell="A18" sqref="A18"/>
    </sheetView>
  </sheetViews>
  <sheetFormatPr defaultRowHeight="15" x14ac:dyDescent="0.25"/>
  <cols>
    <col min="1" max="1" width="20.42578125" customWidth="1"/>
    <col min="16" max="16" width="9.85546875" bestFit="1" customWidth="1"/>
    <col min="17" max="17" width="9.5703125" bestFit="1" customWidth="1"/>
    <col min="23" max="23" width="11.85546875" bestFit="1" customWidth="1"/>
  </cols>
  <sheetData>
    <row r="1" spans="1:24" x14ac:dyDescent="0.25">
      <c r="A1" t="s">
        <v>9</v>
      </c>
      <c r="B1" s="4">
        <f t="shared" ref="B1:I1" si="0">AVERAGE(B5:B63)</f>
        <v>3.8424748104812722E-3</v>
      </c>
      <c r="C1" s="4">
        <f t="shared" si="0"/>
        <v>9.7690749613531976E-3</v>
      </c>
      <c r="D1" s="4">
        <f t="shared" si="0"/>
        <v>1.4677609628320702E-3</v>
      </c>
      <c r="E1" s="4">
        <f t="shared" si="0"/>
        <v>2.2762231433724807E-2</v>
      </c>
      <c r="F1" s="4">
        <f t="shared" si="0"/>
        <v>1.2838203761781311E-2</v>
      </c>
      <c r="G1" s="4">
        <f t="shared" si="0"/>
        <v>7.0575129383428047E-3</v>
      </c>
      <c r="H1" s="4">
        <f t="shared" si="0"/>
        <v>6.071425378577076E-3</v>
      </c>
      <c r="I1" s="4">
        <f t="shared" si="0"/>
        <v>1.6723624712242365E-2</v>
      </c>
      <c r="L1" s="6" t="s">
        <v>11</v>
      </c>
      <c r="M1" s="5" t="s">
        <v>12</v>
      </c>
      <c r="N1" s="5" t="s">
        <v>13</v>
      </c>
      <c r="O1" s="5" t="s">
        <v>26</v>
      </c>
    </row>
    <row r="2" spans="1:24" x14ac:dyDescent="0.25">
      <c r="A2" t="s">
        <v>10</v>
      </c>
      <c r="B2" s="4">
        <f t="shared" ref="B2:I2" si="1">_xlfn.STDEV.S(B5:B63)</f>
        <v>3.8781009923248684E-2</v>
      </c>
      <c r="C2" s="4">
        <f t="shared" si="1"/>
        <v>3.568276687991194E-2</v>
      </c>
      <c r="D2" s="4">
        <f t="shared" si="1"/>
        <v>4.9416685698962771E-2</v>
      </c>
      <c r="E2" s="4">
        <f t="shared" si="1"/>
        <v>6.7872093344555809E-2</v>
      </c>
      <c r="F2" s="4">
        <f t="shared" si="1"/>
        <v>3.9325255736046748E-2</v>
      </c>
      <c r="G2" s="4">
        <f t="shared" si="1"/>
        <v>5.3605586397455621E-2</v>
      </c>
      <c r="H2" s="4">
        <f t="shared" si="1"/>
        <v>3.8050306024936628E-2</v>
      </c>
      <c r="I2" s="4">
        <f t="shared" si="1"/>
        <v>5.3279188134476414E-2</v>
      </c>
      <c r="L2" s="6" t="s">
        <v>15</v>
      </c>
      <c r="M2" s="7" t="s">
        <v>3</v>
      </c>
      <c r="N2" s="7" t="s">
        <v>6</v>
      </c>
      <c r="Q2" s="5" t="s">
        <v>17</v>
      </c>
      <c r="R2" s="15">
        <f>INDEX($L$21:$T$29,MATCH(M2,$L$21:$L$29,0),MATCH(N2,$L$21:$T$21,0))</f>
        <v>0.20911149651955399</v>
      </c>
    </row>
    <row r="3" spans="1:24" x14ac:dyDescent="0.25">
      <c r="B3" s="4"/>
      <c r="C3" s="4"/>
      <c r="D3" s="4"/>
      <c r="E3" s="4"/>
      <c r="F3" s="4"/>
      <c r="G3" s="4"/>
      <c r="H3" s="4"/>
      <c r="I3" s="4"/>
      <c r="L3" s="6" t="s">
        <v>14</v>
      </c>
      <c r="M3" s="4">
        <f>INDEX($B$2:$I$2,MATCH(M2,$B$4:$I$4,0))</f>
        <v>4.9416685698962771E-2</v>
      </c>
      <c r="N3" s="4">
        <f>INDEX($B$2:$I$2,MATCH(N2,$B$4:$I$4,0))</f>
        <v>5.3605586397455621E-2</v>
      </c>
      <c r="O3" s="4">
        <f>X23</f>
        <v>4.0073197971704319E-2</v>
      </c>
      <c r="Q3" s="6" t="s">
        <v>16</v>
      </c>
      <c r="R3" s="13">
        <f>M3*N3*R2</f>
        <v>5.5393853211623922E-4</v>
      </c>
      <c r="T3" s="9" t="s">
        <v>19</v>
      </c>
    </row>
    <row r="4" spans="1:24" ht="15.75" thickBo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L4" s="6" t="s">
        <v>24</v>
      </c>
      <c r="M4" s="14">
        <f>M3^2</f>
        <v>2.4420088254700715E-3</v>
      </c>
      <c r="N4" s="14">
        <f>N3^2</f>
        <v>2.873558893015079E-3</v>
      </c>
      <c r="O4" s="21">
        <f>X22</f>
        <v>1.6058611956794072E-3</v>
      </c>
      <c r="Q4" s="8" t="s">
        <v>18</v>
      </c>
      <c r="R4">
        <f>R3*10000</f>
        <v>5.539385321162392</v>
      </c>
    </row>
    <row r="5" spans="1:24" x14ac:dyDescent="0.25">
      <c r="A5" s="2">
        <v>41608</v>
      </c>
      <c r="B5">
        <v>4.2972257146789213E-2</v>
      </c>
      <c r="C5">
        <v>2.927161745800877E-2</v>
      </c>
      <c r="D5">
        <v>8.0069688074269063E-3</v>
      </c>
      <c r="E5">
        <v>7.0052660550221191E-2</v>
      </c>
      <c r="F5">
        <v>1.719676281305493E-2</v>
      </c>
      <c r="G5">
        <v>5.5504920180909023E-2</v>
      </c>
      <c r="H5">
        <v>2.2783409971992571E-2</v>
      </c>
      <c r="I5">
        <v>4.4614495364731832E-2</v>
      </c>
      <c r="L5" s="17" t="s">
        <v>25</v>
      </c>
      <c r="M5" s="18">
        <f>INDEX($B$1:$I$1,MATCH(M2,$B$4:$I$4,0))</f>
        <v>1.4677609628320702E-3</v>
      </c>
      <c r="N5" s="18">
        <f>INDEX($B$1:$I$1,MATCH(N2,$B$4:$I$4,0))</f>
        <v>7.0575129383428047E-3</v>
      </c>
      <c r="O5" s="4">
        <f>SUMPRODUCT(M5:N5,M6:N6)</f>
        <v>4.2626369505874371E-3</v>
      </c>
      <c r="Q5" s="12" t="s">
        <v>20</v>
      </c>
      <c r="R5" s="12">
        <f>INDEX($L$9:$T$17,MATCH(M2,$L$9:$L$17,0),MATCH(N2,$L$9:$T$9,0))</f>
        <v>5.5393853211623947</v>
      </c>
    </row>
    <row r="6" spans="1:24" x14ac:dyDescent="0.25">
      <c r="A6" s="2">
        <v>41639</v>
      </c>
      <c r="B6">
        <v>-3.3364903179912593E-2</v>
      </c>
      <c r="C6">
        <v>-3.2431744587655742E-2</v>
      </c>
      <c r="D6">
        <v>4.3911413455528292E-2</v>
      </c>
      <c r="E6">
        <v>8.9018215454810257E-3</v>
      </c>
      <c r="F6">
        <v>-3.4916622788702112E-3</v>
      </c>
      <c r="G6">
        <v>-2.2983969295300329E-2</v>
      </c>
      <c r="H6">
        <v>2.7867821527983509E-2</v>
      </c>
      <c r="I6">
        <v>-7.1594879913927656E-5</v>
      </c>
      <c r="L6" s="6" t="s">
        <v>27</v>
      </c>
      <c r="M6" s="16">
        <v>0.5</v>
      </c>
      <c r="N6" s="3">
        <f>1-M6</f>
        <v>0.5</v>
      </c>
      <c r="O6" s="3">
        <f>SUM(M6:N6)</f>
        <v>1</v>
      </c>
    </row>
    <row r="7" spans="1:24" x14ac:dyDescent="0.25">
      <c r="A7" s="2">
        <v>41670</v>
      </c>
      <c r="B7">
        <v>-5.1724191689897607E-2</v>
      </c>
      <c r="C7">
        <v>-3.4064925708051197E-2</v>
      </c>
      <c r="D7">
        <v>-5.8058231059653798E-2</v>
      </c>
      <c r="E7">
        <v>-0.1076968181186304</v>
      </c>
      <c r="F7">
        <v>-2.9475418457363341E-2</v>
      </c>
      <c r="G7">
        <v>-5.0959535012907398E-2</v>
      </c>
      <c r="H7">
        <v>-8.448330582942043E-2</v>
      </c>
      <c r="I7">
        <v>-7.3626572236466181E-2</v>
      </c>
    </row>
    <row r="8" spans="1:24" x14ac:dyDescent="0.25">
      <c r="A8" s="2">
        <v>41698</v>
      </c>
      <c r="B8">
        <v>2.66248982992956E-2</v>
      </c>
      <c r="C8">
        <v>4.8749653125563563E-2</v>
      </c>
      <c r="D8">
        <v>5.3798376131499293E-2</v>
      </c>
      <c r="E8">
        <v>5.7510725357840631E-2</v>
      </c>
      <c r="F8">
        <v>1.901432308490314E-2</v>
      </c>
      <c r="G8">
        <v>2.6781267808728693E-4</v>
      </c>
      <c r="H8">
        <v>1.004759960377544E-2</v>
      </c>
      <c r="I8">
        <v>8.1430361961802866E-2</v>
      </c>
      <c r="L8" s="5" t="s">
        <v>22</v>
      </c>
      <c r="W8" s="5" t="s">
        <v>23</v>
      </c>
    </row>
    <row r="9" spans="1:24" x14ac:dyDescent="0.25">
      <c r="A9" s="2">
        <v>41729</v>
      </c>
      <c r="B9">
        <v>2.4663174611070812E-2</v>
      </c>
      <c r="C9">
        <v>6.6326595772219665E-2</v>
      </c>
      <c r="D9">
        <v>3.9531182893780333E-2</v>
      </c>
      <c r="E9">
        <v>1.9953080309112359E-2</v>
      </c>
      <c r="F9">
        <v>3.0268042207770129E-2</v>
      </c>
      <c r="G9">
        <v>2.9760041359022441E-2</v>
      </c>
      <c r="H9">
        <v>2.006043923646517E-2</v>
      </c>
      <c r="I9">
        <v>-5.6704858121808033E-2</v>
      </c>
      <c r="M9" s="1" t="s">
        <v>1</v>
      </c>
      <c r="N9" s="1" t="s">
        <v>2</v>
      </c>
      <c r="O9" s="1" t="s">
        <v>3</v>
      </c>
      <c r="P9" s="1" t="s">
        <v>4</v>
      </c>
      <c r="Q9" s="1" t="s">
        <v>5</v>
      </c>
      <c r="R9" s="1" t="s">
        <v>6</v>
      </c>
      <c r="S9" s="1" t="s">
        <v>7</v>
      </c>
      <c r="T9" s="1" t="s">
        <v>8</v>
      </c>
      <c r="W9" s="19" t="s">
        <v>35</v>
      </c>
    </row>
    <row r="10" spans="1:24" x14ac:dyDescent="0.25">
      <c r="A10" s="2">
        <v>41759</v>
      </c>
      <c r="B10">
        <v>3.237116221805092E-2</v>
      </c>
      <c r="C10">
        <v>3.115119616644102E-2</v>
      </c>
      <c r="D10">
        <v>2.067659361558416E-2</v>
      </c>
      <c r="E10">
        <v>9.9396331045590536E-2</v>
      </c>
      <c r="F10">
        <v>3.4173334040936032E-2</v>
      </c>
      <c r="G10">
        <v>4.2915377666594028E-2</v>
      </c>
      <c r="H10">
        <v>5.5095713531538408E-2</v>
      </c>
      <c r="I10">
        <v>-1.2320751182139159E-2</v>
      </c>
      <c r="L10" s="1" t="s">
        <v>1</v>
      </c>
      <c r="M10">
        <f t="shared" ref="M10:T10" si="2">_xlfn.COVARIANCE.S($B$5:$B$63,B$5:B$63)*10000</f>
        <v>15.039667306671127</v>
      </c>
      <c r="N10">
        <f t="shared" si="2"/>
        <v>7.2272714534465372</v>
      </c>
      <c r="O10">
        <f t="shared" si="2"/>
        <v>1.6674249840208581</v>
      </c>
      <c r="P10">
        <f t="shared" si="2"/>
        <v>6.7199076431534479</v>
      </c>
      <c r="Q10">
        <f t="shared" si="2"/>
        <v>4.0752665437803808</v>
      </c>
      <c r="R10">
        <f t="shared" si="2"/>
        <v>7.8944267427538835</v>
      </c>
      <c r="S10">
        <f t="shared" si="2"/>
        <v>6.7731628220799962</v>
      </c>
      <c r="T10">
        <f t="shared" si="2"/>
        <v>4.0332865770351907</v>
      </c>
    </row>
    <row r="11" spans="1:24" x14ac:dyDescent="0.25">
      <c r="A11" s="2">
        <v>41790</v>
      </c>
      <c r="B11">
        <v>-2.1320719791111279E-2</v>
      </c>
      <c r="C11">
        <v>8.6593648694914815E-3</v>
      </c>
      <c r="D11">
        <v>-5.6174429588061958E-2</v>
      </c>
      <c r="E11">
        <v>7.8709084959554865E-2</v>
      </c>
      <c r="F11">
        <v>8.5576013302579579E-3</v>
      </c>
      <c r="G11">
        <v>-3.092092932707868E-2</v>
      </c>
      <c r="H11">
        <v>2.94187513184152E-3</v>
      </c>
      <c r="I11">
        <v>6.0961186710101867E-2</v>
      </c>
      <c r="L11" s="1" t="s">
        <v>2</v>
      </c>
      <c r="M11">
        <f t="shared" ref="M11:T11" si="3">_xlfn.COVARIANCE.S($C$5:$C$63,B$5:B$63)*10000</f>
        <v>7.2272714534465372</v>
      </c>
      <c r="N11">
        <f t="shared" si="3"/>
        <v>12.732598522061409</v>
      </c>
      <c r="O11">
        <f t="shared" si="3"/>
        <v>3.9977073437767983</v>
      </c>
      <c r="P11">
        <f t="shared" si="3"/>
        <v>6.208640761708863</v>
      </c>
      <c r="Q11">
        <f t="shared" si="3"/>
        <v>7.3737591848349879</v>
      </c>
      <c r="R11">
        <f t="shared" si="3"/>
        <v>7.5492524372973229</v>
      </c>
      <c r="S11">
        <f t="shared" si="3"/>
        <v>8.0859388462419375</v>
      </c>
      <c r="T11">
        <f t="shared" si="3"/>
        <v>3.6638794814853481</v>
      </c>
    </row>
    <row r="12" spans="1:24" x14ac:dyDescent="0.25">
      <c r="A12" s="2">
        <v>41820</v>
      </c>
      <c r="B12">
        <v>-2.7231079717943921E-2</v>
      </c>
      <c r="C12">
        <v>3.114527505565667E-2</v>
      </c>
      <c r="D12">
        <v>-1.676061716275434E-2</v>
      </c>
      <c r="E12">
        <v>2.7662173105770901E-2</v>
      </c>
      <c r="F12">
        <v>-6.8027883808652323E-3</v>
      </c>
      <c r="G12">
        <v>-2.2144225941829739E-2</v>
      </c>
      <c r="H12">
        <v>4.3230861846422997E-2</v>
      </c>
      <c r="I12">
        <v>8.3213267381376799E-3</v>
      </c>
      <c r="L12" s="1" t="s">
        <v>3</v>
      </c>
      <c r="M12">
        <f t="shared" ref="M12:T12" si="4">_xlfn.COVARIANCE.S($D$5:$D$63,B$5:B$63)*10000</f>
        <v>1.6674249840208581</v>
      </c>
      <c r="N12">
        <f t="shared" si="4"/>
        <v>3.9977073437767983</v>
      </c>
      <c r="O12">
        <f t="shared" si="4"/>
        <v>24.420088254700719</v>
      </c>
      <c r="P12">
        <f t="shared" si="4"/>
        <v>10.390551799514299</v>
      </c>
      <c r="Q12">
        <f t="shared" si="4"/>
        <v>1.1913550240134745</v>
      </c>
      <c r="R12">
        <f t="shared" si="4"/>
        <v>5.5393853211623947</v>
      </c>
      <c r="S12">
        <f t="shared" si="4"/>
        <v>4.8335511776131748</v>
      </c>
      <c r="T12">
        <f t="shared" si="4"/>
        <v>1.9447148004472989</v>
      </c>
      <c r="W12" t="s">
        <v>28</v>
      </c>
      <c r="X12" s="3">
        <f>M6</f>
        <v>0.5</v>
      </c>
    </row>
    <row r="13" spans="1:24" x14ac:dyDescent="0.25">
      <c r="A13" s="2">
        <v>41851</v>
      </c>
      <c r="B13">
        <v>-8.3050374051276687E-3</v>
      </c>
      <c r="C13">
        <v>-4.3299442411194773E-2</v>
      </c>
      <c r="D13">
        <v>5.7372793528791773E-2</v>
      </c>
      <c r="E13">
        <v>2.8731089078144031E-2</v>
      </c>
      <c r="F13">
        <v>-6.1345861756498248E-2</v>
      </c>
      <c r="G13">
        <v>-1.9847543103703739E-2</v>
      </c>
      <c r="H13">
        <v>-7.247386733140937E-2</v>
      </c>
      <c r="I13">
        <v>-5.4157327482600159E-3</v>
      </c>
      <c r="L13" s="1" t="s">
        <v>4</v>
      </c>
      <c r="M13">
        <f t="shared" ref="M13:T13" si="5">_xlfn.COVARIANCE.S($E$5:$E$63,B$5:B$63)*10000</f>
        <v>6.7199076431534479</v>
      </c>
      <c r="N13">
        <f t="shared" si="5"/>
        <v>6.208640761708863</v>
      </c>
      <c r="O13">
        <f t="shared" si="5"/>
        <v>10.390551799514299</v>
      </c>
      <c r="P13">
        <f t="shared" si="5"/>
        <v>46.066210549720978</v>
      </c>
      <c r="Q13">
        <f t="shared" si="5"/>
        <v>5.6846993406599893</v>
      </c>
      <c r="R13">
        <f t="shared" si="5"/>
        <v>6.4891455218310305</v>
      </c>
      <c r="S13">
        <f t="shared" si="5"/>
        <v>6.929861755456586</v>
      </c>
      <c r="T13">
        <f t="shared" si="5"/>
        <v>5.604899481274372</v>
      </c>
      <c r="W13" t="s">
        <v>29</v>
      </c>
      <c r="X13" s="3">
        <f>N6</f>
        <v>0.5</v>
      </c>
    </row>
    <row r="14" spans="1:24" x14ac:dyDescent="0.25">
      <c r="A14" s="2">
        <v>41882</v>
      </c>
      <c r="B14">
        <v>7.4883333296066557E-2</v>
      </c>
      <c r="C14">
        <v>4.3377174391347813E-2</v>
      </c>
      <c r="D14">
        <v>9.2204580265962122E-3</v>
      </c>
      <c r="E14">
        <v>7.7508627933097207E-2</v>
      </c>
      <c r="F14">
        <v>8.347650466860479E-3</v>
      </c>
      <c r="G14">
        <v>3.28533697951503E-2</v>
      </c>
      <c r="H14">
        <v>6.1847613317232319E-2</v>
      </c>
      <c r="I14">
        <v>3.085691381044486E-2</v>
      </c>
      <c r="L14" s="1" t="s">
        <v>5</v>
      </c>
      <c r="M14">
        <f t="shared" ref="M14:T14" si="6">_xlfn.COVARIANCE.S($F$5:$F$63,B$5:B$63)*10000</f>
        <v>4.0752665437803808</v>
      </c>
      <c r="N14">
        <f t="shared" si="6"/>
        <v>7.3737591848349879</v>
      </c>
      <c r="O14">
        <f t="shared" si="6"/>
        <v>1.1913550240134745</v>
      </c>
      <c r="P14">
        <f t="shared" si="6"/>
        <v>5.6846993406599893</v>
      </c>
      <c r="Q14">
        <f t="shared" si="6"/>
        <v>15.464757387054776</v>
      </c>
      <c r="R14">
        <f t="shared" si="6"/>
        <v>7.027260968965928</v>
      </c>
      <c r="S14">
        <f t="shared" si="6"/>
        <v>8.3581750918322335</v>
      </c>
      <c r="T14">
        <f t="shared" si="6"/>
        <v>4.8377026700145107</v>
      </c>
      <c r="W14" t="s">
        <v>30</v>
      </c>
      <c r="X14">
        <f>M3</f>
        <v>4.9416685698962771E-2</v>
      </c>
    </row>
    <row r="15" spans="1:24" x14ac:dyDescent="0.25">
      <c r="A15" s="2">
        <v>41912</v>
      </c>
      <c r="B15">
        <v>7.5805505949655414E-3</v>
      </c>
      <c r="C15">
        <v>2.7571471713410789E-2</v>
      </c>
      <c r="D15">
        <v>-1.2844567638164221E-2</v>
      </c>
      <c r="E15">
        <v>-1.7073110415677158E-2</v>
      </c>
      <c r="F15">
        <v>1.1630476363165391E-2</v>
      </c>
      <c r="G15">
        <v>1.284771270627671E-2</v>
      </c>
      <c r="H15">
        <v>2.998056092900292E-2</v>
      </c>
      <c r="I15">
        <v>0.1355824352145947</v>
      </c>
      <c r="L15" s="1" t="s">
        <v>6</v>
      </c>
      <c r="M15">
        <f t="shared" ref="M15:T15" si="7">_xlfn.COVARIANCE.S($G$5:$G$63,B$5:B$63)*10000</f>
        <v>7.8944267427538835</v>
      </c>
      <c r="N15">
        <f t="shared" si="7"/>
        <v>7.5492524372973229</v>
      </c>
      <c r="O15">
        <f t="shared" si="7"/>
        <v>5.5393853211623947</v>
      </c>
      <c r="P15">
        <f t="shared" si="7"/>
        <v>6.4891455218310305</v>
      </c>
      <c r="Q15">
        <f t="shared" si="7"/>
        <v>7.027260968965928</v>
      </c>
      <c r="R15">
        <f t="shared" si="7"/>
        <v>28.735588930150808</v>
      </c>
      <c r="S15">
        <f t="shared" si="7"/>
        <v>8.7639790157812385</v>
      </c>
      <c r="T15">
        <f t="shared" si="7"/>
        <v>4.4652229881344816</v>
      </c>
      <c r="W15" t="s">
        <v>31</v>
      </c>
      <c r="X15">
        <f>N3</f>
        <v>5.3605586397455621E-2</v>
      </c>
    </row>
    <row r="16" spans="1:24" x14ac:dyDescent="0.25">
      <c r="A16" s="2">
        <v>41943</v>
      </c>
      <c r="B16">
        <v>5.0142276956136822E-2</v>
      </c>
      <c r="C16">
        <v>1.116439839508554E-2</v>
      </c>
      <c r="D16">
        <v>-0.13396205531423019</v>
      </c>
      <c r="E16">
        <v>7.1960335853544777E-2</v>
      </c>
      <c r="F16">
        <v>-1.1391333680907501E-2</v>
      </c>
      <c r="G16">
        <v>-2.6152148403429938E-3</v>
      </c>
      <c r="H16">
        <v>-1.82840830683344E-2</v>
      </c>
      <c r="I16">
        <v>4.2264738907968891E-2</v>
      </c>
      <c r="L16" s="1" t="s">
        <v>7</v>
      </c>
      <c r="M16">
        <f t="shared" ref="M16:T16" si="8">_xlfn.COVARIANCE.S($H$5:$H$63,B$5:B$63)*10000</f>
        <v>6.7731628220799962</v>
      </c>
      <c r="N16">
        <f t="shared" si="8"/>
        <v>8.0859388462419375</v>
      </c>
      <c r="O16">
        <f t="shared" si="8"/>
        <v>4.8335511776131748</v>
      </c>
      <c r="P16">
        <f t="shared" si="8"/>
        <v>6.929861755456586</v>
      </c>
      <c r="Q16">
        <f t="shared" si="8"/>
        <v>8.3581750918322335</v>
      </c>
      <c r="R16">
        <f t="shared" si="8"/>
        <v>8.7639790157812385</v>
      </c>
      <c r="S16">
        <f t="shared" si="8"/>
        <v>14.478257885913294</v>
      </c>
      <c r="T16">
        <f t="shared" si="8"/>
        <v>5.4291322510912048</v>
      </c>
      <c r="W16" t="s">
        <v>32</v>
      </c>
      <c r="X16" s="15">
        <f>R2</f>
        <v>0.20911149651955399</v>
      </c>
    </row>
    <row r="17" spans="1:28" x14ac:dyDescent="0.25">
      <c r="A17" s="2">
        <v>41973</v>
      </c>
      <c r="B17">
        <v>3.6209476061509038E-2</v>
      </c>
      <c r="C17">
        <v>1.090203528284661E-2</v>
      </c>
      <c r="D17">
        <v>-6.813090819636658E-3</v>
      </c>
      <c r="E17">
        <v>0.10597874568269421</v>
      </c>
      <c r="F17">
        <v>4.1991270157705429E-2</v>
      </c>
      <c r="G17">
        <v>0.1477644105273874</v>
      </c>
      <c r="H17">
        <v>7.7838510487831414E-2</v>
      </c>
      <c r="I17">
        <v>6.7978810139002199E-2</v>
      </c>
      <c r="L17" s="1" t="s">
        <v>8</v>
      </c>
      <c r="M17">
        <f t="shared" ref="M17:T17" si="9">_xlfn.COVARIANCE.S($I$5:$I$63,B$5:B$63)*10000</f>
        <v>4.0332865770351907</v>
      </c>
      <c r="N17">
        <f t="shared" si="9"/>
        <v>3.6638794814853481</v>
      </c>
      <c r="O17">
        <f t="shared" si="9"/>
        <v>1.9447148004472989</v>
      </c>
      <c r="P17">
        <f t="shared" si="9"/>
        <v>5.604899481274372</v>
      </c>
      <c r="Q17">
        <f t="shared" si="9"/>
        <v>4.8377026700145107</v>
      </c>
      <c r="R17">
        <f t="shared" si="9"/>
        <v>4.4652229881344816</v>
      </c>
      <c r="S17">
        <f t="shared" si="9"/>
        <v>5.4291322510912048</v>
      </c>
      <c r="T17">
        <f t="shared" si="9"/>
        <v>28.386718882689316</v>
      </c>
    </row>
    <row r="18" spans="1:28" x14ac:dyDescent="0.25">
      <c r="A18" s="2">
        <v>42004</v>
      </c>
      <c r="B18">
        <v>7.2984006883416441E-3</v>
      </c>
      <c r="C18">
        <v>-3.3995439061321853E-2</v>
      </c>
      <c r="D18">
        <v>-1.0667820804623579E-2</v>
      </c>
      <c r="E18">
        <v>-7.1890976374733406E-2</v>
      </c>
      <c r="F18">
        <v>-3.2124911548838342E-2</v>
      </c>
      <c r="G18">
        <v>-1.348202774464669E-2</v>
      </c>
      <c r="H18">
        <v>-5.8219922667906883E-2</v>
      </c>
      <c r="I18">
        <v>-2.6039641240019781E-2</v>
      </c>
      <c r="AA18" t="str">
        <f>M2</f>
        <v>IBM</v>
      </c>
      <c r="AB18" t="str">
        <f>N2</f>
        <v>WMT</v>
      </c>
    </row>
    <row r="19" spans="1:28" x14ac:dyDescent="0.25">
      <c r="A19" s="2">
        <v>42035</v>
      </c>
      <c r="B19">
        <v>-6.8074073025818249E-2</v>
      </c>
      <c r="C19">
        <v>-4.2363863467828167E-2</v>
      </c>
      <c r="D19">
        <v>-4.444018486031498E-2</v>
      </c>
      <c r="E19">
        <v>6.1424339608783907E-2</v>
      </c>
      <c r="F19">
        <v>-1.344704753725501E-2</v>
      </c>
      <c r="G19">
        <v>-1.047956539097028E-2</v>
      </c>
      <c r="H19">
        <v>-2.4869866975130162E-2</v>
      </c>
      <c r="I19">
        <v>-4.056164452723432E-2</v>
      </c>
      <c r="X19">
        <f>X12^2*X14^2</f>
        <v>6.1050220636751787E-4</v>
      </c>
      <c r="Z19" t="str" cm="1">
        <f t="array" ref="Z19:Z20">TRANSPOSE(AA18:AB18)</f>
        <v>IBM</v>
      </c>
      <c r="AA19">
        <f>X14*X14</f>
        <v>2.4420088254700715E-3</v>
      </c>
      <c r="AB19">
        <f>X14*X15*X16</f>
        <v>5.5393853211623922E-4</v>
      </c>
    </row>
    <row r="20" spans="1:28" x14ac:dyDescent="0.25">
      <c r="A20" s="2">
        <v>42063</v>
      </c>
      <c r="B20">
        <v>9.9656474730891453E-3</v>
      </c>
      <c r="C20">
        <v>3.083242725527513E-2</v>
      </c>
      <c r="D20">
        <v>6.3700831968049876E-2</v>
      </c>
      <c r="E20">
        <v>0.10077635820824971</v>
      </c>
      <c r="F20">
        <v>7.9180600016481195E-2</v>
      </c>
      <c r="G20">
        <v>-1.2355938201550339E-2</v>
      </c>
      <c r="H20">
        <v>5.1736802060085678E-2</v>
      </c>
      <c r="I20">
        <v>5.8916152368320818E-2</v>
      </c>
      <c r="L20" s="11" t="s">
        <v>21</v>
      </c>
      <c r="X20">
        <f>X13^2*X15^2</f>
        <v>7.1838972325376975E-4</v>
      </c>
      <c r="Z20" t="str">
        <v>WMT</v>
      </c>
      <c r="AA20">
        <f>X14*X15*X16</f>
        <v>5.5393853211623922E-4</v>
      </c>
      <c r="AB20">
        <f>X15*X15</f>
        <v>2.873558893015079E-3</v>
      </c>
    </row>
    <row r="21" spans="1:28" x14ac:dyDescent="0.25">
      <c r="A21" s="2">
        <v>42094</v>
      </c>
      <c r="B21">
        <v>-3.7472055277788192E-2</v>
      </c>
      <c r="C21">
        <v>-1.863227313579752E-2</v>
      </c>
      <c r="D21">
        <v>-8.8922640042888856E-3</v>
      </c>
      <c r="E21">
        <v>-3.1371701785050887E-2</v>
      </c>
      <c r="F21">
        <v>-1.47621963470822E-2</v>
      </c>
      <c r="G21">
        <v>-1.413061922728653E-2</v>
      </c>
      <c r="H21">
        <v>-5.5739744699703893E-2</v>
      </c>
      <c r="I21">
        <v>3.3051839640005458E-2</v>
      </c>
      <c r="M21" s="1" t="s">
        <v>1</v>
      </c>
      <c r="N21" s="1" t="s">
        <v>2</v>
      </c>
      <c r="O21" s="1" t="s">
        <v>3</v>
      </c>
      <c r="P21" s="1" t="s">
        <v>4</v>
      </c>
      <c r="Q21" s="1" t="s">
        <v>5</v>
      </c>
      <c r="R21" s="1" t="s">
        <v>6</v>
      </c>
      <c r="S21" s="1" t="s">
        <v>7</v>
      </c>
      <c r="T21" s="1" t="s">
        <v>8</v>
      </c>
      <c r="X21">
        <f>2*X12*X13*X16*X14*X15</f>
        <v>2.7696926605811961E-4</v>
      </c>
    </row>
    <row r="22" spans="1:28" x14ac:dyDescent="0.25">
      <c r="A22" s="2">
        <v>42124</v>
      </c>
      <c r="B22">
        <v>-2.185225453227246E-2</v>
      </c>
      <c r="C22">
        <v>-1.39166646283897E-2</v>
      </c>
      <c r="D22">
        <v>6.7227544354898194E-2</v>
      </c>
      <c r="E22">
        <v>5.7865188154795364E-3</v>
      </c>
      <c r="F22">
        <v>-9.133751273979196E-3</v>
      </c>
      <c r="G22">
        <v>-5.1063826889779729E-2</v>
      </c>
      <c r="H22">
        <v>2.4661149357418921E-4</v>
      </c>
      <c r="I22">
        <v>-1.4851116193829729E-2</v>
      </c>
      <c r="L22" s="1" t="s">
        <v>1</v>
      </c>
      <c r="M22" s="10">
        <f t="shared" ref="M22:T22" si="10">CORREL($B$5:$B$63,B$5:B$63)*1</f>
        <v>1</v>
      </c>
      <c r="N22" s="10">
        <f t="shared" si="10"/>
        <v>0.5222719837961034</v>
      </c>
      <c r="O22" s="10">
        <f t="shared" si="10"/>
        <v>8.700687595300019E-2</v>
      </c>
      <c r="P22" s="10">
        <f t="shared" si="10"/>
        <v>0.25530125251810715</v>
      </c>
      <c r="Q22" s="10">
        <f t="shared" si="10"/>
        <v>0.26721777833305743</v>
      </c>
      <c r="R22" s="10">
        <f t="shared" si="10"/>
        <v>0.37974444812351782</v>
      </c>
      <c r="S22" s="10">
        <f t="shared" si="10"/>
        <v>0.45900165052097636</v>
      </c>
      <c r="T22" s="10">
        <f t="shared" si="10"/>
        <v>0.19520114819695633</v>
      </c>
      <c r="W22" t="s">
        <v>33</v>
      </c>
      <c r="X22">
        <f>SUM(X19:X21)</f>
        <v>1.6058611956794072E-3</v>
      </c>
    </row>
    <row r="23" spans="1:28" x14ac:dyDescent="0.25">
      <c r="A23" s="2">
        <v>42155</v>
      </c>
      <c r="B23">
        <v>-1.408624833671668E-2</v>
      </c>
      <c r="C23">
        <v>1.683708480302859E-2</v>
      </c>
      <c r="D23">
        <v>5.6085133089103234E-3</v>
      </c>
      <c r="E23">
        <v>4.5339096907918819E-2</v>
      </c>
      <c r="F23">
        <v>2.2127341108948428E-3</v>
      </c>
      <c r="G23">
        <v>-4.2424866084815882E-2</v>
      </c>
      <c r="H23">
        <v>9.8618892663568936E-3</v>
      </c>
      <c r="I23">
        <v>3.4264131584416553E-2</v>
      </c>
      <c r="L23" s="1" t="s">
        <v>2</v>
      </c>
      <c r="M23" s="10">
        <f t="shared" ref="M23:T23" si="11">CORREL($C$5:$C$63,B$5:B$63)*1</f>
        <v>0.5222719837961034</v>
      </c>
      <c r="N23" s="10">
        <f t="shared" si="11"/>
        <v>1</v>
      </c>
      <c r="O23" s="10">
        <f t="shared" si="11"/>
        <v>0.22671427213526277</v>
      </c>
      <c r="P23" s="10">
        <f t="shared" si="11"/>
        <v>0.25635793525875461</v>
      </c>
      <c r="Q23" s="10">
        <f t="shared" si="11"/>
        <v>0.52548324351584885</v>
      </c>
      <c r="R23" s="10">
        <f t="shared" si="11"/>
        <v>0.39467114353759802</v>
      </c>
      <c r="S23" s="10">
        <f t="shared" si="11"/>
        <v>0.59554389334876046</v>
      </c>
      <c r="T23" s="10">
        <f t="shared" si="11"/>
        <v>0.19271923300274021</v>
      </c>
      <c r="W23" t="s">
        <v>34</v>
      </c>
      <c r="X23" s="4">
        <f>SQRT(X22)</f>
        <v>4.0073197971704319E-2</v>
      </c>
    </row>
    <row r="24" spans="1:28" x14ac:dyDescent="0.25">
      <c r="A24" s="2">
        <v>42185</v>
      </c>
      <c r="B24">
        <v>-1.9134268359366491E-3</v>
      </c>
      <c r="C24">
        <v>-2.676235336558164E-2</v>
      </c>
      <c r="D24">
        <v>-4.1202324994757178E-2</v>
      </c>
      <c r="E24">
        <v>-3.7227509510162522E-2</v>
      </c>
      <c r="F24">
        <v>-8.9647024796818409E-3</v>
      </c>
      <c r="G24">
        <v>-4.4971016258018248E-2</v>
      </c>
      <c r="H24">
        <v>-3.4334730659973063E-2</v>
      </c>
      <c r="I24">
        <v>6.2457031054312002E-2</v>
      </c>
      <c r="L24" s="1" t="s">
        <v>3</v>
      </c>
      <c r="M24" s="10">
        <f t="shared" ref="M24:T24" si="12">CORREL($D$5:$D$63,B$5:B$63)*1</f>
        <v>8.700687595300019E-2</v>
      </c>
      <c r="N24" s="10">
        <f t="shared" si="12"/>
        <v>0.22671427213526277</v>
      </c>
      <c r="O24" s="10">
        <f t="shared" si="12"/>
        <v>0.99999999999999978</v>
      </c>
      <c r="P24" s="10">
        <f t="shared" si="12"/>
        <v>0.30979453559968939</v>
      </c>
      <c r="Q24" s="10">
        <f t="shared" si="12"/>
        <v>6.1305018871995978E-2</v>
      </c>
      <c r="R24" s="10">
        <f t="shared" si="12"/>
        <v>0.20911149651955399</v>
      </c>
      <c r="S24" s="10">
        <f t="shared" si="12"/>
        <v>0.25706002928730515</v>
      </c>
      <c r="T24" s="10">
        <f t="shared" si="12"/>
        <v>7.3862619635772259E-2</v>
      </c>
    </row>
    <row r="25" spans="1:28" x14ac:dyDescent="0.25">
      <c r="A25" s="2">
        <v>42216</v>
      </c>
      <c r="B25">
        <v>-1.165705719861998E-2</v>
      </c>
      <c r="C25">
        <v>2.8216543209101271E-2</v>
      </c>
      <c r="D25">
        <v>-4.1192020760141279E-3</v>
      </c>
      <c r="E25">
        <v>-3.2926759400844552E-2</v>
      </c>
      <c r="F25">
        <v>5.0384046063264298E-2</v>
      </c>
      <c r="G25">
        <v>1.4803410908064359E-2</v>
      </c>
      <c r="H25">
        <v>4.7157790627027067E-2</v>
      </c>
      <c r="I25">
        <v>6.6654361862448219E-2</v>
      </c>
      <c r="L25" s="1" t="s">
        <v>4</v>
      </c>
      <c r="M25" s="10">
        <f t="shared" ref="M25:T25" si="13">CORREL($E$5:$E$63,B$5:B$63)*1</f>
        <v>0.25530125251810715</v>
      </c>
      <c r="N25" s="10">
        <f t="shared" si="13"/>
        <v>0.25635793525875461</v>
      </c>
      <c r="O25" s="10">
        <f t="shared" si="13"/>
        <v>0.30979453559968939</v>
      </c>
      <c r="P25" s="10">
        <f t="shared" si="13"/>
        <v>1</v>
      </c>
      <c r="Q25" s="10">
        <f t="shared" si="13"/>
        <v>0.21298288249304984</v>
      </c>
      <c r="R25" s="10">
        <f t="shared" si="13"/>
        <v>0.17835538167033241</v>
      </c>
      <c r="S25" s="10">
        <f t="shared" si="13"/>
        <v>0.2683336713933514</v>
      </c>
      <c r="T25" s="10">
        <f t="shared" si="13"/>
        <v>0.15499546299478406</v>
      </c>
      <c r="W25" s="19" t="s">
        <v>36</v>
      </c>
    </row>
    <row r="26" spans="1:28" x14ac:dyDescent="0.25">
      <c r="A26" s="2">
        <v>42247</v>
      </c>
      <c r="B26">
        <v>-7.8617870492240116E-2</v>
      </c>
      <c r="C26">
        <v>-5.4994956192677469E-2</v>
      </c>
      <c r="D26">
        <v>-7.9463588558327691E-2</v>
      </c>
      <c r="E26">
        <v>-6.6196102066475526E-2</v>
      </c>
      <c r="F26">
        <v>-4.0084822084512688E-2</v>
      </c>
      <c r="G26">
        <v>-9.4582025939890624E-2</v>
      </c>
      <c r="H26">
        <v>-4.2843225986960783E-2</v>
      </c>
      <c r="I26">
        <v>-3.0116281014207939E-2</v>
      </c>
      <c r="L26" s="1" t="s">
        <v>5</v>
      </c>
      <c r="M26" s="10">
        <f t="shared" ref="M26:T26" si="14">CORREL($F$5:$F$63,B$5:B$63)*1</f>
        <v>0.26721777833305743</v>
      </c>
      <c r="N26" s="10">
        <f t="shared" si="14"/>
        <v>0.52548324351584885</v>
      </c>
      <c r="O26" s="10">
        <f t="shared" si="14"/>
        <v>6.1305018871995978E-2</v>
      </c>
      <c r="P26" s="10">
        <f t="shared" si="14"/>
        <v>0.21298288249304984</v>
      </c>
      <c r="Q26" s="10">
        <f t="shared" si="14"/>
        <v>0.99999999999999989</v>
      </c>
      <c r="R26" s="10">
        <f t="shared" si="14"/>
        <v>0.33335308247400885</v>
      </c>
      <c r="S26" s="10">
        <f t="shared" si="14"/>
        <v>0.55857533569040285</v>
      </c>
      <c r="T26" s="10">
        <f t="shared" si="14"/>
        <v>0.23089260236736314</v>
      </c>
      <c r="W26" t="s">
        <v>33</v>
      </c>
      <c r="X26" cm="1">
        <f t="array" ref="X26">MMULT(MMULT(TRANSPOSE(X12:X13),AA19:AB20),X12:X13)</f>
        <v>1.6058611956794072E-3</v>
      </c>
      <c r="Y26" t="str">
        <f ca="1">_xlfn.FORMULATEXT(X26)</f>
        <v>=MMULT(MMULT(TRANSPOSE(X12:X13),AA19:AB20),X12:X13)</v>
      </c>
    </row>
    <row r="27" spans="1:28" x14ac:dyDescent="0.25">
      <c r="A27" s="2">
        <v>42277</v>
      </c>
      <c r="B27">
        <v>1.7970869077670981E-2</v>
      </c>
      <c r="C27">
        <v>-6.7036344167651363E-3</v>
      </c>
      <c r="D27">
        <v>-1.974426656094674E-2</v>
      </c>
      <c r="E27">
        <v>-2.1816196603409391E-2</v>
      </c>
      <c r="F27">
        <v>3.6939615898579303E-2</v>
      </c>
      <c r="G27">
        <v>1.699272274584551E-3</v>
      </c>
      <c r="H27">
        <v>2.9185795994685959E-2</v>
      </c>
      <c r="I27">
        <v>0.1059975444820178</v>
      </c>
      <c r="L27" s="1" t="s">
        <v>6</v>
      </c>
      <c r="M27" s="10">
        <f t="shared" ref="M27:T27" si="15">CORREL($G$5:$G$63,B$5:B$63)*1</f>
        <v>0.37974444812351782</v>
      </c>
      <c r="N27" s="10">
        <f t="shared" si="15"/>
        <v>0.39467114353759802</v>
      </c>
      <c r="O27" s="10">
        <f t="shared" si="15"/>
        <v>0.20911149651955399</v>
      </c>
      <c r="P27" s="10">
        <f t="shared" si="15"/>
        <v>0.17835538167033241</v>
      </c>
      <c r="Q27" s="10">
        <f t="shared" si="15"/>
        <v>0.33335308247400885</v>
      </c>
      <c r="R27" s="10">
        <f t="shared" si="15"/>
        <v>1.0000000000000002</v>
      </c>
      <c r="S27" s="10">
        <f t="shared" si="15"/>
        <v>0.42966811232747737</v>
      </c>
      <c r="T27" s="10">
        <f t="shared" si="15"/>
        <v>0.15634194202568535</v>
      </c>
      <c r="W27" t="s">
        <v>34</v>
      </c>
      <c r="X27" s="4">
        <f>SQRT(X26)</f>
        <v>4.0073197971704319E-2</v>
      </c>
    </row>
    <row r="28" spans="1:28" x14ac:dyDescent="0.25">
      <c r="A28" s="2">
        <v>42308</v>
      </c>
      <c r="B28">
        <v>7.1259125696111481E-2</v>
      </c>
      <c r="C28">
        <v>8.2271104870590861E-2</v>
      </c>
      <c r="D28">
        <v>-3.3731185225147731E-2</v>
      </c>
      <c r="E28">
        <v>8.3408741718641322E-2</v>
      </c>
      <c r="F28">
        <v>0.13924689710375221</v>
      </c>
      <c r="G28">
        <v>-0.1172114881848383</v>
      </c>
      <c r="H28">
        <v>5.5583296971733587E-2</v>
      </c>
      <c r="I28">
        <v>6.5544260488342498E-2</v>
      </c>
      <c r="L28" s="1" t="s">
        <v>7</v>
      </c>
      <c r="M28" s="10">
        <f t="shared" ref="M28:T28" si="16">CORREL($H$5:$H$63,B$5:B$63)*1</f>
        <v>0.45900165052097636</v>
      </c>
      <c r="N28" s="10">
        <f t="shared" si="16"/>
        <v>0.59554389334876046</v>
      </c>
      <c r="O28" s="10">
        <f t="shared" si="16"/>
        <v>0.25706002928730515</v>
      </c>
      <c r="P28" s="10">
        <f t="shared" si="16"/>
        <v>0.2683336713933514</v>
      </c>
      <c r="Q28" s="10">
        <f t="shared" si="16"/>
        <v>0.55857533569040285</v>
      </c>
      <c r="R28" s="10">
        <f t="shared" si="16"/>
        <v>0.42966811232747737</v>
      </c>
      <c r="S28" s="10">
        <f t="shared" si="16"/>
        <v>1</v>
      </c>
      <c r="T28" s="10">
        <f t="shared" si="16"/>
        <v>0.26780252565494905</v>
      </c>
    </row>
    <row r="29" spans="1:28" x14ac:dyDescent="0.25">
      <c r="A29" s="2">
        <v>42338</v>
      </c>
      <c r="B29">
        <v>-2.0162309921985869E-2</v>
      </c>
      <c r="C29">
        <v>9.4654902415787223E-3</v>
      </c>
      <c r="D29">
        <v>4.6243438780566581E-3</v>
      </c>
      <c r="E29">
        <v>-5.8043238984132328E-3</v>
      </c>
      <c r="F29">
        <v>2.498965959631971E-2</v>
      </c>
      <c r="G29">
        <v>2.795248107377191E-2</v>
      </c>
      <c r="H29">
        <v>1.409336506716485E-2</v>
      </c>
      <c r="I29">
        <v>9.5399018955224513E-3</v>
      </c>
      <c r="L29" s="1" t="s">
        <v>8</v>
      </c>
      <c r="M29" s="10">
        <f t="shared" ref="M29:T29" si="17">CORREL($I$5:$I$63,B$5:B$63)*1</f>
        <v>0.19520114819695633</v>
      </c>
      <c r="N29" s="10">
        <f t="shared" si="17"/>
        <v>0.19271923300274021</v>
      </c>
      <c r="O29" s="10">
        <f t="shared" si="17"/>
        <v>7.3862619635772259E-2</v>
      </c>
      <c r="P29" s="10">
        <f t="shared" si="17"/>
        <v>0.15499546299478406</v>
      </c>
      <c r="Q29" s="10">
        <f t="shared" si="17"/>
        <v>0.23089260236736314</v>
      </c>
      <c r="R29" s="10">
        <f t="shared" si="17"/>
        <v>0.15634194202568535</v>
      </c>
      <c r="S29" s="10">
        <f t="shared" si="17"/>
        <v>0.26780252565494905</v>
      </c>
      <c r="T29" s="10">
        <f t="shared" si="17"/>
        <v>1</v>
      </c>
    </row>
    <row r="30" spans="1:28" x14ac:dyDescent="0.25">
      <c r="A30" s="2">
        <v>42369</v>
      </c>
      <c r="B30">
        <v>6.1063623669291862E-2</v>
      </c>
      <c r="C30">
        <v>1.461878105393E-2</v>
      </c>
      <c r="D30">
        <v>-1.2910646297401129E-2</v>
      </c>
      <c r="E30">
        <v>-0.1102281840538071</v>
      </c>
      <c r="F30">
        <v>3.4863257974981472E-2</v>
      </c>
      <c r="G30">
        <v>5.0534438973314E-2</v>
      </c>
      <c r="H30">
        <v>7.9775642555441895E-3</v>
      </c>
      <c r="I30">
        <v>-5.0442327200286297E-2</v>
      </c>
    </row>
    <row r="31" spans="1:28" x14ac:dyDescent="0.25">
      <c r="A31" s="2">
        <v>42400</v>
      </c>
      <c r="B31">
        <v>3.7676640393213827E-2</v>
      </c>
      <c r="C31">
        <v>1.6744500777631899E-2</v>
      </c>
      <c r="D31">
        <v>-9.3227597225671199E-2</v>
      </c>
      <c r="E31">
        <v>-7.5242356096864471E-2</v>
      </c>
      <c r="F31">
        <v>4.7740080685410247E-2</v>
      </c>
      <c r="G31">
        <v>8.2544836515576314E-2</v>
      </c>
      <c r="H31">
        <v>-9.3128298421396583E-4</v>
      </c>
      <c r="I31">
        <v>-7.84010221889897E-3</v>
      </c>
    </row>
    <row r="32" spans="1:28" x14ac:dyDescent="0.25">
      <c r="A32" s="2">
        <v>42429</v>
      </c>
      <c r="B32">
        <v>-1.7138088634579329E-2</v>
      </c>
      <c r="C32">
        <v>1.46731629169059E-2</v>
      </c>
      <c r="D32">
        <v>6.0729183563882787E-2</v>
      </c>
      <c r="E32">
        <v>-1.2873987763311061E-3</v>
      </c>
      <c r="F32">
        <v>-4.6067237686132079E-2</v>
      </c>
      <c r="G32">
        <v>-3.0139307969534462E-4</v>
      </c>
      <c r="H32">
        <v>4.8931423368820948E-3</v>
      </c>
      <c r="I32">
        <v>-6.7729440978093747E-3</v>
      </c>
    </row>
    <row r="33" spans="1:9" x14ac:dyDescent="0.25">
      <c r="A33" s="2">
        <v>42460</v>
      </c>
      <c r="B33">
        <v>2.5158811698309691E-2</v>
      </c>
      <c r="C33">
        <v>2.8419479950410938E-2</v>
      </c>
      <c r="D33">
        <v>0.15584214641787791</v>
      </c>
      <c r="E33">
        <v>0.1272103903040698</v>
      </c>
      <c r="F33">
        <v>7.2446469853277407E-2</v>
      </c>
      <c r="G33">
        <v>4.0051886086831752E-2</v>
      </c>
      <c r="H33">
        <v>8.3973408655107606E-2</v>
      </c>
      <c r="I33">
        <v>6.2463896529374452E-4</v>
      </c>
    </row>
    <row r="34" spans="1:9" x14ac:dyDescent="0.25">
      <c r="A34" s="2">
        <v>42490</v>
      </c>
      <c r="B34">
        <v>-1.8638996596575971E-2</v>
      </c>
      <c r="C34">
        <v>3.5859373969571173E-2</v>
      </c>
      <c r="D34">
        <v>-3.6381384544824313E-2</v>
      </c>
      <c r="E34">
        <v>-0.13992102282340971</v>
      </c>
      <c r="F34">
        <v>6.4448287135105966E-3</v>
      </c>
      <c r="G34">
        <v>-2.365318750737988E-2</v>
      </c>
      <c r="H34">
        <v>-3.4274682909438907E-2</v>
      </c>
      <c r="I34">
        <v>-4.1158360991141119E-2</v>
      </c>
    </row>
    <row r="35" spans="1:9" x14ac:dyDescent="0.25">
      <c r="A35" s="2">
        <v>42521</v>
      </c>
      <c r="B35">
        <v>1.148285640364133E-2</v>
      </c>
      <c r="C35">
        <v>1.2621122020409549E-2</v>
      </c>
      <c r="D35">
        <v>7.3819447335344623E-2</v>
      </c>
      <c r="E35">
        <v>7.1773031129837461E-2</v>
      </c>
      <c r="F35">
        <v>-3.5022421688447269E-2</v>
      </c>
      <c r="G35">
        <v>6.6221400636977679E-2</v>
      </c>
      <c r="H35">
        <v>-4.464390455615419E-3</v>
      </c>
      <c r="I35">
        <v>-6.3114938441632185E-2</v>
      </c>
    </row>
    <row r="36" spans="1:9" x14ac:dyDescent="0.25">
      <c r="A36" s="2">
        <v>42551</v>
      </c>
      <c r="B36">
        <v>4.4792460631374757E-2</v>
      </c>
      <c r="C36">
        <v>7.640437528091204E-2</v>
      </c>
      <c r="D36">
        <v>-1.274898320585705E-2</v>
      </c>
      <c r="E36">
        <v>-4.265978248486979E-2</v>
      </c>
      <c r="F36">
        <v>-6.8446546553437848E-3</v>
      </c>
      <c r="G36">
        <v>3.1647184823391461E-2</v>
      </c>
      <c r="H36">
        <v>2.4161985484364431E-2</v>
      </c>
      <c r="I36">
        <v>2.558105912431774E-3</v>
      </c>
    </row>
    <row r="37" spans="1:9" x14ac:dyDescent="0.25">
      <c r="A37" s="2">
        <v>42582</v>
      </c>
      <c r="B37">
        <v>1.8781099808484969E-2</v>
      </c>
      <c r="C37">
        <v>3.2398951285815158E-2</v>
      </c>
      <c r="D37">
        <v>5.8242380627494088E-2</v>
      </c>
      <c r="E37">
        <v>9.0062659130034639E-2</v>
      </c>
      <c r="F37">
        <v>-2.2353262974906359E-2</v>
      </c>
      <c r="G37">
        <v>-6.8459224174044486E-4</v>
      </c>
      <c r="H37">
        <v>-3.7502759508563847E-2</v>
      </c>
      <c r="I37">
        <v>5.4347602742155221E-3</v>
      </c>
    </row>
    <row r="38" spans="1:9" x14ac:dyDescent="0.25">
      <c r="A38" s="2">
        <v>42613</v>
      </c>
      <c r="B38">
        <v>2.009605304653372E-2</v>
      </c>
      <c r="C38">
        <v>-4.0676041656672379E-2</v>
      </c>
      <c r="D38">
        <v>-2.2899998741824361E-3</v>
      </c>
      <c r="E38">
        <v>2.3651957569587271E-2</v>
      </c>
      <c r="F38">
        <v>-9.2743020232617379E-3</v>
      </c>
      <c r="G38">
        <v>-1.426551902605289E-2</v>
      </c>
      <c r="H38">
        <v>-4.5840340770680887E-3</v>
      </c>
      <c r="I38">
        <v>3.8558558257280939E-2</v>
      </c>
    </row>
    <row r="39" spans="1:9" x14ac:dyDescent="0.25">
      <c r="A39" s="2">
        <v>42643</v>
      </c>
      <c r="B39">
        <v>2.7946325930916279E-2</v>
      </c>
      <c r="C39">
        <v>-1.0139122951083549E-2</v>
      </c>
      <c r="D39">
        <v>-1.8889379135589299E-4</v>
      </c>
      <c r="E39">
        <v>6.5504322893676248E-2</v>
      </c>
      <c r="F39">
        <v>-2.5938595959529298E-3</v>
      </c>
      <c r="G39">
        <v>9.5187894575545773E-3</v>
      </c>
      <c r="H39">
        <v>-1.759725923752908E-2</v>
      </c>
      <c r="I39">
        <v>-8.1518802709160343E-2</v>
      </c>
    </row>
    <row r="40" spans="1:9" x14ac:dyDescent="0.25">
      <c r="A40" s="2">
        <v>42674</v>
      </c>
      <c r="B40">
        <v>-2.5407678293196231E-2</v>
      </c>
      <c r="C40">
        <v>-1.8115651721261949E-2</v>
      </c>
      <c r="D40">
        <v>-3.2483516173677063E-2</v>
      </c>
      <c r="E40">
        <v>4.3342964890094038E-3</v>
      </c>
      <c r="F40">
        <v>-2.4185190046948191E-2</v>
      </c>
      <c r="G40">
        <v>-2.911839156879403E-2</v>
      </c>
      <c r="H40">
        <v>1.8904252660449929E-3</v>
      </c>
      <c r="I40">
        <v>-4.6913557211483707E-2</v>
      </c>
    </row>
    <row r="41" spans="1:9" x14ac:dyDescent="0.25">
      <c r="A41" s="2">
        <v>42704</v>
      </c>
      <c r="B41">
        <v>-5.0000184706999178E-2</v>
      </c>
      <c r="C41">
        <v>-3.3803625601302463E-2</v>
      </c>
      <c r="D41">
        <v>6.507697817601632E-2</v>
      </c>
      <c r="E41">
        <v>-2.1600939604447641E-2</v>
      </c>
      <c r="F41">
        <v>6.775756675803124E-2</v>
      </c>
      <c r="G41">
        <v>5.8556520582677676E-3</v>
      </c>
      <c r="H41">
        <v>-4.0303875738475159E-2</v>
      </c>
      <c r="I41">
        <v>-2.1921073631122612E-3</v>
      </c>
    </row>
    <row r="42" spans="1:9" x14ac:dyDescent="0.25">
      <c r="A42" s="2">
        <v>42735</v>
      </c>
      <c r="B42">
        <v>1.964620642742743E-2</v>
      </c>
      <c r="C42">
        <v>3.5130132365799982E-2</v>
      </c>
      <c r="D42">
        <v>2.3240040792832591E-2</v>
      </c>
      <c r="E42">
        <v>4.795519532408532E-2</v>
      </c>
      <c r="F42">
        <v>2.054170453289195E-2</v>
      </c>
      <c r="G42">
        <v>-1.1576121027091929E-2</v>
      </c>
      <c r="H42">
        <v>2.750930408083763E-2</v>
      </c>
      <c r="I42">
        <v>1.8841458553057189E-2</v>
      </c>
    </row>
    <row r="43" spans="1:9" x14ac:dyDescent="0.25">
      <c r="A43" s="2">
        <v>42766</v>
      </c>
      <c r="B43">
        <v>5.0115555975769777E-2</v>
      </c>
      <c r="C43">
        <v>-1.7012385743067741E-2</v>
      </c>
      <c r="D43">
        <v>5.1388703984016633E-2</v>
      </c>
      <c r="E43">
        <v>4.7746535771021843E-2</v>
      </c>
      <c r="F43">
        <v>6.9832407512018246E-3</v>
      </c>
      <c r="G43">
        <v>-3.4432819093929923E-2</v>
      </c>
      <c r="H43">
        <v>2.6534400700979339E-3</v>
      </c>
      <c r="I43">
        <v>4.0723973350463183E-2</v>
      </c>
    </row>
    <row r="44" spans="1:9" x14ac:dyDescent="0.25">
      <c r="A44" s="2">
        <v>42794</v>
      </c>
      <c r="B44">
        <v>3.9611847529072992E-2</v>
      </c>
      <c r="C44">
        <v>8.625756943255003E-2</v>
      </c>
      <c r="D44">
        <v>3.8516068922447737E-2</v>
      </c>
      <c r="E44">
        <v>0.13377761077448061</v>
      </c>
      <c r="F44">
        <v>4.9111235167780258E-2</v>
      </c>
      <c r="G44">
        <v>6.2780889314785426E-2</v>
      </c>
      <c r="H44">
        <v>9.3816037300995525E-3</v>
      </c>
      <c r="I44">
        <v>8.0529244571899472E-2</v>
      </c>
    </row>
    <row r="45" spans="1:9" x14ac:dyDescent="0.25">
      <c r="A45" s="2">
        <v>42825</v>
      </c>
      <c r="B45">
        <v>-1.339630547969506E-2</v>
      </c>
      <c r="C45">
        <v>1.914740338287824E-2</v>
      </c>
      <c r="D45">
        <v>-3.1587135155146877E-2</v>
      </c>
      <c r="E45">
        <v>4.8689850855062833E-2</v>
      </c>
      <c r="F45">
        <v>1.5354430422861E-2</v>
      </c>
      <c r="G45">
        <v>2.36853791335867E-2</v>
      </c>
      <c r="H45">
        <v>2.0366751522020499E-2</v>
      </c>
      <c r="I45">
        <v>-2.1979557305669251E-2</v>
      </c>
    </row>
    <row r="46" spans="1:9" x14ac:dyDescent="0.25">
      <c r="A46" s="2">
        <v>42855</v>
      </c>
      <c r="B46">
        <v>-2.0608469840897699E-2</v>
      </c>
      <c r="C46">
        <v>-8.6712610855584904E-3</v>
      </c>
      <c r="D46">
        <v>-7.9533678348198689E-2</v>
      </c>
      <c r="E46">
        <v>-6.9785575928960064E-5</v>
      </c>
      <c r="F46">
        <v>7.9623489357483201E-2</v>
      </c>
      <c r="G46">
        <v>4.3007702125501757E-2</v>
      </c>
      <c r="H46">
        <v>1.672950706939047E-2</v>
      </c>
      <c r="I46">
        <v>-5.7419510442648916E-3</v>
      </c>
    </row>
    <row r="47" spans="1:9" x14ac:dyDescent="0.25">
      <c r="A47" s="2">
        <v>42886</v>
      </c>
      <c r="B47">
        <v>8.7025739245287781E-3</v>
      </c>
      <c r="C47">
        <v>4.5602091761358883E-2</v>
      </c>
      <c r="D47">
        <v>-3.8486304802521798E-2</v>
      </c>
      <c r="E47">
        <v>6.7807441626279052E-2</v>
      </c>
      <c r="F47">
        <v>7.8324908382183533E-2</v>
      </c>
      <c r="G47">
        <v>5.2487170385579603E-2</v>
      </c>
      <c r="H47">
        <v>5.3765948156464738E-2</v>
      </c>
      <c r="I47">
        <v>-4.3674419371597328E-2</v>
      </c>
    </row>
    <row r="48" spans="1:9" x14ac:dyDescent="0.25">
      <c r="A48" s="2">
        <v>42916</v>
      </c>
      <c r="B48">
        <v>-1.0670972405084861E-2</v>
      </c>
      <c r="C48">
        <v>3.1500973206904037E-2</v>
      </c>
      <c r="D48">
        <v>7.8620092828485255E-3</v>
      </c>
      <c r="E48">
        <v>-5.7213730657582507E-2</v>
      </c>
      <c r="F48">
        <v>2.1407237626877681E-2</v>
      </c>
      <c r="G48">
        <v>-3.7150041566245462E-2</v>
      </c>
      <c r="H48">
        <v>-5.518081830268029E-3</v>
      </c>
      <c r="I48">
        <v>0.1172125943972948</v>
      </c>
    </row>
    <row r="49" spans="1:9" x14ac:dyDescent="0.25">
      <c r="A49" s="2">
        <v>42947</v>
      </c>
      <c r="B49">
        <v>5.0282272525025817E-2</v>
      </c>
      <c r="C49">
        <v>3.2504922233416171E-3</v>
      </c>
      <c r="D49">
        <v>-5.9546343120145513E-2</v>
      </c>
      <c r="E49">
        <v>3.2703624665007418E-2</v>
      </c>
      <c r="F49">
        <v>1.292739751603778E-2</v>
      </c>
      <c r="G49">
        <v>5.6950284353882052E-2</v>
      </c>
      <c r="H49">
        <v>2.2073626029127439E-2</v>
      </c>
      <c r="I49">
        <v>8.4739192513993977E-4</v>
      </c>
    </row>
    <row r="50" spans="1:9" x14ac:dyDescent="0.25">
      <c r="A50" s="2">
        <v>42978</v>
      </c>
      <c r="B50">
        <v>1.596566335995275E-2</v>
      </c>
      <c r="C50">
        <v>3.7072438464011981E-3</v>
      </c>
      <c r="D50">
        <v>-8.9018713458854926E-4</v>
      </c>
      <c r="E50">
        <v>0.1069994078589287</v>
      </c>
      <c r="F50">
        <v>3.7250995364488393E-2</v>
      </c>
      <c r="G50">
        <v>-1.786390549618944E-2</v>
      </c>
      <c r="H50">
        <v>-6.3264170893247984E-3</v>
      </c>
      <c r="I50">
        <v>-0.1025998532540958</v>
      </c>
    </row>
    <row r="51" spans="1:9" x14ac:dyDescent="0.25">
      <c r="A51" s="2">
        <v>43008</v>
      </c>
      <c r="B51">
        <v>-1.3980610799350651E-2</v>
      </c>
      <c r="C51">
        <v>-1.7828846161275669E-2</v>
      </c>
      <c r="D51">
        <v>1.433258010361094E-2</v>
      </c>
      <c r="E51">
        <v>-6.0243968273881683E-2</v>
      </c>
      <c r="F51">
        <v>-2.056646676194418E-2</v>
      </c>
      <c r="G51">
        <v>8.9652947046636733E-4</v>
      </c>
      <c r="H51">
        <v>-3.9923896903570899E-3</v>
      </c>
      <c r="I51">
        <v>-1.8178408331834369E-2</v>
      </c>
    </row>
    <row r="52" spans="1:9" x14ac:dyDescent="0.25">
      <c r="A52" s="2">
        <v>43039</v>
      </c>
      <c r="B52">
        <v>-4.3893241715453613E-2</v>
      </c>
      <c r="C52">
        <v>7.2302173896920285E-2</v>
      </c>
      <c r="D52">
        <v>6.1896929100150322E-2</v>
      </c>
      <c r="E52">
        <v>9.6807794125985724E-2</v>
      </c>
      <c r="F52">
        <v>6.5292381154950396E-2</v>
      </c>
      <c r="G52">
        <v>0.1173536142499698</v>
      </c>
      <c r="H52">
        <v>2.1550767180842811E-2</v>
      </c>
      <c r="I52">
        <v>6.0559385224204558E-2</v>
      </c>
    </row>
    <row r="53" spans="1:9" x14ac:dyDescent="0.25">
      <c r="A53" s="2">
        <v>43069</v>
      </c>
      <c r="B53">
        <v>4.2274761298363377E-2</v>
      </c>
      <c r="C53">
        <v>5.5464243476355257E-3</v>
      </c>
      <c r="D53">
        <v>9.4052424881037044E-3</v>
      </c>
      <c r="E53">
        <v>2.0277924433257599E-2</v>
      </c>
      <c r="F53">
        <v>3.6457885531006262E-2</v>
      </c>
      <c r="G53">
        <v>0.11361818348606099</v>
      </c>
      <c r="H53">
        <v>3.5938742894838782E-3</v>
      </c>
      <c r="I53">
        <v>9.8745079760504506E-2</v>
      </c>
    </row>
    <row r="54" spans="1:9" x14ac:dyDescent="0.25">
      <c r="A54" s="2">
        <v>43100</v>
      </c>
      <c r="B54">
        <v>2.100240594138492E-2</v>
      </c>
      <c r="C54">
        <v>2.7991603031856101E-3</v>
      </c>
      <c r="D54">
        <v>-3.5721061662091769E-3</v>
      </c>
      <c r="E54">
        <v>-1.5245861369492689E-2</v>
      </c>
      <c r="F54">
        <v>8.7217855472876415E-4</v>
      </c>
      <c r="G54">
        <v>2.0985587575387491E-2</v>
      </c>
      <c r="H54">
        <v>2.4033789670185879E-3</v>
      </c>
      <c r="I54">
        <v>3.8691516042390177E-2</v>
      </c>
    </row>
    <row r="55" spans="1:9" x14ac:dyDescent="0.25">
      <c r="A55" s="2">
        <v>43131</v>
      </c>
      <c r="B55">
        <v>-5.3136530475118897E-2</v>
      </c>
      <c r="C55">
        <v>-1.0950488140917701E-2</v>
      </c>
      <c r="D55">
        <v>6.7005631030338408E-2</v>
      </c>
      <c r="E55">
        <v>-1.0636462050017229E-2</v>
      </c>
      <c r="F55">
        <v>-5.69368093096001E-3</v>
      </c>
      <c r="G55">
        <v>7.949355870073016E-2</v>
      </c>
      <c r="H55">
        <v>3.7271073547670668E-2</v>
      </c>
      <c r="I55">
        <v>9.064744771016886E-2</v>
      </c>
    </row>
    <row r="56" spans="1:9" x14ac:dyDescent="0.25">
      <c r="A56" s="2">
        <v>43159</v>
      </c>
      <c r="B56">
        <v>-9.0572130267081108E-2</v>
      </c>
      <c r="C56">
        <v>-5.4116259059100343E-2</v>
      </c>
      <c r="D56">
        <v>-3.8703349039488362E-2</v>
      </c>
      <c r="E56">
        <v>6.8185039258482405E-2</v>
      </c>
      <c r="F56">
        <v>-7.2467383575888E-2</v>
      </c>
      <c r="G56">
        <v>-0.15562843527393011</v>
      </c>
      <c r="H56">
        <v>-9.1825990019711701E-2</v>
      </c>
      <c r="I56">
        <v>-1.7443556147288208E-2</v>
      </c>
    </row>
    <row r="57" spans="1:9" x14ac:dyDescent="0.25">
      <c r="A57" s="2">
        <v>43190</v>
      </c>
      <c r="B57">
        <v>9.6791278997616637E-3</v>
      </c>
      <c r="C57">
        <v>-1.3320101750644801E-2</v>
      </c>
      <c r="D57">
        <v>-1.5401410612913219E-2</v>
      </c>
      <c r="E57">
        <v>-5.8050747243143193E-2</v>
      </c>
      <c r="F57">
        <v>-8.6217863073324574E-3</v>
      </c>
      <c r="G57">
        <v>-5.6611928356578023E-3</v>
      </c>
      <c r="H57">
        <v>1.3729234294443501E-2</v>
      </c>
      <c r="I57">
        <v>-5.8036974235946559E-3</v>
      </c>
    </row>
    <row r="58" spans="1:9" x14ac:dyDescent="0.25">
      <c r="A58" s="2">
        <v>43220</v>
      </c>
      <c r="B58">
        <v>-7.9091927063027589E-2</v>
      </c>
      <c r="C58">
        <v>-1.295351042330084E-2</v>
      </c>
      <c r="D58">
        <v>-5.5204346423995847E-2</v>
      </c>
      <c r="E58">
        <v>-1.501973036646842E-2</v>
      </c>
      <c r="F58">
        <v>7.0725198108043008E-2</v>
      </c>
      <c r="G58">
        <v>-5.7322970422510888E-3</v>
      </c>
      <c r="H58">
        <v>-5.0656744719208557E-3</v>
      </c>
      <c r="I58">
        <v>2.9349764816238189E-2</v>
      </c>
    </row>
    <row r="59" spans="1:9" x14ac:dyDescent="0.25">
      <c r="A59" s="2">
        <v>43251</v>
      </c>
      <c r="B59">
        <v>1.147366773447267E-2</v>
      </c>
      <c r="C59">
        <v>-4.7298828959788097E-2</v>
      </c>
      <c r="D59">
        <v>-1.4358006871888261E-2</v>
      </c>
      <c r="E59">
        <v>0.1351239944861877</v>
      </c>
      <c r="F59">
        <v>-4.4374279577448328E-2</v>
      </c>
      <c r="G59">
        <v>-6.1044530760369968E-2</v>
      </c>
      <c r="H59">
        <v>-4.8598999678223231E-3</v>
      </c>
      <c r="I59">
        <v>4.9861038059228147E-2</v>
      </c>
    </row>
    <row r="60" spans="1:9" x14ac:dyDescent="0.25">
      <c r="A60" s="2">
        <v>43281</v>
      </c>
      <c r="B60">
        <v>6.6830622263716499E-2</v>
      </c>
      <c r="C60">
        <v>1.437884617562935E-2</v>
      </c>
      <c r="D60">
        <v>-1.139337007005259E-2</v>
      </c>
      <c r="E60">
        <v>-9.4182104971523017E-3</v>
      </c>
      <c r="F60">
        <v>-1.452811483572136E-2</v>
      </c>
      <c r="G60">
        <v>3.7678698790946763E-2</v>
      </c>
      <c r="H60">
        <v>2.908420322232241E-2</v>
      </c>
      <c r="I60">
        <v>0.1128490839503988</v>
      </c>
    </row>
    <row r="61" spans="1:9" x14ac:dyDescent="0.25">
      <c r="A61" s="2">
        <v>43312</v>
      </c>
      <c r="B61">
        <v>4.5529556280109677E-2</v>
      </c>
      <c r="C61">
        <v>9.2137795395167199E-2</v>
      </c>
      <c r="D61">
        <v>3.7437385157644387E-2</v>
      </c>
      <c r="E61">
        <v>2.7983269974130479E-2</v>
      </c>
      <c r="F61">
        <v>5.4246232470971378E-3</v>
      </c>
      <c r="G61">
        <v>4.179800153862212E-2</v>
      </c>
      <c r="H61">
        <v>6.3155537514146376E-2</v>
      </c>
      <c r="I61">
        <v>-3.4764018952088249E-2</v>
      </c>
    </row>
    <row r="62" spans="1:9" x14ac:dyDescent="0.25">
      <c r="A62" s="2">
        <v>43343</v>
      </c>
      <c r="B62">
        <v>2.5593472759401829E-2</v>
      </c>
      <c r="C62">
        <v>2.3148279395667219E-2</v>
      </c>
      <c r="D62">
        <v>2.161406364224772E-2</v>
      </c>
      <c r="E62">
        <v>0.20042220287104179</v>
      </c>
      <c r="F62">
        <v>3.619876780040121E-2</v>
      </c>
      <c r="G62">
        <v>8.054201862763799E-2</v>
      </c>
      <c r="H62">
        <v>-4.4177642991187538E-2</v>
      </c>
      <c r="I62">
        <v>7.1414134150517228E-2</v>
      </c>
    </row>
    <row r="63" spans="1:9" x14ac:dyDescent="0.25">
      <c r="A63" s="2">
        <v>43373</v>
      </c>
      <c r="B63">
        <v>3.3755998809741339E-3</v>
      </c>
      <c r="C63">
        <v>2.5837077350403529E-2</v>
      </c>
      <c r="D63">
        <v>3.2291173738153489E-2</v>
      </c>
      <c r="E63">
        <v>-8.302947583733622E-3</v>
      </c>
      <c r="F63">
        <v>3.1190267674049421E-2</v>
      </c>
      <c r="G63">
        <v>-2.0342134150405419E-2</v>
      </c>
      <c r="H63">
        <v>4.5162492789758923E-2</v>
      </c>
      <c r="I63">
        <v>3.0656984087237941E-2</v>
      </c>
    </row>
  </sheetData>
  <dataValidations disablePrompts="1" count="1">
    <dataValidation type="list" allowBlank="1" showInputMessage="1" showErrorMessage="1" sqref="M2:N2" xr:uid="{C0711FDF-5F97-4256-ACF3-E90FF1A4C840}">
      <formula1>$B$4:$I$4</formula1>
    </dataValidation>
  </dataValidations>
  <pageMargins left="0.75" right="0.75" top="1" bottom="1" header="0.5" footer="0.5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7972-E99A-4D7E-B7AF-D5941769A3B7}">
  <dimension ref="D2:G5"/>
  <sheetViews>
    <sheetView zoomScale="205" zoomScaleNormal="205" workbookViewId="0">
      <selection activeCell="E5" sqref="E5"/>
    </sheetView>
  </sheetViews>
  <sheetFormatPr defaultRowHeight="15" x14ac:dyDescent="0.25"/>
  <sheetData>
    <row r="2" spans="4:7" x14ac:dyDescent="0.25">
      <c r="E2" t="s">
        <v>38</v>
      </c>
      <c r="F2" t="s">
        <v>27</v>
      </c>
      <c r="G2" t="s">
        <v>40</v>
      </c>
    </row>
    <row r="3" spans="4:7" x14ac:dyDescent="0.25">
      <c r="D3" t="s">
        <v>4</v>
      </c>
      <c r="E3" s="3">
        <v>0.1</v>
      </c>
      <c r="F3" s="16">
        <v>0.5</v>
      </c>
      <c r="G3" s="3">
        <v>0.05</v>
      </c>
    </row>
    <row r="4" spans="4:7" x14ac:dyDescent="0.25">
      <c r="D4" t="s">
        <v>37</v>
      </c>
      <c r="E4" s="3">
        <v>0.05</v>
      </c>
      <c r="F4" s="3">
        <f>1-F3</f>
        <v>0.5</v>
      </c>
      <c r="G4" s="3">
        <v>0.02</v>
      </c>
    </row>
    <row r="5" spans="4:7" x14ac:dyDescent="0.25">
      <c r="D5" t="s">
        <v>39</v>
      </c>
      <c r="E5" s="20">
        <f>SUMPRODUCT(E3:E4,F3:F4)</f>
        <v>7.5000000000000011E-2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 Tudose</cp:lastModifiedBy>
  <dcterms:created xsi:type="dcterms:W3CDTF">2021-11-03T08:13:16Z</dcterms:created>
  <dcterms:modified xsi:type="dcterms:W3CDTF">2023-07-27T04:45:23Z</dcterms:modified>
</cp:coreProperties>
</file>