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BBD2F4EE-591E-44E7-B22B-104951EDCB9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2" i="2" l="1"/>
  <c r="AP12" i="2" s="1"/>
  <c r="AQ12" i="2" s="1"/>
  <c r="AR12" i="2" s="1"/>
  <c r="AS12" i="2" s="1"/>
  <c r="AT12" i="2" s="1"/>
  <c r="AO11" i="2"/>
  <c r="AP11" i="2" s="1"/>
  <c r="AQ11" i="2" s="1"/>
  <c r="AR11" i="2" s="1"/>
  <c r="AS11" i="2" s="1"/>
  <c r="AT11" i="2" s="1"/>
  <c r="AO5" i="2"/>
  <c r="AP5" i="2" s="1"/>
  <c r="AQ5" i="2" s="1"/>
  <c r="AR5" i="2" s="1"/>
  <c r="AS5" i="2" s="1"/>
  <c r="AT5" i="2" s="1"/>
  <c r="AO4" i="2"/>
  <c r="AP4" i="2" s="1"/>
  <c r="AQ4" i="2" s="1"/>
  <c r="AR4" i="2" s="1"/>
  <c r="AS4" i="2" s="1"/>
  <c r="AT4" i="2" s="1"/>
  <c r="AP9" i="2"/>
  <c r="AO9" i="2"/>
  <c r="AO7" i="2"/>
  <c r="AP7" i="2" s="1"/>
  <c r="AQ7" i="2" s="1"/>
  <c r="AR7" i="2" s="1"/>
  <c r="AS7" i="2" s="1"/>
  <c r="AT7" i="2" s="1"/>
  <c r="AO6" i="2"/>
  <c r="AP6" i="2" s="1"/>
  <c r="AQ6" i="2" s="1"/>
  <c r="AR6" i="2" s="1"/>
  <c r="AS6" i="2" s="1"/>
  <c r="AT6" i="2" s="1"/>
  <c r="AO3" i="2"/>
  <c r="AH23" i="2"/>
  <c r="AG23" i="2"/>
  <c r="AI22" i="2"/>
  <c r="AH22" i="2"/>
  <c r="AG22" i="2"/>
  <c r="AI21" i="2"/>
  <c r="AH21" i="2"/>
  <c r="AG21" i="2"/>
  <c r="AI20" i="2"/>
  <c r="AH20" i="2"/>
  <c r="AG20" i="2"/>
  <c r="AL27" i="2"/>
  <c r="AM27" i="2"/>
  <c r="AK27" i="2"/>
  <c r="AJ27" i="2"/>
  <c r="AI27" i="2"/>
  <c r="AH27" i="2"/>
  <c r="AG27" i="2"/>
  <c r="AN27" i="2"/>
  <c r="AF14" i="2"/>
  <c r="AF15" i="2" s="1"/>
  <c r="AF26" i="2" s="1"/>
  <c r="AG14" i="2"/>
  <c r="AH14" i="2"/>
  <c r="AH15" i="2" s="1"/>
  <c r="AH26" i="2" s="1"/>
  <c r="AN23" i="2"/>
  <c r="AM23" i="2"/>
  <c r="AL23" i="2"/>
  <c r="AK23" i="2"/>
  <c r="AJ23" i="2"/>
  <c r="AI23" i="2"/>
  <c r="AN22" i="2"/>
  <c r="AM22" i="2"/>
  <c r="AL22" i="2"/>
  <c r="AK22" i="2"/>
  <c r="AJ22" i="2"/>
  <c r="AN21" i="2"/>
  <c r="AM21" i="2"/>
  <c r="AL21" i="2"/>
  <c r="AK21" i="2"/>
  <c r="AJ21" i="2"/>
  <c r="AM20" i="2"/>
  <c r="AL20" i="2"/>
  <c r="AK20" i="2"/>
  <c r="AJ20" i="2"/>
  <c r="AN20" i="2"/>
  <c r="AK14" i="2"/>
  <c r="AK15" i="2" s="1"/>
  <c r="AK26" i="2" s="1"/>
  <c r="AJ14" i="2"/>
  <c r="AJ15" i="2" s="1"/>
  <c r="AJ26" i="2" s="1"/>
  <c r="AI14" i="2"/>
  <c r="AI15" i="2" s="1"/>
  <c r="AI26" i="2" s="1"/>
  <c r="AN15" i="2"/>
  <c r="AN26" i="2" s="1"/>
  <c r="AM15" i="2"/>
  <c r="AM26" i="2" s="1"/>
  <c r="AL15" i="2"/>
  <c r="AL26" i="2" s="1"/>
  <c r="AG15" i="2"/>
  <c r="AG26" i="2" s="1"/>
  <c r="AN8" i="2"/>
  <c r="AN10" i="2" s="1"/>
  <c r="AM8" i="2"/>
  <c r="AM10" i="2" s="1"/>
  <c r="AL8" i="2"/>
  <c r="AL10" i="2" s="1"/>
  <c r="AK8" i="2"/>
  <c r="AK10" i="2" s="1"/>
  <c r="AJ8" i="2"/>
  <c r="AJ10" i="2" s="1"/>
  <c r="AI8" i="2"/>
  <c r="AI10" i="2" s="1"/>
  <c r="AH8" i="2"/>
  <c r="AG8" i="2"/>
  <c r="AG10" i="2" s="1"/>
  <c r="AF8" i="2"/>
  <c r="AF10" i="2" s="1"/>
  <c r="AG2" i="2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R14" i="2"/>
  <c r="S14" i="2" s="1"/>
  <c r="R18" i="2"/>
  <c r="S18" i="2" s="1"/>
  <c r="T18" i="2" s="1"/>
  <c r="U18" i="2" s="1"/>
  <c r="V18" i="2" s="1"/>
  <c r="R12" i="2"/>
  <c r="S12" i="2" s="1"/>
  <c r="T12" i="2" s="1"/>
  <c r="U12" i="2" s="1"/>
  <c r="V12" i="2" s="1"/>
  <c r="R11" i="2"/>
  <c r="S11" i="2" s="1"/>
  <c r="T11" i="2" s="1"/>
  <c r="U11" i="2" s="1"/>
  <c r="V11" i="2" s="1"/>
  <c r="R9" i="2"/>
  <c r="S9" i="2" s="1"/>
  <c r="T9" i="2" s="1"/>
  <c r="U9" i="2" s="1"/>
  <c r="V9" i="2" s="1"/>
  <c r="P25" i="2"/>
  <c r="O25" i="2"/>
  <c r="N25" i="2"/>
  <c r="M25" i="2"/>
  <c r="L25" i="2"/>
  <c r="K25" i="2"/>
  <c r="J25" i="2"/>
  <c r="I25" i="2"/>
  <c r="H25" i="2"/>
  <c r="G25" i="2"/>
  <c r="Q25" i="2"/>
  <c r="Q23" i="2"/>
  <c r="P23" i="2"/>
  <c r="O23" i="2"/>
  <c r="N23" i="2"/>
  <c r="M23" i="2"/>
  <c r="L23" i="2"/>
  <c r="K23" i="2"/>
  <c r="J23" i="2"/>
  <c r="I23" i="2"/>
  <c r="H23" i="2"/>
  <c r="G23" i="2"/>
  <c r="Q22" i="2"/>
  <c r="P22" i="2"/>
  <c r="O22" i="2"/>
  <c r="N22" i="2"/>
  <c r="M22" i="2"/>
  <c r="L22" i="2"/>
  <c r="K22" i="2"/>
  <c r="J22" i="2"/>
  <c r="I22" i="2"/>
  <c r="H22" i="2"/>
  <c r="G22" i="2"/>
  <c r="Q21" i="2"/>
  <c r="P21" i="2"/>
  <c r="O21" i="2"/>
  <c r="N21" i="2"/>
  <c r="M21" i="2"/>
  <c r="L21" i="2"/>
  <c r="K21" i="2"/>
  <c r="J21" i="2"/>
  <c r="I21" i="2"/>
  <c r="H21" i="2"/>
  <c r="G21" i="2"/>
  <c r="Q20" i="2"/>
  <c r="P20" i="2"/>
  <c r="O20" i="2"/>
  <c r="N20" i="2"/>
  <c r="M20" i="2"/>
  <c r="L20" i="2"/>
  <c r="K20" i="2"/>
  <c r="J20" i="2"/>
  <c r="I20" i="2"/>
  <c r="H20" i="2"/>
  <c r="G20" i="2"/>
  <c r="AH24" i="2" l="1"/>
  <c r="AO8" i="2"/>
  <c r="AO10" i="2" s="1"/>
  <c r="AO13" i="2" s="1"/>
  <c r="AO14" i="2" s="1"/>
  <c r="AM24" i="2"/>
  <c r="AN24" i="2"/>
  <c r="AP3" i="2"/>
  <c r="AQ3" i="2" s="1"/>
  <c r="AR3" i="2" s="1"/>
  <c r="AS3" i="2" s="1"/>
  <c r="AT3" i="2" s="1"/>
  <c r="AO15" i="2"/>
  <c r="AL24" i="2"/>
  <c r="AJ24" i="2"/>
  <c r="AK24" i="2"/>
  <c r="R15" i="2"/>
  <c r="R26" i="2" s="1"/>
  <c r="AG24" i="2"/>
  <c r="AH10" i="2"/>
  <c r="R25" i="2"/>
  <c r="AI24" i="2"/>
  <c r="AQ9" i="2"/>
  <c r="S25" i="2"/>
  <c r="T14" i="2"/>
  <c r="S15" i="2"/>
  <c r="S26" i="2" s="1"/>
  <c r="C15" i="2"/>
  <c r="C26" i="2" s="1"/>
  <c r="C8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9" i="2"/>
  <c r="P15" i="2"/>
  <c r="P26" i="2" s="1"/>
  <c r="O15" i="2"/>
  <c r="O26" i="2" s="1"/>
  <c r="N15" i="2"/>
  <c r="N26" i="2" s="1"/>
  <c r="M15" i="2"/>
  <c r="M26" i="2" s="1"/>
  <c r="L15" i="2"/>
  <c r="L26" i="2" s="1"/>
  <c r="K15" i="2"/>
  <c r="K26" i="2" s="1"/>
  <c r="J15" i="2"/>
  <c r="J26" i="2" s="1"/>
  <c r="I15" i="2"/>
  <c r="I26" i="2" s="1"/>
  <c r="H15" i="2"/>
  <c r="H26" i="2" s="1"/>
  <c r="G15" i="2"/>
  <c r="G26" i="2" s="1"/>
  <c r="F15" i="2"/>
  <c r="F26" i="2" s="1"/>
  <c r="E15" i="2"/>
  <c r="E26" i="2" s="1"/>
  <c r="D15" i="2"/>
  <c r="D26" i="2" s="1"/>
  <c r="Q15" i="2"/>
  <c r="Q26" i="2" s="1"/>
  <c r="Q8" i="2"/>
  <c r="P8" i="2"/>
  <c r="O8" i="2"/>
  <c r="N8" i="2"/>
  <c r="M8" i="2"/>
  <c r="M24" i="2" s="1"/>
  <c r="L8" i="2"/>
  <c r="K8" i="2"/>
  <c r="J8" i="2"/>
  <c r="I8" i="2"/>
  <c r="H8" i="2"/>
  <c r="G8" i="2"/>
  <c r="F8" i="2"/>
  <c r="E8" i="2"/>
  <c r="D8" i="2"/>
  <c r="O8" i="1"/>
  <c r="O5" i="1"/>
  <c r="J24" i="2" l="1"/>
  <c r="P24" i="2"/>
  <c r="AO16" i="2"/>
  <c r="AR8" i="2"/>
  <c r="G24" i="2"/>
  <c r="N24" i="2"/>
  <c r="AQ8" i="2"/>
  <c r="AQ10" i="2" s="1"/>
  <c r="AQ13" i="2" s="1"/>
  <c r="AQ14" i="2" s="1"/>
  <c r="AQ15" i="2" s="1"/>
  <c r="AQ16" i="2" s="1"/>
  <c r="AP8" i="2"/>
  <c r="AP10" i="2" s="1"/>
  <c r="AP13" i="2" s="1"/>
  <c r="AP14" i="2" s="1"/>
  <c r="AP15" i="2" s="1"/>
  <c r="AP16" i="2" s="1"/>
  <c r="H24" i="2"/>
  <c r="T15" i="2"/>
  <c r="T26" i="2" s="1"/>
  <c r="U14" i="2"/>
  <c r="V14" i="2" s="1"/>
  <c r="I24" i="2"/>
  <c r="O24" i="2"/>
  <c r="K24" i="2"/>
  <c r="Q10" i="2"/>
  <c r="R8" i="2"/>
  <c r="Q24" i="2"/>
  <c r="L24" i="2"/>
  <c r="R16" i="2"/>
  <c r="R17" i="2" s="1"/>
  <c r="AT8" i="2"/>
  <c r="AS8" i="2"/>
  <c r="AR9" i="2"/>
  <c r="T16" i="2"/>
  <c r="T17" i="2" s="1"/>
  <c r="T25" i="2"/>
  <c r="S16" i="2"/>
  <c r="S17" i="2" s="1"/>
  <c r="U15" i="2" l="1"/>
  <c r="U26" i="2" s="1"/>
  <c r="R24" i="2"/>
  <c r="S8" i="2"/>
  <c r="U25" i="2"/>
  <c r="AS9" i="2"/>
  <c r="AR10" i="2"/>
  <c r="AR13" i="2" s="1"/>
  <c r="AR14" i="2" s="1"/>
  <c r="U16" i="2"/>
  <c r="U17" i="2" s="1"/>
  <c r="V25" i="2"/>
  <c r="V15" i="2"/>
  <c r="V26" i="2" s="1"/>
  <c r="AR15" i="2" l="1"/>
  <c r="AR16" i="2" s="1"/>
  <c r="T8" i="2"/>
  <c r="S24" i="2"/>
  <c r="AT9" i="2"/>
  <c r="AT10" i="2" s="1"/>
  <c r="AT13" i="2" s="1"/>
  <c r="AT14" i="2" s="1"/>
  <c r="AS10" i="2"/>
  <c r="AS13" i="2" s="1"/>
  <c r="AS14" i="2" s="1"/>
  <c r="V16" i="2"/>
  <c r="V17" i="2" s="1"/>
  <c r="AS15" i="2" l="1"/>
  <c r="AS16" i="2"/>
  <c r="AT15" i="2"/>
  <c r="AT16" i="2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U8" i="2"/>
  <c r="T24" i="2"/>
  <c r="AQ22" i="2" l="1"/>
  <c r="AQ23" i="2" s="1"/>
  <c r="AQ25" i="2" s="1"/>
  <c r="V8" i="2"/>
  <c r="V24" i="2" s="1"/>
  <c r="U24" i="2"/>
</calcChain>
</file>

<file path=xl/sharedStrings.xml><?xml version="1.0" encoding="utf-8"?>
<sst xmlns="http://schemas.openxmlformats.org/spreadsheetml/2006/main" count="66" uniqueCount="63">
  <si>
    <t>Price</t>
  </si>
  <si>
    <t>Shares</t>
  </si>
  <si>
    <t>Cash</t>
  </si>
  <si>
    <t>MC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</si>
  <si>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</si>
  <si>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</si>
  <si>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</si>
  <si>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</si>
  <si>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</si>
  <si>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</si>
  <si>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</si>
  <si>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</si>
  <si>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</si>
  <si>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</si>
  <si>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</si>
  <si>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</si>
  <si>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</si>
  <si>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</si>
  <si>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</si>
  <si>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</si>
  <si>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https://www.investopedia.com/how-micron-makes-money-4797985</t>
  </si>
  <si>
    <t>CNBU</t>
  </si>
  <si>
    <t>MBU</t>
  </si>
  <si>
    <t>SBU</t>
  </si>
  <si>
    <t>EBU</t>
  </si>
  <si>
    <t>Other</t>
  </si>
  <si>
    <t>Revenue</t>
  </si>
  <si>
    <t>COGS</t>
  </si>
  <si>
    <t>Gross Margin</t>
  </si>
  <si>
    <t>R&amp;D</t>
  </si>
  <si>
    <t>SG&amp;A</t>
  </si>
  <si>
    <t>OpInc</t>
  </si>
  <si>
    <t>Taxes</t>
  </si>
  <si>
    <t>Net Income</t>
  </si>
  <si>
    <t>PreTax</t>
  </si>
  <si>
    <t>EPS</t>
  </si>
  <si>
    <t>Investments</t>
  </si>
  <si>
    <t>Net Cash</t>
  </si>
  <si>
    <t>AR</t>
  </si>
  <si>
    <t>Inventories</t>
  </si>
  <si>
    <t>PPE</t>
  </si>
  <si>
    <t>Total Assets</t>
  </si>
  <si>
    <t>SE</t>
  </si>
  <si>
    <t>L+SE</t>
  </si>
  <si>
    <t>Q322</t>
  </si>
  <si>
    <t>CNBU Y/Y</t>
  </si>
  <si>
    <t>MBU Y/Y</t>
  </si>
  <si>
    <t>SBU Y/Y</t>
  </si>
  <si>
    <t>EBU Y/Y</t>
  </si>
  <si>
    <t>Revenue Y/Y</t>
  </si>
  <si>
    <t>PreTax Y/Y</t>
  </si>
  <si>
    <t>Q422</t>
  </si>
  <si>
    <t>Q123</t>
  </si>
  <si>
    <t>Q223</t>
  </si>
  <si>
    <t>Q323</t>
  </si>
  <si>
    <t>Q423</t>
  </si>
  <si>
    <t>Tax Rate</t>
  </si>
  <si>
    <t>Net Income Y/Y</t>
  </si>
  <si>
    <t>Terminal</t>
  </si>
  <si>
    <t>Discount</t>
  </si>
  <si>
    <t>NPV</t>
  </si>
  <si>
    <t>Return</t>
  </si>
  <si>
    <t>current share price expects a 0.25%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</si>
</sst>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2" fontId="4" fillId="0" borderId="0" xfId="0" applyNumberFormat="1" applyFont="1"/>
    <xf numFmtId="3" fontId="4" fillId="0" borderId="0" xfId="0" applyNumberFormat="1" applyFont="1"/>
    <xf numFmtId="0" fontId="3" fillId="0" borderId="0" xfId="0" applyFont="1"/>
    <xf numFmtId="14" fontId="4" fillId="0" borderId="0" xfId="0" applyNumberFormat="1" applyFont="1"/>
    <xf numFmtId="3" fontId="3" fillId="0" borderId="0" xfId="0" applyNumberFormat="1" applyFont="1"/>
    <xf numFmtId="4" fontId="4" fillId="0" borderId="0" xfId="0" applyNumberFormat="1" applyFont="1"/>
    <xf numFmtId="9" fontId="4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2" fillId="0" borderId="1" xfId="0" applyFont="1" applyBorder="1"/>
    <xf numFmtId="0" fontId="2" fillId="0" borderId="3" xfId="0" applyFont="1" applyBorder="1"/>
    <xf numFmtId="9" fontId="2" fillId="0" borderId="4" xfId="0" applyNumberFormat="1" applyFont="1" applyBorder="1"/>
    <xf numFmtId="3" fontId="2" fillId="0" borderId="3" xfId="0" applyNumberFormat="1" applyFont="1" applyBorder="1"/>
    <xf numFmtId="4" fontId="2" fillId="0" borderId="4" xfId="0" applyNumberFormat="1" applyFont="1" applyBorder="1"/>
    <xf numFmtId="0" fontId="2" fillId="0" borderId="4" xfId="0" applyFont="1" applyBorder="1"/>
    <xf numFmtId="3" fontId="2" fillId="0" borderId="5" xfId="0" applyNumberFormat="1" applyFont="1" applyBorder="1"/>
    <xf numFmtId="9" fontId="2" fillId="0" borderId="6" xfId="0" applyNumberFormat="1" applyFont="1" applyBorder="1"/>
    <xf numFmtId="9" fontId="2" fillId="0" borderId="2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17</xdr:col>
      <xdr:colOff>0</xdr:colOff>
      <xdr:row>40</xdr:row>
      <xdr:rowOff>137160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6EB3AA-99B5-D589-9E65-86F2D016CAEC}"/>
            </a:ext>
          </a:extLst>
        </xdr:cNvPr>
        <xdr:cNvCxnSpPr/>
      </xdr:nvCxnSpPr>
      <xdr:spPr>
        <a:xfrm>
          <a:off x="10896600" y="0"/>
          <a:ext cx="0" cy="6842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0</xdr:row>
      <xdr:rowOff>19050</xdr:rowOff>
    </xdr:from>
    <xdr:to>
      <xdr:col>40</xdr:col>
      <xdr:colOff>0</xdr:colOff>
      <xdr:row>42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3100F8F-F084-3D5A-D0C2-23ABBA946E0E}"/>
            </a:ext>
          </a:extLst>
        </xdr:cNvPr>
        <xdr:cNvCxnSpPr/>
      </xdr:nvCxnSpPr>
      <xdr:spPr>
        <a:xfrm>
          <a:off x="24793575" y="19050"/>
          <a:ext cx="0" cy="6838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8"/>
  <sheetViews>
    <sheetView workbookViewId="0">
      <selection activeCell="O5" sqref="O5"/>
    </sheetView>
  </sheetViews>
  <sheetFormatPr defaultColWidth="9.109375" defaultRowHeight="13.2" x14ac:dyDescent="0.25"/>
  <cols>
    <col min="1" max="16384" width="9.109375" style="1"/>
  </cols>
  <sheetData>
    <row r="3" spans="3:15" x14ac:dyDescent="0.25">
      <c r="N3" s="1" t="s">
        <v>0</v>
      </c>
      <c r="O3" s="2">
        <v>65.040000000000006</v>
      </c>
    </row>
    <row r="4" spans="3:15" x14ac:dyDescent="0.25">
      <c r="C4" s="1" t="s">
        <v>20</v>
      </c>
      <c r="N4" s="1" t="s">
        <v>1</v>
      </c>
      <c r="O4" s="3">
        <v>1103</v>
      </c>
    </row>
    <row r="5" spans="3:15" x14ac:dyDescent="0.25">
      <c r="N5" s="1" t="s">
        <v>3</v>
      </c>
      <c r="O5" s="3">
        <f>O3*O4</f>
        <v>71739.12000000001</v>
      </c>
    </row>
    <row r="6" spans="3:15" x14ac:dyDescent="0.25">
      <c r="N6" s="1" t="s">
        <v>2</v>
      </c>
      <c r="O6" s="3">
        <v>9157</v>
      </c>
    </row>
    <row r="7" spans="3:15" x14ac:dyDescent="0.25">
      <c r="N7" s="1" t="s">
        <v>4</v>
      </c>
      <c r="O7" s="3">
        <v>6856</v>
      </c>
    </row>
    <row r="8" spans="3:15" x14ac:dyDescent="0.25">
      <c r="N8" s="1" t="s">
        <v>5</v>
      </c>
      <c r="O8" s="3">
        <f>O5-O6+O7</f>
        <v>69438.12000000001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01A6-9189-4B2B-91A3-623AC915F19B}">
  <dimension ref="B1:DM38"/>
  <sheetViews>
    <sheetView tabSelected="1" workbookViewId="0">
      <pane xSplit="2" ySplit="2" topLeftCell="AH3" activePane="bottomRight" state="frozen"/>
      <selection pane="topRight" activeCell="C1" sqref="C1"/>
      <selection pane="bottomLeft" activeCell="A3" sqref="A3"/>
      <selection pane="bottomRight" activeCell="AQ20" sqref="AQ20"/>
    </sheetView>
  </sheetViews>
  <sheetFormatPr defaultColWidth="0" defaultRowHeight="13.2" x14ac:dyDescent="0.25"/>
  <cols>
    <col min="1" max="1" width="9.109375" style="1" customWidth="1"/>
    <col min="2" max="2" width="14.33203125" style="1" bestFit="1" customWidth="1"/>
    <col min="3" max="6" width="9.109375" style="1" customWidth="1"/>
    <col min="7" max="7" width="10.109375" style="1" bestFit="1" customWidth="1"/>
    <col min="8" max="126" width="9.109375" style="1" customWidth="1"/>
    <col min="127" max="16384" width="0" style="1" hidden="1"/>
  </cols>
  <sheetData>
    <row r="1" spans="2:117" x14ac:dyDescent="0.25"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2:117" x14ac:dyDescent="0.25"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44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AF2" s="1">
        <v>2013</v>
      </c>
      <c r="AG2" s="1">
        <f t="shared" ref="AG2:AN2" si="0">AF2+1</f>
        <v>2014</v>
      </c>
      <c r="AH2" s="1">
        <f t="shared" si="0"/>
        <v>2015</v>
      </c>
      <c r="AI2" s="1">
        <f t="shared" si="0"/>
        <v>2016</v>
      </c>
      <c r="AJ2" s="1">
        <f t="shared" si="0"/>
        <v>2017</v>
      </c>
      <c r="AK2" s="1">
        <f t="shared" si="0"/>
        <v>2018</v>
      </c>
      <c r="AL2" s="1">
        <f t="shared" si="0"/>
        <v>2019</v>
      </c>
      <c r="AM2" s="1">
        <f t="shared" si="0"/>
        <v>2020</v>
      </c>
      <c r="AN2" s="1">
        <f t="shared" si="0"/>
        <v>2021</v>
      </c>
      <c r="AO2" s="1">
        <f t="shared" ref="AO2" si="1">AN2+1</f>
        <v>2022</v>
      </c>
      <c r="AP2" s="1">
        <f t="shared" ref="AP2" si="2">AO2+1</f>
        <v>2023</v>
      </c>
      <c r="AQ2" s="1">
        <f t="shared" ref="AQ2" si="3">AP2+1</f>
        <v>2024</v>
      </c>
      <c r="AR2" s="1">
        <f t="shared" ref="AR2" si="4">AQ2+1</f>
        <v>2025</v>
      </c>
      <c r="AS2" s="1">
        <f t="shared" ref="AS2" si="5">AR2+1</f>
        <v>2026</v>
      </c>
      <c r="AT2" s="1">
        <f t="shared" ref="AT2" si="6">AS2+1</f>
        <v>2027</v>
      </c>
      <c r="AU2" s="1">
        <f t="shared" ref="AU2" si="7">AT2+1</f>
        <v>2028</v>
      </c>
      <c r="AV2" s="1">
        <f t="shared" ref="AV2" si="8">AU2+1</f>
        <v>2029</v>
      </c>
      <c r="AW2" s="1">
        <f t="shared" ref="AW2" si="9">AV2+1</f>
        <v>2030</v>
      </c>
      <c r="AX2" s="1">
        <f t="shared" ref="AX2" si="10">AW2+1</f>
        <v>2031</v>
      </c>
      <c r="AY2" s="1">
        <f t="shared" ref="AY2" si="11">AX2+1</f>
        <v>2032</v>
      </c>
      <c r="AZ2" s="1">
        <f t="shared" ref="AZ2" si="12">AY2+1</f>
        <v>2033</v>
      </c>
      <c r="BA2" s="1">
        <f t="shared" ref="BA2" si="13">AZ2+1</f>
        <v>2034</v>
      </c>
      <c r="BB2" s="1">
        <f t="shared" ref="BB2" si="14">BA2+1</f>
        <v>2035</v>
      </c>
      <c r="BC2" s="1">
        <f t="shared" ref="BC2" si="15">BB2+1</f>
        <v>2036</v>
      </c>
      <c r="BD2" s="1">
        <f t="shared" ref="BD2" si="16">BC2+1</f>
        <v>2037</v>
      </c>
      <c r="BE2" s="1">
        <f t="shared" ref="BE2" si="17">BD2+1</f>
        <v>2038</v>
      </c>
      <c r="BF2" s="1">
        <f t="shared" ref="BF2" si="18">BE2+1</f>
        <v>2039</v>
      </c>
      <c r="BG2" s="1">
        <f t="shared" ref="BG2" si="19">BF2+1</f>
        <v>2040</v>
      </c>
      <c r="BH2" s="1">
        <f t="shared" ref="BH2" si="20">BG2+1</f>
        <v>2041</v>
      </c>
      <c r="BI2" s="1">
        <f t="shared" ref="BI2" si="21">BH2+1</f>
        <v>2042</v>
      </c>
      <c r="BJ2" s="1">
        <f t="shared" ref="BJ2" si="22">BI2+1</f>
        <v>2043</v>
      </c>
      <c r="BK2" s="1">
        <f t="shared" ref="BK2" si="23">BJ2+1</f>
        <v>2044</v>
      </c>
      <c r="BL2" s="1">
        <f t="shared" ref="BL2" si="24">BK2+1</f>
        <v>2045</v>
      </c>
      <c r="BM2" s="1">
        <f t="shared" ref="BM2" si="25">BL2+1</f>
        <v>2046</v>
      </c>
      <c r="BN2" s="1">
        <f t="shared" ref="BN2" si="26">BM2+1</f>
        <v>2047</v>
      </c>
      <c r="BO2" s="1">
        <f t="shared" ref="BO2" si="27">BN2+1</f>
        <v>2048</v>
      </c>
      <c r="BP2" s="1">
        <f t="shared" ref="BP2" si="28">BO2+1</f>
        <v>2049</v>
      </c>
      <c r="BQ2" s="1">
        <f t="shared" ref="BQ2" si="29">BP2+1</f>
        <v>2050</v>
      </c>
      <c r="BR2" s="1">
        <f t="shared" ref="BR2" si="30">BQ2+1</f>
        <v>2051</v>
      </c>
      <c r="BS2" s="1">
        <f t="shared" ref="BS2" si="31">BR2+1</f>
        <v>2052</v>
      </c>
      <c r="BT2" s="1">
        <f t="shared" ref="BT2" si="32">BS2+1</f>
        <v>2053</v>
      </c>
      <c r="BU2" s="1">
        <f t="shared" ref="BU2" si="33">BT2+1</f>
        <v>2054</v>
      </c>
      <c r="BV2" s="1">
        <f t="shared" ref="BV2" si="34">BU2+1</f>
        <v>2055</v>
      </c>
      <c r="BW2" s="1">
        <f t="shared" ref="BW2" si="35">BV2+1</f>
        <v>2056</v>
      </c>
      <c r="BX2" s="1">
        <f t="shared" ref="BX2" si="36">BW2+1</f>
        <v>2057</v>
      </c>
      <c r="BY2" s="1">
        <f t="shared" ref="BY2" si="37">BX2+1</f>
        <v>2058</v>
      </c>
      <c r="BZ2" s="1">
        <f t="shared" ref="BZ2" si="38">BY2+1</f>
        <v>2059</v>
      </c>
      <c r="CA2" s="1">
        <f t="shared" ref="CA2" si="39">BZ2+1</f>
        <v>2060</v>
      </c>
      <c r="CB2" s="1">
        <f t="shared" ref="CB2" si="40">CA2+1</f>
        <v>2061</v>
      </c>
      <c r="CC2" s="1">
        <f t="shared" ref="CC2" si="41">CB2+1</f>
        <v>2062</v>
      </c>
      <c r="CD2" s="1">
        <f t="shared" ref="CD2" si="42">CC2+1</f>
        <v>2063</v>
      </c>
      <c r="CE2" s="1">
        <f t="shared" ref="CE2" si="43">CD2+1</f>
        <v>2064</v>
      </c>
      <c r="CF2" s="1">
        <f t="shared" ref="CF2" si="44">CE2+1</f>
        <v>2065</v>
      </c>
      <c r="CG2" s="1">
        <f t="shared" ref="CG2" si="45">CF2+1</f>
        <v>2066</v>
      </c>
      <c r="CH2" s="1">
        <f t="shared" ref="CH2" si="46">CG2+1</f>
        <v>2067</v>
      </c>
      <c r="CI2" s="1">
        <f t="shared" ref="CI2" si="47">CH2+1</f>
        <v>2068</v>
      </c>
      <c r="CJ2" s="1">
        <f t="shared" ref="CJ2" si="48">CI2+1</f>
        <v>2069</v>
      </c>
      <c r="CK2" s="1">
        <f t="shared" ref="CK2" si="49">CJ2+1</f>
        <v>2070</v>
      </c>
      <c r="CL2" s="1">
        <f t="shared" ref="CL2" si="50">CK2+1</f>
        <v>2071</v>
      </c>
      <c r="CM2" s="1">
        <f t="shared" ref="CM2" si="51">CL2+1</f>
        <v>2072</v>
      </c>
      <c r="CN2" s="1">
        <f t="shared" ref="CN2" si="52">CM2+1</f>
        <v>2073</v>
      </c>
      <c r="CO2" s="1">
        <f t="shared" ref="CO2" si="53">CN2+1</f>
        <v>2074</v>
      </c>
      <c r="CP2" s="1">
        <f t="shared" ref="CP2" si="54">CO2+1</f>
        <v>2075</v>
      </c>
      <c r="CQ2" s="1">
        <f t="shared" ref="CQ2" si="55">CP2+1</f>
        <v>2076</v>
      </c>
      <c r="CR2" s="1">
        <f t="shared" ref="CR2" si="56">CQ2+1</f>
        <v>2077</v>
      </c>
      <c r="CS2" s="1">
        <f t="shared" ref="CS2" si="57">CR2+1</f>
        <v>2078</v>
      </c>
      <c r="CT2" s="1">
        <f t="shared" ref="CT2" si="58">CS2+1</f>
        <v>2079</v>
      </c>
      <c r="CU2" s="1">
        <f t="shared" ref="CU2" si="59">CT2+1</f>
        <v>2080</v>
      </c>
      <c r="CV2" s="1">
        <f t="shared" ref="CV2" si="60">CU2+1</f>
        <v>2081</v>
      </c>
      <c r="CW2" s="1">
        <f t="shared" ref="CW2" si="61">CV2+1</f>
        <v>2082</v>
      </c>
      <c r="CX2" s="1">
        <f t="shared" ref="CX2" si="62">CW2+1</f>
        <v>2083</v>
      </c>
      <c r="CY2" s="1">
        <f t="shared" ref="CY2" si="63">CX2+1</f>
        <v>2084</v>
      </c>
      <c r="CZ2" s="1">
        <f t="shared" ref="CZ2" si="64">CY2+1</f>
        <v>2085</v>
      </c>
      <c r="DA2" s="1">
        <f t="shared" ref="DA2" si="65">CZ2+1</f>
        <v>2086</v>
      </c>
      <c r="DB2" s="1">
        <f t="shared" ref="DB2" si="66">DA2+1</f>
        <v>2087</v>
      </c>
      <c r="DC2" s="1">
        <f t="shared" ref="DC2" si="67">DB2+1</f>
        <v>2088</v>
      </c>
      <c r="DD2" s="1">
        <f t="shared" ref="DD2" si="68">DC2+1</f>
        <v>2089</v>
      </c>
      <c r="DE2" s="1">
        <f t="shared" ref="DE2" si="69">DD2+1</f>
        <v>2090</v>
      </c>
      <c r="DF2" s="1">
        <f t="shared" ref="DF2" si="70">DE2+1</f>
        <v>2091</v>
      </c>
      <c r="DG2" s="1">
        <f t="shared" ref="DG2" si="71">DF2+1</f>
        <v>2092</v>
      </c>
      <c r="DH2" s="1">
        <f t="shared" ref="DH2" si="72">DG2+1</f>
        <v>2093</v>
      </c>
      <c r="DI2" s="1">
        <f t="shared" ref="DI2" si="73">DH2+1</f>
        <v>2094</v>
      </c>
      <c r="DJ2" s="1">
        <f t="shared" ref="DJ2" si="74">DI2+1</f>
        <v>2095</v>
      </c>
      <c r="DK2" s="1">
        <f t="shared" ref="DK2" si="75">DJ2+1</f>
        <v>2096</v>
      </c>
      <c r="DL2" s="1">
        <f t="shared" ref="DL2" si="76">DK2+1</f>
        <v>2097</v>
      </c>
      <c r="DM2" s="1">
        <f t="shared" ref="DM2" si="77">DL2+1</f>
        <v>2098</v>
      </c>
    </row>
    <row r="3" spans="2:117" x14ac:dyDescent="0.25">
      <c r="B3" s="4" t="s">
        <v>21</v>
      </c>
      <c r="C3" s="4">
        <v>1979</v>
      </c>
      <c r="D3" s="1">
        <v>2382</v>
      </c>
      <c r="E3" s="3">
        <v>2079</v>
      </c>
      <c r="F3" s="3">
        <v>2744</v>
      </c>
      <c r="G3" s="3">
        <v>2546</v>
      </c>
      <c r="H3" s="3">
        <v>1967</v>
      </c>
      <c r="I3" s="3">
        <v>2218</v>
      </c>
      <c r="J3" s="3">
        <v>5549</v>
      </c>
      <c r="K3" s="3">
        <v>2636</v>
      </c>
      <c r="L3" s="3">
        <v>2636</v>
      </c>
      <c r="M3" s="3">
        <v>3304</v>
      </c>
      <c r="N3" s="3">
        <v>3794</v>
      </c>
      <c r="O3" s="3">
        <v>3406</v>
      </c>
      <c r="P3" s="3">
        <v>3461</v>
      </c>
      <c r="Q3" s="3">
        <v>3895</v>
      </c>
      <c r="T3" s="3"/>
      <c r="AF3" s="1">
        <v>3462</v>
      </c>
      <c r="AG3" s="1">
        <v>7333</v>
      </c>
      <c r="AH3" s="1">
        <v>6725</v>
      </c>
      <c r="AI3" s="1">
        <v>4529</v>
      </c>
      <c r="AJ3" s="1">
        <v>8624</v>
      </c>
      <c r="AK3" s="1">
        <v>15252</v>
      </c>
      <c r="AL3" s="1">
        <v>9968</v>
      </c>
      <c r="AM3" s="1">
        <v>9184</v>
      </c>
      <c r="AN3" s="1">
        <v>12280</v>
      </c>
      <c r="AO3" s="3">
        <f>AN3*1.03</f>
        <v>12648.4</v>
      </c>
      <c r="AP3" s="3">
        <f t="shared" ref="AP3:AT3" si="78">AO3*1.03</f>
        <v>13027.852000000001</v>
      </c>
      <c r="AQ3" s="3">
        <f t="shared" si="78"/>
        <v>13418.68756</v>
      </c>
      <c r="AR3" s="3">
        <f t="shared" si="78"/>
        <v>13821.248186800001</v>
      </c>
      <c r="AS3" s="3">
        <f t="shared" si="78"/>
        <v>14235.885632404003</v>
      </c>
      <c r="AT3" s="3">
        <f t="shared" si="78"/>
        <v>14662.962201376124</v>
      </c>
    </row>
    <row r="4" spans="2:117" x14ac:dyDescent="0.25">
      <c r="B4" s="4" t="s">
        <v>22</v>
      </c>
      <c r="C4" s="4">
        <v>1457</v>
      </c>
      <c r="D4" s="1">
        <v>1611</v>
      </c>
      <c r="E4" s="3">
        <v>1714</v>
      </c>
      <c r="F4" s="3">
        <v>920</v>
      </c>
      <c r="G4" s="3">
        <v>1501</v>
      </c>
      <c r="H4" s="3">
        <v>1258</v>
      </c>
      <c r="I4" s="3">
        <v>1525</v>
      </c>
      <c r="J4" s="3">
        <v>2919</v>
      </c>
      <c r="K4" s="3">
        <v>1811</v>
      </c>
      <c r="L4" s="3">
        <v>1811</v>
      </c>
      <c r="M4" s="3">
        <v>1999</v>
      </c>
      <c r="N4" s="3">
        <v>1892</v>
      </c>
      <c r="O4" s="3">
        <v>1907</v>
      </c>
      <c r="P4" s="3">
        <v>1875</v>
      </c>
      <c r="Q4" s="3">
        <v>1967</v>
      </c>
      <c r="T4" s="3"/>
      <c r="AF4" s="1">
        <v>1214</v>
      </c>
      <c r="AG4" s="1">
        <v>3627</v>
      </c>
      <c r="AH4" s="1">
        <v>3692</v>
      </c>
      <c r="AI4" s="1">
        <v>2569</v>
      </c>
      <c r="AJ4" s="1">
        <v>4424</v>
      </c>
      <c r="AK4" s="1">
        <v>6579</v>
      </c>
      <c r="AL4" s="1">
        <v>6403</v>
      </c>
      <c r="AM4" s="1">
        <v>5702</v>
      </c>
      <c r="AN4" s="1">
        <v>7203</v>
      </c>
      <c r="AO4" s="3">
        <f t="shared" ref="AO4" si="79">AN4*1.04</f>
        <v>7491.12</v>
      </c>
      <c r="AP4" s="3">
        <f>AO4*1.04</f>
        <v>7790.7647999999999</v>
      </c>
      <c r="AQ4" s="3">
        <f t="shared" ref="AQ4:AT4" si="80">AP4*1.04</f>
        <v>8102.3953920000004</v>
      </c>
      <c r="AR4" s="3">
        <f t="shared" si="80"/>
        <v>8426.491207680001</v>
      </c>
      <c r="AS4" s="3">
        <f t="shared" si="80"/>
        <v>8763.5508559872014</v>
      </c>
      <c r="AT4" s="3">
        <f t="shared" si="80"/>
        <v>9114.0928902266896</v>
      </c>
    </row>
    <row r="5" spans="2:117" x14ac:dyDescent="0.25">
      <c r="B5" s="4" t="s">
        <v>23</v>
      </c>
      <c r="C5" s="4">
        <v>968</v>
      </c>
      <c r="D5" s="1">
        <v>1022</v>
      </c>
      <c r="E5" s="3">
        <v>813</v>
      </c>
      <c r="F5" s="3">
        <v>962</v>
      </c>
      <c r="G5" s="3">
        <v>911</v>
      </c>
      <c r="H5" s="3">
        <v>870</v>
      </c>
      <c r="I5" s="3">
        <v>1014</v>
      </c>
      <c r="J5" s="3">
        <v>1178</v>
      </c>
      <c r="K5" s="3">
        <v>850</v>
      </c>
      <c r="L5" s="3">
        <v>850</v>
      </c>
      <c r="M5" s="3">
        <v>1009</v>
      </c>
      <c r="N5" s="3">
        <v>1103</v>
      </c>
      <c r="O5" s="3">
        <v>1150</v>
      </c>
      <c r="P5" s="3">
        <v>1171</v>
      </c>
      <c r="Q5" s="3">
        <v>1341</v>
      </c>
      <c r="T5" s="3"/>
      <c r="AF5" s="1">
        <v>2824</v>
      </c>
      <c r="AG5" s="1">
        <v>3480</v>
      </c>
      <c r="AH5" s="1">
        <v>3687</v>
      </c>
      <c r="AI5" s="1">
        <v>3262</v>
      </c>
      <c r="AJ5" s="1">
        <v>4514</v>
      </c>
      <c r="AK5" s="1">
        <v>5022</v>
      </c>
      <c r="AL5" s="1">
        <v>3826</v>
      </c>
      <c r="AM5" s="1">
        <v>3765</v>
      </c>
      <c r="AN5" s="1">
        <v>3973</v>
      </c>
      <c r="AO5" s="3">
        <f t="shared" ref="AO5:AT5" si="81">AN5*1.04</f>
        <v>4131.92</v>
      </c>
      <c r="AP5" s="3">
        <f t="shared" si="81"/>
        <v>4297.1968000000006</v>
      </c>
      <c r="AQ5" s="3">
        <f t="shared" si="81"/>
        <v>4469.0846720000009</v>
      </c>
      <c r="AR5" s="3">
        <f t="shared" si="81"/>
        <v>4647.8480588800012</v>
      </c>
      <c r="AS5" s="3">
        <f t="shared" si="81"/>
        <v>4833.7619812352013</v>
      </c>
      <c r="AT5" s="3">
        <f t="shared" si="81"/>
        <v>5027.11246048461</v>
      </c>
    </row>
    <row r="6" spans="2:117" x14ac:dyDescent="0.25">
      <c r="B6" s="4" t="s">
        <v>24</v>
      </c>
      <c r="C6" s="4">
        <v>734</v>
      </c>
      <c r="D6" s="1">
        <v>799</v>
      </c>
      <c r="E6" s="3">
        <v>700</v>
      </c>
      <c r="F6" s="3">
        <v>526</v>
      </c>
      <c r="G6" s="3">
        <v>809</v>
      </c>
      <c r="H6" s="3">
        <v>696</v>
      </c>
      <c r="I6" s="3">
        <v>675</v>
      </c>
      <c r="J6" s="3">
        <v>2029</v>
      </c>
      <c r="K6" s="3">
        <v>935</v>
      </c>
      <c r="L6" s="3">
        <v>935</v>
      </c>
      <c r="M6" s="3">
        <v>1105</v>
      </c>
      <c r="N6" s="3">
        <v>1360</v>
      </c>
      <c r="O6" s="3">
        <v>1220</v>
      </c>
      <c r="P6" s="3">
        <v>1277</v>
      </c>
      <c r="Q6" s="3">
        <v>1435</v>
      </c>
      <c r="T6" s="3"/>
      <c r="AF6" s="1">
        <v>1275</v>
      </c>
      <c r="AG6" s="1">
        <v>1774</v>
      </c>
      <c r="AH6" s="1">
        <v>1999</v>
      </c>
      <c r="AI6" s="1">
        <v>1939</v>
      </c>
      <c r="AJ6" s="1">
        <v>2695</v>
      </c>
      <c r="AK6" s="1">
        <v>3479</v>
      </c>
      <c r="AL6" s="1">
        <v>3137</v>
      </c>
      <c r="AM6" s="1">
        <v>2759</v>
      </c>
      <c r="AN6" s="1">
        <v>4209</v>
      </c>
      <c r="AO6" s="3">
        <f t="shared" ref="AO6:AT6" si="82">AN6*1.03</f>
        <v>4335.2700000000004</v>
      </c>
      <c r="AP6" s="3">
        <f t="shared" si="82"/>
        <v>4465.3281000000006</v>
      </c>
      <c r="AQ6" s="3">
        <f t="shared" si="82"/>
        <v>4599.2879430000012</v>
      </c>
      <c r="AR6" s="3">
        <f t="shared" si="82"/>
        <v>4737.2665812900013</v>
      </c>
      <c r="AS6" s="3">
        <f t="shared" si="82"/>
        <v>4879.3845787287019</v>
      </c>
      <c r="AT6" s="3">
        <f t="shared" si="82"/>
        <v>5025.7661160905627</v>
      </c>
    </row>
    <row r="7" spans="2:117" x14ac:dyDescent="0.25">
      <c r="B7" s="4" t="s">
        <v>25</v>
      </c>
      <c r="C7" s="4">
        <v>6</v>
      </c>
      <c r="D7" s="1">
        <v>21</v>
      </c>
      <c r="E7" s="3">
        <v>22</v>
      </c>
      <c r="F7" s="3">
        <v>-24</v>
      </c>
      <c r="G7" s="3">
        <v>6</v>
      </c>
      <c r="H7" s="3">
        <v>6</v>
      </c>
      <c r="I7" s="3">
        <v>6</v>
      </c>
      <c r="J7" s="3">
        <v>22</v>
      </c>
      <c r="K7" s="3">
        <v>4</v>
      </c>
      <c r="L7" s="3">
        <v>4</v>
      </c>
      <c r="M7" s="3">
        <v>5</v>
      </c>
      <c r="N7" s="3">
        <v>25</v>
      </c>
      <c r="O7" s="3">
        <v>4</v>
      </c>
      <c r="P7" s="3">
        <v>2</v>
      </c>
      <c r="Q7" s="3">
        <v>4</v>
      </c>
      <c r="T7" s="3"/>
      <c r="AF7" s="1">
        <v>298</v>
      </c>
      <c r="AG7" s="1">
        <v>144</v>
      </c>
      <c r="AH7" s="1">
        <v>89</v>
      </c>
      <c r="AI7" s="1">
        <v>100</v>
      </c>
      <c r="AJ7" s="1">
        <v>65</v>
      </c>
      <c r="AK7" s="1">
        <v>59</v>
      </c>
      <c r="AL7" s="1">
        <v>72</v>
      </c>
      <c r="AM7" s="1">
        <v>25</v>
      </c>
      <c r="AN7" s="1">
        <v>40</v>
      </c>
      <c r="AO7" s="3">
        <f>AN7*1.1</f>
        <v>44</v>
      </c>
      <c r="AP7" s="3">
        <f t="shared" ref="AP7:AT7" si="83">AO7*1.1</f>
        <v>48.400000000000006</v>
      </c>
      <c r="AQ7" s="3">
        <f t="shared" si="83"/>
        <v>53.240000000000009</v>
      </c>
      <c r="AR7" s="3">
        <f t="shared" si="83"/>
        <v>58.564000000000014</v>
      </c>
      <c r="AS7" s="3">
        <f t="shared" si="83"/>
        <v>64.420400000000015</v>
      </c>
      <c r="AT7" s="3">
        <f t="shared" si="83"/>
        <v>70.862440000000021</v>
      </c>
    </row>
    <row r="8" spans="2:117" x14ac:dyDescent="0.25">
      <c r="B8" s="4" t="s">
        <v>26</v>
      </c>
      <c r="C8" s="1">
        <f>SUM(C3:C7)</f>
        <v>5144</v>
      </c>
      <c r="D8" s="1">
        <f>SUM(D3:D7)</f>
        <v>5835</v>
      </c>
      <c r="E8" s="3">
        <f t="shared" ref="E8:Q8" si="84">SUM(E3:E7)</f>
        <v>5328</v>
      </c>
      <c r="F8" s="3">
        <f t="shared" si="84"/>
        <v>5128</v>
      </c>
      <c r="G8" s="3">
        <f t="shared" si="84"/>
        <v>5773</v>
      </c>
      <c r="H8" s="3">
        <f t="shared" si="84"/>
        <v>4797</v>
      </c>
      <c r="I8" s="3">
        <f t="shared" si="84"/>
        <v>5438</v>
      </c>
      <c r="J8" s="3">
        <f t="shared" si="84"/>
        <v>11697</v>
      </c>
      <c r="K8" s="3">
        <f t="shared" si="84"/>
        <v>6236</v>
      </c>
      <c r="L8" s="3">
        <f t="shared" si="84"/>
        <v>6236</v>
      </c>
      <c r="M8" s="3">
        <f t="shared" si="84"/>
        <v>7422</v>
      </c>
      <c r="N8" s="3">
        <f t="shared" si="84"/>
        <v>8174</v>
      </c>
      <c r="O8" s="3">
        <f t="shared" si="84"/>
        <v>7687</v>
      </c>
      <c r="P8" s="3">
        <f t="shared" si="84"/>
        <v>7786</v>
      </c>
      <c r="Q8" s="3">
        <f t="shared" si="84"/>
        <v>8642</v>
      </c>
      <c r="R8" s="3">
        <f>Q8*1.14</f>
        <v>9851.8799999999992</v>
      </c>
      <c r="S8" s="3">
        <f t="shared" ref="S8:V8" si="85">R8*1.14</f>
        <v>11231.143199999999</v>
      </c>
      <c r="T8" s="3">
        <f t="shared" si="85"/>
        <v>12803.503247999997</v>
      </c>
      <c r="U8" s="3">
        <f t="shared" si="85"/>
        <v>14595.993702719996</v>
      </c>
      <c r="V8" s="3">
        <f t="shared" si="85"/>
        <v>16639.432821100792</v>
      </c>
      <c r="X8" s="3"/>
      <c r="AC8" s="3"/>
      <c r="AD8" s="3"/>
      <c r="AE8" s="3"/>
      <c r="AF8" s="3">
        <f t="shared" ref="AF8:AN8" si="86">SUM(AF3:AF7)</f>
        <v>9073</v>
      </c>
      <c r="AG8" s="3">
        <f t="shared" si="86"/>
        <v>16358</v>
      </c>
      <c r="AH8" s="3">
        <f t="shared" si="86"/>
        <v>16192</v>
      </c>
      <c r="AI8" s="3">
        <f t="shared" si="86"/>
        <v>12399</v>
      </c>
      <c r="AJ8" s="3">
        <f t="shared" si="86"/>
        <v>20322</v>
      </c>
      <c r="AK8" s="3">
        <f t="shared" si="86"/>
        <v>30391</v>
      </c>
      <c r="AL8" s="3">
        <f t="shared" si="86"/>
        <v>23406</v>
      </c>
      <c r="AM8" s="3">
        <f t="shared" si="86"/>
        <v>21435</v>
      </c>
      <c r="AN8" s="3">
        <f t="shared" si="86"/>
        <v>27705</v>
      </c>
      <c r="AO8" s="3">
        <f>SUM(AO3:AO7)</f>
        <v>28650.710000000003</v>
      </c>
      <c r="AP8" s="3">
        <f t="shared" ref="AP8:AT8" si="87">SUM(AP3:AP7)</f>
        <v>29629.541700000002</v>
      </c>
      <c r="AQ8" s="3">
        <f t="shared" si="87"/>
        <v>30642.695567000006</v>
      </c>
      <c r="AR8" s="3">
        <f t="shared" si="87"/>
        <v>31691.418034650003</v>
      </c>
      <c r="AS8" s="3">
        <f t="shared" si="87"/>
        <v>32777.003448355114</v>
      </c>
      <c r="AT8" s="3">
        <f t="shared" si="87"/>
        <v>33900.796108177987</v>
      </c>
    </row>
    <row r="9" spans="2:117" x14ac:dyDescent="0.25">
      <c r="B9" s="4" t="s">
        <v>27</v>
      </c>
      <c r="C9" s="4">
        <v>3778</v>
      </c>
      <c r="D9" s="1">
        <v>2971</v>
      </c>
      <c r="E9" s="3">
        <v>2960</v>
      </c>
      <c r="F9" s="3">
        <v>2995</v>
      </c>
      <c r="G9" s="3">
        <v>4037</v>
      </c>
      <c r="H9" s="3">
        <v>3442</v>
      </c>
      <c r="I9" s="3">
        <v>3675</v>
      </c>
      <c r="J9" s="3">
        <v>3729</v>
      </c>
      <c r="K9" s="3">
        <v>4037</v>
      </c>
      <c r="L9" s="3">
        <v>4587</v>
      </c>
      <c r="M9" s="3">
        <v>4296</v>
      </c>
      <c r="N9" s="3">
        <v>4362</v>
      </c>
      <c r="O9" s="3">
        <v>4122</v>
      </c>
      <c r="P9" s="3">
        <v>4410</v>
      </c>
      <c r="Q9" s="3">
        <v>4607</v>
      </c>
      <c r="R9" s="3">
        <f>Q9*1.01</f>
        <v>4653.07</v>
      </c>
      <c r="S9" s="3">
        <f t="shared" ref="S9:V9" si="88">R9*1.01</f>
        <v>4699.6007</v>
      </c>
      <c r="T9" s="3">
        <f t="shared" si="88"/>
        <v>4746.5967069999997</v>
      </c>
      <c r="U9" s="3">
        <f t="shared" si="88"/>
        <v>4794.06267407</v>
      </c>
      <c r="V9" s="3">
        <f t="shared" si="88"/>
        <v>4842.0033008107002</v>
      </c>
      <c r="AF9" s="1">
        <v>7226</v>
      </c>
      <c r="AG9" s="1">
        <v>10921</v>
      </c>
      <c r="AH9" s="1">
        <v>10977</v>
      </c>
      <c r="AI9" s="1">
        <v>9894</v>
      </c>
      <c r="AJ9" s="1">
        <v>11886</v>
      </c>
      <c r="AK9" s="1">
        <v>12500</v>
      </c>
      <c r="AL9" s="1">
        <v>10702</v>
      </c>
      <c r="AM9" s="1">
        <v>14883</v>
      </c>
      <c r="AN9" s="1">
        <v>17282</v>
      </c>
      <c r="AO9" s="3">
        <f>AN9*1.05</f>
        <v>18146.100000000002</v>
      </c>
      <c r="AP9" s="3">
        <f t="shared" ref="AP9:AT9" si="89">AO9*1.05</f>
        <v>19053.405000000002</v>
      </c>
      <c r="AQ9" s="3">
        <f t="shared" si="89"/>
        <v>20006.075250000002</v>
      </c>
      <c r="AR9" s="3">
        <f t="shared" si="89"/>
        <v>21006.379012500001</v>
      </c>
      <c r="AS9" s="3">
        <f t="shared" si="89"/>
        <v>22056.697963125003</v>
      </c>
      <c r="AT9" s="3">
        <f t="shared" si="89"/>
        <v>23159.532861281255</v>
      </c>
    </row>
    <row r="10" spans="2:117" x14ac:dyDescent="0.25">
      <c r="B10" s="4" t="s">
        <v>28</v>
      </c>
      <c r="C10" s="4">
        <v>1366</v>
      </c>
      <c r="D10" s="1">
        <v>2864</v>
      </c>
      <c r="E10" s="3">
        <v>1828</v>
      </c>
      <c r="F10" s="3">
        <v>4644</v>
      </c>
      <c r="G10" s="3">
        <v>1736</v>
      </c>
      <c r="H10" s="3">
        <v>1355</v>
      </c>
      <c r="I10" s="3">
        <v>1763</v>
      </c>
      <c r="J10" s="3">
        <v>1698</v>
      </c>
      <c r="K10" s="3">
        <v>1736</v>
      </c>
      <c r="L10" s="3">
        <v>1649</v>
      </c>
      <c r="M10" s="3">
        <v>3126</v>
      </c>
      <c r="N10" s="3">
        <v>3912</v>
      </c>
      <c r="O10" s="3">
        <v>3565</v>
      </c>
      <c r="P10" s="3">
        <v>3676</v>
      </c>
      <c r="Q10" s="3">
        <f>Q8-Q9</f>
        <v>4035</v>
      </c>
      <c r="R10" s="3"/>
      <c r="S10" s="3"/>
      <c r="T10" s="3"/>
      <c r="U10" s="3"/>
      <c r="V10" s="3"/>
      <c r="AC10" s="3"/>
      <c r="AD10" s="3"/>
      <c r="AE10" s="3"/>
      <c r="AF10" s="3">
        <f t="shared" ref="AF10:AL10" si="90">AF8-AF9</f>
        <v>1847</v>
      </c>
      <c r="AG10" s="3">
        <f t="shared" si="90"/>
        <v>5437</v>
      </c>
      <c r="AH10" s="3">
        <f t="shared" si="90"/>
        <v>5215</v>
      </c>
      <c r="AI10" s="3">
        <f t="shared" si="90"/>
        <v>2505</v>
      </c>
      <c r="AJ10" s="3">
        <f t="shared" si="90"/>
        <v>8436</v>
      </c>
      <c r="AK10" s="3">
        <f t="shared" si="90"/>
        <v>17891</v>
      </c>
      <c r="AL10" s="3">
        <f t="shared" si="90"/>
        <v>12704</v>
      </c>
      <c r="AM10" s="3">
        <f>AM8-AM9</f>
        <v>6552</v>
      </c>
      <c r="AN10" s="3">
        <f>AN8-AN9</f>
        <v>10423</v>
      </c>
      <c r="AO10" s="3">
        <f>AO8-AO9</f>
        <v>10504.61</v>
      </c>
      <c r="AP10" s="3">
        <f t="shared" ref="AP10:AT10" si="91">AP8-AP9</f>
        <v>10576.136699999999</v>
      </c>
      <c r="AQ10" s="3">
        <f t="shared" si="91"/>
        <v>10636.620317000004</v>
      </c>
      <c r="AR10" s="3">
        <f t="shared" si="91"/>
        <v>10685.039022150002</v>
      </c>
      <c r="AS10" s="3">
        <f t="shared" si="91"/>
        <v>10720.30548523011</v>
      </c>
      <c r="AT10" s="3">
        <f t="shared" si="91"/>
        <v>10741.263246896731</v>
      </c>
    </row>
    <row r="11" spans="2:117" x14ac:dyDescent="0.25">
      <c r="B11" s="4" t="s">
        <v>29</v>
      </c>
      <c r="C11" s="4">
        <v>640</v>
      </c>
      <c r="D11" s="1">
        <v>601</v>
      </c>
      <c r="E11" s="3">
        <v>206</v>
      </c>
      <c r="F11" s="3">
        <v>994</v>
      </c>
      <c r="G11" s="3">
        <v>647</v>
      </c>
      <c r="H11" s="3">
        <v>681</v>
      </c>
      <c r="I11" s="3">
        <v>216</v>
      </c>
      <c r="J11" s="3">
        <v>1056</v>
      </c>
      <c r="K11" s="3">
        <v>646</v>
      </c>
      <c r="L11" s="3">
        <v>641</v>
      </c>
      <c r="M11" s="3">
        <v>670</v>
      </c>
      <c r="N11" s="3">
        <v>706</v>
      </c>
      <c r="O11" s="3">
        <v>712</v>
      </c>
      <c r="P11" s="3">
        <v>792</v>
      </c>
      <c r="Q11" s="3">
        <v>773</v>
      </c>
      <c r="R11" s="3">
        <f t="shared" ref="R11:V11" si="92">Q11*1.01</f>
        <v>780.73</v>
      </c>
      <c r="S11" s="3">
        <f t="shared" si="92"/>
        <v>788.53730000000007</v>
      </c>
      <c r="T11" s="3">
        <f t="shared" si="92"/>
        <v>796.42267300000003</v>
      </c>
      <c r="U11" s="3">
        <f t="shared" si="92"/>
        <v>804.3868997300001</v>
      </c>
      <c r="V11" s="3">
        <f t="shared" si="92"/>
        <v>812.43076872730012</v>
      </c>
      <c r="AF11" s="1">
        <v>931</v>
      </c>
      <c r="AG11" s="1">
        <v>1371</v>
      </c>
      <c r="AH11" s="1">
        <v>1540</v>
      </c>
      <c r="AI11" s="1">
        <v>1617</v>
      </c>
      <c r="AJ11" s="1">
        <v>1824</v>
      </c>
      <c r="AK11" s="1">
        <v>2141</v>
      </c>
      <c r="AL11" s="1">
        <v>2441</v>
      </c>
      <c r="AM11" s="1">
        <v>2600</v>
      </c>
      <c r="AN11" s="1">
        <v>2663</v>
      </c>
      <c r="AO11" s="3">
        <f>AN11*1.02</f>
        <v>2716.26</v>
      </c>
      <c r="AP11" s="3">
        <f t="shared" ref="AP11:AT11" si="93">AO11*1.02</f>
        <v>2770.5852000000004</v>
      </c>
      <c r="AQ11" s="3">
        <f t="shared" si="93"/>
        <v>2825.9969040000005</v>
      </c>
      <c r="AR11" s="3">
        <f t="shared" si="93"/>
        <v>2882.5168420800005</v>
      </c>
      <c r="AS11" s="3">
        <f t="shared" si="93"/>
        <v>2940.1671789216007</v>
      </c>
      <c r="AT11" s="3">
        <f t="shared" si="93"/>
        <v>2998.9705225000325</v>
      </c>
    </row>
    <row r="12" spans="2:117" x14ac:dyDescent="0.25">
      <c r="B12" s="4" t="s">
        <v>30</v>
      </c>
      <c r="C12" s="4">
        <v>211</v>
      </c>
      <c r="D12" s="1">
        <v>209</v>
      </c>
      <c r="E12" s="3">
        <v>606</v>
      </c>
      <c r="F12" s="3">
        <v>-190</v>
      </c>
      <c r="G12" s="3">
        <v>214</v>
      </c>
      <c r="H12" s="3">
        <v>223</v>
      </c>
      <c r="I12" s="3">
        <v>449</v>
      </c>
      <c r="J12" s="3">
        <v>220</v>
      </c>
      <c r="K12" s="3">
        <v>214</v>
      </c>
      <c r="L12" s="3">
        <v>214</v>
      </c>
      <c r="M12" s="3">
        <v>230</v>
      </c>
      <c r="N12" s="3">
        <v>191</v>
      </c>
      <c r="O12" s="3">
        <v>259</v>
      </c>
      <c r="P12" s="3">
        <v>263</v>
      </c>
      <c r="Q12" s="3">
        <v>264</v>
      </c>
      <c r="R12" s="3">
        <f t="shared" ref="R12:V12" si="94">Q12*1.01</f>
        <v>266.64</v>
      </c>
      <c r="S12" s="3">
        <f t="shared" si="94"/>
        <v>269.3064</v>
      </c>
      <c r="T12" s="3">
        <f t="shared" si="94"/>
        <v>271.99946399999999</v>
      </c>
      <c r="U12" s="3">
        <f t="shared" si="94"/>
        <v>274.71945863999997</v>
      </c>
      <c r="V12" s="3">
        <f t="shared" si="94"/>
        <v>277.46665322639996</v>
      </c>
      <c r="AF12" s="1">
        <v>562</v>
      </c>
      <c r="AG12" s="1">
        <v>707</v>
      </c>
      <c r="AH12" s="1">
        <v>719</v>
      </c>
      <c r="AI12" s="1">
        <v>659</v>
      </c>
      <c r="AJ12" s="1">
        <v>743</v>
      </c>
      <c r="AK12" s="1">
        <v>813</v>
      </c>
      <c r="AL12" s="1">
        <v>836</v>
      </c>
      <c r="AM12" s="1">
        <v>881</v>
      </c>
      <c r="AN12" s="1">
        <v>894</v>
      </c>
      <c r="AO12" s="3">
        <f t="shared" ref="AO12:AT12" si="95">AN12*1.02</f>
        <v>911.88</v>
      </c>
      <c r="AP12" s="3">
        <f t="shared" si="95"/>
        <v>930.11760000000004</v>
      </c>
      <c r="AQ12" s="3">
        <f t="shared" si="95"/>
        <v>948.71995200000003</v>
      </c>
      <c r="AR12" s="3">
        <f t="shared" si="95"/>
        <v>967.69435104000002</v>
      </c>
      <c r="AS12" s="3">
        <f t="shared" si="95"/>
        <v>987.04823806080003</v>
      </c>
      <c r="AT12" s="3">
        <f t="shared" si="95"/>
        <v>1006.789202822016</v>
      </c>
    </row>
    <row r="13" spans="2:117" x14ac:dyDescent="0.25">
      <c r="B13" s="4" t="s">
        <v>31</v>
      </c>
      <c r="C13" s="4">
        <v>518</v>
      </c>
      <c r="D13" s="1">
        <v>1957</v>
      </c>
      <c r="E13" s="3">
        <v>1010</v>
      </c>
      <c r="F13" s="3">
        <v>3891</v>
      </c>
      <c r="G13" s="3">
        <v>866</v>
      </c>
      <c r="H13" s="3">
        <v>440</v>
      </c>
      <c r="I13" s="3">
        <v>888</v>
      </c>
      <c r="J13" s="3">
        <v>809</v>
      </c>
      <c r="K13" s="3">
        <v>866</v>
      </c>
      <c r="L13" s="3">
        <v>663</v>
      </c>
      <c r="M13" s="3">
        <v>1799</v>
      </c>
      <c r="N13" s="3">
        <v>2955</v>
      </c>
      <c r="O13" s="3">
        <v>2631</v>
      </c>
      <c r="P13" s="3">
        <v>2546</v>
      </c>
      <c r="Q13" s="3">
        <v>3004</v>
      </c>
      <c r="T13" s="3"/>
      <c r="AF13" s="1">
        <v>236</v>
      </c>
      <c r="AG13" s="1">
        <v>3087</v>
      </c>
      <c r="AH13" s="1">
        <v>2998</v>
      </c>
      <c r="AI13" s="1">
        <v>168</v>
      </c>
      <c r="AJ13" s="1">
        <v>5868</v>
      </c>
      <c r="AK13" s="1">
        <v>14994</v>
      </c>
      <c r="AL13" s="1">
        <v>7376</v>
      </c>
      <c r="AM13" s="1">
        <v>3003</v>
      </c>
      <c r="AN13" s="1">
        <v>6283</v>
      </c>
      <c r="AO13" s="10">
        <f>AO10-AO11-AO12</f>
        <v>6876.47</v>
      </c>
      <c r="AP13" s="10">
        <f t="shared" ref="AP13:AT13" si="96">AP10-AP11-AP12</f>
        <v>6875.4338999999982</v>
      </c>
      <c r="AQ13" s="10">
        <f t="shared" si="96"/>
        <v>6861.9034610000035</v>
      </c>
      <c r="AR13" s="10">
        <f t="shared" si="96"/>
        <v>6834.8278290300022</v>
      </c>
      <c r="AS13" s="10">
        <f t="shared" si="96"/>
        <v>6793.0900682477095</v>
      </c>
      <c r="AT13" s="10">
        <f t="shared" si="96"/>
        <v>6735.503521574683</v>
      </c>
    </row>
    <row r="14" spans="2:117" x14ac:dyDescent="0.25">
      <c r="B14" s="4" t="s">
        <v>34</v>
      </c>
      <c r="C14" s="4">
        <v>561</v>
      </c>
      <c r="D14" s="1">
        <v>1904</v>
      </c>
      <c r="E14" s="3">
        <v>716</v>
      </c>
      <c r="F14" s="3">
        <v>3867</v>
      </c>
      <c r="G14" s="3">
        <v>841</v>
      </c>
      <c r="H14" s="3">
        <v>427</v>
      </c>
      <c r="I14" s="3">
        <v>870</v>
      </c>
      <c r="J14" s="3">
        <v>845</v>
      </c>
      <c r="K14" s="3">
        <v>841</v>
      </c>
      <c r="L14" s="3">
        <v>635</v>
      </c>
      <c r="M14" s="3">
        <v>1806</v>
      </c>
      <c r="N14" s="3">
        <v>2936</v>
      </c>
      <c r="O14" s="3">
        <v>2521</v>
      </c>
      <c r="P14" s="3">
        <v>2509</v>
      </c>
      <c r="Q14" s="3">
        <v>2988</v>
      </c>
      <c r="R14" s="3">
        <f t="shared" ref="R14:S14" si="97">Q14*1.1</f>
        <v>3286.8</v>
      </c>
      <c r="S14" s="3">
        <f t="shared" si="97"/>
        <v>3615.4800000000005</v>
      </c>
      <c r="T14" s="3">
        <f>S14*1.1</f>
        <v>3977.0280000000007</v>
      </c>
      <c r="U14" s="3">
        <f t="shared" ref="U14:V14" si="98">T14*1.1</f>
        <v>4374.7308000000012</v>
      </c>
      <c r="V14" s="3">
        <f t="shared" si="98"/>
        <v>4812.2038800000018</v>
      </c>
      <c r="AF14" s="1">
        <f>AF16+8</f>
        <v>1198</v>
      </c>
      <c r="AG14" s="1">
        <f>AG16+128</f>
        <v>3173</v>
      </c>
      <c r="AH14" s="1">
        <f>+AH16+157</f>
        <v>3056</v>
      </c>
      <c r="AI14" s="1">
        <f>AI16+16</f>
        <v>292</v>
      </c>
      <c r="AJ14" s="1">
        <f>AJ16+112</f>
        <v>-4977</v>
      </c>
      <c r="AK14" s="1">
        <f>AK16+465</f>
        <v>-13670</v>
      </c>
      <c r="AL14" s="1">
        <v>7048</v>
      </c>
      <c r="AM14" s="1">
        <v>2983</v>
      </c>
      <c r="AN14" s="1">
        <v>6218</v>
      </c>
      <c r="AO14" s="3">
        <f>AO13*1.02</f>
        <v>7013.9994000000006</v>
      </c>
      <c r="AP14" s="3">
        <f t="shared" ref="AP14:AT14" si="99">AP13*1.02</f>
        <v>7012.9425779999983</v>
      </c>
      <c r="AQ14" s="3">
        <f t="shared" si="99"/>
        <v>6999.1415302200039</v>
      </c>
      <c r="AR14" s="3">
        <f t="shared" si="99"/>
        <v>6971.5243856106026</v>
      </c>
      <c r="AS14" s="3">
        <f t="shared" si="99"/>
        <v>6928.9518696126634</v>
      </c>
      <c r="AT14" s="3">
        <f t="shared" si="99"/>
        <v>6870.2135920061764</v>
      </c>
    </row>
    <row r="15" spans="2:117" x14ac:dyDescent="0.25">
      <c r="B15" s="4" t="s">
        <v>32</v>
      </c>
      <c r="C15" s="1">
        <f t="shared" ref="C15:P15" si="100">C14-C16</f>
        <v>53</v>
      </c>
      <c r="D15" s="1">
        <f t="shared" si="100"/>
        <v>279</v>
      </c>
      <c r="E15" s="3">
        <f t="shared" si="100"/>
        <v>-124</v>
      </c>
      <c r="F15" s="3">
        <f t="shared" si="100"/>
        <v>524</v>
      </c>
      <c r="G15" s="3">
        <f t="shared" si="100"/>
        <v>38</v>
      </c>
      <c r="H15" s="3">
        <f t="shared" si="100"/>
        <v>20</v>
      </c>
      <c r="I15" s="3">
        <f t="shared" si="100"/>
        <v>65</v>
      </c>
      <c r="J15" s="3">
        <f t="shared" si="100"/>
        <v>150</v>
      </c>
      <c r="K15" s="3">
        <f t="shared" si="100"/>
        <v>38</v>
      </c>
      <c r="L15" s="3">
        <f t="shared" si="100"/>
        <v>32</v>
      </c>
      <c r="M15" s="3">
        <f t="shared" si="100"/>
        <v>71</v>
      </c>
      <c r="N15" s="3">
        <f t="shared" si="100"/>
        <v>216</v>
      </c>
      <c r="O15" s="3">
        <f t="shared" si="100"/>
        <v>215</v>
      </c>
      <c r="P15" s="3">
        <f t="shared" si="100"/>
        <v>246</v>
      </c>
      <c r="Q15" s="3">
        <f>Q14-Q16</f>
        <v>362</v>
      </c>
      <c r="R15" s="3">
        <f>R14*0.07</f>
        <v>230.07600000000002</v>
      </c>
      <c r="S15" s="3">
        <f t="shared" ref="S15:V15" si="101">S14*0.07</f>
        <v>253.08360000000005</v>
      </c>
      <c r="T15" s="3">
        <f t="shared" si="101"/>
        <v>278.3919600000001</v>
      </c>
      <c r="U15" s="3">
        <f t="shared" si="101"/>
        <v>306.23115600000011</v>
      </c>
      <c r="V15" s="3">
        <f t="shared" si="101"/>
        <v>336.85427160000017</v>
      </c>
      <c r="AC15" s="3"/>
      <c r="AD15" s="3"/>
      <c r="AE15" s="3"/>
      <c r="AF15" s="3">
        <f t="shared" ref="AF15:AN15" si="102">AF14-AF16</f>
        <v>8</v>
      </c>
      <c r="AG15" s="3">
        <f t="shared" si="102"/>
        <v>128</v>
      </c>
      <c r="AH15" s="3">
        <f t="shared" si="102"/>
        <v>157</v>
      </c>
      <c r="AI15" s="3">
        <f t="shared" si="102"/>
        <v>16</v>
      </c>
      <c r="AJ15" s="3">
        <f t="shared" si="102"/>
        <v>112</v>
      </c>
      <c r="AK15" s="3">
        <f t="shared" si="102"/>
        <v>465</v>
      </c>
      <c r="AL15" s="3">
        <f t="shared" si="102"/>
        <v>690</v>
      </c>
      <c r="AM15" s="3">
        <f t="shared" si="102"/>
        <v>273</v>
      </c>
      <c r="AN15" s="3">
        <f t="shared" si="102"/>
        <v>357</v>
      </c>
      <c r="AO15" s="3">
        <f>AO14*0.06</f>
        <v>420.83996400000001</v>
      </c>
      <c r="AP15" s="3">
        <f t="shared" ref="AP15:AT15" si="103">AP14*0.06</f>
        <v>420.77655467999989</v>
      </c>
      <c r="AQ15" s="3">
        <f t="shared" si="103"/>
        <v>419.94849181320023</v>
      </c>
      <c r="AR15" s="3">
        <f t="shared" si="103"/>
        <v>418.29146313663614</v>
      </c>
      <c r="AS15" s="3">
        <f t="shared" si="103"/>
        <v>415.73711217675981</v>
      </c>
      <c r="AT15" s="3">
        <f t="shared" si="103"/>
        <v>412.21281552037055</v>
      </c>
    </row>
    <row r="16" spans="2:117" s="3" customFormat="1" x14ac:dyDescent="0.25">
      <c r="B16" s="6" t="s">
        <v>33</v>
      </c>
      <c r="C16" s="6">
        <v>508</v>
      </c>
      <c r="D16" s="3">
        <v>1625</v>
      </c>
      <c r="E16" s="3">
        <v>840</v>
      </c>
      <c r="F16" s="3">
        <v>3343</v>
      </c>
      <c r="G16" s="3">
        <v>803</v>
      </c>
      <c r="H16" s="3">
        <v>407</v>
      </c>
      <c r="I16" s="3">
        <v>805</v>
      </c>
      <c r="J16" s="3">
        <v>695</v>
      </c>
      <c r="K16" s="3">
        <v>803</v>
      </c>
      <c r="L16" s="3">
        <v>603</v>
      </c>
      <c r="M16" s="3">
        <v>1735</v>
      </c>
      <c r="N16" s="3">
        <v>2720</v>
      </c>
      <c r="O16" s="3">
        <v>2306</v>
      </c>
      <c r="P16" s="3">
        <v>2263</v>
      </c>
      <c r="Q16" s="3">
        <v>2626</v>
      </c>
      <c r="R16" s="3">
        <f>R14-R15</f>
        <v>3056.7240000000002</v>
      </c>
      <c r="S16" s="3">
        <f t="shared" ref="S16:V16" si="104">S14-S15</f>
        <v>3362.3964000000005</v>
      </c>
      <c r="T16" s="3">
        <f t="shared" si="104"/>
        <v>3698.6360400000008</v>
      </c>
      <c r="U16" s="3">
        <f t="shared" si="104"/>
        <v>4068.4996440000009</v>
      </c>
      <c r="V16" s="3">
        <f t="shared" si="104"/>
        <v>4475.3496084000017</v>
      </c>
      <c r="AF16" s="3">
        <v>1190</v>
      </c>
      <c r="AG16" s="3">
        <v>3045</v>
      </c>
      <c r="AH16" s="3">
        <v>2899</v>
      </c>
      <c r="AI16" s="3">
        <v>276</v>
      </c>
      <c r="AJ16" s="3">
        <v>-5089</v>
      </c>
      <c r="AK16" s="3">
        <v>-14135</v>
      </c>
      <c r="AL16" s="3">
        <v>6358</v>
      </c>
      <c r="AM16" s="3">
        <v>2710</v>
      </c>
      <c r="AN16" s="3">
        <v>5861</v>
      </c>
      <c r="AO16" s="3">
        <f>AO14-AO15</f>
        <v>6593.1594360000008</v>
      </c>
      <c r="AP16" s="3">
        <f t="shared" ref="AP16:AT16" si="105">AP14-AP15</f>
        <v>6592.1660233199982</v>
      </c>
      <c r="AQ16" s="3">
        <f t="shared" si="105"/>
        <v>6579.1930384068037</v>
      </c>
      <c r="AR16" s="3">
        <f t="shared" si="105"/>
        <v>6553.232922473966</v>
      </c>
      <c r="AS16" s="3">
        <f t="shared" si="105"/>
        <v>6513.2147574359033</v>
      </c>
      <c r="AT16" s="3">
        <f t="shared" si="105"/>
        <v>6458.0007764858055</v>
      </c>
      <c r="AU16" s="3">
        <f>AT16*(1+$AQ$20)</f>
        <v>6264.2607531912308</v>
      </c>
      <c r="AV16" s="3">
        <f t="shared" ref="AV16:DG16" si="106">AU16*(1+$AQ$20)</f>
        <v>6076.332930595494</v>
      </c>
      <c r="AW16" s="3">
        <f t="shared" si="106"/>
        <v>5894.0429426776291</v>
      </c>
      <c r="AX16" s="3">
        <f t="shared" si="106"/>
        <v>5717.2216543973</v>
      </c>
      <c r="AY16" s="3">
        <f t="shared" si="106"/>
        <v>5545.7050047653811</v>
      </c>
      <c r="AZ16" s="3">
        <f t="shared" si="106"/>
        <v>5379.3338546224195</v>
      </c>
      <c r="BA16" s="3">
        <f t="shared" si="106"/>
        <v>5217.9538389837471</v>
      </c>
      <c r="BB16" s="3">
        <f t="shared" si="106"/>
        <v>5061.4152238142342</v>
      </c>
      <c r="BC16" s="3">
        <f t="shared" si="106"/>
        <v>4909.5727670998067</v>
      </c>
      <c r="BD16" s="3">
        <f t="shared" si="106"/>
        <v>4762.2855840868124</v>
      </c>
      <c r="BE16" s="3">
        <f t="shared" si="106"/>
        <v>4619.4170165642081</v>
      </c>
      <c r="BF16" s="3">
        <f t="shared" si="106"/>
        <v>4480.8345060672818</v>
      </c>
      <c r="BG16" s="3">
        <f t="shared" si="106"/>
        <v>4346.4094708852635</v>
      </c>
      <c r="BH16" s="3">
        <f t="shared" si="106"/>
        <v>4216.017186758706</v>
      </c>
      <c r="BI16" s="3">
        <f t="shared" si="106"/>
        <v>4089.5366711559445</v>
      </c>
      <c r="BJ16" s="3">
        <f t="shared" si="106"/>
        <v>3966.8505710212662</v>
      </c>
      <c r="BK16" s="3">
        <f t="shared" si="106"/>
        <v>3847.8450538906282</v>
      </c>
      <c r="BL16" s="3">
        <f t="shared" si="106"/>
        <v>3732.4097022739093</v>
      </c>
      <c r="BM16" s="3">
        <f t="shared" si="106"/>
        <v>3620.4374112056917</v>
      </c>
      <c r="BN16" s="3">
        <f t="shared" si="106"/>
        <v>3511.8242888695208</v>
      </c>
      <c r="BO16" s="3">
        <f t="shared" si="106"/>
        <v>3406.4695602034353</v>
      </c>
      <c r="BP16" s="3">
        <f t="shared" si="106"/>
        <v>3304.275473397332</v>
      </c>
      <c r="BQ16" s="3">
        <f t="shared" si="106"/>
        <v>3205.147209195412</v>
      </c>
      <c r="BR16" s="3">
        <f t="shared" si="106"/>
        <v>3108.9927929195496</v>
      </c>
      <c r="BS16" s="3">
        <f t="shared" si="106"/>
        <v>3015.723009131963</v>
      </c>
      <c r="BT16" s="3">
        <f t="shared" si="106"/>
        <v>2925.2513188580042</v>
      </c>
      <c r="BU16" s="3">
        <f t="shared" si="106"/>
        <v>2837.4937792922642</v>
      </c>
      <c r="BV16" s="3">
        <f t="shared" si="106"/>
        <v>2752.3689659134961</v>
      </c>
      <c r="BW16" s="3">
        <f t="shared" si="106"/>
        <v>2669.7978969360911</v>
      </c>
      <c r="BX16" s="3">
        <f t="shared" si="106"/>
        <v>2589.7039600280082</v>
      </c>
      <c r="BY16" s="3">
        <f t="shared" si="106"/>
        <v>2512.0128412271679</v>
      </c>
      <c r="BZ16" s="3">
        <f t="shared" si="106"/>
        <v>2436.6524559903528</v>
      </c>
      <c r="CA16" s="3">
        <f t="shared" si="106"/>
        <v>2363.552882310642</v>
      </c>
      <c r="CB16" s="3">
        <f t="shared" si="106"/>
        <v>2292.6462958413226</v>
      </c>
      <c r="CC16" s="3">
        <f t="shared" si="106"/>
        <v>2223.8669069660828</v>
      </c>
      <c r="CD16" s="3">
        <f t="shared" si="106"/>
        <v>2157.1508997571004</v>
      </c>
      <c r="CE16" s="3">
        <f t="shared" si="106"/>
        <v>2092.4363727643872</v>
      </c>
      <c r="CF16" s="3">
        <f t="shared" si="106"/>
        <v>2029.6632815814555</v>
      </c>
      <c r="CG16" s="3">
        <f t="shared" si="106"/>
        <v>1968.7733831340117</v>
      </c>
      <c r="CH16" s="3">
        <f t="shared" si="106"/>
        <v>1909.7101816399913</v>
      </c>
      <c r="CI16" s="3">
        <f t="shared" si="106"/>
        <v>1852.4188761907915</v>
      </c>
      <c r="CJ16" s="3">
        <f t="shared" si="106"/>
        <v>1796.8463099050678</v>
      </c>
      <c r="CK16" s="3">
        <f t="shared" si="106"/>
        <v>1742.9409206079156</v>
      </c>
      <c r="CL16" s="3">
        <f t="shared" si="106"/>
        <v>1690.6526929896781</v>
      </c>
      <c r="CM16" s="3">
        <f t="shared" si="106"/>
        <v>1639.9331121999878</v>
      </c>
      <c r="CN16" s="3">
        <f t="shared" si="106"/>
        <v>1590.7351188339881</v>
      </c>
      <c r="CO16" s="3">
        <f t="shared" si="106"/>
        <v>1543.0130652689684</v>
      </c>
      <c r="CP16" s="3">
        <f t="shared" si="106"/>
        <v>1496.7226733108994</v>
      </c>
      <c r="CQ16" s="3">
        <f t="shared" si="106"/>
        <v>1451.8209931115723</v>
      </c>
      <c r="CR16" s="3">
        <f t="shared" si="106"/>
        <v>1408.2663633182251</v>
      </c>
      <c r="CS16" s="3">
        <f t="shared" si="106"/>
        <v>1366.0183724186784</v>
      </c>
      <c r="CT16" s="3">
        <f t="shared" si="106"/>
        <v>1325.037821246118</v>
      </c>
      <c r="CU16" s="3">
        <f t="shared" si="106"/>
        <v>1285.2866866087345</v>
      </c>
      <c r="CV16" s="3">
        <f t="shared" si="106"/>
        <v>1246.7280860104725</v>
      </c>
      <c r="CW16" s="3">
        <f t="shared" si="106"/>
        <v>1209.3262434301582</v>
      </c>
      <c r="CX16" s="3">
        <f t="shared" si="106"/>
        <v>1173.0464561272534</v>
      </c>
      <c r="CY16" s="3">
        <f t="shared" si="106"/>
        <v>1137.8550624434358</v>
      </c>
      <c r="CZ16" s="3">
        <f t="shared" si="106"/>
        <v>1103.7194105701328</v>
      </c>
      <c r="DA16" s="3">
        <f t="shared" si="106"/>
        <v>1070.6078282530289</v>
      </c>
      <c r="DB16" s="3">
        <f t="shared" si="106"/>
        <v>1038.489593405438</v>
      </c>
      <c r="DC16" s="3">
        <f t="shared" si="106"/>
        <v>1007.3349056032748</v>
      </c>
      <c r="DD16" s="3">
        <f t="shared" si="106"/>
        <v>977.11485843517653</v>
      </c>
      <c r="DE16" s="3">
        <f t="shared" si="106"/>
        <v>947.80141268212117</v>
      </c>
      <c r="DF16" s="3">
        <f t="shared" si="106"/>
        <v>919.3673703016575</v>
      </c>
      <c r="DG16" s="3">
        <f t="shared" si="106"/>
        <v>891.78634919260776</v>
      </c>
      <c r="DH16" s="3">
        <f t="shared" ref="DH16:DM16" si="107">DG16*(1+$AQ$20)</f>
        <v>865.03275871682945</v>
      </c>
      <c r="DI16" s="3">
        <f t="shared" si="107"/>
        <v>839.08177595532459</v>
      </c>
      <c r="DJ16" s="3">
        <f t="shared" si="107"/>
        <v>813.90932267666483</v>
      </c>
      <c r="DK16" s="3">
        <f t="shared" si="107"/>
        <v>789.49204299636483</v>
      </c>
      <c r="DL16" s="3">
        <f t="shared" si="107"/>
        <v>765.80728170647387</v>
      </c>
      <c r="DM16" s="3">
        <f t="shared" si="107"/>
        <v>742.83306325527963</v>
      </c>
    </row>
    <row r="17" spans="2:45" x14ac:dyDescent="0.25">
      <c r="B17" s="4" t="s">
        <v>35</v>
      </c>
      <c r="C17" s="4">
        <v>0.44</v>
      </c>
      <c r="D17" s="1">
        <v>1.45</v>
      </c>
      <c r="E17" s="1">
        <v>0.76</v>
      </c>
      <c r="F17" s="1">
        <v>-0.23</v>
      </c>
      <c r="G17" s="1">
        <v>0.72</v>
      </c>
      <c r="H17" s="1">
        <v>0.37</v>
      </c>
      <c r="I17" s="1">
        <v>0.72</v>
      </c>
      <c r="J17" s="1">
        <v>0.61</v>
      </c>
      <c r="K17" s="1">
        <v>0.72</v>
      </c>
      <c r="L17" s="1">
        <v>0.54</v>
      </c>
      <c r="M17" s="1">
        <v>1.55</v>
      </c>
      <c r="N17" s="1">
        <v>2.42</v>
      </c>
      <c r="O17" s="1">
        <v>2.06</v>
      </c>
      <c r="P17" s="1">
        <v>2.02</v>
      </c>
      <c r="Q17" s="1">
        <v>2.36</v>
      </c>
      <c r="R17" s="7">
        <f>R16/R18-1</f>
        <v>1.7766187050359719</v>
      </c>
      <c r="S17" s="7">
        <f t="shared" ref="S17:V17" si="108">S16/S18-1</f>
        <v>2.0851318944844133</v>
      </c>
      <c r="T17" s="7">
        <f t="shared" si="108"/>
        <v>2.427924327204904</v>
      </c>
      <c r="U17" s="7">
        <f t="shared" si="108"/>
        <v>2.8088048080054486</v>
      </c>
      <c r="V17" s="7">
        <f t="shared" si="108"/>
        <v>3.2320053422282777</v>
      </c>
    </row>
    <row r="18" spans="2:45" x14ac:dyDescent="0.25">
      <c r="B18" s="4" t="s">
        <v>1</v>
      </c>
      <c r="C18" s="4">
        <v>1107</v>
      </c>
      <c r="D18" s="1">
        <v>1114</v>
      </c>
      <c r="E18" s="1">
        <v>1105</v>
      </c>
      <c r="F18" s="1">
        <v>1120</v>
      </c>
      <c r="G18" s="1">
        <v>1115</v>
      </c>
      <c r="H18" s="1">
        <v>1111</v>
      </c>
      <c r="I18" s="1">
        <v>1111</v>
      </c>
      <c r="J18" s="1">
        <v>1131</v>
      </c>
      <c r="K18" s="1">
        <v>1115</v>
      </c>
      <c r="L18" s="1">
        <v>1120</v>
      </c>
      <c r="M18" s="1">
        <v>1121</v>
      </c>
      <c r="N18" s="1">
        <v>1120</v>
      </c>
      <c r="O18" s="1">
        <v>1119</v>
      </c>
      <c r="P18" s="1">
        <v>1119</v>
      </c>
      <c r="Q18" s="1">
        <v>1112</v>
      </c>
      <c r="R18" s="3">
        <f>Q18*0.99</f>
        <v>1100.8799999999999</v>
      </c>
      <c r="S18" s="3">
        <f t="shared" ref="S18:V18" si="109">R18*0.99</f>
        <v>1089.8711999999998</v>
      </c>
      <c r="T18" s="3">
        <f t="shared" si="109"/>
        <v>1078.9724879999999</v>
      </c>
      <c r="U18" s="3">
        <f t="shared" si="109"/>
        <v>1068.1827631199999</v>
      </c>
      <c r="V18" s="3">
        <f t="shared" si="109"/>
        <v>1057.5009354887998</v>
      </c>
    </row>
    <row r="20" spans="2:45" x14ac:dyDescent="0.25">
      <c r="B20" s="4" t="s">
        <v>45</v>
      </c>
      <c r="G20" s="8">
        <f>G3/C3-1</f>
        <v>0.28650833754421434</v>
      </c>
      <c r="H20" s="8">
        <f t="shared" ref="H20:Q20" si="110">H3/D3-1</f>
        <v>-0.17422334172963894</v>
      </c>
      <c r="I20" s="8">
        <f t="shared" si="110"/>
        <v>6.6859066859066951E-2</v>
      </c>
      <c r="J20" s="8">
        <f t="shared" si="110"/>
        <v>1.0222303206997085</v>
      </c>
      <c r="K20" s="8">
        <f t="shared" si="110"/>
        <v>3.5349567949725103E-2</v>
      </c>
      <c r="L20" s="8">
        <f t="shared" si="110"/>
        <v>0.34011184544992368</v>
      </c>
      <c r="M20" s="8">
        <f t="shared" si="110"/>
        <v>0.48963029756537413</v>
      </c>
      <c r="N20" s="8">
        <f t="shared" si="110"/>
        <v>-0.31627320237880696</v>
      </c>
      <c r="O20" s="8">
        <f t="shared" si="110"/>
        <v>0.29210925644916541</v>
      </c>
      <c r="P20" s="8">
        <f t="shared" si="110"/>
        <v>0.31297420333839154</v>
      </c>
      <c r="Q20" s="8">
        <f t="shared" si="110"/>
        <v>0.17887409200968518</v>
      </c>
      <c r="R20" s="8"/>
      <c r="S20" s="8"/>
      <c r="T20" s="8"/>
      <c r="U20" s="8"/>
      <c r="V20" s="8"/>
      <c r="AG20" s="8">
        <f t="shared" ref="AG20:AI20" si="111">AG3/AF3-1</f>
        <v>1.1181398035817445</v>
      </c>
      <c r="AH20" s="8">
        <f t="shared" si="111"/>
        <v>-8.2912859675439821E-2</v>
      </c>
      <c r="AI20" s="8">
        <f t="shared" si="111"/>
        <v>-0.32654275092936802</v>
      </c>
      <c r="AJ20" s="8">
        <f t="shared" ref="AJ20:AM20" si="112">AJ3/AI3-1</f>
        <v>0.90417310664605877</v>
      </c>
      <c r="AK20" s="8">
        <f t="shared" si="112"/>
        <v>0.76855287569573294</v>
      </c>
      <c r="AL20" s="8">
        <f t="shared" si="112"/>
        <v>-0.34644636768948334</v>
      </c>
      <c r="AM20" s="8">
        <f t="shared" si="112"/>
        <v>-7.8651685393258397E-2</v>
      </c>
      <c r="AN20" s="8">
        <f>AN3/AM3-1</f>
        <v>0.33710801393728218</v>
      </c>
      <c r="AP20" s="11" t="s">
        <v>58</v>
      </c>
      <c r="AQ20" s="19">
        <v>-0.03</v>
      </c>
      <c r="AS20" s="20" t="s">
        <v>62</v>
      </c>
    </row>
    <row r="21" spans="2:45" x14ac:dyDescent="0.25">
      <c r="B21" s="4" t="s">
        <v>46</v>
      </c>
      <c r="G21" s="8">
        <f t="shared" ref="G21:Q21" si="113">G4/C4-1</f>
        <v>3.0199039121482585E-2</v>
      </c>
      <c r="H21" s="8">
        <f t="shared" si="113"/>
        <v>-0.21911855990068285</v>
      </c>
      <c r="I21" s="8">
        <f t="shared" si="113"/>
        <v>-0.11026837806301049</v>
      </c>
      <c r="J21" s="8">
        <f t="shared" si="113"/>
        <v>2.1728260869565217</v>
      </c>
      <c r="K21" s="8">
        <f t="shared" si="113"/>
        <v>0.20652898067954695</v>
      </c>
      <c r="L21" s="8">
        <f t="shared" si="113"/>
        <v>0.4395866454689985</v>
      </c>
      <c r="M21" s="8">
        <f t="shared" si="113"/>
        <v>0.31081967213114758</v>
      </c>
      <c r="N21" s="8">
        <f t="shared" si="113"/>
        <v>-0.35183281945871869</v>
      </c>
      <c r="O21" s="8">
        <f t="shared" si="113"/>
        <v>5.3009387078961856E-2</v>
      </c>
      <c r="P21" s="8">
        <f t="shared" si="113"/>
        <v>3.5339591385974645E-2</v>
      </c>
      <c r="Q21" s="8">
        <f t="shared" si="113"/>
        <v>-1.6008004002000975E-2</v>
      </c>
      <c r="R21" s="8"/>
      <c r="S21" s="8"/>
      <c r="T21" s="8"/>
      <c r="U21" s="8"/>
      <c r="V21" s="8"/>
      <c r="AG21" s="8">
        <f t="shared" ref="AG21:AI21" si="114">AG4/AF4-1</f>
        <v>1.9876441515650742</v>
      </c>
      <c r="AH21" s="8">
        <f t="shared" si="114"/>
        <v>1.7921146953405076E-2</v>
      </c>
      <c r="AI21" s="8">
        <f t="shared" si="114"/>
        <v>-0.30417118093174433</v>
      </c>
      <c r="AJ21" s="8">
        <f t="shared" ref="AJ21:AN21" si="115">AJ4/AI4-1</f>
        <v>0.72207084468664839</v>
      </c>
      <c r="AK21" s="8">
        <f t="shared" si="115"/>
        <v>0.48711573236889683</v>
      </c>
      <c r="AL21" s="8">
        <f t="shared" si="115"/>
        <v>-2.6751785985712151E-2</v>
      </c>
      <c r="AM21" s="8">
        <f t="shared" si="115"/>
        <v>-0.10947993128221145</v>
      </c>
      <c r="AN21" s="8">
        <f t="shared" si="115"/>
        <v>0.26324096808137498</v>
      </c>
      <c r="AP21" s="12" t="s">
        <v>59</v>
      </c>
      <c r="AQ21" s="13">
        <v>0.08</v>
      </c>
    </row>
    <row r="22" spans="2:45" x14ac:dyDescent="0.25">
      <c r="B22" s="4" t="s">
        <v>47</v>
      </c>
      <c r="G22" s="8">
        <f t="shared" ref="G22:Q22" si="116">G5/C5-1</f>
        <v>-5.8884297520661155E-2</v>
      </c>
      <c r="H22" s="8">
        <f t="shared" si="116"/>
        <v>-0.14872798434442269</v>
      </c>
      <c r="I22" s="8">
        <f t="shared" si="116"/>
        <v>0.24723247232472323</v>
      </c>
      <c r="J22" s="8">
        <f t="shared" si="116"/>
        <v>0.22453222453222454</v>
      </c>
      <c r="K22" s="8">
        <f t="shared" si="116"/>
        <v>-6.6959385290889184E-2</v>
      </c>
      <c r="L22" s="8">
        <f t="shared" si="116"/>
        <v>-2.2988505747126409E-2</v>
      </c>
      <c r="M22" s="8">
        <f t="shared" si="116"/>
        <v>-4.9309664694280331E-3</v>
      </c>
      <c r="N22" s="8">
        <f t="shared" si="116"/>
        <v>-6.366723259762308E-2</v>
      </c>
      <c r="O22" s="8">
        <f t="shared" si="116"/>
        <v>0.35294117647058831</v>
      </c>
      <c r="P22" s="8">
        <f t="shared" si="116"/>
        <v>0.37764705882352945</v>
      </c>
      <c r="Q22" s="8">
        <f t="shared" si="116"/>
        <v>0.32903865213082262</v>
      </c>
      <c r="R22" s="8"/>
      <c r="S22" s="8"/>
      <c r="T22" s="8"/>
      <c r="U22" s="8"/>
      <c r="V22" s="8"/>
      <c r="AG22" s="8">
        <f t="shared" ref="AG22:AI22" si="117">AG5/AF5-1</f>
        <v>0.23229461756373948</v>
      </c>
      <c r="AH22" s="8">
        <f t="shared" si="117"/>
        <v>5.9482758620689635E-2</v>
      </c>
      <c r="AI22" s="8">
        <f t="shared" si="117"/>
        <v>-0.11526986710062381</v>
      </c>
      <c r="AJ22" s="8">
        <f t="shared" ref="AJ22:AN22" si="118">AJ5/AI5-1</f>
        <v>0.38381361128142255</v>
      </c>
      <c r="AK22" s="8">
        <f t="shared" si="118"/>
        <v>0.11253876827647313</v>
      </c>
      <c r="AL22" s="8">
        <f t="shared" si="118"/>
        <v>-0.23815213062524887</v>
      </c>
      <c r="AM22" s="8">
        <f t="shared" si="118"/>
        <v>-1.594354417145849E-2</v>
      </c>
      <c r="AN22" s="8">
        <f t="shared" si="118"/>
        <v>5.5245683930942979E-2</v>
      </c>
      <c r="AP22" s="14" t="s">
        <v>60</v>
      </c>
      <c r="AQ22" s="15">
        <f>NPV(AQ21,AO16:DM16)</f>
        <v>66167.820581737586</v>
      </c>
    </row>
    <row r="23" spans="2:45" x14ac:dyDescent="0.25">
      <c r="B23" s="4" t="s">
        <v>48</v>
      </c>
      <c r="G23" s="8">
        <f t="shared" ref="G23:Q23" si="119">G6/C6-1</f>
        <v>0.10217983651226148</v>
      </c>
      <c r="H23" s="8">
        <f t="shared" si="119"/>
        <v>-0.12891113892365458</v>
      </c>
      <c r="I23" s="8">
        <f t="shared" si="119"/>
        <v>-3.5714285714285698E-2</v>
      </c>
      <c r="J23" s="8">
        <f t="shared" si="119"/>
        <v>2.8574144486692017</v>
      </c>
      <c r="K23" s="8">
        <f t="shared" si="119"/>
        <v>0.15574783683559956</v>
      </c>
      <c r="L23" s="8">
        <f t="shared" si="119"/>
        <v>0.34339080459770122</v>
      </c>
      <c r="M23" s="8">
        <f t="shared" si="119"/>
        <v>0.63703703703703707</v>
      </c>
      <c r="N23" s="8">
        <f t="shared" si="119"/>
        <v>-0.3297190734351898</v>
      </c>
      <c r="O23" s="8">
        <f t="shared" si="119"/>
        <v>0.30481283422459904</v>
      </c>
      <c r="P23" s="8">
        <f t="shared" si="119"/>
        <v>0.36577540106951867</v>
      </c>
      <c r="Q23" s="8">
        <f t="shared" si="119"/>
        <v>0.29864253393665163</v>
      </c>
      <c r="R23" s="8"/>
      <c r="S23" s="8"/>
      <c r="T23" s="8"/>
      <c r="U23" s="8"/>
      <c r="V23" s="8"/>
      <c r="AG23" s="8">
        <f t="shared" ref="AG23:AH23" si="120">AG6/AF6-1</f>
        <v>0.39137254901960783</v>
      </c>
      <c r="AH23" s="8">
        <f t="shared" si="120"/>
        <v>0.12683201803833155</v>
      </c>
      <c r="AI23" s="8">
        <f t="shared" ref="AI23:AN23" si="121">AI6/AH6-1</f>
        <v>-3.0015007503751856E-2</v>
      </c>
      <c r="AJ23" s="8">
        <f t="shared" si="121"/>
        <v>0.38989169675090252</v>
      </c>
      <c r="AK23" s="8">
        <f t="shared" si="121"/>
        <v>0.29090909090909101</v>
      </c>
      <c r="AL23" s="8">
        <f t="shared" si="121"/>
        <v>-9.8304110376544962E-2</v>
      </c>
      <c r="AM23" s="8">
        <f t="shared" si="121"/>
        <v>-0.12049729040484536</v>
      </c>
      <c r="AN23" s="8">
        <f t="shared" si="121"/>
        <v>0.52555273649873135</v>
      </c>
      <c r="AP23" s="14"/>
      <c r="AQ23" s="15">
        <f>AQ22/Main!O4</f>
        <v>59.988957916353208</v>
      </c>
    </row>
    <row r="24" spans="2:45" x14ac:dyDescent="0.25">
      <c r="B24" s="4" t="s">
        <v>49</v>
      </c>
      <c r="G24" s="8">
        <f t="shared" ref="G24:P24" si="122">G8/C8-1</f>
        <v>0.12227838258164847</v>
      </c>
      <c r="H24" s="8">
        <f t="shared" si="122"/>
        <v>-0.17789203084832905</v>
      </c>
      <c r="I24" s="8">
        <f t="shared" si="122"/>
        <v>2.0645645645645638E-2</v>
      </c>
      <c r="J24" s="8">
        <f t="shared" si="122"/>
        <v>1.2810062402496101</v>
      </c>
      <c r="K24" s="8">
        <f t="shared" si="122"/>
        <v>8.0200935388879291E-2</v>
      </c>
      <c r="L24" s="8">
        <f t="shared" si="122"/>
        <v>0.29997915363769012</v>
      </c>
      <c r="M24" s="8">
        <f t="shared" si="122"/>
        <v>0.36484001471129091</v>
      </c>
      <c r="N24" s="8">
        <f t="shared" si="122"/>
        <v>-0.30118833889031371</v>
      </c>
      <c r="O24" s="8">
        <f t="shared" si="122"/>
        <v>0.23268120590121866</v>
      </c>
      <c r="P24" s="8">
        <f t="shared" si="122"/>
        <v>0.248556767158435</v>
      </c>
      <c r="Q24" s="8">
        <f>Q8/M8-1</f>
        <v>0.16437617892751288</v>
      </c>
      <c r="R24" s="8">
        <f t="shared" ref="R24:V24" si="123">R8/N8-1</f>
        <v>0.20527036946415445</v>
      </c>
      <c r="S24" s="8">
        <f t="shared" si="123"/>
        <v>0.46105674515415629</v>
      </c>
      <c r="T24" s="8">
        <f t="shared" si="123"/>
        <v>0.64442630978679638</v>
      </c>
      <c r="U24" s="8">
        <f t="shared" si="123"/>
        <v>0.68896015999999949</v>
      </c>
      <c r="V24" s="8">
        <f t="shared" si="123"/>
        <v>0.68896015999999927</v>
      </c>
      <c r="AG24" s="8">
        <f t="shared" ref="AG24:AM24" si="124">AG8/AF8-1</f>
        <v>0.80293177559792794</v>
      </c>
      <c r="AH24" s="8">
        <f t="shared" si="124"/>
        <v>-1.0147939845946974E-2</v>
      </c>
      <c r="AI24" s="8">
        <f t="shared" si="124"/>
        <v>-0.23425148221343872</v>
      </c>
      <c r="AJ24" s="8">
        <f t="shared" si="124"/>
        <v>0.63900314541495273</v>
      </c>
      <c r="AK24" s="8">
        <f t="shared" si="124"/>
        <v>0.49547288652691668</v>
      </c>
      <c r="AL24" s="8">
        <f t="shared" si="124"/>
        <v>-0.22983778092198348</v>
      </c>
      <c r="AM24" s="8">
        <f t="shared" si="124"/>
        <v>-8.4209177134068169E-2</v>
      </c>
      <c r="AN24" s="8">
        <f>AN8/AM8-1</f>
        <v>0.29251224632610207</v>
      </c>
      <c r="AP24" s="12"/>
      <c r="AQ24" s="16"/>
    </row>
    <row r="25" spans="2:45" x14ac:dyDescent="0.25">
      <c r="B25" s="4" t="s">
        <v>50</v>
      </c>
      <c r="G25" s="8">
        <f t="shared" ref="G25:P25" si="125">G14/C14-1</f>
        <v>0.49910873440285197</v>
      </c>
      <c r="H25" s="8">
        <f t="shared" si="125"/>
        <v>-0.77573529411764708</v>
      </c>
      <c r="I25" s="8">
        <f t="shared" si="125"/>
        <v>0.21508379888268148</v>
      </c>
      <c r="J25" s="8">
        <f t="shared" si="125"/>
        <v>-0.78148435479700029</v>
      </c>
      <c r="K25" s="8">
        <f t="shared" si="125"/>
        <v>0</v>
      </c>
      <c r="L25" s="8">
        <f t="shared" si="125"/>
        <v>0.48711943793911017</v>
      </c>
      <c r="M25" s="8">
        <f t="shared" si="125"/>
        <v>1.0758620689655172</v>
      </c>
      <c r="N25" s="8">
        <f t="shared" si="125"/>
        <v>2.4745562130177516</v>
      </c>
      <c r="O25" s="8">
        <f t="shared" si="125"/>
        <v>1.9976218787158144</v>
      </c>
      <c r="P25" s="8">
        <f t="shared" si="125"/>
        <v>2.9511811023622045</v>
      </c>
      <c r="Q25" s="8">
        <f>Q14/M14-1</f>
        <v>0.654485049833887</v>
      </c>
      <c r="R25" s="8">
        <f t="shared" ref="R25:V25" si="126">R14/N14-1</f>
        <v>0.119482288828338</v>
      </c>
      <c r="S25" s="8">
        <f t="shared" si="126"/>
        <v>0.43414518048393513</v>
      </c>
      <c r="T25" s="8">
        <f t="shared" si="126"/>
        <v>0.58510482263850161</v>
      </c>
      <c r="U25" s="8">
        <f t="shared" si="126"/>
        <v>0.4641000000000004</v>
      </c>
      <c r="V25" s="8">
        <f t="shared" si="126"/>
        <v>0.4641000000000004</v>
      </c>
      <c r="AP25" s="17" t="s">
        <v>61</v>
      </c>
      <c r="AQ25" s="18">
        <f>(AQ23/Main!O3)-1</f>
        <v>-7.7660548641555915E-2</v>
      </c>
    </row>
    <row r="26" spans="2:45" x14ac:dyDescent="0.25">
      <c r="B26" s="4" t="s">
        <v>56</v>
      </c>
      <c r="C26" s="8">
        <f>C15/C14</f>
        <v>9.4474153297682703E-2</v>
      </c>
      <c r="D26" s="8">
        <f t="shared" ref="D26:Q26" si="127">D15/D14</f>
        <v>0.14653361344537816</v>
      </c>
      <c r="E26" s="8">
        <f t="shared" si="127"/>
        <v>-0.17318435754189945</v>
      </c>
      <c r="F26" s="8">
        <f t="shared" si="127"/>
        <v>0.13550555986552884</v>
      </c>
      <c r="G26" s="8">
        <f t="shared" si="127"/>
        <v>4.5184304399524373E-2</v>
      </c>
      <c r="H26" s="8">
        <f t="shared" si="127"/>
        <v>4.6838407494145202E-2</v>
      </c>
      <c r="I26" s="8">
        <f t="shared" si="127"/>
        <v>7.4712643678160925E-2</v>
      </c>
      <c r="J26" s="8">
        <f t="shared" si="127"/>
        <v>0.17751479289940827</v>
      </c>
      <c r="K26" s="8">
        <f t="shared" si="127"/>
        <v>4.5184304399524373E-2</v>
      </c>
      <c r="L26" s="8">
        <f t="shared" si="127"/>
        <v>5.0393700787401574E-2</v>
      </c>
      <c r="M26" s="8">
        <f t="shared" si="127"/>
        <v>3.9313399778516056E-2</v>
      </c>
      <c r="N26" s="8">
        <f t="shared" si="127"/>
        <v>7.3569482288828342E-2</v>
      </c>
      <c r="O26" s="8">
        <f t="shared" si="127"/>
        <v>8.5283617612058701E-2</v>
      </c>
      <c r="P26" s="8">
        <f t="shared" si="127"/>
        <v>9.8047030689517742E-2</v>
      </c>
      <c r="Q26" s="8">
        <f t="shared" si="127"/>
        <v>0.12115127175368139</v>
      </c>
      <c r="R26" s="8">
        <f t="shared" ref="R26:V26" si="128">R15/R14</f>
        <v>7.0000000000000007E-2</v>
      </c>
      <c r="S26" s="8">
        <f t="shared" si="128"/>
        <v>7.0000000000000007E-2</v>
      </c>
      <c r="T26" s="8">
        <f t="shared" si="128"/>
        <v>7.0000000000000007E-2</v>
      </c>
      <c r="U26" s="8">
        <f t="shared" si="128"/>
        <v>7.0000000000000007E-2</v>
      </c>
      <c r="V26" s="8">
        <f t="shared" si="128"/>
        <v>7.0000000000000007E-2</v>
      </c>
      <c r="AC26" s="8"/>
      <c r="AD26" s="8"/>
      <c r="AE26" s="8"/>
      <c r="AF26" s="8">
        <f t="shared" ref="AF26:AN26" si="129">AF15/AF14</f>
        <v>6.6777963272120202E-3</v>
      </c>
      <c r="AG26" s="8">
        <f t="shared" si="129"/>
        <v>4.0340371887803338E-2</v>
      </c>
      <c r="AH26" s="8">
        <f t="shared" si="129"/>
        <v>5.1374345549738222E-2</v>
      </c>
      <c r="AI26" s="8">
        <f t="shared" si="129"/>
        <v>5.4794520547945202E-2</v>
      </c>
      <c r="AJ26" s="8">
        <f t="shared" si="129"/>
        <v>-2.2503516174402251E-2</v>
      </c>
      <c r="AK26" s="8">
        <f t="shared" si="129"/>
        <v>-3.4016093635698609E-2</v>
      </c>
      <c r="AL26" s="8">
        <f t="shared" si="129"/>
        <v>9.7900113507377984E-2</v>
      </c>
      <c r="AM26" s="8">
        <f t="shared" ref="AM26" si="130">AM15/AM14</f>
        <v>9.1518605430774391E-2</v>
      </c>
      <c r="AN26" s="8">
        <f t="shared" si="129"/>
        <v>5.7413959472499193E-2</v>
      </c>
    </row>
    <row r="27" spans="2:45" x14ac:dyDescent="0.25">
      <c r="B27" s="9" t="s">
        <v>57</v>
      </c>
      <c r="AC27" s="8"/>
      <c r="AD27" s="8"/>
      <c r="AE27" s="8"/>
      <c r="AF27" s="8"/>
      <c r="AG27" s="8">
        <f t="shared" ref="AG27:AM27" si="131">AG16/AF16-1</f>
        <v>1.5588235294117645</v>
      </c>
      <c r="AH27" s="8">
        <f t="shared" si="131"/>
        <v>-4.7947454844006532E-2</v>
      </c>
      <c r="AI27" s="8">
        <f t="shared" si="131"/>
        <v>-0.90479475681269406</v>
      </c>
      <c r="AJ27" s="8">
        <f t="shared" si="131"/>
        <v>-19.438405797101449</v>
      </c>
      <c r="AK27" s="8">
        <f t="shared" si="131"/>
        <v>1.7775594419335823</v>
      </c>
      <c r="AL27" s="8">
        <f>AL16/AK16-1</f>
        <v>-1.4498054474708171</v>
      </c>
      <c r="AM27" s="8">
        <f t="shared" si="131"/>
        <v>-0.57376533501100968</v>
      </c>
      <c r="AN27" s="8">
        <f>AN16/AM16-1</f>
        <v>1.162730627306273</v>
      </c>
    </row>
    <row r="29" spans="2:45" x14ac:dyDescent="0.25">
      <c r="B29" s="4" t="s">
        <v>37</v>
      </c>
      <c r="C29" s="4"/>
      <c r="D29" s="6">
        <f t="shared" ref="D29:P29" si="132">D30-D36</f>
        <v>0</v>
      </c>
      <c r="E29" s="6">
        <f t="shared" si="132"/>
        <v>0</v>
      </c>
      <c r="F29" s="6">
        <f t="shared" si="132"/>
        <v>2611</v>
      </c>
      <c r="G29" s="6">
        <f t="shared" si="132"/>
        <v>-371</v>
      </c>
      <c r="H29" s="6">
        <f t="shared" si="132"/>
        <v>1930</v>
      </c>
      <c r="I29" s="6">
        <f t="shared" si="132"/>
        <v>1941</v>
      </c>
      <c r="J29" s="6">
        <f t="shared" si="132"/>
        <v>989</v>
      </c>
      <c r="K29" s="6">
        <f t="shared" si="132"/>
        <v>0</v>
      </c>
      <c r="L29" s="6">
        <f t="shared" si="132"/>
        <v>2163</v>
      </c>
      <c r="M29" s="6">
        <f t="shared" si="132"/>
        <v>1142</v>
      </c>
      <c r="N29" s="6">
        <f t="shared" si="132"/>
        <v>1142</v>
      </c>
      <c r="O29" s="6">
        <f t="shared" si="132"/>
        <v>1776</v>
      </c>
      <c r="P29" s="6">
        <f t="shared" si="132"/>
        <v>0</v>
      </c>
      <c r="Q29" s="6">
        <f>Q30-Q36</f>
        <v>2148</v>
      </c>
    </row>
    <row r="30" spans="2:45" x14ac:dyDescent="0.25">
      <c r="B30" s="4" t="s">
        <v>2</v>
      </c>
      <c r="C30" s="4"/>
      <c r="D30" s="6"/>
      <c r="E30" s="6"/>
      <c r="F30" s="6">
        <v>7152</v>
      </c>
      <c r="G30" s="6">
        <v>5985</v>
      </c>
      <c r="H30" s="6">
        <v>7118</v>
      </c>
      <c r="I30" s="6">
        <v>8297</v>
      </c>
      <c r="J30" s="6">
        <v>7624</v>
      </c>
      <c r="K30" s="6"/>
      <c r="L30" s="6">
        <v>9116</v>
      </c>
      <c r="M30" s="6">
        <v>7763</v>
      </c>
      <c r="N30" s="6">
        <v>7763</v>
      </c>
      <c r="O30" s="6">
        <v>8680</v>
      </c>
      <c r="P30" s="6"/>
      <c r="Q30" s="6">
        <v>9157</v>
      </c>
    </row>
    <row r="31" spans="2:45" x14ac:dyDescent="0.25">
      <c r="B31" s="4" t="s">
        <v>36</v>
      </c>
      <c r="C31" s="4"/>
      <c r="D31" s="6"/>
      <c r="E31" s="6"/>
      <c r="F31" s="6">
        <v>803</v>
      </c>
      <c r="G31" s="6">
        <v>1047</v>
      </c>
      <c r="H31" s="6">
        <v>363</v>
      </c>
      <c r="I31" s="6">
        <v>391</v>
      </c>
      <c r="J31" s="6">
        <v>518</v>
      </c>
      <c r="K31" s="6"/>
      <c r="L31" s="6">
        <v>1006</v>
      </c>
      <c r="M31" s="6">
        <v>8670</v>
      </c>
      <c r="N31" s="6">
        <v>870</v>
      </c>
      <c r="O31" s="6">
        <v>900</v>
      </c>
      <c r="P31" s="6"/>
      <c r="Q31" s="6">
        <v>1070</v>
      </c>
    </row>
    <row r="32" spans="2:45" x14ac:dyDescent="0.25">
      <c r="B32" s="4" t="s">
        <v>38</v>
      </c>
      <c r="C32" s="4"/>
      <c r="D32" s="6"/>
      <c r="E32" s="6"/>
      <c r="F32" s="6">
        <v>3195</v>
      </c>
      <c r="G32" s="6">
        <v>3691</v>
      </c>
      <c r="H32" s="6">
        <v>3049</v>
      </c>
      <c r="I32" s="6">
        <v>3603</v>
      </c>
      <c r="J32" s="6">
        <v>3912</v>
      </c>
      <c r="K32" s="6"/>
      <c r="L32" s="6">
        <v>5374</v>
      </c>
      <c r="M32" s="6">
        <v>5311</v>
      </c>
      <c r="N32" s="6">
        <v>5311</v>
      </c>
      <c r="O32" s="6">
        <v>5250</v>
      </c>
      <c r="P32" s="6"/>
      <c r="Q32" s="6">
        <v>6229</v>
      </c>
    </row>
    <row r="33" spans="2:17" x14ac:dyDescent="0.25">
      <c r="B33" s="4" t="s">
        <v>39</v>
      </c>
      <c r="C33" s="4"/>
      <c r="D33" s="6"/>
      <c r="E33" s="6"/>
      <c r="F33" s="6">
        <v>5118</v>
      </c>
      <c r="G33" s="6">
        <v>5521</v>
      </c>
      <c r="H33" s="6">
        <v>5208</v>
      </c>
      <c r="I33" s="6">
        <v>5405</v>
      </c>
      <c r="J33" s="6">
        <v>5373</v>
      </c>
      <c r="K33" s="6"/>
      <c r="L33" s="6">
        <v>5373</v>
      </c>
      <c r="M33" s="6">
        <v>4487</v>
      </c>
      <c r="N33" s="6">
        <v>4487</v>
      </c>
      <c r="O33" s="6">
        <v>4827</v>
      </c>
      <c r="P33" s="6"/>
      <c r="Q33" s="6">
        <v>5629</v>
      </c>
    </row>
    <row r="34" spans="2:17" x14ac:dyDescent="0.25">
      <c r="B34" s="4" t="s">
        <v>40</v>
      </c>
      <c r="C34" s="4"/>
      <c r="D34" s="6"/>
      <c r="E34" s="6"/>
      <c r="F34" s="6">
        <v>28240</v>
      </c>
      <c r="G34" s="6">
        <v>32229</v>
      </c>
      <c r="H34" s="6">
        <v>29647</v>
      </c>
      <c r="I34" s="6">
        <v>30081</v>
      </c>
      <c r="J34" s="6">
        <v>31031</v>
      </c>
      <c r="K34" s="6"/>
      <c r="L34" s="6">
        <v>21502</v>
      </c>
      <c r="M34" s="6">
        <v>33213</v>
      </c>
      <c r="N34" s="6">
        <v>33213</v>
      </c>
      <c r="O34" s="6">
        <v>20191</v>
      </c>
      <c r="P34" s="6"/>
      <c r="Q34" s="6">
        <v>36665</v>
      </c>
    </row>
    <row r="35" spans="2:17" x14ac:dyDescent="0.25">
      <c r="B35" s="4" t="s">
        <v>41</v>
      </c>
      <c r="C35" s="4"/>
      <c r="D35" s="6"/>
      <c r="E35" s="6"/>
      <c r="F35" s="6">
        <v>48887</v>
      </c>
      <c r="G35" s="6">
        <v>53691</v>
      </c>
      <c r="H35" s="6">
        <v>49648</v>
      </c>
      <c r="I35" s="6">
        <v>52005</v>
      </c>
      <c r="J35" s="6">
        <v>53678</v>
      </c>
      <c r="K35" s="6"/>
      <c r="L35" s="6">
        <v>36171</v>
      </c>
      <c r="M35" s="6">
        <v>58849</v>
      </c>
      <c r="N35" s="6">
        <v>58849</v>
      </c>
      <c r="O35" s="6">
        <v>61246</v>
      </c>
      <c r="P35" s="6"/>
      <c r="Q35" s="6">
        <v>65296</v>
      </c>
    </row>
    <row r="36" spans="2:17" x14ac:dyDescent="0.25">
      <c r="B36" s="4" t="s">
        <v>4</v>
      </c>
      <c r="C36" s="4"/>
      <c r="D36" s="6"/>
      <c r="E36" s="6"/>
      <c r="F36" s="6">
        <v>4541</v>
      </c>
      <c r="G36" s="6">
        <v>6356</v>
      </c>
      <c r="H36" s="6">
        <v>5188</v>
      </c>
      <c r="I36" s="6">
        <v>6356</v>
      </c>
      <c r="J36" s="6">
        <v>6635</v>
      </c>
      <c r="K36" s="6"/>
      <c r="L36" s="6">
        <v>6953</v>
      </c>
      <c r="M36" s="6">
        <v>6621</v>
      </c>
      <c r="N36" s="6">
        <v>6621</v>
      </c>
      <c r="O36" s="6">
        <v>6904</v>
      </c>
      <c r="P36" s="6"/>
      <c r="Q36" s="6">
        <v>7009</v>
      </c>
    </row>
    <row r="37" spans="2:17" x14ac:dyDescent="0.25">
      <c r="B37" s="4" t="s">
        <v>42</v>
      </c>
      <c r="C37" s="4"/>
      <c r="D37" s="6"/>
      <c r="E37" s="6"/>
      <c r="F37" s="6">
        <v>36770</v>
      </c>
      <c r="G37" s="6">
        <v>39907</v>
      </c>
      <c r="H37" s="6">
        <v>37023</v>
      </c>
      <c r="I37" s="6">
        <v>37820</v>
      </c>
      <c r="J37" s="6">
        <v>38996</v>
      </c>
      <c r="K37" s="6"/>
      <c r="L37" s="6">
        <v>47845</v>
      </c>
      <c r="M37" s="6">
        <v>43933</v>
      </c>
      <c r="N37" s="6">
        <v>43933</v>
      </c>
      <c r="O37" s="6">
        <v>45908</v>
      </c>
      <c r="P37" s="6"/>
      <c r="Q37" s="6">
        <v>49281</v>
      </c>
    </row>
    <row r="38" spans="2:17" x14ac:dyDescent="0.25">
      <c r="B38" s="4" t="s">
        <v>43</v>
      </c>
      <c r="C38" s="4"/>
      <c r="D38" s="6"/>
      <c r="E38" s="6"/>
      <c r="F38" s="6">
        <v>48887</v>
      </c>
      <c r="G38" s="6">
        <v>53691</v>
      </c>
      <c r="H38" s="6">
        <v>49648</v>
      </c>
      <c r="I38" s="6">
        <v>52005</v>
      </c>
      <c r="J38" s="6">
        <v>53678</v>
      </c>
      <c r="K38" s="6"/>
      <c r="L38" s="6">
        <v>63696</v>
      </c>
      <c r="M38" s="6">
        <v>58849</v>
      </c>
      <c r="N38" s="6">
        <v>58849</v>
      </c>
      <c r="O38" s="6">
        <v>61246</v>
      </c>
      <c r="P38" s="6"/>
      <c r="Q38" s="6">
        <v>65296</v>
      </c>
    </row>
  </sheetData>
  <pageMargins left="0.7" right="0.7" top="0.75" bottom="0.75" header="0.3" footer="0.3"/>
  <pageSetup orientation="portrait" r:id="rId1"/>
  <ignoredErrors>
    <ignoredError sqref="AF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2022-08-16T15:17:26Z</dcterms:modified>
</cp:coreProperties>
</file>