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D28AB469-CCE3-469D-88EC-1F05A20DBF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E2" i="2" s="1"/>
  <c r="AF2" i="2" s="1"/>
  <c r="AG2" i="2" s="1"/>
  <c r="AH2" i="2" s="1"/>
  <c r="AI2" i="2" s="1"/>
  <c r="AJ2" i="2" s="1"/>
  <c r="AK2" i="2" s="1"/>
  <c r="AL2" i="2" s="1"/>
  <c r="AC2" i="2"/>
  <c r="AB2" i="2"/>
  <c r="U7" i="2"/>
  <c r="T7" i="2"/>
  <c r="S7" i="2"/>
  <c r="R7" i="2"/>
  <c r="Q7" i="2"/>
  <c r="S6" i="2"/>
  <c r="T6" i="2" s="1"/>
  <c r="U6" i="2" s="1"/>
  <c r="R6" i="2"/>
  <c r="R4" i="2"/>
  <c r="S4" i="2" s="1"/>
  <c r="T4" i="2" s="1"/>
  <c r="U4" i="2" s="1"/>
  <c r="Q4" i="2"/>
  <c r="R3" i="2"/>
  <c r="S3" i="2" s="1"/>
  <c r="T3" i="2" s="1"/>
  <c r="U3" i="2" s="1"/>
  <c r="Q3" i="2"/>
  <c r="P29" i="2"/>
  <c r="O29" i="2"/>
  <c r="N29" i="2"/>
  <c r="M29" i="2"/>
  <c r="L29" i="2"/>
  <c r="K29" i="2"/>
  <c r="J29" i="2"/>
  <c r="I29" i="2"/>
  <c r="H29" i="2"/>
  <c r="G29" i="2"/>
  <c r="P28" i="2"/>
  <c r="O28" i="2"/>
  <c r="N28" i="2"/>
  <c r="M28" i="2"/>
  <c r="L28" i="2"/>
  <c r="K28" i="2"/>
  <c r="J28" i="2"/>
  <c r="I28" i="2"/>
  <c r="H28" i="2"/>
  <c r="G28" i="2"/>
  <c r="N26" i="2"/>
  <c r="C18" i="2"/>
  <c r="D18" i="2"/>
  <c r="E18" i="2"/>
  <c r="F18" i="2"/>
  <c r="G18" i="2"/>
  <c r="G26" i="2" s="1"/>
  <c r="H18" i="2"/>
  <c r="H26" i="2" s="1"/>
  <c r="I18" i="2"/>
  <c r="I26" i="2" s="1"/>
  <c r="P18" i="2"/>
  <c r="Q18" i="2" s="1"/>
  <c r="R18" i="2" s="1"/>
  <c r="S18" i="2" s="1"/>
  <c r="T18" i="2" s="1"/>
  <c r="U18" i="2" s="1"/>
  <c r="O18" i="2"/>
  <c r="N18" i="2"/>
  <c r="M18" i="2"/>
  <c r="M26" i="2" s="1"/>
  <c r="L18" i="2"/>
  <c r="L26" i="2" s="1"/>
  <c r="K18" i="2"/>
  <c r="K26" i="2" s="1"/>
  <c r="J18" i="2"/>
  <c r="J26" i="2" s="1"/>
  <c r="J13" i="2"/>
  <c r="F15" i="2"/>
  <c r="G15" i="2"/>
  <c r="G12" i="2"/>
  <c r="O26" i="2" l="1"/>
  <c r="P26" i="2"/>
  <c r="L32" i="2"/>
  <c r="I12" i="2"/>
  <c r="O32" i="2"/>
  <c r="N32" i="2"/>
  <c r="M32" i="2"/>
  <c r="K32" i="2"/>
  <c r="J32" i="2"/>
  <c r="I32" i="2"/>
  <c r="H32" i="2"/>
  <c r="G32" i="2"/>
  <c r="F32" i="2"/>
  <c r="E32" i="2"/>
  <c r="D32" i="2"/>
  <c r="C32" i="2"/>
  <c r="P32" i="2"/>
  <c r="P15" i="2"/>
  <c r="O15" i="2"/>
  <c r="N15" i="2"/>
  <c r="N27" i="2" s="1"/>
  <c r="M15" i="2"/>
  <c r="L15" i="2"/>
  <c r="K15" i="2"/>
  <c r="K27" i="2" s="1"/>
  <c r="J15" i="2"/>
  <c r="J27" i="2" s="1"/>
  <c r="I15" i="2"/>
  <c r="H15" i="2"/>
  <c r="E15" i="2"/>
  <c r="D15" i="2"/>
  <c r="C15" i="2"/>
  <c r="G27" i="2" s="1"/>
  <c r="O27" i="2" l="1"/>
  <c r="I27" i="2"/>
  <c r="M27" i="2"/>
  <c r="H27" i="2"/>
  <c r="L27" i="2"/>
  <c r="P27" i="2"/>
  <c r="Q15" i="2"/>
  <c r="R15" i="2" s="1"/>
  <c r="S15" i="2" s="1"/>
  <c r="T15" i="2" s="1"/>
  <c r="U15" i="2" s="1"/>
  <c r="P12" i="2"/>
  <c r="Q12" i="2" s="1"/>
  <c r="R12" i="2" s="1"/>
  <c r="S12" i="2" s="1"/>
  <c r="T12" i="2" s="1"/>
  <c r="U12" i="2" s="1"/>
  <c r="O12" i="2"/>
  <c r="N12" i="2"/>
  <c r="M12" i="2"/>
  <c r="K12" i="2"/>
  <c r="H12" i="2"/>
  <c r="E12" i="2"/>
  <c r="F12" i="2"/>
  <c r="D12" i="2"/>
  <c r="C12" i="2"/>
  <c r="L12" i="2"/>
  <c r="P7" i="2"/>
  <c r="O7" i="2"/>
  <c r="N7" i="2"/>
  <c r="M7" i="2"/>
  <c r="K7" i="2"/>
  <c r="J7" i="2"/>
  <c r="I7" i="2"/>
  <c r="H7" i="2"/>
  <c r="G7" i="2"/>
  <c r="F7" i="2"/>
  <c r="E7" i="2"/>
  <c r="D7" i="2"/>
  <c r="C7" i="2"/>
  <c r="L7" i="2"/>
  <c r="G25" i="2" l="1"/>
  <c r="G24" i="2"/>
  <c r="P21" i="2"/>
  <c r="P25" i="2"/>
  <c r="P24" i="2"/>
  <c r="H24" i="2"/>
  <c r="H25" i="2"/>
  <c r="N21" i="2"/>
  <c r="N24" i="2"/>
  <c r="N25" i="2"/>
  <c r="C24" i="2"/>
  <c r="C25" i="2"/>
  <c r="K25" i="2"/>
  <c r="K24" i="2"/>
  <c r="D24" i="2"/>
  <c r="D25" i="2"/>
  <c r="M21" i="2"/>
  <c r="M25" i="2"/>
  <c r="M24" i="2"/>
  <c r="E25" i="2"/>
  <c r="E24" i="2"/>
  <c r="I24" i="2"/>
  <c r="I25" i="2"/>
  <c r="L21" i="2"/>
  <c r="L24" i="2"/>
  <c r="L25" i="2"/>
  <c r="F24" i="2"/>
  <c r="F25" i="2"/>
  <c r="J21" i="2"/>
  <c r="J24" i="2"/>
  <c r="J25" i="2"/>
  <c r="O21" i="2"/>
  <c r="O25" i="2"/>
  <c r="O24" i="2"/>
  <c r="C22" i="2"/>
  <c r="C23" i="2"/>
  <c r="K22" i="2"/>
  <c r="K23" i="2"/>
  <c r="K20" i="2"/>
  <c r="H23" i="2"/>
  <c r="H22" i="2"/>
  <c r="H20" i="2"/>
  <c r="G22" i="2"/>
  <c r="G21" i="2"/>
  <c r="G23" i="2"/>
  <c r="G20" i="2"/>
  <c r="P22" i="2"/>
  <c r="P23" i="2"/>
  <c r="P20" i="2"/>
  <c r="D23" i="2"/>
  <c r="D22" i="2"/>
  <c r="E23" i="2"/>
  <c r="E22" i="2"/>
  <c r="N20" i="2"/>
  <c r="N22" i="2"/>
  <c r="N23" i="2"/>
  <c r="H21" i="2"/>
  <c r="K21" i="2"/>
  <c r="C21" i="2"/>
  <c r="M20" i="2"/>
  <c r="M23" i="2"/>
  <c r="M22" i="2"/>
  <c r="I20" i="2"/>
  <c r="I22" i="2"/>
  <c r="I23" i="2"/>
  <c r="L23" i="2"/>
  <c r="L20" i="2"/>
  <c r="L22" i="2"/>
  <c r="F22" i="2"/>
  <c r="F23" i="2"/>
  <c r="F21" i="2"/>
  <c r="J20" i="2"/>
  <c r="J22" i="2"/>
  <c r="J23" i="2"/>
  <c r="O22" i="2"/>
  <c r="O23" i="2"/>
  <c r="O20" i="2"/>
  <c r="D21" i="2"/>
  <c r="E21" i="2"/>
  <c r="I21" i="2"/>
  <c r="M4" i="1"/>
  <c r="M7" i="1" s="1"/>
  <c r="Q16" i="2" l="1"/>
  <c r="Q17" i="2" s="1"/>
  <c r="Q11" i="2"/>
  <c r="Q8" i="2"/>
  <c r="Q9" i="2"/>
  <c r="Q10" i="2" l="1"/>
  <c r="R16" i="2"/>
  <c r="R17" i="2" s="1"/>
  <c r="R11" i="2"/>
  <c r="R9" i="2"/>
  <c r="R8" i="2"/>
  <c r="R10" i="2" l="1"/>
  <c r="S16" i="2"/>
  <c r="S17" i="2" s="1"/>
  <c r="S11" i="2"/>
  <c r="S9" i="2"/>
  <c r="S8" i="2"/>
  <c r="S10" i="2" l="1"/>
  <c r="T11" i="2"/>
  <c r="T16" i="2"/>
  <c r="T17" i="2" s="1"/>
  <c r="T9" i="2"/>
  <c r="T8" i="2"/>
  <c r="T10" i="2" l="1"/>
  <c r="U11" i="2"/>
  <c r="U16" i="2"/>
  <c r="U17" i="2" s="1"/>
  <c r="U8" i="2"/>
  <c r="U9" i="2"/>
  <c r="U10" i="2" l="1"/>
</calcChain>
</file>

<file path=xl/sharedStrings.xml><?xml version="1.0" encoding="utf-8"?>
<sst xmlns="http://schemas.openxmlformats.org/spreadsheetml/2006/main" count="63" uniqueCount="59">
  <si>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</si>
  <si>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</si>
  <si>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</si>
  <si>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</si>
  <si>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</si>
  <si>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</si>
  <si>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</si>
  <si>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</si>
  <si>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</si>
  <si>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</si>
  <si>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</si>
  <si>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</si>
  <si>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</si>
  <si>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</si>
  <si>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</si>
  <si>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</si>
  <si>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</si>
  <si>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</si>
  <si>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</si>
  <si>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</si>
  <si>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</si>
  <si>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Smokeable Products</t>
  </si>
  <si>
    <t>Oral Tobacco Products</t>
  </si>
  <si>
    <t>Wine</t>
  </si>
  <si>
    <t>Other</t>
  </si>
  <si>
    <t>Revenue</t>
  </si>
  <si>
    <t>COGS</t>
  </si>
  <si>
    <t>Excise Taxes</t>
  </si>
  <si>
    <t>Gross Profit</t>
  </si>
  <si>
    <t>M&amp;A and R&amp;D</t>
  </si>
  <si>
    <t>OpInc</t>
  </si>
  <si>
    <t>Interest and Debt</t>
  </si>
  <si>
    <t>PreTax</t>
  </si>
  <si>
    <t>Taxes</t>
  </si>
  <si>
    <t>Net Earnings</t>
  </si>
  <si>
    <t>EPS</t>
  </si>
  <si>
    <t>Net Cash</t>
  </si>
  <si>
    <t>Total Assets</t>
  </si>
  <si>
    <t>AP</t>
  </si>
  <si>
    <t>SE</t>
  </si>
  <si>
    <t>PPE</t>
  </si>
  <si>
    <t>AR</t>
  </si>
  <si>
    <t>Inventories</t>
  </si>
  <si>
    <t>Liabilities</t>
  </si>
  <si>
    <t>L+SE</t>
  </si>
  <si>
    <t>Q322</t>
  </si>
  <si>
    <t>Q422</t>
  </si>
  <si>
    <t>Q123</t>
  </si>
  <si>
    <t>Q223</t>
  </si>
  <si>
    <t>Q323</t>
  </si>
  <si>
    <t>Revenue Y/Y</t>
  </si>
  <si>
    <t>Tax Rate</t>
  </si>
  <si>
    <t>Excise Tax Rate</t>
  </si>
  <si>
    <t>COGS Rate</t>
  </si>
  <si>
    <t>M&amp;A Rate</t>
  </si>
  <si>
    <t>Share Buybacks</t>
  </si>
  <si>
    <t>Tax Y/Y</t>
  </si>
  <si>
    <t>Smokeable Products Y/Y</t>
  </si>
  <si>
    <t>Oral Tobacco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</si>
</sst>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4" fontId="2" fillId="0" borderId="0" xfId="0" applyNumberFormat="1" applyFont="1"/>
    <xf numFmtId="0" fontId="1" fillId="0" borderId="0" xfId="0" applyFont="1"/>
    <xf numFmtId="0" fontId="5" fillId="0" borderId="0" xfId="1" applyFont="1"/>
    <xf numFmtId="9" fontId="2" fillId="0" borderId="0" xfId="0" applyNumberFormat="1" applyFont="1"/>
    <xf numFmtId="9" fontId="1" fillId="0" borderId="0" xfId="0" applyNumberFormat="1" applyFont="1"/>
    <xf numFmtId="9" fontId="1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617220</xdr:colOff>
      <xdr:row>0</xdr:row>
      <xdr:rowOff>15240</xdr:rowOff>
    </xdr:from>
    <xdr:to>
      <xdr:col>16</xdr:col>
      <xdr:colOff>7620</xdr:colOff>
      <xdr:row>45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EED0635-4BB7-4C83-AAA6-54F700F3B959}"/>
            </a:ext>
          </a:extLst>
        </xdr:cNvPr>
        <xdr:cNvCxnSpPr/>
      </xdr:nvCxnSpPr>
      <xdr:spPr>
        <a:xfrm flipH="1">
          <a:off x="10713720" y="15240"/>
          <a:ext cx="15240" cy="6507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M7"/>
  <sheetViews>
    <sheetView workbookViewId="0">
      <selection activeCell="L2" sqref="L2"/>
    </sheetView>
  </sheetViews>
  <sheetFormatPr defaultColWidth="9.109375" defaultRowHeight="13.2" x14ac:dyDescent="0.25"/>
  <cols>
    <col min="1" max="11" width="9.109375" style="1"/>
    <col min="12" max="12" width="11" style="1" bestFit="1" customWidth="1"/>
    <col min="13" max="16384" width="9.109375" style="1"/>
  </cols>
  <sheetData>
    <row r="2" spans="12:13" x14ac:dyDescent="0.25">
      <c r="L2" s="1" t="s">
        <v>0</v>
      </c>
      <c r="M2" s="1">
        <v>44.22</v>
      </c>
    </row>
    <row r="3" spans="12:13" x14ac:dyDescent="0.25">
      <c r="L3" s="1" t="s">
        <v>1</v>
      </c>
      <c r="M3" s="2">
        <v>1800</v>
      </c>
    </row>
    <row r="4" spans="12:13" x14ac:dyDescent="0.25">
      <c r="L4" s="1" t="s">
        <v>2</v>
      </c>
      <c r="M4" s="2">
        <f>M3*M2</f>
        <v>79596</v>
      </c>
    </row>
    <row r="5" spans="12:13" x14ac:dyDescent="0.25">
      <c r="L5" s="1" t="s">
        <v>3</v>
      </c>
      <c r="M5" s="2">
        <v>2567</v>
      </c>
    </row>
    <row r="6" spans="12:13" x14ac:dyDescent="0.25">
      <c r="L6" s="1" t="s">
        <v>4</v>
      </c>
      <c r="M6" s="2">
        <v>2634</v>
      </c>
    </row>
    <row r="7" spans="12:13" x14ac:dyDescent="0.25">
      <c r="L7" s="1" t="s">
        <v>5</v>
      </c>
      <c r="M7" s="2">
        <f>M4-M5+M6</f>
        <v>79663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CCE6-9C82-4B7C-8973-62026B03EF08}">
  <dimension ref="A1:AL4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09375" defaultRowHeight="13.2" x14ac:dyDescent="0.25"/>
  <cols>
    <col min="1" max="1" width="5.44140625" style="1" bestFit="1" customWidth="1"/>
    <col min="2" max="2" width="20.33203125" style="1" bestFit="1" customWidth="1"/>
    <col min="3" max="5" width="9.109375" style="1"/>
    <col min="6" max="6" width="10.109375" style="1" bestFit="1" customWidth="1"/>
    <col min="7" max="9" width="9.109375" style="1"/>
    <col min="10" max="10" width="10.109375" style="1" bestFit="1" customWidth="1"/>
    <col min="11" max="13" width="9.109375" style="1"/>
    <col min="14" max="14" width="10.109375" style="1" bestFit="1" customWidth="1"/>
    <col min="15" max="16384" width="9.109375" style="1"/>
  </cols>
  <sheetData>
    <row r="1" spans="1:38" x14ac:dyDescent="0.25">
      <c r="A1" s="8" t="s">
        <v>6</v>
      </c>
      <c r="C1" s="3">
        <v>43555</v>
      </c>
      <c r="D1" s="3">
        <v>43646</v>
      </c>
      <c r="E1" s="3">
        <v>43738</v>
      </c>
      <c r="F1" s="3">
        <v>43830</v>
      </c>
      <c r="G1" s="3">
        <v>43921</v>
      </c>
      <c r="H1" s="3">
        <v>44012</v>
      </c>
      <c r="I1" s="3">
        <v>44104</v>
      </c>
      <c r="J1" s="3">
        <v>44196</v>
      </c>
      <c r="K1" s="3">
        <v>44286</v>
      </c>
      <c r="L1" s="3">
        <v>44377</v>
      </c>
      <c r="M1" s="3">
        <v>44469</v>
      </c>
      <c r="N1" s="3">
        <v>44561</v>
      </c>
      <c r="O1" s="3">
        <v>44651</v>
      </c>
      <c r="P1" s="3">
        <v>44742</v>
      </c>
    </row>
    <row r="2" spans="1:38" x14ac:dyDescent="0.25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7" t="s">
        <v>45</v>
      </c>
      <c r="R2" s="7" t="s">
        <v>46</v>
      </c>
      <c r="S2" s="7" t="s">
        <v>47</v>
      </c>
      <c r="T2" s="7" t="s">
        <v>48</v>
      </c>
      <c r="U2" s="7" t="s">
        <v>49</v>
      </c>
      <c r="AA2" s="1">
        <v>2010</v>
      </c>
      <c r="AB2" s="1">
        <f>AA2+1</f>
        <v>2011</v>
      </c>
      <c r="AC2" s="1">
        <f t="shared" ref="AC2:AO2" si="0">AB2+1</f>
        <v>2012</v>
      </c>
      <c r="AD2" s="1">
        <f t="shared" si="0"/>
        <v>2013</v>
      </c>
      <c r="AE2" s="1">
        <f t="shared" si="0"/>
        <v>2014</v>
      </c>
      <c r="AF2" s="1">
        <f t="shared" si="0"/>
        <v>2015</v>
      </c>
      <c r="AG2" s="1">
        <f t="shared" si="0"/>
        <v>2016</v>
      </c>
      <c r="AH2" s="1">
        <f t="shared" si="0"/>
        <v>2017</v>
      </c>
      <c r="AI2" s="1">
        <f t="shared" si="0"/>
        <v>2018</v>
      </c>
      <c r="AJ2" s="1">
        <f t="shared" si="0"/>
        <v>2019</v>
      </c>
      <c r="AK2" s="1">
        <f t="shared" si="0"/>
        <v>2020</v>
      </c>
      <c r="AL2" s="1">
        <f t="shared" si="0"/>
        <v>2021</v>
      </c>
    </row>
    <row r="3" spans="1:38" x14ac:dyDescent="0.25">
      <c r="B3" s="1" t="s">
        <v>21</v>
      </c>
      <c r="C3" s="2">
        <v>4935</v>
      </c>
      <c r="D3" s="2">
        <v>5853</v>
      </c>
      <c r="E3" s="2">
        <v>6049</v>
      </c>
      <c r="F3" s="2">
        <v>5159</v>
      </c>
      <c r="G3" s="2">
        <v>5606</v>
      </c>
      <c r="H3" s="2">
        <v>5603</v>
      </c>
      <c r="I3" s="2">
        <v>6313</v>
      </c>
      <c r="J3" s="2">
        <v>5567</v>
      </c>
      <c r="K3" s="2">
        <v>5250</v>
      </c>
      <c r="L3" s="2">
        <v>6050</v>
      </c>
      <c r="M3" s="2">
        <v>5975</v>
      </c>
      <c r="N3" s="2">
        <v>5591</v>
      </c>
      <c r="O3" s="2">
        <v>5265</v>
      </c>
      <c r="P3" s="2">
        <v>5873</v>
      </c>
      <c r="Q3" s="2">
        <f>P3*1.03</f>
        <v>6049.1900000000005</v>
      </c>
      <c r="R3" s="2">
        <f t="shared" ref="R3:U3" si="1">Q3*1.03</f>
        <v>6230.6657000000005</v>
      </c>
      <c r="S3" s="2">
        <f t="shared" si="1"/>
        <v>6417.5856710000007</v>
      </c>
      <c r="T3" s="2">
        <f t="shared" si="1"/>
        <v>6610.1132411300014</v>
      </c>
      <c r="U3" s="2">
        <f t="shared" si="1"/>
        <v>6808.4166383639013</v>
      </c>
    </row>
    <row r="4" spans="1:38" x14ac:dyDescent="0.25">
      <c r="B4" s="1" t="s">
        <v>22</v>
      </c>
      <c r="C4" s="2">
        <v>540</v>
      </c>
      <c r="D4" s="2">
        <v>602</v>
      </c>
      <c r="E4" s="2">
        <v>620</v>
      </c>
      <c r="F4" s="2">
        <v>605</v>
      </c>
      <c r="G4" s="2">
        <v>601</v>
      </c>
      <c r="H4" s="2">
        <v>660</v>
      </c>
      <c r="I4" s="2">
        <v>640</v>
      </c>
      <c r="J4" s="2">
        <v>632</v>
      </c>
      <c r="K4" s="2">
        <v>626</v>
      </c>
      <c r="L4" s="2">
        <v>693</v>
      </c>
      <c r="M4" s="2">
        <v>626</v>
      </c>
      <c r="N4" s="2">
        <v>663</v>
      </c>
      <c r="O4" s="2">
        <v>613</v>
      </c>
      <c r="P4" s="2">
        <v>665</v>
      </c>
      <c r="Q4" s="2">
        <f>P4*1.02</f>
        <v>678.30000000000007</v>
      </c>
      <c r="R4" s="2">
        <f t="shared" ref="R4:U4" si="2">Q4*1.02</f>
        <v>691.8660000000001</v>
      </c>
      <c r="S4" s="2">
        <f t="shared" si="2"/>
        <v>705.70332000000008</v>
      </c>
      <c r="T4" s="2">
        <f t="shared" si="2"/>
        <v>719.81738640000015</v>
      </c>
      <c r="U4" s="2">
        <f t="shared" si="2"/>
        <v>734.21373412800017</v>
      </c>
    </row>
    <row r="5" spans="1:38" x14ac:dyDescent="0.25">
      <c r="B5" s="1" t="s">
        <v>23</v>
      </c>
      <c r="C5" s="2">
        <v>151</v>
      </c>
      <c r="D5" s="2">
        <v>165</v>
      </c>
      <c r="E5" s="2">
        <v>167</v>
      </c>
      <c r="F5" s="2">
        <v>206</v>
      </c>
      <c r="G5" s="2">
        <v>146</v>
      </c>
      <c r="H5" s="2">
        <v>131</v>
      </c>
      <c r="I5" s="2">
        <v>157</v>
      </c>
      <c r="J5" s="2">
        <v>180</v>
      </c>
      <c r="K5" s="2">
        <v>150</v>
      </c>
      <c r="L5" s="2">
        <v>167</v>
      </c>
      <c r="M5" s="2">
        <v>177</v>
      </c>
      <c r="N5" s="2">
        <v>0</v>
      </c>
      <c r="O5" s="2">
        <v>0</v>
      </c>
      <c r="P5" s="2">
        <v>0</v>
      </c>
      <c r="Q5" s="2">
        <v>0</v>
      </c>
      <c r="R5" s="1">
        <v>0</v>
      </c>
      <c r="S5" s="2">
        <v>0</v>
      </c>
      <c r="T5" s="2">
        <v>0</v>
      </c>
      <c r="U5" s="7">
        <v>0</v>
      </c>
    </row>
    <row r="6" spans="1:38" x14ac:dyDescent="0.25">
      <c r="B6" s="1" t="s">
        <v>24</v>
      </c>
      <c r="C6" s="2">
        <v>2</v>
      </c>
      <c r="D6" s="2">
        <v>-1</v>
      </c>
      <c r="E6" s="2">
        <v>20</v>
      </c>
      <c r="F6" s="2">
        <v>37</v>
      </c>
      <c r="G6" s="2">
        <v>6</v>
      </c>
      <c r="H6" s="2">
        <v>-27</v>
      </c>
      <c r="I6" s="2">
        <v>13</v>
      </c>
      <c r="J6" s="2">
        <v>-75</v>
      </c>
      <c r="K6" s="2">
        <v>10</v>
      </c>
      <c r="L6" s="2">
        <v>26</v>
      </c>
      <c r="M6" s="2">
        <v>8</v>
      </c>
      <c r="N6" s="2">
        <v>1</v>
      </c>
      <c r="O6" s="2">
        <v>14</v>
      </c>
      <c r="P6" s="2">
        <v>5</v>
      </c>
      <c r="Q6" s="2">
        <v>3</v>
      </c>
      <c r="R6" s="14">
        <f>Q6*1.05</f>
        <v>3.1500000000000004</v>
      </c>
      <c r="S6" s="14">
        <f t="shared" ref="S6:U6" si="3">R6*1.05</f>
        <v>3.3075000000000006</v>
      </c>
      <c r="T6" s="14">
        <f t="shared" si="3"/>
        <v>3.4728750000000006</v>
      </c>
      <c r="U6" s="14">
        <f t="shared" si="3"/>
        <v>3.6465187500000007</v>
      </c>
    </row>
    <row r="7" spans="1:38" s="4" customFormat="1" x14ac:dyDescent="0.25">
      <c r="B7" s="4" t="s">
        <v>25</v>
      </c>
      <c r="C7" s="5">
        <f t="shared" ref="C7:K7" si="4">SUM(C3:C6)</f>
        <v>5628</v>
      </c>
      <c r="D7" s="5">
        <f t="shared" si="4"/>
        <v>6619</v>
      </c>
      <c r="E7" s="5">
        <f t="shared" si="4"/>
        <v>6856</v>
      </c>
      <c r="F7" s="5">
        <f t="shared" si="4"/>
        <v>6007</v>
      </c>
      <c r="G7" s="5">
        <f t="shared" si="4"/>
        <v>6359</v>
      </c>
      <c r="H7" s="5">
        <f t="shared" si="4"/>
        <v>6367</v>
      </c>
      <c r="I7" s="5">
        <f t="shared" si="4"/>
        <v>7123</v>
      </c>
      <c r="J7" s="5">
        <f t="shared" si="4"/>
        <v>6304</v>
      </c>
      <c r="K7" s="5">
        <f t="shared" si="4"/>
        <v>6036</v>
      </c>
      <c r="L7" s="5">
        <f>SUM(L3:L6)</f>
        <v>6936</v>
      </c>
      <c r="M7" s="5">
        <f t="shared" ref="M7:P7" si="5">SUM(M3:M6)</f>
        <v>6786</v>
      </c>
      <c r="N7" s="5">
        <f t="shared" si="5"/>
        <v>6255</v>
      </c>
      <c r="O7" s="5">
        <f t="shared" si="5"/>
        <v>5892</v>
      </c>
      <c r="P7" s="5">
        <f t="shared" si="5"/>
        <v>6543</v>
      </c>
      <c r="Q7" s="2">
        <f>SUM(Q3:Q6)</f>
        <v>6730.4900000000007</v>
      </c>
      <c r="R7" s="2">
        <f t="shared" ref="R7:U7" si="6">SUM(R3:R6)</f>
        <v>6925.6817000000001</v>
      </c>
      <c r="S7" s="2">
        <f t="shared" si="6"/>
        <v>7126.5964910000012</v>
      </c>
      <c r="T7" s="2">
        <f t="shared" si="6"/>
        <v>7333.4035025300018</v>
      </c>
      <c r="U7" s="2">
        <f t="shared" si="6"/>
        <v>7546.2768912419015</v>
      </c>
    </row>
    <row r="8" spans="1:38" x14ac:dyDescent="0.25">
      <c r="B8" s="1" t="s">
        <v>26</v>
      </c>
      <c r="C8" s="2">
        <v>1758</v>
      </c>
      <c r="D8" s="2">
        <v>1874</v>
      </c>
      <c r="E8" s="2">
        <v>1915</v>
      </c>
      <c r="F8" s="2">
        <v>1538</v>
      </c>
      <c r="G8" s="1">
        <v>2173</v>
      </c>
      <c r="H8" s="2">
        <v>1775</v>
      </c>
      <c r="I8" s="2">
        <v>1961</v>
      </c>
      <c r="J8" s="2">
        <v>1909</v>
      </c>
      <c r="K8" s="2">
        <v>1608</v>
      </c>
      <c r="L8" s="2">
        <v>1882</v>
      </c>
      <c r="M8" s="2">
        <v>1858</v>
      </c>
      <c r="N8" s="2">
        <v>1771</v>
      </c>
      <c r="O8" s="2">
        <v>1446</v>
      </c>
      <c r="P8" s="2">
        <v>1708</v>
      </c>
      <c r="Q8" s="2">
        <f>Q7*0.26</f>
        <v>1749.9274000000003</v>
      </c>
      <c r="R8" s="2">
        <f t="shared" ref="R8:U8" si="7">R7*0.26</f>
        <v>1800.677242</v>
      </c>
      <c r="S8" s="2">
        <f t="shared" si="7"/>
        <v>1852.9150876600004</v>
      </c>
      <c r="T8" s="2">
        <f t="shared" si="7"/>
        <v>1906.6849106578006</v>
      </c>
      <c r="U8" s="2">
        <f t="shared" si="7"/>
        <v>1962.0319917228944</v>
      </c>
    </row>
    <row r="9" spans="1:38" x14ac:dyDescent="0.25">
      <c r="B9" s="1" t="s">
        <v>27</v>
      </c>
      <c r="C9" s="2">
        <v>1239</v>
      </c>
      <c r="D9" s="2">
        <v>1426</v>
      </c>
      <c r="E9" s="2">
        <v>1444</v>
      </c>
      <c r="F9" s="2">
        <v>1205</v>
      </c>
      <c r="G9" s="1">
        <v>1313</v>
      </c>
      <c r="H9" s="2">
        <v>1305</v>
      </c>
      <c r="I9" s="2">
        <v>1445</v>
      </c>
      <c r="J9" s="2">
        <v>1249</v>
      </c>
      <c r="K9" s="2">
        <v>1156</v>
      </c>
      <c r="L9" s="2">
        <v>1322</v>
      </c>
      <c r="M9" s="2">
        <v>1255</v>
      </c>
      <c r="N9" s="2">
        <v>1169</v>
      </c>
      <c r="O9" s="2">
        <v>1073</v>
      </c>
      <c r="P9" s="2">
        <v>1169</v>
      </c>
      <c r="Q9" s="2">
        <f>Q7*0.2</f>
        <v>1346.0980000000002</v>
      </c>
      <c r="R9" s="2">
        <f t="shared" ref="R9:U9" si="8">R7*0.2</f>
        <v>1385.13634</v>
      </c>
      <c r="S9" s="2">
        <f t="shared" si="8"/>
        <v>1425.3192982000003</v>
      </c>
      <c r="T9" s="2">
        <f t="shared" si="8"/>
        <v>1466.6807005060004</v>
      </c>
      <c r="U9" s="2">
        <f t="shared" si="8"/>
        <v>1509.2553782483803</v>
      </c>
    </row>
    <row r="10" spans="1:38" x14ac:dyDescent="0.25">
      <c r="B10" s="1" t="s">
        <v>28</v>
      </c>
      <c r="C10" s="2">
        <v>2811</v>
      </c>
      <c r="D10" s="2">
        <v>3319</v>
      </c>
      <c r="E10" s="2">
        <v>3497</v>
      </c>
      <c r="F10" s="2">
        <v>3084</v>
      </c>
      <c r="G10" s="1">
        <v>2873</v>
      </c>
      <c r="H10" s="2">
        <v>3287</v>
      </c>
      <c r="I10" s="2">
        <v>3717</v>
      </c>
      <c r="J10" s="2">
        <v>3146</v>
      </c>
      <c r="K10" s="2">
        <v>3272</v>
      </c>
      <c r="L10" s="2">
        <v>3732</v>
      </c>
      <c r="M10" s="2">
        <v>3673</v>
      </c>
      <c r="N10" s="2">
        <v>3315</v>
      </c>
      <c r="O10" s="2">
        <v>3373</v>
      </c>
      <c r="P10" s="2">
        <v>3666</v>
      </c>
      <c r="Q10" s="2">
        <f>Q7-(Q11+Q8+Q9)</f>
        <v>3028.7205000000004</v>
      </c>
      <c r="R10" s="2">
        <f t="shared" ref="R10:U10" si="9">R7-(R11+R8+R9)</f>
        <v>3116.5567650000003</v>
      </c>
      <c r="S10" s="2">
        <f t="shared" si="9"/>
        <v>3206.9684209500001</v>
      </c>
      <c r="T10" s="2">
        <f t="shared" si="9"/>
        <v>3300.0315761385004</v>
      </c>
      <c r="U10" s="2">
        <f t="shared" si="9"/>
        <v>3395.8246010588555</v>
      </c>
    </row>
    <row r="11" spans="1:38" x14ac:dyDescent="0.25">
      <c r="B11" s="1" t="s">
        <v>29</v>
      </c>
      <c r="C11" s="2">
        <v>533</v>
      </c>
      <c r="D11" s="2">
        <v>569</v>
      </c>
      <c r="E11" s="2">
        <v>552</v>
      </c>
      <c r="F11" s="2">
        <v>572</v>
      </c>
      <c r="G11" s="1">
        <v>537</v>
      </c>
      <c r="H11" s="2">
        <v>491</v>
      </c>
      <c r="I11" s="2">
        <v>557</v>
      </c>
      <c r="J11" s="2">
        <v>569</v>
      </c>
      <c r="K11" s="2">
        <v>582</v>
      </c>
      <c r="L11" s="2">
        <v>546</v>
      </c>
      <c r="M11" s="2">
        <v>722</v>
      </c>
      <c r="N11" s="2">
        <v>582</v>
      </c>
      <c r="O11" s="2">
        <v>489</v>
      </c>
      <c r="P11" s="2">
        <v>561</v>
      </c>
      <c r="Q11" s="2">
        <f>Q7*0.09</f>
        <v>605.7441</v>
      </c>
      <c r="R11" s="2">
        <f t="shared" ref="R11:U11" si="10">R7*0.09</f>
        <v>623.31135299999994</v>
      </c>
      <c r="S11" s="2">
        <f t="shared" si="10"/>
        <v>641.39368419000004</v>
      </c>
      <c r="T11" s="2">
        <f t="shared" si="10"/>
        <v>660.00631522770016</v>
      </c>
      <c r="U11" s="2">
        <f t="shared" si="10"/>
        <v>679.16492021177112</v>
      </c>
    </row>
    <row r="12" spans="1:38" x14ac:dyDescent="0.25">
      <c r="B12" s="1" t="s">
        <v>30</v>
      </c>
      <c r="C12" s="2">
        <f t="shared" ref="C12:K12" si="11">C10-C11</f>
        <v>2278</v>
      </c>
      <c r="D12" s="2">
        <f t="shared" si="11"/>
        <v>2750</v>
      </c>
      <c r="E12" s="2">
        <f>E10-E11</f>
        <v>2945</v>
      </c>
      <c r="F12" s="2">
        <f t="shared" si="11"/>
        <v>2512</v>
      </c>
      <c r="G12" s="2">
        <f t="shared" si="11"/>
        <v>2336</v>
      </c>
      <c r="H12" s="2">
        <f t="shared" si="11"/>
        <v>2796</v>
      </c>
      <c r="I12" s="2">
        <f>I10-I11</f>
        <v>3160</v>
      </c>
      <c r="J12" s="2">
        <v>2581</v>
      </c>
      <c r="K12" s="2">
        <f t="shared" si="11"/>
        <v>2690</v>
      </c>
      <c r="L12" s="2">
        <f>L10-L11</f>
        <v>3186</v>
      </c>
      <c r="M12" s="2">
        <f t="shared" ref="M12:P12" si="12">M10-M11</f>
        <v>2951</v>
      </c>
      <c r="N12" s="2">
        <f t="shared" si="12"/>
        <v>2733</v>
      </c>
      <c r="O12" s="2">
        <f t="shared" si="12"/>
        <v>2884</v>
      </c>
      <c r="P12" s="2">
        <f t="shared" si="12"/>
        <v>3105</v>
      </c>
      <c r="Q12" s="2">
        <f>P12*1.05</f>
        <v>3260.25</v>
      </c>
      <c r="R12" s="2">
        <f t="shared" ref="R12:U12" si="13">Q12*1.05</f>
        <v>3423.2625000000003</v>
      </c>
      <c r="S12" s="2">
        <f t="shared" si="13"/>
        <v>3594.4256250000003</v>
      </c>
      <c r="T12" s="2">
        <f t="shared" si="13"/>
        <v>3774.1469062500005</v>
      </c>
      <c r="U12" s="2">
        <f t="shared" si="13"/>
        <v>3962.8542515625008</v>
      </c>
    </row>
    <row r="13" spans="1:38" x14ac:dyDescent="0.25">
      <c r="B13" s="1" t="s">
        <v>31</v>
      </c>
      <c r="C13" s="2">
        <v>384</v>
      </c>
      <c r="D13" s="2">
        <v>312</v>
      </c>
      <c r="E13" s="2">
        <v>293</v>
      </c>
      <c r="F13" s="2">
        <v>2353</v>
      </c>
      <c r="G13" s="1">
        <v>275</v>
      </c>
      <c r="H13" s="2">
        <v>308</v>
      </c>
      <c r="I13" s="2">
        <v>310</v>
      </c>
      <c r="J13" s="2">
        <f>784</f>
        <v>784</v>
      </c>
      <c r="K13" s="2">
        <v>308</v>
      </c>
      <c r="L13" s="2">
        <v>295</v>
      </c>
      <c r="M13" s="2">
        <v>266</v>
      </c>
      <c r="N13" s="2">
        <v>293</v>
      </c>
      <c r="O13" s="2">
        <v>281</v>
      </c>
      <c r="P13" s="2">
        <v>295</v>
      </c>
      <c r="Q13" s="2"/>
      <c r="S13" s="2"/>
      <c r="T13" s="2"/>
    </row>
    <row r="14" spans="1:38" x14ac:dyDescent="0.25">
      <c r="B14" s="1" t="s">
        <v>32</v>
      </c>
      <c r="C14" s="2">
        <v>1516</v>
      </c>
      <c r="D14" s="2">
        <v>2601</v>
      </c>
      <c r="E14" s="2">
        <v>2128</v>
      </c>
      <c r="F14" s="2">
        <v>291</v>
      </c>
      <c r="G14" s="1">
        <v>2018</v>
      </c>
      <c r="H14" s="2">
        <v>2565</v>
      </c>
      <c r="I14" s="2">
        <v>324</v>
      </c>
      <c r="J14" s="2">
        <v>1983</v>
      </c>
      <c r="K14" s="2">
        <v>1937</v>
      </c>
      <c r="L14" s="2">
        <v>2909</v>
      </c>
      <c r="M14" s="2">
        <v>-3036</v>
      </c>
      <c r="N14" s="2">
        <v>2573</v>
      </c>
      <c r="O14" s="2">
        <v>2954</v>
      </c>
      <c r="P14" s="2">
        <v>1885</v>
      </c>
      <c r="Q14" s="2"/>
      <c r="S14" s="2"/>
      <c r="T14" s="2"/>
    </row>
    <row r="15" spans="1:38" x14ac:dyDescent="0.25">
      <c r="B15" s="1" t="s">
        <v>33</v>
      </c>
      <c r="C15" s="2">
        <f t="shared" ref="C15:P15" si="14">C14-C16</f>
        <v>395</v>
      </c>
      <c r="D15" s="2">
        <f t="shared" si="14"/>
        <v>604</v>
      </c>
      <c r="E15" s="2">
        <f>E14-E16</f>
        <v>-472</v>
      </c>
      <c r="F15" s="2">
        <f>F14-F16</f>
        <v>4711</v>
      </c>
      <c r="G15" s="2">
        <f t="shared" si="14"/>
        <v>468</v>
      </c>
      <c r="H15" s="2">
        <f t="shared" si="14"/>
        <v>627</v>
      </c>
      <c r="I15" s="2">
        <f t="shared" si="14"/>
        <v>-628</v>
      </c>
      <c r="J15" s="2">
        <f t="shared" si="14"/>
        <v>1969</v>
      </c>
      <c r="K15" s="2">
        <f t="shared" si="14"/>
        <v>516</v>
      </c>
      <c r="L15" s="2">
        <f t="shared" si="14"/>
        <v>759</v>
      </c>
      <c r="M15" s="2">
        <f t="shared" si="14"/>
        <v>-316</v>
      </c>
      <c r="N15" s="2">
        <f t="shared" si="14"/>
        <v>949</v>
      </c>
      <c r="O15" s="2">
        <f t="shared" si="14"/>
        <v>995</v>
      </c>
      <c r="P15" s="2">
        <f t="shared" si="14"/>
        <v>994</v>
      </c>
      <c r="Q15" s="2">
        <f>P15*1.15</f>
        <v>1143.0999999999999</v>
      </c>
      <c r="R15" s="2">
        <f t="shared" ref="R15:U15" si="15">Q15*1.15</f>
        <v>1314.5649999999998</v>
      </c>
      <c r="S15" s="2">
        <f t="shared" si="15"/>
        <v>1511.7497499999997</v>
      </c>
      <c r="T15" s="2">
        <f t="shared" si="15"/>
        <v>1738.5122124999996</v>
      </c>
      <c r="U15" s="2">
        <f t="shared" si="15"/>
        <v>1999.2890443749993</v>
      </c>
    </row>
    <row r="16" spans="1:38" x14ac:dyDescent="0.25">
      <c r="B16" s="1" t="s">
        <v>34</v>
      </c>
      <c r="C16" s="2">
        <v>1121</v>
      </c>
      <c r="D16" s="2">
        <v>1997</v>
      </c>
      <c r="E16" s="2">
        <v>2600</v>
      </c>
      <c r="F16" s="2">
        <v>-4420</v>
      </c>
      <c r="G16" s="1">
        <v>1550</v>
      </c>
      <c r="H16" s="2">
        <v>1938</v>
      </c>
      <c r="I16" s="2">
        <v>952</v>
      </c>
      <c r="J16" s="2">
        <v>14</v>
      </c>
      <c r="K16" s="2">
        <v>1421</v>
      </c>
      <c r="L16" s="2">
        <v>2150</v>
      </c>
      <c r="M16" s="2">
        <v>-2720</v>
      </c>
      <c r="N16" s="2">
        <v>1624</v>
      </c>
      <c r="O16" s="2">
        <v>1959</v>
      </c>
      <c r="P16" s="2">
        <v>891</v>
      </c>
      <c r="Q16" s="2">
        <f>Q7*0.26</f>
        <v>1749.9274000000003</v>
      </c>
      <c r="R16" s="2">
        <f t="shared" ref="R16:U16" si="16">R7*0.26</f>
        <v>1800.677242</v>
      </c>
      <c r="S16" s="2">
        <f t="shared" si="16"/>
        <v>1852.9150876600004</v>
      </c>
      <c r="T16" s="2">
        <f t="shared" si="16"/>
        <v>1906.6849106578006</v>
      </c>
      <c r="U16" s="2">
        <f t="shared" si="16"/>
        <v>1962.0319917228944</v>
      </c>
    </row>
    <row r="17" spans="2:21" x14ac:dyDescent="0.25">
      <c r="B17" s="1" t="s">
        <v>35</v>
      </c>
      <c r="C17" s="6">
        <v>0.6</v>
      </c>
      <c r="D17" s="6">
        <v>1.07</v>
      </c>
      <c r="E17" s="6">
        <v>1.39</v>
      </c>
      <c r="F17" s="6">
        <v>-2.36</v>
      </c>
      <c r="G17" s="1">
        <v>0.83</v>
      </c>
      <c r="H17" s="6">
        <v>1.04</v>
      </c>
      <c r="I17" s="6">
        <v>0.51</v>
      </c>
      <c r="J17" s="6">
        <v>0.02</v>
      </c>
      <c r="K17" s="6">
        <v>0.77</v>
      </c>
      <c r="L17" s="6">
        <v>1.1599999999999999</v>
      </c>
      <c r="M17" s="6">
        <v>-1.48</v>
      </c>
      <c r="N17" s="6">
        <v>1.0900000000000001</v>
      </c>
      <c r="O17" s="6">
        <v>1.08</v>
      </c>
      <c r="P17" s="6">
        <v>0.49</v>
      </c>
      <c r="Q17" s="6">
        <f>Q16/Q18</f>
        <v>1.0024602810512533</v>
      </c>
      <c r="R17" s="6">
        <f t="shared" ref="R17:U17" si="17">R16/R18</f>
        <v>1.0745132758185638</v>
      </c>
      <c r="S17" s="6">
        <f t="shared" si="17"/>
        <v>1.151755233980176</v>
      </c>
      <c r="T17" s="6">
        <f t="shared" si="17"/>
        <v>1.2345604884220922</v>
      </c>
      <c r="U17" s="6">
        <f t="shared" si="17"/>
        <v>1.3233304178791043</v>
      </c>
    </row>
    <row r="18" spans="2:21" x14ac:dyDescent="0.25">
      <c r="B18" s="1" t="s">
        <v>1</v>
      </c>
      <c r="C18" s="2">
        <f>C16/C17</f>
        <v>1868.3333333333335</v>
      </c>
      <c r="D18" s="2">
        <f>D16/D17</f>
        <v>1866.3551401869158</v>
      </c>
      <c r="E18" s="2">
        <f>E16/E17</f>
        <v>1870.5035971223024</v>
      </c>
      <c r="F18" s="2">
        <f>F16/F17</f>
        <v>1872.8813559322034</v>
      </c>
      <c r="G18" s="2">
        <f>G16/G17</f>
        <v>1867.4698795180723</v>
      </c>
      <c r="H18" s="2">
        <f>H16/H17</f>
        <v>1863.4615384615383</v>
      </c>
      <c r="I18" s="2">
        <f>I16/I17</f>
        <v>1866.6666666666667</v>
      </c>
      <c r="J18" s="2">
        <f>J16/J17</f>
        <v>700</v>
      </c>
      <c r="K18" s="2">
        <f>K16/K17</f>
        <v>1845.4545454545455</v>
      </c>
      <c r="L18" s="2">
        <f>L16/L17</f>
        <v>1853.4482758620691</v>
      </c>
      <c r="M18" s="2">
        <f>M16/M17</f>
        <v>1837.8378378378379</v>
      </c>
      <c r="N18" s="2">
        <f>N16/N17</f>
        <v>1489.9082568807339</v>
      </c>
      <c r="O18" s="2">
        <f>O16/O17</f>
        <v>1813.8888888888887</v>
      </c>
      <c r="P18" s="2">
        <f>P16/P17</f>
        <v>1818.3673469387757</v>
      </c>
      <c r="Q18" s="2">
        <f>P18*0.96</f>
        <v>1745.6326530612246</v>
      </c>
      <c r="R18" s="2">
        <f t="shared" ref="R18:U18" si="18">Q18*0.96</f>
        <v>1675.8073469387755</v>
      </c>
      <c r="S18" s="2">
        <f t="shared" si="18"/>
        <v>1608.7750530612243</v>
      </c>
      <c r="T18" s="2">
        <f t="shared" si="18"/>
        <v>1544.4240509387753</v>
      </c>
      <c r="U18" s="2">
        <f t="shared" si="18"/>
        <v>1482.6470889012242</v>
      </c>
    </row>
    <row r="20" spans="2:21" s="9" customFormat="1" x14ac:dyDescent="0.25">
      <c r="B20" s="10" t="s">
        <v>50</v>
      </c>
      <c r="F20" s="10"/>
      <c r="G20" s="9">
        <f>G7/C7-1</f>
        <v>0.12988628287135739</v>
      </c>
      <c r="H20" s="9">
        <f t="shared" ref="H20:P20" si="19">H7/D7-1</f>
        <v>-3.8072216346880183E-2</v>
      </c>
      <c r="I20" s="9">
        <f t="shared" si="19"/>
        <v>3.8943990665110784E-2</v>
      </c>
      <c r="J20" s="9">
        <f t="shared" si="19"/>
        <v>4.9442317296487515E-2</v>
      </c>
      <c r="K20" s="9">
        <f t="shared" si="19"/>
        <v>-5.0794150023588669E-2</v>
      </c>
      <c r="L20" s="9">
        <f t="shared" si="19"/>
        <v>8.9367048845610197E-2</v>
      </c>
      <c r="M20" s="9">
        <f t="shared" si="19"/>
        <v>-4.7311526042397856E-2</v>
      </c>
      <c r="N20" s="9">
        <f t="shared" si="19"/>
        <v>-7.7728426395938799E-3</v>
      </c>
      <c r="O20" s="9">
        <f t="shared" si="19"/>
        <v>-2.3856858846918461E-2</v>
      </c>
      <c r="P20" s="9">
        <f t="shared" si="19"/>
        <v>-5.6660899653979246E-2</v>
      </c>
    </row>
    <row r="21" spans="2:21" s="9" customFormat="1" x14ac:dyDescent="0.25">
      <c r="B21" s="10" t="s">
        <v>51</v>
      </c>
      <c r="C21" s="9">
        <f>C15/C7</f>
        <v>7.0184790334044067E-2</v>
      </c>
      <c r="D21" s="9">
        <f t="shared" ref="D21:P21" si="20">D15/D7</f>
        <v>9.1252455053633483E-2</v>
      </c>
      <c r="E21" s="9">
        <f>-E15/E7</f>
        <v>6.8844807467911315E-2</v>
      </c>
      <c r="F21" s="9">
        <f>F15/F7</f>
        <v>0.78425170634260033</v>
      </c>
      <c r="G21" s="9">
        <f t="shared" si="20"/>
        <v>7.3596477433558738E-2</v>
      </c>
      <c r="H21" s="9">
        <f t="shared" si="20"/>
        <v>9.8476519553950051E-2</v>
      </c>
      <c r="I21" s="9">
        <f>-I15/I7</f>
        <v>8.8165098975150916E-2</v>
      </c>
      <c r="J21" s="9">
        <f t="shared" si="20"/>
        <v>0.31234137055837563</v>
      </c>
      <c r="K21" s="9">
        <f t="shared" si="20"/>
        <v>8.5487077534791248E-2</v>
      </c>
      <c r="L21" s="9">
        <f t="shared" si="20"/>
        <v>0.10942906574394463</v>
      </c>
      <c r="M21" s="9">
        <f>-M15/M7</f>
        <v>4.6566460359563806E-2</v>
      </c>
      <c r="N21" s="9">
        <f t="shared" si="20"/>
        <v>0.15171862509992007</v>
      </c>
      <c r="O21" s="9">
        <f t="shared" si="20"/>
        <v>0.16887304820095045</v>
      </c>
      <c r="P21" s="9">
        <f t="shared" si="20"/>
        <v>0.15191808039125784</v>
      </c>
    </row>
    <row r="22" spans="2:21" s="9" customFormat="1" x14ac:dyDescent="0.25">
      <c r="B22" s="10" t="s">
        <v>52</v>
      </c>
      <c r="C22" s="9">
        <f t="shared" ref="C22:P22" si="21">C9/C7</f>
        <v>0.22014925373134328</v>
      </c>
      <c r="D22" s="9">
        <f t="shared" si="21"/>
        <v>0.21544039885179031</v>
      </c>
      <c r="E22" s="9">
        <f t="shared" si="21"/>
        <v>0.21061843640606767</v>
      </c>
      <c r="F22" s="9">
        <f t="shared" si="21"/>
        <v>0.200599300815715</v>
      </c>
      <c r="G22" s="9">
        <f t="shared" si="21"/>
        <v>0.20647900613303979</v>
      </c>
      <c r="H22" s="9">
        <f t="shared" si="21"/>
        <v>0.20496309093764725</v>
      </c>
      <c r="I22" s="9">
        <f t="shared" si="21"/>
        <v>0.20286396181384247</v>
      </c>
      <c r="J22" s="9">
        <f t="shared" si="21"/>
        <v>0.19812817258883247</v>
      </c>
      <c r="K22" s="9">
        <f t="shared" si="21"/>
        <v>0.19151756129887343</v>
      </c>
      <c r="L22" s="9">
        <f t="shared" si="21"/>
        <v>0.19059976931949249</v>
      </c>
      <c r="M22" s="9">
        <f t="shared" si="21"/>
        <v>0.18493958149130563</v>
      </c>
      <c r="N22" s="9">
        <f t="shared" si="21"/>
        <v>0.18689048760991206</v>
      </c>
      <c r="O22" s="9">
        <f t="shared" si="21"/>
        <v>0.18211133740665308</v>
      </c>
      <c r="P22" s="9">
        <f>P9/P7</f>
        <v>0.17866422130521167</v>
      </c>
    </row>
    <row r="23" spans="2:21" s="9" customFormat="1" x14ac:dyDescent="0.25">
      <c r="B23" s="10" t="s">
        <v>53</v>
      </c>
      <c r="C23" s="9">
        <f t="shared" ref="C23:P23" si="22">C8/C7</f>
        <v>0.31236673773987206</v>
      </c>
      <c r="D23" s="9">
        <f t="shared" si="22"/>
        <v>0.28312433902402173</v>
      </c>
      <c r="E23" s="9">
        <f t="shared" si="22"/>
        <v>0.27931738623103852</v>
      </c>
      <c r="F23" s="9">
        <f t="shared" si="22"/>
        <v>0.25603462626935242</v>
      </c>
      <c r="G23" s="9">
        <f t="shared" si="22"/>
        <v>0.34172039628872464</v>
      </c>
      <c r="H23" s="9">
        <f t="shared" si="22"/>
        <v>0.27878121564316005</v>
      </c>
      <c r="I23" s="9">
        <f t="shared" si="22"/>
        <v>0.27530534886985819</v>
      </c>
      <c r="J23" s="9">
        <f t="shared" si="22"/>
        <v>0.30282360406091369</v>
      </c>
      <c r="K23" s="9">
        <f t="shared" si="22"/>
        <v>0.26640159045725648</v>
      </c>
      <c r="L23" s="9">
        <f t="shared" si="22"/>
        <v>0.27133794694348329</v>
      </c>
      <c r="M23" s="9">
        <f t="shared" si="22"/>
        <v>0.27379899793692897</v>
      </c>
      <c r="N23" s="9">
        <f t="shared" si="22"/>
        <v>0.28313349320543563</v>
      </c>
      <c r="O23" s="9">
        <f t="shared" si="22"/>
        <v>0.24541751527494909</v>
      </c>
      <c r="P23" s="9">
        <f>P8/P7</f>
        <v>0.2610423353201895</v>
      </c>
    </row>
    <row r="24" spans="2:21" s="9" customFormat="1" x14ac:dyDescent="0.25">
      <c r="B24" s="10" t="s">
        <v>54</v>
      </c>
      <c r="C24" s="9">
        <f t="shared" ref="C24:P24" si="23">C11/C7</f>
        <v>9.4705046197583506E-2</v>
      </c>
      <c r="D24" s="9">
        <f t="shared" si="23"/>
        <v>8.5964647227677896E-2</v>
      </c>
      <c r="E24" s="9">
        <f t="shared" si="23"/>
        <v>8.051341890315053E-2</v>
      </c>
      <c r="F24" s="9">
        <f t="shared" si="23"/>
        <v>9.522224071916098E-2</v>
      </c>
      <c r="G24" s="9">
        <f t="shared" si="23"/>
        <v>8.4447240132096243E-2</v>
      </c>
      <c r="H24" s="9">
        <f t="shared" si="23"/>
        <v>7.7116381341291035E-2</v>
      </c>
      <c r="I24" s="9">
        <f t="shared" si="23"/>
        <v>7.8197388740699147E-2</v>
      </c>
      <c r="J24" s="9">
        <f t="shared" si="23"/>
        <v>9.0260152284263956E-2</v>
      </c>
      <c r="K24" s="9">
        <f t="shared" si="23"/>
        <v>9.6421471172962223E-2</v>
      </c>
      <c r="L24" s="9">
        <f t="shared" si="23"/>
        <v>7.8719723183391002E-2</v>
      </c>
      <c r="M24" s="9">
        <f t="shared" si="23"/>
        <v>0.10639552018862364</v>
      </c>
      <c r="N24" s="9">
        <f t="shared" si="23"/>
        <v>9.3045563549160673E-2</v>
      </c>
      <c r="O24" s="9">
        <f t="shared" si="23"/>
        <v>8.2993890020366598E-2</v>
      </c>
      <c r="P24" s="9">
        <f>P11/P7</f>
        <v>8.5740486015589173E-2</v>
      </c>
    </row>
    <row r="25" spans="2:21" s="9" customFormat="1" x14ac:dyDescent="0.25">
      <c r="B25" s="10" t="s">
        <v>32</v>
      </c>
      <c r="C25" s="9">
        <f>C14/C7</f>
        <v>0.26936744847192606</v>
      </c>
      <c r="D25" s="9">
        <f t="shared" ref="D25:P25" si="24">D14/D7</f>
        <v>0.39295966158029916</v>
      </c>
      <c r="E25" s="9">
        <f t="shared" si="24"/>
        <v>0.31038506417736289</v>
      </c>
      <c r="F25" s="9">
        <f t="shared" si="24"/>
        <v>4.8443482603629101E-2</v>
      </c>
      <c r="G25" s="9">
        <f t="shared" si="24"/>
        <v>0.31734549457461864</v>
      </c>
      <c r="H25" s="9">
        <f t="shared" si="24"/>
        <v>0.40285848908434113</v>
      </c>
      <c r="I25" s="9">
        <f t="shared" si="24"/>
        <v>4.5486452337498248E-2</v>
      </c>
      <c r="J25" s="9">
        <f t="shared" si="24"/>
        <v>0.31456218274111675</v>
      </c>
      <c r="K25" s="9">
        <f t="shared" si="24"/>
        <v>0.32090788601722997</v>
      </c>
      <c r="L25" s="9">
        <f t="shared" si="24"/>
        <v>0.41940599769319492</v>
      </c>
      <c r="M25" s="9">
        <f t="shared" si="24"/>
        <v>-0.44739168877099911</v>
      </c>
      <c r="N25" s="9">
        <f t="shared" si="24"/>
        <v>0.41135091926458833</v>
      </c>
      <c r="O25" s="9">
        <f t="shared" si="24"/>
        <v>0.50135777325186692</v>
      </c>
      <c r="P25" s="9">
        <f t="shared" si="24"/>
        <v>0.28809414641601711</v>
      </c>
    </row>
    <row r="26" spans="2:21" s="9" customFormat="1" x14ac:dyDescent="0.25">
      <c r="B26" s="10" t="s">
        <v>55</v>
      </c>
      <c r="G26" s="9">
        <f>G18/C18-1</f>
        <v>-4.62151908257602E-4</v>
      </c>
      <c r="H26" s="9">
        <f t="shared" ref="H26:P26" si="25">H18/D18-1</f>
        <v>-1.5504025268672228E-3</v>
      </c>
      <c r="I26" s="9">
        <f t="shared" si="25"/>
        <v>-2.0512820512821328E-3</v>
      </c>
      <c r="J26" s="9">
        <f t="shared" si="25"/>
        <v>-0.62624434389140271</v>
      </c>
      <c r="K26" s="9">
        <f t="shared" si="25"/>
        <v>-1.1788856304985273E-2</v>
      </c>
      <c r="L26" s="9">
        <f t="shared" si="25"/>
        <v>-5.3734742535851421E-3</v>
      </c>
      <c r="M26" s="9">
        <f t="shared" si="25"/>
        <v>-1.5444015444015413E-2</v>
      </c>
      <c r="N26" s="9">
        <f t="shared" si="25"/>
        <v>1.1284403669724772</v>
      </c>
      <c r="O26" s="9">
        <f t="shared" si="25"/>
        <v>-1.7104542966612013E-2</v>
      </c>
      <c r="P26" s="9">
        <f t="shared" si="25"/>
        <v>-1.8927384907451383E-2</v>
      </c>
    </row>
    <row r="27" spans="2:21" s="9" customFormat="1" x14ac:dyDescent="0.25">
      <c r="B27" s="10" t="s">
        <v>56</v>
      </c>
      <c r="G27" s="9">
        <f>G15/C15-1</f>
        <v>0.18481012658227858</v>
      </c>
      <c r="H27" s="9">
        <f t="shared" ref="H27:P27" si="26">H15/D15-1</f>
        <v>3.8079470198675525E-2</v>
      </c>
      <c r="I27" s="9">
        <f t="shared" si="26"/>
        <v>0.33050847457627119</v>
      </c>
      <c r="J27" s="9">
        <f t="shared" si="26"/>
        <v>-0.58204202929314364</v>
      </c>
      <c r="K27" s="9">
        <f t="shared" si="26"/>
        <v>0.10256410256410264</v>
      </c>
      <c r="L27" s="9">
        <f t="shared" si="26"/>
        <v>0.21052631578947367</v>
      </c>
      <c r="M27" s="9">
        <f t="shared" si="26"/>
        <v>-0.49681528662420382</v>
      </c>
      <c r="N27" s="9">
        <f t="shared" si="26"/>
        <v>-0.51802945657694255</v>
      </c>
      <c r="O27" s="9">
        <f t="shared" si="26"/>
        <v>0.92829457364341095</v>
      </c>
      <c r="P27" s="9">
        <f t="shared" si="26"/>
        <v>0.30961791831357055</v>
      </c>
    </row>
    <row r="28" spans="2:21" s="9" customFormat="1" x14ac:dyDescent="0.25">
      <c r="B28" s="10" t="s">
        <v>57</v>
      </c>
      <c r="G28" s="9">
        <f>G3/C3-1</f>
        <v>0.13596757852076991</v>
      </c>
      <c r="H28" s="9">
        <f t="shared" ref="H28:P28" si="27">H3/D3-1</f>
        <v>-4.2713138561421449E-2</v>
      </c>
      <c r="I28" s="9">
        <f t="shared" si="27"/>
        <v>4.3643577450818372E-2</v>
      </c>
      <c r="J28" s="9">
        <f t="shared" si="27"/>
        <v>7.9085094010467039E-2</v>
      </c>
      <c r="K28" s="9">
        <f t="shared" si="27"/>
        <v>-6.3503389225829432E-2</v>
      </c>
      <c r="L28" s="9">
        <f t="shared" si="27"/>
        <v>7.977868998750659E-2</v>
      </c>
      <c r="M28" s="9">
        <f t="shared" si="27"/>
        <v>-5.3540313638523629E-2</v>
      </c>
      <c r="N28" s="9">
        <f t="shared" si="27"/>
        <v>4.3111190946649725E-3</v>
      </c>
      <c r="O28" s="9">
        <f t="shared" si="27"/>
        <v>2.8571428571428914E-3</v>
      </c>
      <c r="P28" s="9">
        <f t="shared" si="27"/>
        <v>-2.9256198347107465E-2</v>
      </c>
    </row>
    <row r="29" spans="2:21" s="9" customFormat="1" x14ac:dyDescent="0.25">
      <c r="B29" s="10" t="s">
        <v>58</v>
      </c>
      <c r="G29" s="9">
        <f t="shared" ref="G29:P29" si="28">G4/C4-1</f>
        <v>0.11296296296296293</v>
      </c>
      <c r="H29" s="9">
        <f t="shared" si="28"/>
        <v>9.6345514950166189E-2</v>
      </c>
      <c r="I29" s="9">
        <f t="shared" si="28"/>
        <v>3.2258064516129004E-2</v>
      </c>
      <c r="J29" s="9">
        <f t="shared" si="28"/>
        <v>4.4628099173553704E-2</v>
      </c>
      <c r="K29" s="9">
        <f t="shared" si="28"/>
        <v>4.1597337770382659E-2</v>
      </c>
      <c r="L29" s="9">
        <f t="shared" si="28"/>
        <v>5.0000000000000044E-2</v>
      </c>
      <c r="M29" s="9">
        <f t="shared" si="28"/>
        <v>-2.1874999999999978E-2</v>
      </c>
      <c r="N29" s="9">
        <f t="shared" si="28"/>
        <v>4.9050632911392444E-2</v>
      </c>
      <c r="O29" s="9">
        <f t="shared" si="28"/>
        <v>-2.0766773162939289E-2</v>
      </c>
      <c r="P29" s="9">
        <f t="shared" si="28"/>
        <v>-4.0404040404040442E-2</v>
      </c>
    </row>
    <row r="30" spans="2:21" s="9" customFormat="1" x14ac:dyDescent="0.25">
      <c r="B30" s="10"/>
      <c r="Q30" s="11"/>
      <c r="R30" s="12"/>
      <c r="S30" s="12"/>
    </row>
    <row r="31" spans="2:21" x14ac:dyDescent="0.25">
      <c r="Q31" s="13"/>
      <c r="R31" s="13"/>
      <c r="S31" s="13"/>
    </row>
    <row r="32" spans="2:21" x14ac:dyDescent="0.25">
      <c r="B32" s="1" t="s">
        <v>36</v>
      </c>
      <c r="C32" s="2">
        <f t="shared" ref="C32:P32" si="29">C33-C48</f>
        <v>3352</v>
      </c>
      <c r="D32" s="2">
        <f t="shared" si="29"/>
        <v>1796</v>
      </c>
      <c r="E32" s="2">
        <f t="shared" si="29"/>
        <v>1604</v>
      </c>
      <c r="F32" s="2">
        <f t="shared" si="29"/>
        <v>2117</v>
      </c>
      <c r="G32" s="2">
        <f t="shared" si="29"/>
        <v>5616</v>
      </c>
      <c r="H32" s="2">
        <f t="shared" si="29"/>
        <v>4826</v>
      </c>
      <c r="I32" s="2">
        <f t="shared" si="29"/>
        <v>2957</v>
      </c>
      <c r="J32" s="2">
        <f t="shared" si="29"/>
        <v>4945</v>
      </c>
      <c r="K32" s="2">
        <f t="shared" si="29"/>
        <v>5792</v>
      </c>
      <c r="L32" s="2">
        <f t="shared" si="29"/>
        <v>1877</v>
      </c>
      <c r="M32" s="2">
        <f t="shared" si="29"/>
        <v>2957</v>
      </c>
      <c r="N32" s="2">
        <f t="shared" si="29"/>
        <v>4544</v>
      </c>
      <c r="O32" s="2">
        <f t="shared" si="29"/>
        <v>5353</v>
      </c>
      <c r="P32" s="2">
        <f t="shared" si="29"/>
        <v>2567</v>
      </c>
    </row>
    <row r="33" spans="2:16" x14ac:dyDescent="0.25">
      <c r="B33" s="1" t="s">
        <v>3</v>
      </c>
      <c r="C33" s="2">
        <v>3352</v>
      </c>
      <c r="D33" s="2">
        <v>1796</v>
      </c>
      <c r="E33" s="2">
        <v>1604</v>
      </c>
      <c r="F33" s="2">
        <v>2117</v>
      </c>
      <c r="G33" s="2">
        <v>5616</v>
      </c>
      <c r="H33" s="2">
        <v>4826</v>
      </c>
      <c r="I33" s="2">
        <v>2957</v>
      </c>
      <c r="J33" s="2">
        <v>4945</v>
      </c>
      <c r="K33" s="2">
        <v>5792</v>
      </c>
      <c r="L33" s="2">
        <v>1877</v>
      </c>
      <c r="M33" s="2">
        <v>2957</v>
      </c>
      <c r="N33" s="2">
        <v>4544</v>
      </c>
      <c r="O33" s="2">
        <v>5353</v>
      </c>
      <c r="P33" s="2">
        <v>2567</v>
      </c>
    </row>
    <row r="34" spans="2:16" x14ac:dyDescent="0.25">
      <c r="B34" s="1" t="s">
        <v>41</v>
      </c>
      <c r="C34" s="2">
        <v>158</v>
      </c>
      <c r="D34" s="2">
        <v>163</v>
      </c>
      <c r="E34" s="2">
        <v>165</v>
      </c>
      <c r="F34" s="2">
        <v>152</v>
      </c>
      <c r="G34" s="2">
        <v>147</v>
      </c>
      <c r="H34" s="2">
        <v>140</v>
      </c>
      <c r="I34" s="2">
        <v>36</v>
      </c>
      <c r="J34" s="2">
        <v>137</v>
      </c>
      <c r="K34" s="2">
        <v>142</v>
      </c>
      <c r="L34" s="2">
        <v>132</v>
      </c>
      <c r="M34" s="2">
        <v>36</v>
      </c>
      <c r="N34" s="2">
        <v>47</v>
      </c>
      <c r="O34" s="2">
        <v>46</v>
      </c>
      <c r="P34" s="2">
        <v>43</v>
      </c>
    </row>
    <row r="35" spans="2:16" x14ac:dyDescent="0.25">
      <c r="B35" s="1" t="s">
        <v>42</v>
      </c>
      <c r="C35" s="2">
        <v>2356</v>
      </c>
      <c r="D35" s="2">
        <v>2235</v>
      </c>
      <c r="E35" s="2">
        <v>2188</v>
      </c>
      <c r="F35" s="2">
        <v>2293</v>
      </c>
      <c r="G35" s="2">
        <v>2006</v>
      </c>
      <c r="H35" s="2">
        <v>1914</v>
      </c>
      <c r="I35" s="2">
        <v>1133</v>
      </c>
      <c r="J35" s="2">
        <v>1966</v>
      </c>
      <c r="K35" s="2">
        <v>1948</v>
      </c>
      <c r="L35" s="2">
        <v>1794</v>
      </c>
      <c r="M35" s="2">
        <v>1133</v>
      </c>
      <c r="N35" s="2">
        <v>1194</v>
      </c>
      <c r="O35" s="2">
        <v>1214</v>
      </c>
      <c r="P35" s="2">
        <v>1144</v>
      </c>
    </row>
    <row r="36" spans="2:16" x14ac:dyDescent="0.25">
      <c r="B36" s="1" t="s">
        <v>40</v>
      </c>
      <c r="C36" s="2">
        <v>4917</v>
      </c>
      <c r="D36" s="2">
        <v>4933</v>
      </c>
      <c r="E36" s="2">
        <v>5009</v>
      </c>
      <c r="F36" s="2">
        <v>5074</v>
      </c>
      <c r="G36" s="2">
        <v>5103</v>
      </c>
      <c r="H36" s="2">
        <v>5137</v>
      </c>
      <c r="I36" s="2">
        <v>4418</v>
      </c>
      <c r="J36" s="2">
        <v>5150</v>
      </c>
      <c r="K36" s="2">
        <v>5154</v>
      </c>
      <c r="L36" s="2">
        <v>5103</v>
      </c>
      <c r="M36" s="2">
        <v>4418</v>
      </c>
      <c r="N36" s="2">
        <v>4432</v>
      </c>
      <c r="O36" s="2">
        <v>4300</v>
      </c>
      <c r="P36" s="2">
        <v>4345</v>
      </c>
    </row>
    <row r="37" spans="2:16" x14ac:dyDescent="0.25">
      <c r="B37" s="1" t="s">
        <v>37</v>
      </c>
      <c r="C37" s="2">
        <v>59233</v>
      </c>
      <c r="D37" s="2">
        <v>57501</v>
      </c>
      <c r="E37" s="2">
        <v>52913</v>
      </c>
      <c r="F37" s="2">
        <v>49271</v>
      </c>
      <c r="G37" s="2">
        <v>52618</v>
      </c>
      <c r="H37" s="2">
        <v>50200</v>
      </c>
      <c r="I37" s="2">
        <v>39564</v>
      </c>
      <c r="J37" s="2">
        <v>47414</v>
      </c>
      <c r="K37" s="2">
        <v>48776</v>
      </c>
      <c r="L37" s="2">
        <v>44388</v>
      </c>
      <c r="M37" s="2">
        <v>39564</v>
      </c>
      <c r="N37" s="2">
        <v>39523</v>
      </c>
      <c r="O37" s="2">
        <v>40235</v>
      </c>
      <c r="P37" s="2">
        <v>376746</v>
      </c>
    </row>
    <row r="38" spans="2:16" x14ac:dyDescent="0.25">
      <c r="B38" s="1" t="s">
        <v>38</v>
      </c>
      <c r="C38" s="2">
        <v>205</v>
      </c>
      <c r="D38" s="2">
        <v>224</v>
      </c>
      <c r="E38" s="2">
        <v>246</v>
      </c>
      <c r="F38" s="2">
        <v>325</v>
      </c>
      <c r="G38" s="2">
        <v>278</v>
      </c>
      <c r="H38" s="2">
        <v>273</v>
      </c>
      <c r="I38" s="2">
        <v>266</v>
      </c>
      <c r="J38" s="2">
        <v>380</v>
      </c>
      <c r="K38" s="2">
        <v>271</v>
      </c>
      <c r="L38" s="2">
        <v>260</v>
      </c>
      <c r="M38" s="2">
        <v>266</v>
      </c>
      <c r="N38" s="2">
        <v>449</v>
      </c>
      <c r="O38" s="2">
        <v>379</v>
      </c>
      <c r="P38" s="2">
        <v>396</v>
      </c>
    </row>
    <row r="39" spans="2:16" x14ac:dyDescent="0.25">
      <c r="B39" s="1" t="s">
        <v>4</v>
      </c>
      <c r="C39" s="2">
        <v>27024</v>
      </c>
      <c r="D39" s="2">
        <v>27096</v>
      </c>
      <c r="E39" s="2">
        <v>26903</v>
      </c>
      <c r="F39" s="2">
        <v>27042</v>
      </c>
      <c r="G39" s="2">
        <v>26971</v>
      </c>
      <c r="H39" s="2">
        <v>27542</v>
      </c>
      <c r="I39" s="2">
        <v>27022</v>
      </c>
      <c r="J39" s="2">
        <v>27971</v>
      </c>
      <c r="K39" s="2">
        <v>28180</v>
      </c>
      <c r="L39" s="2">
        <v>28241</v>
      </c>
      <c r="M39" s="2">
        <v>27022</v>
      </c>
      <c r="N39" s="2">
        <v>26939</v>
      </c>
      <c r="O39" s="2">
        <v>25405</v>
      </c>
      <c r="P39" s="2">
        <v>25046</v>
      </c>
    </row>
    <row r="40" spans="2:16" x14ac:dyDescent="0.25">
      <c r="B40" s="1" t="s">
        <v>43</v>
      </c>
      <c r="C40" s="2">
        <v>45114</v>
      </c>
      <c r="D40" s="2">
        <v>42997</v>
      </c>
      <c r="E40" s="2">
        <v>42237</v>
      </c>
      <c r="F40" s="2">
        <v>42914</v>
      </c>
      <c r="G40" s="2">
        <v>45943</v>
      </c>
      <c r="H40" s="2">
        <v>44376</v>
      </c>
      <c r="I40" s="2">
        <v>40790</v>
      </c>
      <c r="J40" s="2">
        <v>44449</v>
      </c>
      <c r="K40" s="2">
        <v>45741</v>
      </c>
      <c r="L40" s="2">
        <v>41088</v>
      </c>
      <c r="M40" s="2">
        <v>40790</v>
      </c>
      <c r="N40" s="2">
        <v>41129</v>
      </c>
      <c r="O40" s="2">
        <v>41995</v>
      </c>
      <c r="P40" s="2">
        <v>39149</v>
      </c>
    </row>
    <row r="41" spans="2:16" x14ac:dyDescent="0.25">
      <c r="B41" s="1" t="s">
        <v>39</v>
      </c>
      <c r="C41" s="2">
        <v>14081</v>
      </c>
      <c r="D41" s="2">
        <v>14446</v>
      </c>
      <c r="E41" s="2">
        <v>10637</v>
      </c>
      <c r="F41" s="2">
        <v>6319</v>
      </c>
      <c r="G41" s="2">
        <v>6637</v>
      </c>
      <c r="H41" s="2">
        <v>5786</v>
      </c>
      <c r="I41" s="2">
        <v>1265</v>
      </c>
      <c r="J41" s="2">
        <v>2925</v>
      </c>
      <c r="K41" s="2">
        <v>2995</v>
      </c>
      <c r="L41" s="2">
        <v>3259</v>
      </c>
      <c r="M41" s="2">
        <v>1265</v>
      </c>
      <c r="N41" s="2">
        <v>1606</v>
      </c>
      <c r="O41" s="2">
        <v>1760</v>
      </c>
      <c r="P41" s="2">
        <v>2403</v>
      </c>
    </row>
    <row r="42" spans="2:16" x14ac:dyDescent="0.25">
      <c r="B42" s="1" t="s">
        <v>44</v>
      </c>
      <c r="C42" s="2">
        <v>59233</v>
      </c>
      <c r="D42" s="2">
        <v>57501</v>
      </c>
      <c r="E42" s="2">
        <v>52913</v>
      </c>
      <c r="F42" s="2">
        <v>49271</v>
      </c>
      <c r="G42" s="2">
        <v>52618</v>
      </c>
      <c r="H42" s="2">
        <v>50200</v>
      </c>
      <c r="I42" s="2">
        <v>39564</v>
      </c>
      <c r="J42" s="2">
        <v>47414</v>
      </c>
      <c r="K42" s="2">
        <v>48776</v>
      </c>
      <c r="L42" s="2">
        <v>44388</v>
      </c>
      <c r="M42" s="2">
        <v>39564</v>
      </c>
      <c r="N42" s="2">
        <v>39523</v>
      </c>
      <c r="O42" s="2">
        <v>40235</v>
      </c>
      <c r="P42" s="2">
        <v>36746</v>
      </c>
    </row>
  </sheetData>
  <hyperlinks>
    <hyperlink ref="A1" location="Main!A1" display="Main" xr:uid="{70ADCEBD-04C0-45B5-A533-75322160C48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2022-08-10T00:02:50Z</dcterms:modified>
</cp:coreProperties>
</file>