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BA58B7FF-4C15-49BE-8B61-98F547B49F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Mode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4" i="1"/>
  <c r="E5" i="1"/>
  <c r="E6" i="1"/>
  <c r="E3" i="1"/>
  <c r="Y37" i="2" l="1"/>
  <c r="Z37" i="2"/>
  <c r="AA37" i="2"/>
  <c r="AB37" i="2"/>
  <c r="AC37" i="2"/>
  <c r="AD37" i="2"/>
  <c r="AE37" i="2"/>
  <c r="AF37" i="2"/>
  <c r="AG37" i="2"/>
  <c r="AH37" i="2"/>
  <c r="AI37" i="2"/>
  <c r="AJ37" i="2"/>
  <c r="X37" i="2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AM31" i="2" l="1"/>
  <c r="AM32" i="2" s="1"/>
  <c r="AM34" i="2" s="1"/>
  <c r="BQ2" i="2" l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BP2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K2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X35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X29" i="2"/>
  <c r="Z25" i="2"/>
  <c r="AA25" i="2"/>
  <c r="AB25" i="2"/>
  <c r="AC25" i="2"/>
  <c r="AD25" i="2"/>
  <c r="AE25" i="2"/>
  <c r="AF25" i="2"/>
  <c r="AG25" i="2"/>
  <c r="AH25" i="2"/>
  <c r="AI25" i="2"/>
  <c r="AJ25" i="2"/>
  <c r="Y25" i="2"/>
  <c r="Z27" i="2"/>
  <c r="AA27" i="2"/>
  <c r="AB27" i="2"/>
  <c r="AC27" i="2"/>
  <c r="AE27" i="2"/>
  <c r="AF27" i="2"/>
  <c r="AG27" i="2"/>
  <c r="AH27" i="2"/>
  <c r="AI27" i="2"/>
  <c r="AJ27" i="2"/>
  <c r="AD27" i="2"/>
  <c r="AC26" i="2"/>
  <c r="AB26" i="2"/>
  <c r="AA26" i="2"/>
  <c r="Z26" i="2"/>
  <c r="Y26" i="2"/>
  <c r="X26" i="2"/>
  <c r="AJ26" i="2"/>
  <c r="AI26" i="2"/>
  <c r="AH26" i="2"/>
  <c r="AG26" i="2"/>
  <c r="AF26" i="2"/>
  <c r="AE26" i="2"/>
  <c r="AD26" i="2"/>
  <c r="AC23" i="2"/>
  <c r="AB23" i="2"/>
  <c r="AA23" i="2"/>
  <c r="Z23" i="2"/>
  <c r="Y23" i="2"/>
  <c r="X23" i="2"/>
  <c r="AE23" i="2"/>
  <c r="AF23" i="2"/>
  <c r="AG23" i="2"/>
  <c r="AH23" i="2"/>
  <c r="AI23" i="2"/>
  <c r="AJ23" i="2"/>
  <c r="AD23" i="2"/>
  <c r="AE24" i="2"/>
  <c r="AF24" i="2"/>
  <c r="AG24" i="2"/>
  <c r="AH24" i="2"/>
  <c r="AI24" i="2"/>
  <c r="AJ24" i="2"/>
  <c r="AD24" i="2"/>
  <c r="W18" i="2"/>
  <c r="W27" i="2" s="1"/>
  <c r="W10" i="2"/>
  <c r="AC8" i="2"/>
  <c r="AD8" i="2"/>
  <c r="AE8" i="2"/>
  <c r="AI18" i="2" l="1"/>
  <c r="AH18" i="2"/>
  <c r="AG18" i="2"/>
  <c r="AF18" i="2"/>
  <c r="AE18" i="2"/>
  <c r="AD18" i="2"/>
  <c r="AC18" i="2"/>
  <c r="AB18" i="2"/>
  <c r="AA18" i="2"/>
  <c r="Z18" i="2"/>
  <c r="Y18" i="2"/>
  <c r="Y27" i="2" s="1"/>
  <c r="X18" i="2"/>
  <c r="X27" i="2" s="1"/>
  <c r="AD10" i="2"/>
  <c r="AC10" i="2"/>
  <c r="AB10" i="2"/>
  <c r="AA10" i="2"/>
  <c r="Z10" i="2"/>
  <c r="Y10" i="2"/>
  <c r="X10" i="2"/>
  <c r="AI7" i="2"/>
  <c r="AI10" i="2" s="1"/>
  <c r="AH7" i="2"/>
  <c r="AH10" i="2" s="1"/>
  <c r="AG7" i="2"/>
  <c r="AG10" i="2" s="1"/>
  <c r="AF7" i="2"/>
  <c r="AF10" i="2" s="1"/>
  <c r="AE10" i="2"/>
  <c r="AJ10" i="2"/>
  <c r="AJ18" i="2"/>
  <c r="AJ20" i="2"/>
  <c r="AJ19" i="2"/>
  <c r="AJ17" i="2"/>
  <c r="AJ16" i="2"/>
  <c r="AJ15" i="2"/>
  <c r="AJ14" i="2"/>
  <c r="AJ13" i="2"/>
  <c r="AJ12" i="2"/>
  <c r="AJ11" i="2"/>
  <c r="AJ9" i="2"/>
  <c r="AJ8" i="2"/>
  <c r="AJ7" i="2"/>
  <c r="AJ6" i="2"/>
  <c r="AJ5" i="2"/>
  <c r="AJ4" i="2"/>
  <c r="AJ3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Z2" i="2"/>
  <c r="Y2" i="2"/>
  <c r="O20" i="2"/>
  <c r="O21" i="2"/>
  <c r="P21" i="2" s="1"/>
  <c r="Q21" i="2" s="1"/>
  <c r="R21" i="2" s="1"/>
  <c r="S21" i="2" s="1"/>
  <c r="O6" i="2"/>
  <c r="O4" i="2"/>
  <c r="O3" i="2"/>
  <c r="H35" i="2"/>
  <c r="I35" i="2"/>
  <c r="J35" i="2"/>
  <c r="K35" i="2"/>
  <c r="L35" i="2"/>
  <c r="M35" i="2"/>
  <c r="N35" i="2"/>
  <c r="G35" i="2"/>
  <c r="P14" i="2"/>
  <c r="Q14" i="2"/>
  <c r="R14" i="2"/>
  <c r="S14" i="2"/>
  <c r="O14" i="2"/>
  <c r="P13" i="2"/>
  <c r="Q13" i="2" s="1"/>
  <c r="R13" i="2" s="1"/>
  <c r="S13" i="2" s="1"/>
  <c r="O13" i="2"/>
  <c r="P12" i="2"/>
  <c r="Q12" i="2" s="1"/>
  <c r="R12" i="2" s="1"/>
  <c r="S12" i="2" s="1"/>
  <c r="O12" i="2"/>
  <c r="P11" i="2"/>
  <c r="Q11" i="2" s="1"/>
  <c r="R11" i="2" s="1"/>
  <c r="S11" i="2" s="1"/>
  <c r="O11" i="2"/>
  <c r="N33" i="2"/>
  <c r="M33" i="2"/>
  <c r="L33" i="2"/>
  <c r="K33" i="2"/>
  <c r="J33" i="2"/>
  <c r="I33" i="2"/>
  <c r="H33" i="2"/>
  <c r="N32" i="2"/>
  <c r="M32" i="2"/>
  <c r="L32" i="2"/>
  <c r="K32" i="2"/>
  <c r="J32" i="2"/>
  <c r="I32" i="2"/>
  <c r="H32" i="2"/>
  <c r="G32" i="2"/>
  <c r="N31" i="2"/>
  <c r="M31" i="2"/>
  <c r="L31" i="2"/>
  <c r="K31" i="2"/>
  <c r="J31" i="2"/>
  <c r="I31" i="2"/>
  <c r="H31" i="2"/>
  <c r="G31" i="2"/>
  <c r="N30" i="2"/>
  <c r="M30" i="2"/>
  <c r="L30" i="2"/>
  <c r="K30" i="2"/>
  <c r="J30" i="2"/>
  <c r="I30" i="2"/>
  <c r="H30" i="2"/>
  <c r="G30" i="2"/>
  <c r="N29" i="2"/>
  <c r="M29" i="2"/>
  <c r="L29" i="2"/>
  <c r="K29" i="2"/>
  <c r="J29" i="2"/>
  <c r="I29" i="2"/>
  <c r="H29" i="2"/>
  <c r="G29" i="2"/>
  <c r="G33" i="2"/>
  <c r="P6" i="2"/>
  <c r="Q6" i="2" s="1"/>
  <c r="R6" i="2" s="1"/>
  <c r="S6" i="2" s="1"/>
  <c r="P5" i="2"/>
  <c r="Q5" i="2" s="1"/>
  <c r="R5" i="2" s="1"/>
  <c r="S5" i="2" s="1"/>
  <c r="O5" i="2"/>
  <c r="P4" i="2"/>
  <c r="Q4" i="2" s="1"/>
  <c r="R4" i="2" s="1"/>
  <c r="S4" i="2" s="1"/>
  <c r="O9" i="2"/>
  <c r="P9" i="2" s="1"/>
  <c r="Q9" i="2" s="1"/>
  <c r="R9" i="2" s="1"/>
  <c r="S9" i="2" s="1"/>
  <c r="P8" i="2"/>
  <c r="Q8" i="2" s="1"/>
  <c r="R8" i="2" s="1"/>
  <c r="S8" i="2" s="1"/>
  <c r="O8" i="2"/>
  <c r="I7" i="2"/>
  <c r="I10" i="2" s="1"/>
  <c r="I18" i="2"/>
  <c r="I27" i="2" s="1"/>
  <c r="N26" i="2"/>
  <c r="M26" i="2"/>
  <c r="L26" i="2"/>
  <c r="K26" i="2"/>
  <c r="J26" i="2"/>
  <c r="I26" i="2"/>
  <c r="H26" i="2"/>
  <c r="G26" i="2"/>
  <c r="N25" i="2"/>
  <c r="M25" i="2"/>
  <c r="L25" i="2"/>
  <c r="K25" i="2"/>
  <c r="J25" i="2"/>
  <c r="I25" i="2"/>
  <c r="H25" i="2"/>
  <c r="G25" i="2"/>
  <c r="N24" i="2"/>
  <c r="M24" i="2"/>
  <c r="L24" i="2"/>
  <c r="K24" i="2"/>
  <c r="J24" i="2"/>
  <c r="I24" i="2"/>
  <c r="H24" i="2"/>
  <c r="G24" i="2"/>
  <c r="N23" i="2"/>
  <c r="M23" i="2"/>
  <c r="L23" i="2"/>
  <c r="K23" i="2"/>
  <c r="J23" i="2"/>
  <c r="I23" i="2"/>
  <c r="H23" i="2"/>
  <c r="G23" i="2"/>
  <c r="N18" i="2"/>
  <c r="N27" i="2" s="1"/>
  <c r="L18" i="2"/>
  <c r="L27" i="2" s="1"/>
  <c r="K18" i="2"/>
  <c r="K27" i="2" s="1"/>
  <c r="J18" i="2"/>
  <c r="J27" i="2" s="1"/>
  <c r="H18" i="2"/>
  <c r="H27" i="2" s="1"/>
  <c r="G18" i="2"/>
  <c r="G27" i="2" s="1"/>
  <c r="F18" i="2"/>
  <c r="F27" i="2" s="1"/>
  <c r="E18" i="2"/>
  <c r="E27" i="2" s="1"/>
  <c r="D18" i="2"/>
  <c r="D27" i="2" s="1"/>
  <c r="C18" i="2"/>
  <c r="C27" i="2" s="1"/>
  <c r="M18" i="2"/>
  <c r="M27" i="2" s="1"/>
  <c r="O7" i="2" l="1"/>
  <c r="O15" i="2" s="1"/>
  <c r="O17" i="2" s="1"/>
  <c r="O18" i="2" s="1"/>
  <c r="O19" i="2" s="1"/>
  <c r="P3" i="2"/>
  <c r="O10" i="2"/>
  <c r="P7" i="2"/>
  <c r="Q3" i="2"/>
  <c r="L7" i="2"/>
  <c r="L10" i="2" s="1"/>
  <c r="K7" i="2"/>
  <c r="K10" i="2" s="1"/>
  <c r="J7" i="2"/>
  <c r="J10" i="2" s="1"/>
  <c r="H7" i="2"/>
  <c r="H10" i="2" s="1"/>
  <c r="G7" i="2"/>
  <c r="G10" i="2" s="1"/>
  <c r="F7" i="2"/>
  <c r="F10" i="2" s="1"/>
  <c r="E7" i="2"/>
  <c r="E10" i="2" s="1"/>
  <c r="D7" i="2"/>
  <c r="D10" i="2" s="1"/>
  <c r="C7" i="2"/>
  <c r="C10" i="2" s="1"/>
  <c r="N7" i="2"/>
  <c r="N10" i="2" s="1"/>
  <c r="M7" i="2"/>
  <c r="M10" i="2" s="1"/>
  <c r="P15" i="2" l="1"/>
  <c r="P17" i="2" s="1"/>
  <c r="R3" i="2"/>
  <c r="Q7" i="2"/>
  <c r="M8" i="1"/>
  <c r="M6" i="1"/>
  <c r="M5" i="1"/>
  <c r="Q15" i="2" l="1"/>
  <c r="Q17" i="2" s="1"/>
  <c r="P18" i="2"/>
  <c r="P19" i="2" s="1"/>
  <c r="P20" i="2" s="1"/>
  <c r="P10" i="2"/>
  <c r="S3" i="2"/>
  <c r="S7" i="2" s="1"/>
  <c r="R7" i="2"/>
  <c r="S15" i="2" l="1"/>
  <c r="S17" i="2" s="1"/>
  <c r="Q18" i="2"/>
  <c r="Q19" i="2" s="1"/>
  <c r="Q20" i="2" s="1"/>
  <c r="R15" i="2"/>
  <c r="R17" i="2" s="1"/>
  <c r="Q10" i="2"/>
  <c r="R18" i="2" l="1"/>
  <c r="R19" i="2" s="1"/>
  <c r="R20" i="2" s="1"/>
  <c r="R10" i="2"/>
  <c r="S18" i="2"/>
  <c r="S19" i="2" s="1"/>
  <c r="S20" i="2" s="1"/>
  <c r="S10" i="2"/>
</calcChain>
</file>

<file path=xl/sharedStrings.xml><?xml version="1.0" encoding="utf-8"?>
<sst xmlns="http://schemas.openxmlformats.org/spreadsheetml/2006/main" count="74" uniqueCount="70">
  <si>
    <t>Price</t>
  </si>
  <si>
    <t>Share</t>
  </si>
  <si>
    <t>Cash</t>
  </si>
  <si>
    <t>Debt</t>
  </si>
  <si>
    <t>EV</t>
  </si>
  <si>
    <t>MC</t>
  </si>
  <si>
    <t>Q120</t>
  </si>
  <si>
    <t>Q220</t>
  </si>
  <si>
    <t>Q320</t>
  </si>
  <si>
    <t>Q420</t>
  </si>
  <si>
    <t>Q121</t>
  </si>
  <si>
    <t>Q222</t>
  </si>
  <si>
    <t>Q323</t>
  </si>
  <si>
    <t>Q221</t>
  </si>
  <si>
    <t>Q321</t>
  </si>
  <si>
    <t>Q421</t>
  </si>
  <si>
    <t>Q319</t>
  </si>
  <si>
    <t>Q419</t>
  </si>
  <si>
    <t>Q122</t>
  </si>
  <si>
    <t>Q322</t>
  </si>
  <si>
    <t>Q422</t>
  </si>
  <si>
    <t>Main</t>
  </si>
  <si>
    <t>Cloud Services</t>
  </si>
  <si>
    <t>Hardware</t>
  </si>
  <si>
    <t>Services</t>
  </si>
  <si>
    <t>Revenue</t>
  </si>
  <si>
    <t>CS&amp;L Costs</t>
  </si>
  <si>
    <t>Hardware Costs</t>
  </si>
  <si>
    <t>S&amp;M</t>
  </si>
  <si>
    <t>R&amp;D</t>
  </si>
  <si>
    <t>G&amp;M</t>
  </si>
  <si>
    <t>OpEx</t>
  </si>
  <si>
    <t>Gross Margin</t>
  </si>
  <si>
    <t>OpInc</t>
  </si>
  <si>
    <t>Intrest Expense</t>
  </si>
  <si>
    <t>Pretax</t>
  </si>
  <si>
    <t>Taxes</t>
  </si>
  <si>
    <t>Net Income</t>
  </si>
  <si>
    <t>EPS</t>
  </si>
  <si>
    <t>Shares</t>
  </si>
  <si>
    <t>Q123</t>
  </si>
  <si>
    <t>Q223</t>
  </si>
  <si>
    <t>Cloud License</t>
  </si>
  <si>
    <t>Cloud Services Y/Y</t>
  </si>
  <si>
    <t>Cloud License Y/Y</t>
  </si>
  <si>
    <t>Hardware Y/Y</t>
  </si>
  <si>
    <t>Services Y/Y</t>
  </si>
  <si>
    <t>Tax Rate</t>
  </si>
  <si>
    <t>S&amp;M Y/Y</t>
  </si>
  <si>
    <t>R&amp;D Y/Y</t>
  </si>
  <si>
    <t>OpEx Y/Y</t>
  </si>
  <si>
    <t>OP Inc Y/Y</t>
  </si>
  <si>
    <t>G&amp;M Y/Y</t>
  </si>
  <si>
    <t>Shares Y/Y</t>
  </si>
  <si>
    <t>Net Income Y/Y</t>
  </si>
  <si>
    <t>Discount</t>
  </si>
  <si>
    <t>Terminal</t>
  </si>
  <si>
    <t>NPV</t>
  </si>
  <si>
    <t>Return</t>
  </si>
  <si>
    <t>Revenue Y/Y</t>
  </si>
  <si>
    <t>Current Share Price Expects a 6.5% Growth</t>
  </si>
  <si>
    <t>Segment</t>
  </si>
  <si>
    <t>% of Revenue</t>
  </si>
  <si>
    <t>Contains</t>
  </si>
  <si>
    <t>Growth</t>
  </si>
  <si>
    <t>Competition</t>
  </si>
  <si>
    <t>Google, Amazon, IBM, Cisco, Adobe</t>
  </si>
  <si>
    <t>Salesforce, HP, Workday, Intel, IBM</t>
  </si>
  <si>
    <t>IBM, Cisco, Intel, Google</t>
  </si>
  <si>
    <t xml:space="preserve">Microsoft, Amazon,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</si>
</sst>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4" fillId="0" borderId="0" xfId="1" applyFont="1"/>
    <xf numFmtId="14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1" fillId="0" borderId="0" xfId="0" applyFont="1" applyBorder="1"/>
    <xf numFmtId="9" fontId="1" fillId="0" borderId="0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3" fontId="1" fillId="0" borderId="3" xfId="0" applyNumberFormat="1" applyFont="1" applyBorder="1"/>
    <xf numFmtId="38" fontId="1" fillId="0" borderId="4" xfId="0" applyNumberFormat="1" applyFont="1" applyBorder="1"/>
    <xf numFmtId="4" fontId="1" fillId="0" borderId="4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10" fontId="1" fillId="0" borderId="6" xfId="0" applyNumberFormat="1" applyFont="1" applyBorder="1"/>
    <xf numFmtId="9" fontId="1" fillId="0" borderId="0" xfId="0" applyNumberFormat="1" applyFont="1" applyAlignment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9" fontId="1" fillId="0" borderId="8" xfId="0" applyNumberFormat="1" applyFont="1" applyBorder="1"/>
    <xf numFmtId="0" fontId="1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14</xdr:col>
      <xdr:colOff>9525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8E2B39-1EF2-3D52-0AB3-EC6E3C6411C7}"/>
            </a:ext>
          </a:extLst>
        </xdr:cNvPr>
        <xdr:cNvCxnSpPr/>
      </xdr:nvCxnSpPr>
      <xdr:spPr>
        <a:xfrm flipH="1">
          <a:off x="9705975" y="0"/>
          <a:ext cx="9525" cy="665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</xdr:row>
      <xdr:rowOff>19050</xdr:rowOff>
    </xdr:from>
    <xdr:to>
      <xdr:col>36</xdr:col>
      <xdr:colOff>0</xdr:colOff>
      <xdr:row>42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10FD3B8-747F-40B5-AED9-13B000ED2BD4}"/>
            </a:ext>
          </a:extLst>
        </xdr:cNvPr>
        <xdr:cNvCxnSpPr/>
      </xdr:nvCxnSpPr>
      <xdr:spPr>
        <a:xfrm>
          <a:off x="23164800" y="180975"/>
          <a:ext cx="0" cy="6648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8"/>
  <sheetViews>
    <sheetView tabSelected="1" workbookViewId="0">
      <selection activeCell="C10" sqref="C10"/>
    </sheetView>
  </sheetViews>
  <sheetFormatPr defaultRowHeight="12.75" x14ac:dyDescent="0.2"/>
  <cols>
    <col min="1" max="1" width="9.140625" style="3"/>
    <col min="2" max="2" width="13.42578125" style="3" bestFit="1" customWidth="1"/>
    <col min="3" max="3" width="12.28515625" style="3" bestFit="1" customWidth="1"/>
    <col min="4" max="5" width="9.140625" style="3"/>
    <col min="6" max="6" width="32.28515625" style="3" bestFit="1" customWidth="1"/>
    <col min="7" max="16384" width="9.140625" style="3"/>
  </cols>
  <sheetData>
    <row r="2" spans="2:13" x14ac:dyDescent="0.2">
      <c r="B2" s="12" t="s">
        <v>61</v>
      </c>
      <c r="C2" s="23" t="s">
        <v>62</v>
      </c>
      <c r="D2" s="23" t="s">
        <v>63</v>
      </c>
      <c r="E2" s="23" t="s">
        <v>64</v>
      </c>
      <c r="F2" s="24" t="s">
        <v>65</v>
      </c>
    </row>
    <row r="3" spans="2:13" x14ac:dyDescent="0.2">
      <c r="B3" s="14" t="s">
        <v>22</v>
      </c>
      <c r="C3" s="11">
        <f>Model!AJ3/Model!$AJ$7</f>
        <v>0.71098020735155509</v>
      </c>
      <c r="D3" s="10"/>
      <c r="E3" s="11">
        <f>Model!AJ23</f>
        <v>5.1358885017421585E-2</v>
      </c>
      <c r="F3" s="25" t="s">
        <v>66</v>
      </c>
      <c r="L3" s="3" t="s">
        <v>0</v>
      </c>
      <c r="M3" s="3">
        <v>77.349999999999994</v>
      </c>
    </row>
    <row r="4" spans="2:13" x14ac:dyDescent="0.2">
      <c r="B4" s="14" t="s">
        <v>42</v>
      </c>
      <c r="C4" s="11">
        <f>Model!AJ4/Model!$AJ$7</f>
        <v>0.13850141376060321</v>
      </c>
      <c r="D4" s="10"/>
      <c r="E4" s="11">
        <f>Model!AJ24</f>
        <v>8.8720133358029196E-2</v>
      </c>
      <c r="F4" s="25" t="s">
        <v>67</v>
      </c>
      <c r="L4" s="3" t="s">
        <v>1</v>
      </c>
      <c r="M4" s="4">
        <v>2664</v>
      </c>
    </row>
    <row r="5" spans="2:13" x14ac:dyDescent="0.2">
      <c r="B5" s="14" t="s">
        <v>23</v>
      </c>
      <c r="C5" s="11">
        <f>Model!AJ5/Model!$AJ$7</f>
        <v>7.4999999999999997E-2</v>
      </c>
      <c r="D5" s="10"/>
      <c r="E5" s="11">
        <f>Model!AJ25</f>
        <v>-5.2396546591247373E-2</v>
      </c>
      <c r="F5" s="25" t="s">
        <v>68</v>
      </c>
      <c r="L5" s="3" t="s">
        <v>5</v>
      </c>
      <c r="M5" s="4">
        <f>M4*M3</f>
        <v>206060.4</v>
      </c>
    </row>
    <row r="6" spans="2:13" x14ac:dyDescent="0.2">
      <c r="B6" s="26" t="s">
        <v>24</v>
      </c>
      <c r="C6" s="28">
        <f>Model!AJ6/Model!$AJ$7</f>
        <v>7.5518378887841658E-2</v>
      </c>
      <c r="D6" s="27"/>
      <c r="E6" s="28">
        <f>Model!AJ26</f>
        <v>6.0906984442237633E-2</v>
      </c>
      <c r="F6" s="29" t="s">
        <v>69</v>
      </c>
      <c r="L6" s="3" t="s">
        <v>2</v>
      </c>
      <c r="M6" s="4">
        <f>21383+519</f>
        <v>21902</v>
      </c>
    </row>
    <row r="7" spans="2:13" x14ac:dyDescent="0.2">
      <c r="L7" s="3" t="s">
        <v>3</v>
      </c>
      <c r="M7" s="4">
        <v>75860</v>
      </c>
    </row>
    <row r="8" spans="2:13" x14ac:dyDescent="0.2">
      <c r="L8" s="3" t="s">
        <v>4</v>
      </c>
      <c r="M8" s="4">
        <f>M5-M6+M7</f>
        <v>260018.4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696B-0193-4704-A45C-6825D4C46268}">
  <dimension ref="A1:DL37"/>
  <sheetViews>
    <sheetView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J23" sqref="AJ23"/>
    </sheetView>
  </sheetViews>
  <sheetFormatPr defaultRowHeight="12.75" x14ac:dyDescent="0.2"/>
  <cols>
    <col min="1" max="1" width="5" style="3" bestFit="1" customWidth="1"/>
    <col min="2" max="2" width="17.28515625" style="3" bestFit="1" customWidth="1"/>
    <col min="3" max="3" width="9.140625" style="3" bestFit="1" customWidth="1"/>
    <col min="4" max="4" width="11.28515625" style="3" bestFit="1" customWidth="1"/>
    <col min="5" max="5" width="10.140625" style="3" bestFit="1" customWidth="1"/>
    <col min="6" max="6" width="9.28515625" style="3" bestFit="1" customWidth="1"/>
    <col min="7" max="7" width="10.140625" style="3" bestFit="1" customWidth="1"/>
    <col min="8" max="8" width="11.28515625" style="3" bestFit="1" customWidth="1"/>
    <col min="9" max="11" width="10.140625" style="3" bestFit="1" customWidth="1"/>
    <col min="12" max="12" width="11.28515625" style="3" bestFit="1" customWidth="1"/>
    <col min="13" max="14" width="10.140625" style="3" bestFit="1" customWidth="1"/>
    <col min="15" max="19" width="9.28515625" style="3" bestFit="1" customWidth="1"/>
    <col min="20" max="16384" width="9.140625" style="3"/>
  </cols>
  <sheetData>
    <row r="1" spans="1:116" x14ac:dyDescent="0.2">
      <c r="A1" s="5" t="s">
        <v>21</v>
      </c>
      <c r="C1" s="6">
        <v>43708</v>
      </c>
      <c r="D1" s="6">
        <v>43799</v>
      </c>
      <c r="E1" s="6">
        <v>43889</v>
      </c>
      <c r="F1" s="6">
        <v>43982</v>
      </c>
      <c r="G1" s="6">
        <v>44074</v>
      </c>
      <c r="H1" s="6">
        <v>44165</v>
      </c>
      <c r="I1" s="6">
        <v>44255</v>
      </c>
      <c r="J1" s="6">
        <v>44347</v>
      </c>
      <c r="K1" s="6">
        <v>44439</v>
      </c>
      <c r="L1" s="6">
        <v>44530</v>
      </c>
      <c r="M1" s="6">
        <v>44620</v>
      </c>
      <c r="N1" s="6">
        <v>44712</v>
      </c>
      <c r="O1" s="6"/>
    </row>
    <row r="2" spans="1:116" x14ac:dyDescent="0.2">
      <c r="C2" s="3" t="s">
        <v>16</v>
      </c>
      <c r="D2" s="3" t="s">
        <v>17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14</v>
      </c>
      <c r="L2" s="3" t="s">
        <v>15</v>
      </c>
      <c r="M2" s="3" t="s">
        <v>18</v>
      </c>
      <c r="N2" s="3" t="s">
        <v>11</v>
      </c>
      <c r="O2" s="3" t="s">
        <v>19</v>
      </c>
      <c r="P2" s="3" t="s">
        <v>20</v>
      </c>
      <c r="Q2" s="3" t="s">
        <v>40</v>
      </c>
      <c r="R2" s="3" t="s">
        <v>41</v>
      </c>
      <c r="S2" s="3" t="s">
        <v>12</v>
      </c>
      <c r="W2" s="3">
        <v>2009</v>
      </c>
      <c r="X2" s="3">
        <v>2010</v>
      </c>
      <c r="Y2" s="3">
        <f>X2+1</f>
        <v>2011</v>
      </c>
      <c r="Z2" s="3">
        <f t="shared" ref="Z2:CK2" si="0">Y2+1</f>
        <v>2012</v>
      </c>
      <c r="AA2" s="3">
        <f t="shared" si="0"/>
        <v>2013</v>
      </c>
      <c r="AB2" s="3">
        <f t="shared" si="0"/>
        <v>2014</v>
      </c>
      <c r="AC2" s="3">
        <f t="shared" si="0"/>
        <v>2015</v>
      </c>
      <c r="AD2" s="3">
        <f t="shared" si="0"/>
        <v>2016</v>
      </c>
      <c r="AE2" s="3">
        <f t="shared" si="0"/>
        <v>2017</v>
      </c>
      <c r="AF2" s="3">
        <f t="shared" si="0"/>
        <v>2018</v>
      </c>
      <c r="AG2" s="3">
        <f t="shared" si="0"/>
        <v>2019</v>
      </c>
      <c r="AH2" s="3">
        <f t="shared" si="0"/>
        <v>2020</v>
      </c>
      <c r="AI2" s="3">
        <f t="shared" si="0"/>
        <v>2021</v>
      </c>
      <c r="AJ2" s="3">
        <f t="shared" si="0"/>
        <v>2022</v>
      </c>
      <c r="AK2" s="3">
        <f t="shared" si="0"/>
        <v>2023</v>
      </c>
      <c r="AL2" s="3">
        <f t="shared" si="0"/>
        <v>2024</v>
      </c>
      <c r="AM2" s="3">
        <f t="shared" si="0"/>
        <v>2025</v>
      </c>
      <c r="AN2" s="3">
        <f t="shared" si="0"/>
        <v>2026</v>
      </c>
      <c r="AO2" s="3">
        <f t="shared" si="0"/>
        <v>2027</v>
      </c>
      <c r="AP2" s="3">
        <f t="shared" si="0"/>
        <v>2028</v>
      </c>
      <c r="AQ2" s="3">
        <f t="shared" si="0"/>
        <v>2029</v>
      </c>
      <c r="AR2" s="3">
        <f t="shared" si="0"/>
        <v>2030</v>
      </c>
      <c r="AS2" s="3">
        <f t="shared" si="0"/>
        <v>2031</v>
      </c>
      <c r="AT2" s="3">
        <f t="shared" si="0"/>
        <v>2032</v>
      </c>
      <c r="AU2" s="3">
        <f t="shared" si="0"/>
        <v>2033</v>
      </c>
      <c r="AV2" s="3">
        <f t="shared" si="0"/>
        <v>2034</v>
      </c>
      <c r="AW2" s="3">
        <f t="shared" si="0"/>
        <v>2035</v>
      </c>
      <c r="AX2" s="3">
        <f t="shared" si="0"/>
        <v>2036</v>
      </c>
      <c r="AY2" s="3">
        <f t="shared" si="0"/>
        <v>2037</v>
      </c>
      <c r="AZ2" s="3">
        <f t="shared" si="0"/>
        <v>2038</v>
      </c>
      <c r="BA2" s="3">
        <f t="shared" si="0"/>
        <v>2039</v>
      </c>
      <c r="BB2" s="3">
        <f t="shared" si="0"/>
        <v>2040</v>
      </c>
      <c r="BC2" s="3">
        <f t="shared" si="0"/>
        <v>2041</v>
      </c>
      <c r="BD2" s="3">
        <f t="shared" si="0"/>
        <v>2042</v>
      </c>
      <c r="BE2" s="3">
        <f t="shared" si="0"/>
        <v>2043</v>
      </c>
      <c r="BF2" s="3">
        <f t="shared" si="0"/>
        <v>2044</v>
      </c>
      <c r="BG2" s="3">
        <f t="shared" si="0"/>
        <v>2045</v>
      </c>
      <c r="BH2" s="3">
        <f t="shared" si="0"/>
        <v>2046</v>
      </c>
      <c r="BI2" s="3">
        <f t="shared" si="0"/>
        <v>2047</v>
      </c>
      <c r="BJ2" s="3">
        <f t="shared" si="0"/>
        <v>2048</v>
      </c>
      <c r="BK2" s="3">
        <f t="shared" si="0"/>
        <v>2049</v>
      </c>
      <c r="BL2" s="3">
        <f t="shared" si="0"/>
        <v>2050</v>
      </c>
      <c r="BM2" s="3">
        <f t="shared" si="0"/>
        <v>2051</v>
      </c>
      <c r="BN2" s="3">
        <f t="shared" si="0"/>
        <v>2052</v>
      </c>
      <c r="BO2" s="3">
        <f t="shared" si="0"/>
        <v>2053</v>
      </c>
      <c r="BP2" s="3">
        <f t="shared" si="0"/>
        <v>2054</v>
      </c>
      <c r="BQ2" s="3">
        <f t="shared" si="0"/>
        <v>2055</v>
      </c>
      <c r="BR2" s="3">
        <f t="shared" si="0"/>
        <v>2056</v>
      </c>
      <c r="BS2" s="3">
        <f t="shared" si="0"/>
        <v>2057</v>
      </c>
      <c r="BT2" s="3">
        <f t="shared" si="0"/>
        <v>2058</v>
      </c>
      <c r="BU2" s="3">
        <f t="shared" si="0"/>
        <v>2059</v>
      </c>
      <c r="BV2" s="3">
        <f t="shared" si="0"/>
        <v>2060</v>
      </c>
      <c r="BW2" s="3">
        <f t="shared" si="0"/>
        <v>2061</v>
      </c>
      <c r="BX2" s="3">
        <f t="shared" si="0"/>
        <v>2062</v>
      </c>
      <c r="BY2" s="3">
        <f t="shared" si="0"/>
        <v>2063</v>
      </c>
      <c r="BZ2" s="3">
        <f t="shared" si="0"/>
        <v>2064</v>
      </c>
      <c r="CA2" s="3">
        <f t="shared" si="0"/>
        <v>2065</v>
      </c>
      <c r="CB2" s="3">
        <f t="shared" si="0"/>
        <v>2066</v>
      </c>
      <c r="CC2" s="3">
        <f t="shared" si="0"/>
        <v>2067</v>
      </c>
      <c r="CD2" s="3">
        <f t="shared" si="0"/>
        <v>2068</v>
      </c>
      <c r="CE2" s="3">
        <f t="shared" si="0"/>
        <v>2069</v>
      </c>
      <c r="CF2" s="3">
        <f t="shared" si="0"/>
        <v>2070</v>
      </c>
      <c r="CG2" s="3">
        <f t="shared" si="0"/>
        <v>2071</v>
      </c>
      <c r="CH2" s="3">
        <f t="shared" si="0"/>
        <v>2072</v>
      </c>
      <c r="CI2" s="3">
        <f t="shared" si="0"/>
        <v>2073</v>
      </c>
      <c r="CJ2" s="3">
        <f t="shared" si="0"/>
        <v>2074</v>
      </c>
      <c r="CK2" s="3">
        <f t="shared" si="0"/>
        <v>2075</v>
      </c>
      <c r="CL2" s="3">
        <f t="shared" ref="CL2:DL2" si="1">CK2+1</f>
        <v>2076</v>
      </c>
      <c r="CM2" s="3">
        <f t="shared" si="1"/>
        <v>2077</v>
      </c>
      <c r="CN2" s="3">
        <f t="shared" si="1"/>
        <v>2078</v>
      </c>
      <c r="CO2" s="3">
        <f t="shared" si="1"/>
        <v>2079</v>
      </c>
      <c r="CP2" s="3">
        <f t="shared" si="1"/>
        <v>2080</v>
      </c>
      <c r="CQ2" s="3">
        <f t="shared" si="1"/>
        <v>2081</v>
      </c>
      <c r="CR2" s="3">
        <f t="shared" si="1"/>
        <v>2082</v>
      </c>
      <c r="CS2" s="3">
        <f t="shared" si="1"/>
        <v>2083</v>
      </c>
      <c r="CT2" s="3">
        <f t="shared" si="1"/>
        <v>2084</v>
      </c>
      <c r="CU2" s="3">
        <f t="shared" si="1"/>
        <v>2085</v>
      </c>
      <c r="CV2" s="3">
        <f t="shared" si="1"/>
        <v>2086</v>
      </c>
      <c r="CW2" s="3">
        <f t="shared" si="1"/>
        <v>2087</v>
      </c>
      <c r="CX2" s="3">
        <f t="shared" si="1"/>
        <v>2088</v>
      </c>
      <c r="CY2" s="3">
        <f t="shared" si="1"/>
        <v>2089</v>
      </c>
      <c r="CZ2" s="3">
        <f t="shared" si="1"/>
        <v>2090</v>
      </c>
      <c r="DA2" s="3">
        <f t="shared" si="1"/>
        <v>2091</v>
      </c>
      <c r="DB2" s="3">
        <f t="shared" si="1"/>
        <v>2092</v>
      </c>
      <c r="DC2" s="3">
        <f t="shared" si="1"/>
        <v>2093</v>
      </c>
      <c r="DD2" s="3">
        <f t="shared" si="1"/>
        <v>2094</v>
      </c>
      <c r="DE2" s="3">
        <f t="shared" si="1"/>
        <v>2095</v>
      </c>
      <c r="DF2" s="3">
        <f t="shared" si="1"/>
        <v>2096</v>
      </c>
      <c r="DG2" s="3">
        <f t="shared" si="1"/>
        <v>2097</v>
      </c>
      <c r="DH2" s="3">
        <f t="shared" si="1"/>
        <v>2098</v>
      </c>
      <c r="DI2" s="3">
        <f t="shared" si="1"/>
        <v>2099</v>
      </c>
      <c r="DJ2" s="3">
        <f t="shared" si="1"/>
        <v>2100</v>
      </c>
      <c r="DK2" s="3">
        <f t="shared" si="1"/>
        <v>2101</v>
      </c>
      <c r="DL2" s="3">
        <f t="shared" si="1"/>
        <v>2102</v>
      </c>
    </row>
    <row r="3" spans="1:116" x14ac:dyDescent="0.2">
      <c r="B3" s="3" t="s">
        <v>22</v>
      </c>
      <c r="C3" s="4">
        <v>6805</v>
      </c>
      <c r="D3" s="4">
        <v>6811</v>
      </c>
      <c r="E3" s="4">
        <v>6930</v>
      </c>
      <c r="F3" s="4">
        <v>6846</v>
      </c>
      <c r="G3" s="4">
        <v>6947</v>
      </c>
      <c r="H3" s="4">
        <v>7112</v>
      </c>
      <c r="I3" s="4">
        <v>7257</v>
      </c>
      <c r="J3" s="4">
        <v>7389</v>
      </c>
      <c r="K3" s="4">
        <v>7371</v>
      </c>
      <c r="L3" s="4">
        <v>7554</v>
      </c>
      <c r="M3" s="4">
        <v>7367</v>
      </c>
      <c r="N3" s="4">
        <v>7882</v>
      </c>
      <c r="O3" s="4">
        <f>N3*1.001</f>
        <v>7889.8819999999987</v>
      </c>
      <c r="P3" s="4">
        <f t="shared" ref="P3:S3" si="2">O3*1.06</f>
        <v>8363.2749199999998</v>
      </c>
      <c r="Q3" s="4">
        <f t="shared" si="2"/>
        <v>8865.0714152</v>
      </c>
      <c r="R3" s="4">
        <f t="shared" si="2"/>
        <v>9396.9757001119997</v>
      </c>
      <c r="S3" s="4">
        <f t="shared" si="2"/>
        <v>9960.7942421187199</v>
      </c>
      <c r="T3" s="4"/>
      <c r="W3" s="4">
        <v>18877</v>
      </c>
      <c r="X3" s="4">
        <v>20625</v>
      </c>
      <c r="Y3" s="4">
        <v>24031</v>
      </c>
      <c r="Z3" s="4">
        <v>26560</v>
      </c>
      <c r="AA3" s="4">
        <v>27920</v>
      </c>
      <c r="AB3" s="4">
        <v>29199</v>
      </c>
      <c r="AC3" s="4">
        <v>29475</v>
      </c>
      <c r="AD3" s="4">
        <v>28990</v>
      </c>
      <c r="AE3" s="4">
        <v>30218</v>
      </c>
      <c r="AF3" s="4">
        <v>26254</v>
      </c>
      <c r="AG3" s="4">
        <v>26707</v>
      </c>
      <c r="AH3" s="4">
        <v>27392</v>
      </c>
      <c r="AI3" s="4">
        <v>28700</v>
      </c>
      <c r="AJ3" s="4">
        <f>SUM(K3:N3)</f>
        <v>30174</v>
      </c>
    </row>
    <row r="4" spans="1:116" x14ac:dyDescent="0.2">
      <c r="B4" s="3" t="s">
        <v>42</v>
      </c>
      <c r="C4" s="4">
        <v>812</v>
      </c>
      <c r="D4" s="4">
        <v>1126</v>
      </c>
      <c r="E4" s="4">
        <v>1231</v>
      </c>
      <c r="F4" s="4">
        <v>1958</v>
      </c>
      <c r="G4" s="4">
        <v>886</v>
      </c>
      <c r="H4" s="4">
        <v>1092</v>
      </c>
      <c r="I4" s="4">
        <v>1276</v>
      </c>
      <c r="J4" s="4">
        <v>2145</v>
      </c>
      <c r="K4" s="4">
        <v>813</v>
      </c>
      <c r="L4" s="4">
        <v>1237</v>
      </c>
      <c r="M4" s="4">
        <v>1289</v>
      </c>
      <c r="N4" s="4">
        <v>2539</v>
      </c>
      <c r="O4" s="4">
        <f>N4*1.01</f>
        <v>2564.39</v>
      </c>
      <c r="P4" s="4">
        <f t="shared" ref="P4:S4" si="3">O4*1.05</f>
        <v>2692.6095</v>
      </c>
      <c r="Q4" s="4">
        <f t="shared" si="3"/>
        <v>2827.239975</v>
      </c>
      <c r="R4" s="4">
        <f t="shared" si="3"/>
        <v>2968.6019737500001</v>
      </c>
      <c r="S4" s="4">
        <f t="shared" si="3"/>
        <v>3117.0320724375001</v>
      </c>
      <c r="T4" s="4"/>
      <c r="W4" s="4"/>
      <c r="X4" s="4"/>
      <c r="Y4" s="4"/>
      <c r="Z4" s="4"/>
      <c r="AA4" s="4"/>
      <c r="AB4" s="4"/>
      <c r="AC4" s="4">
        <v>2093</v>
      </c>
      <c r="AD4" s="4">
        <v>2853</v>
      </c>
      <c r="AE4" s="4">
        <v>4571</v>
      </c>
      <c r="AF4" s="4">
        <v>6190</v>
      </c>
      <c r="AG4" s="4">
        <v>5855</v>
      </c>
      <c r="AH4" s="4">
        <v>5127</v>
      </c>
      <c r="AI4" s="4">
        <v>5399</v>
      </c>
      <c r="AJ4" s="4">
        <f t="shared" ref="AJ4:AJ21" si="4">SUM(K4:N4)</f>
        <v>5878</v>
      </c>
    </row>
    <row r="5" spans="1:116" x14ac:dyDescent="0.2">
      <c r="B5" s="3" t="s">
        <v>23</v>
      </c>
      <c r="C5" s="4">
        <v>815</v>
      </c>
      <c r="D5" s="4">
        <v>871</v>
      </c>
      <c r="E5" s="4">
        <v>857</v>
      </c>
      <c r="F5" s="4">
        <v>900</v>
      </c>
      <c r="G5" s="4">
        <v>814</v>
      </c>
      <c r="H5" s="4">
        <v>844</v>
      </c>
      <c r="I5" s="4">
        <v>820</v>
      </c>
      <c r="J5" s="4">
        <v>903</v>
      </c>
      <c r="K5" s="4">
        <v>763</v>
      </c>
      <c r="L5" s="4">
        <v>767</v>
      </c>
      <c r="M5" s="4">
        <v>798</v>
      </c>
      <c r="N5" s="4">
        <v>855</v>
      </c>
      <c r="O5" s="4">
        <f>N5*0.96</f>
        <v>820.8</v>
      </c>
      <c r="P5" s="4">
        <f t="shared" ref="P5:S5" si="5">O5*0.96</f>
        <v>787.96799999999996</v>
      </c>
      <c r="Q5" s="4">
        <f t="shared" si="5"/>
        <v>756.44927999999993</v>
      </c>
      <c r="R5" s="4">
        <f t="shared" si="5"/>
        <v>726.19130879999989</v>
      </c>
      <c r="S5" s="4">
        <f t="shared" si="5"/>
        <v>697.14365644799989</v>
      </c>
      <c r="T5" s="4"/>
      <c r="W5" s="4">
        <v>0</v>
      </c>
      <c r="X5" s="4">
        <v>2290</v>
      </c>
      <c r="Y5" s="4">
        <v>6944</v>
      </c>
      <c r="Z5" s="4">
        <v>6302</v>
      </c>
      <c r="AA5" s="4">
        <v>5346</v>
      </c>
      <c r="AB5" s="4">
        <v>5372</v>
      </c>
      <c r="AC5" s="4">
        <v>5205</v>
      </c>
      <c r="AD5" s="4">
        <v>4668</v>
      </c>
      <c r="AE5" s="4">
        <v>4152</v>
      </c>
      <c r="AF5" s="4">
        <v>3993</v>
      </c>
      <c r="AG5" s="4">
        <v>3704</v>
      </c>
      <c r="AH5" s="4">
        <v>3443</v>
      </c>
      <c r="AI5" s="4">
        <v>3359</v>
      </c>
      <c r="AJ5" s="4">
        <f t="shared" si="4"/>
        <v>3183</v>
      </c>
    </row>
    <row r="6" spans="1:116" x14ac:dyDescent="0.2">
      <c r="B6" s="3" t="s">
        <v>24</v>
      </c>
      <c r="C6" s="4">
        <v>788</v>
      </c>
      <c r="D6" s="4">
        <v>806</v>
      </c>
      <c r="E6" s="4">
        <v>778</v>
      </c>
      <c r="F6" s="4">
        <v>734</v>
      </c>
      <c r="G6" s="4">
        <v>720</v>
      </c>
      <c r="H6" s="4">
        <v>752</v>
      </c>
      <c r="I6" s="4">
        <v>737</v>
      </c>
      <c r="J6" s="4">
        <v>760</v>
      </c>
      <c r="K6" s="4">
        <v>781</v>
      </c>
      <c r="L6" s="4">
        <v>802</v>
      </c>
      <c r="M6" s="4">
        <v>789</v>
      </c>
      <c r="N6" s="4">
        <v>833</v>
      </c>
      <c r="O6" s="4">
        <f>N6*1.02</f>
        <v>849.66</v>
      </c>
      <c r="P6" s="4">
        <f t="shared" ref="P6:S6" si="6">O6*1.05</f>
        <v>892.14300000000003</v>
      </c>
      <c r="Q6" s="4">
        <f t="shared" si="6"/>
        <v>936.75015000000008</v>
      </c>
      <c r="R6" s="4">
        <f t="shared" si="6"/>
        <v>983.58765750000009</v>
      </c>
      <c r="S6" s="4">
        <f t="shared" si="6"/>
        <v>1032.7670403750001</v>
      </c>
      <c r="T6" s="4"/>
      <c r="W6" s="4">
        <v>4375</v>
      </c>
      <c r="X6" s="4">
        <v>3905</v>
      </c>
      <c r="Y6" s="4">
        <v>4647</v>
      </c>
      <c r="Z6" s="4">
        <v>4359</v>
      </c>
      <c r="AA6" s="4">
        <v>3914</v>
      </c>
      <c r="AB6" s="4">
        <v>3704</v>
      </c>
      <c r="AC6" s="4">
        <v>3546</v>
      </c>
      <c r="AD6" s="4">
        <v>3389</v>
      </c>
      <c r="AE6" s="4">
        <v>3358</v>
      </c>
      <c r="AF6" s="4">
        <v>3394</v>
      </c>
      <c r="AG6" s="4">
        <v>3240</v>
      </c>
      <c r="AH6" s="4">
        <v>3106</v>
      </c>
      <c r="AI6" s="4">
        <v>3021</v>
      </c>
      <c r="AJ6" s="4">
        <f t="shared" si="4"/>
        <v>3205</v>
      </c>
    </row>
    <row r="7" spans="1:116" s="1" customFormat="1" x14ac:dyDescent="0.2">
      <c r="B7" s="1" t="s">
        <v>25</v>
      </c>
      <c r="C7" s="2">
        <f t="shared" ref="C7:L7" si="7">SUM(C3:C6)</f>
        <v>9220</v>
      </c>
      <c r="D7" s="2">
        <f t="shared" si="7"/>
        <v>9614</v>
      </c>
      <c r="E7" s="2">
        <f t="shared" si="7"/>
        <v>9796</v>
      </c>
      <c r="F7" s="2">
        <f t="shared" si="7"/>
        <v>10438</v>
      </c>
      <c r="G7" s="2">
        <f t="shared" si="7"/>
        <v>9367</v>
      </c>
      <c r="H7" s="2">
        <f t="shared" si="7"/>
        <v>9800</v>
      </c>
      <c r="I7" s="2">
        <f t="shared" si="7"/>
        <v>10090</v>
      </c>
      <c r="J7" s="2">
        <f t="shared" si="7"/>
        <v>11197</v>
      </c>
      <c r="K7" s="2">
        <f t="shared" si="7"/>
        <v>9728</v>
      </c>
      <c r="L7" s="2">
        <f t="shared" si="7"/>
        <v>10360</v>
      </c>
      <c r="M7" s="2">
        <f>SUM(M3:M6)</f>
        <v>10243</v>
      </c>
      <c r="N7" s="2">
        <f t="shared" ref="N7:S7" si="8">SUM(N3:N6)</f>
        <v>12109</v>
      </c>
      <c r="O7" s="2">
        <f t="shared" si="8"/>
        <v>12124.731999999998</v>
      </c>
      <c r="P7" s="2">
        <f t="shared" si="8"/>
        <v>12735.995420000001</v>
      </c>
      <c r="Q7" s="2">
        <f t="shared" si="8"/>
        <v>13385.510820200001</v>
      </c>
      <c r="R7" s="2">
        <f t="shared" si="8"/>
        <v>14075.356640162001</v>
      </c>
      <c r="S7" s="2">
        <f t="shared" si="8"/>
        <v>14807.737011379219</v>
      </c>
      <c r="U7" s="2"/>
      <c r="W7" s="2">
        <v>23252</v>
      </c>
      <c r="X7" s="2">
        <v>26820</v>
      </c>
      <c r="Y7" s="2">
        <v>35622</v>
      </c>
      <c r="Z7" s="2">
        <v>37121</v>
      </c>
      <c r="AA7" s="2">
        <v>37180</v>
      </c>
      <c r="AB7" s="2">
        <v>28275</v>
      </c>
      <c r="AC7" s="2">
        <v>38226</v>
      </c>
      <c r="AD7" s="2">
        <v>37047</v>
      </c>
      <c r="AE7" s="2">
        <v>37728</v>
      </c>
      <c r="AF7" s="2">
        <f t="shared" ref="X7:AI7" si="9">SUM(AF3:AF6)</f>
        <v>39831</v>
      </c>
      <c r="AG7" s="2">
        <f t="shared" si="9"/>
        <v>39506</v>
      </c>
      <c r="AH7" s="2">
        <f t="shared" si="9"/>
        <v>39068</v>
      </c>
      <c r="AI7" s="2">
        <f t="shared" si="9"/>
        <v>40479</v>
      </c>
      <c r="AJ7" s="2">
        <f>SUM(AJ3:AJ6)</f>
        <v>42440</v>
      </c>
    </row>
    <row r="8" spans="1:116" x14ac:dyDescent="0.2">
      <c r="B8" s="3" t="s">
        <v>26</v>
      </c>
      <c r="C8" s="4">
        <v>982</v>
      </c>
      <c r="D8" s="4">
        <v>1022</v>
      </c>
      <c r="E8" s="4">
        <v>991</v>
      </c>
      <c r="F8" s="4">
        <v>1011</v>
      </c>
      <c r="G8" s="4">
        <v>1011</v>
      </c>
      <c r="H8" s="4">
        <v>1064</v>
      </c>
      <c r="I8" s="4">
        <v>1064</v>
      </c>
      <c r="J8" s="4">
        <v>1214</v>
      </c>
      <c r="K8" s="4">
        <v>1214</v>
      </c>
      <c r="L8" s="4">
        <v>1259</v>
      </c>
      <c r="M8" s="4">
        <v>1305</v>
      </c>
      <c r="N8" s="4">
        <v>1435</v>
      </c>
      <c r="O8" s="4">
        <f>N8*1.02</f>
        <v>1463.7</v>
      </c>
      <c r="P8" s="4">
        <f t="shared" ref="P8:S8" si="10">O8*1.02</f>
        <v>1492.9740000000002</v>
      </c>
      <c r="Q8" s="4">
        <f t="shared" si="10"/>
        <v>1522.8334800000002</v>
      </c>
      <c r="R8" s="4">
        <f t="shared" si="10"/>
        <v>1553.2901496000002</v>
      </c>
      <c r="S8" s="4">
        <f t="shared" si="10"/>
        <v>1584.3559525920002</v>
      </c>
      <c r="T8" s="4"/>
      <c r="W8" s="4"/>
      <c r="X8" s="4"/>
      <c r="Y8" s="4"/>
      <c r="Z8" s="4"/>
      <c r="AA8" s="4"/>
      <c r="AB8" s="4"/>
      <c r="AC8" s="4">
        <f>742+375+1199</f>
        <v>2316</v>
      </c>
      <c r="AD8" s="4">
        <f>1049+469+1146</f>
        <v>2664</v>
      </c>
      <c r="AE8" s="4">
        <f>1285+678+1052</f>
        <v>3015</v>
      </c>
      <c r="AF8" s="4">
        <v>3612</v>
      </c>
      <c r="AG8" s="4">
        <v>3782</v>
      </c>
      <c r="AH8" s="4">
        <v>4006</v>
      </c>
      <c r="AI8" s="4">
        <v>4353</v>
      </c>
      <c r="AJ8" s="4">
        <f t="shared" si="4"/>
        <v>5213</v>
      </c>
    </row>
    <row r="9" spans="1:116" x14ac:dyDescent="0.2">
      <c r="B9" s="3" t="s">
        <v>27</v>
      </c>
      <c r="C9" s="4">
        <v>272</v>
      </c>
      <c r="D9" s="4">
        <v>285</v>
      </c>
      <c r="E9" s="4">
        <v>271</v>
      </c>
      <c r="F9" s="4">
        <v>288</v>
      </c>
      <c r="G9" s="4">
        <v>246</v>
      </c>
      <c r="H9" s="4">
        <v>244</v>
      </c>
      <c r="I9" s="4">
        <v>230</v>
      </c>
      <c r="J9" s="4">
        <v>252</v>
      </c>
      <c r="K9" s="4">
        <v>245</v>
      </c>
      <c r="L9" s="4">
        <v>229</v>
      </c>
      <c r="M9" s="4">
        <v>244</v>
      </c>
      <c r="N9" s="4">
        <v>254</v>
      </c>
      <c r="O9" s="4">
        <f t="shared" ref="O9:S9" si="11">N9*1.02</f>
        <v>259.08</v>
      </c>
      <c r="P9" s="4">
        <f t="shared" si="11"/>
        <v>264.26159999999999</v>
      </c>
      <c r="Q9" s="4">
        <f t="shared" si="11"/>
        <v>269.54683199999999</v>
      </c>
      <c r="R9" s="4">
        <f t="shared" si="11"/>
        <v>274.93776864</v>
      </c>
      <c r="S9" s="4">
        <f t="shared" si="11"/>
        <v>280.43652401280002</v>
      </c>
      <c r="T9" s="4"/>
      <c r="W9" s="4"/>
      <c r="X9" s="4"/>
      <c r="Y9" s="4"/>
      <c r="Z9" s="4"/>
      <c r="AA9" s="4"/>
      <c r="AB9" s="4"/>
      <c r="AC9" s="4">
        <v>2287</v>
      </c>
      <c r="AD9" s="4">
        <v>2064</v>
      </c>
      <c r="AE9" s="4">
        <v>1653</v>
      </c>
      <c r="AF9" s="4">
        <v>1581</v>
      </c>
      <c r="AG9" s="4">
        <v>1360</v>
      </c>
      <c r="AH9" s="4">
        <v>1116</v>
      </c>
      <c r="AI9" s="4">
        <v>972</v>
      </c>
      <c r="AJ9" s="4">
        <f t="shared" si="4"/>
        <v>972</v>
      </c>
    </row>
    <row r="10" spans="1:116" x14ac:dyDescent="0.2">
      <c r="B10" s="3" t="s">
        <v>32</v>
      </c>
      <c r="C10" s="4">
        <f t="shared" ref="C10:L10" si="12">C7-C15</f>
        <v>6343</v>
      </c>
      <c r="D10" s="4">
        <f t="shared" si="12"/>
        <v>6431</v>
      </c>
      <c r="E10" s="4">
        <f t="shared" si="12"/>
        <v>6268</v>
      </c>
      <c r="F10" s="4">
        <f t="shared" si="12"/>
        <v>6130</v>
      </c>
      <c r="G10" s="4">
        <f t="shared" si="12"/>
        <v>3211</v>
      </c>
      <c r="H10" s="4">
        <f t="shared" si="12"/>
        <v>6217</v>
      </c>
      <c r="I10" s="4">
        <f t="shared" si="12"/>
        <v>6212</v>
      </c>
      <c r="J10" s="4">
        <f t="shared" si="12"/>
        <v>9601</v>
      </c>
      <c r="K10" s="4">
        <f t="shared" si="12"/>
        <v>6481</v>
      </c>
      <c r="L10" s="4">
        <f t="shared" si="12"/>
        <v>11184</v>
      </c>
      <c r="M10" s="4">
        <f>M7-M15</f>
        <v>6421</v>
      </c>
      <c r="N10" s="4">
        <f>N7-N15</f>
        <v>7428</v>
      </c>
      <c r="O10" s="4">
        <f>O7-O15</f>
        <v>6598.28</v>
      </c>
      <c r="P10" s="4">
        <f>P7-P15</f>
        <v>6966.0536000000011</v>
      </c>
      <c r="Q10" s="4">
        <f t="shared" ref="Q10:S10" si="13">Q7-Q15</f>
        <v>7359.1250120000013</v>
      </c>
      <c r="R10" s="4">
        <f t="shared" si="13"/>
        <v>7779.4463410400022</v>
      </c>
      <c r="S10" s="4">
        <f t="shared" si="13"/>
        <v>8229.1301759948019</v>
      </c>
      <c r="U10" s="4"/>
      <c r="W10" s="4">
        <f t="shared" ref="W10:AI10" si="14">W7-W15</f>
        <v>14931</v>
      </c>
      <c r="X10" s="4">
        <f t="shared" si="14"/>
        <v>17758</v>
      </c>
      <c r="Y10" s="4">
        <f t="shared" si="14"/>
        <v>23589</v>
      </c>
      <c r="Z10" s="4">
        <f t="shared" si="14"/>
        <v>23415</v>
      </c>
      <c r="AA10" s="4">
        <f t="shared" si="14"/>
        <v>22496</v>
      </c>
      <c r="AB10" s="4">
        <f t="shared" si="14"/>
        <v>13516</v>
      </c>
      <c r="AC10" s="4">
        <f t="shared" si="14"/>
        <v>24355</v>
      </c>
      <c r="AD10" s="4">
        <f t="shared" si="14"/>
        <v>24443</v>
      </c>
      <c r="AE10" s="4">
        <f t="shared" si="14"/>
        <v>25018</v>
      </c>
      <c r="AF10" s="4">
        <f t="shared" si="14"/>
        <v>26152</v>
      </c>
      <c r="AG10" s="4">
        <f t="shared" si="14"/>
        <v>25971</v>
      </c>
      <c r="AH10" s="4">
        <f t="shared" si="14"/>
        <v>25172</v>
      </c>
      <c r="AI10" s="4">
        <f t="shared" si="14"/>
        <v>25266</v>
      </c>
      <c r="AJ10" s="4">
        <f>AJ7-AJ15</f>
        <v>31514</v>
      </c>
    </row>
    <row r="11" spans="1:116" x14ac:dyDescent="0.2">
      <c r="B11" s="3" t="s">
        <v>28</v>
      </c>
      <c r="C11" s="4">
        <v>2018</v>
      </c>
      <c r="D11" s="4">
        <v>2068</v>
      </c>
      <c r="E11" s="4">
        <v>2049</v>
      </c>
      <c r="F11" s="4">
        <v>1959</v>
      </c>
      <c r="G11" s="4">
        <v>1854</v>
      </c>
      <c r="H11" s="4">
        <v>1836</v>
      </c>
      <c r="I11" s="4">
        <v>1915</v>
      </c>
      <c r="J11" s="4">
        <v>2077</v>
      </c>
      <c r="K11" s="4">
        <v>1854</v>
      </c>
      <c r="L11" s="4">
        <v>1954</v>
      </c>
      <c r="M11" s="4">
        <v>2004</v>
      </c>
      <c r="N11" s="4">
        <v>2235</v>
      </c>
      <c r="O11" s="4">
        <f>N11*1.05</f>
        <v>2346.75</v>
      </c>
      <c r="P11" s="4">
        <f t="shared" ref="P11:S11" si="15">O11*1.05</f>
        <v>2464.0875000000001</v>
      </c>
      <c r="Q11" s="4">
        <f t="shared" si="15"/>
        <v>2587.2918750000003</v>
      </c>
      <c r="R11" s="4">
        <f t="shared" si="15"/>
        <v>2716.6564687500004</v>
      </c>
      <c r="S11" s="4">
        <f t="shared" si="15"/>
        <v>2852.4892921875007</v>
      </c>
      <c r="T11" s="4"/>
      <c r="W11" s="4">
        <v>4638</v>
      </c>
      <c r="X11" s="4">
        <v>5080</v>
      </c>
      <c r="Y11" s="4">
        <v>6579</v>
      </c>
      <c r="Z11" s="4">
        <v>6990</v>
      </c>
      <c r="AA11" s="4">
        <v>7062</v>
      </c>
      <c r="AB11" s="4">
        <v>7567</v>
      </c>
      <c r="AC11" s="4">
        <v>7655</v>
      </c>
      <c r="AD11" s="4">
        <v>8197</v>
      </c>
      <c r="AE11" s="4">
        <v>8179</v>
      </c>
      <c r="AF11" s="4">
        <v>8431</v>
      </c>
      <c r="AG11" s="4">
        <v>2853</v>
      </c>
      <c r="AH11" s="4">
        <v>8094</v>
      </c>
      <c r="AI11" s="4">
        <v>7682</v>
      </c>
      <c r="AJ11" s="4">
        <f t="shared" si="4"/>
        <v>8047</v>
      </c>
    </row>
    <row r="12" spans="1:116" x14ac:dyDescent="0.2">
      <c r="B12" s="3" t="s">
        <v>29</v>
      </c>
      <c r="C12" s="4">
        <v>1557</v>
      </c>
      <c r="D12" s="4">
        <v>1531</v>
      </c>
      <c r="E12" s="4">
        <v>1500</v>
      </c>
      <c r="F12" s="4">
        <v>1479</v>
      </c>
      <c r="G12" s="4">
        <v>1589</v>
      </c>
      <c r="H12" s="4">
        <v>1601</v>
      </c>
      <c r="I12" s="4">
        <v>1621</v>
      </c>
      <c r="J12" s="4">
        <v>1716</v>
      </c>
      <c r="K12" s="4">
        <v>1684</v>
      </c>
      <c r="L12" s="4">
        <v>1754</v>
      </c>
      <c r="M12" s="4">
        <v>1816</v>
      </c>
      <c r="N12" s="4">
        <v>1965</v>
      </c>
      <c r="O12" s="4">
        <f>N12*1.09</f>
        <v>2141.8500000000004</v>
      </c>
      <c r="P12" s="4">
        <f t="shared" ref="P12:S12" si="16">O12*1.09</f>
        <v>2334.6165000000005</v>
      </c>
      <c r="Q12" s="4">
        <f t="shared" si="16"/>
        <v>2544.7319850000008</v>
      </c>
      <c r="R12" s="4">
        <f t="shared" si="16"/>
        <v>2773.7578636500011</v>
      </c>
      <c r="S12" s="4">
        <f t="shared" si="16"/>
        <v>3023.3960713785013</v>
      </c>
      <c r="T12" s="4"/>
      <c r="W12" s="4">
        <v>2767</v>
      </c>
      <c r="X12" s="4">
        <v>3254</v>
      </c>
      <c r="Y12" s="4">
        <v>4519</v>
      </c>
      <c r="Z12" s="4">
        <v>4523</v>
      </c>
      <c r="AA12" s="4">
        <v>4850</v>
      </c>
      <c r="AB12" s="4">
        <v>5151</v>
      </c>
      <c r="AC12" s="4">
        <v>5524</v>
      </c>
      <c r="AD12" s="4">
        <v>6159</v>
      </c>
      <c r="AE12" s="4">
        <v>6159</v>
      </c>
      <c r="AF12" s="4">
        <v>6091</v>
      </c>
      <c r="AG12" s="4">
        <v>1360</v>
      </c>
      <c r="AH12" s="4">
        <v>6067</v>
      </c>
      <c r="AI12" s="4">
        <v>6527</v>
      </c>
      <c r="AJ12" s="4">
        <f t="shared" si="4"/>
        <v>7219</v>
      </c>
    </row>
    <row r="13" spans="1:116" x14ac:dyDescent="0.2">
      <c r="B13" s="3" t="s">
        <v>30</v>
      </c>
      <c r="C13" s="4">
        <v>292</v>
      </c>
      <c r="D13" s="4">
        <v>323</v>
      </c>
      <c r="E13" s="4">
        <v>288</v>
      </c>
      <c r="F13" s="4">
        <v>278</v>
      </c>
      <c r="G13" s="4">
        <v>295</v>
      </c>
      <c r="H13" s="4">
        <v>324</v>
      </c>
      <c r="I13" s="4">
        <v>330</v>
      </c>
      <c r="J13" s="4">
        <v>305</v>
      </c>
      <c r="K13" s="4">
        <v>298</v>
      </c>
      <c r="L13" s="4">
        <v>319</v>
      </c>
      <c r="M13" s="4">
        <v>335</v>
      </c>
      <c r="N13" s="4">
        <v>365</v>
      </c>
      <c r="O13" s="4">
        <f>N13*1.06</f>
        <v>386.90000000000003</v>
      </c>
      <c r="P13" s="4">
        <f t="shared" ref="P13:S13" si="17">O13*1.06</f>
        <v>410.11400000000003</v>
      </c>
      <c r="Q13" s="4">
        <f t="shared" si="17"/>
        <v>434.72084000000007</v>
      </c>
      <c r="R13" s="4">
        <f t="shared" si="17"/>
        <v>460.80409040000012</v>
      </c>
      <c r="S13" s="4">
        <f t="shared" si="17"/>
        <v>488.45233582400016</v>
      </c>
      <c r="T13" s="4"/>
      <c r="W13" s="4">
        <v>785</v>
      </c>
      <c r="X13" s="4">
        <v>911</v>
      </c>
      <c r="Y13" s="4">
        <v>970</v>
      </c>
      <c r="Z13" s="4">
        <v>1126</v>
      </c>
      <c r="AA13" s="4">
        <v>1072</v>
      </c>
      <c r="AB13" s="4">
        <v>1038</v>
      </c>
      <c r="AC13" s="4">
        <v>1077</v>
      </c>
      <c r="AD13" s="4">
        <v>1176</v>
      </c>
      <c r="AE13" s="4">
        <v>1176</v>
      </c>
      <c r="AF13" s="4">
        <v>1289</v>
      </c>
      <c r="AG13" s="4">
        <v>2853</v>
      </c>
      <c r="AH13" s="4">
        <v>1181</v>
      </c>
      <c r="AI13" s="4">
        <v>1254</v>
      </c>
      <c r="AJ13" s="4">
        <f t="shared" si="4"/>
        <v>1317</v>
      </c>
    </row>
    <row r="14" spans="1:116" x14ac:dyDescent="0.2">
      <c r="B14" s="3" t="s">
        <v>31</v>
      </c>
      <c r="C14" s="4">
        <v>6341</v>
      </c>
      <c r="D14" s="4">
        <v>6431</v>
      </c>
      <c r="E14" s="4">
        <v>6268</v>
      </c>
      <c r="F14" s="4">
        <v>6132</v>
      </c>
      <c r="G14" s="4">
        <v>345</v>
      </c>
      <c r="H14" s="4">
        <v>6217</v>
      </c>
      <c r="I14" s="4">
        <v>6207</v>
      </c>
      <c r="J14" s="4">
        <v>12497</v>
      </c>
      <c r="K14" s="4">
        <v>6301</v>
      </c>
      <c r="L14" s="4">
        <v>11184</v>
      </c>
      <c r="M14" s="4">
        <v>6691</v>
      </c>
      <c r="N14" s="4">
        <v>7338</v>
      </c>
      <c r="O14" s="4">
        <f>SUM(O11:O13)+SUM(O8:O9)</f>
        <v>6598.28</v>
      </c>
      <c r="P14" s="4">
        <f t="shared" ref="P14:S14" si="18">SUM(P11:P13)+SUM(P8:P9)</f>
        <v>6966.0536000000011</v>
      </c>
      <c r="Q14" s="4">
        <f t="shared" si="18"/>
        <v>7359.1250120000013</v>
      </c>
      <c r="R14" s="4">
        <f t="shared" si="18"/>
        <v>7779.4463410400022</v>
      </c>
      <c r="S14" s="4">
        <f t="shared" si="18"/>
        <v>8229.1301759948019</v>
      </c>
      <c r="T14" s="4"/>
      <c r="W14" s="4">
        <v>14931</v>
      </c>
      <c r="X14" s="4">
        <v>17758</v>
      </c>
      <c r="Y14" s="4">
        <v>23589</v>
      </c>
      <c r="Z14" s="4">
        <v>23415</v>
      </c>
      <c r="AA14" s="4">
        <v>22496</v>
      </c>
      <c r="AB14" s="4">
        <v>23516</v>
      </c>
      <c r="AC14" s="4">
        <v>24355</v>
      </c>
      <c r="AD14" s="4">
        <v>24443</v>
      </c>
      <c r="AE14" s="4">
        <v>25018</v>
      </c>
      <c r="AF14" s="4">
        <v>26152</v>
      </c>
      <c r="AG14" s="4">
        <v>25971</v>
      </c>
      <c r="AH14" s="4">
        <v>25171</v>
      </c>
      <c r="AI14" s="4">
        <v>25266</v>
      </c>
      <c r="AJ14" s="4">
        <f t="shared" si="4"/>
        <v>31514</v>
      </c>
    </row>
    <row r="15" spans="1:116" x14ac:dyDescent="0.2">
      <c r="B15" s="3" t="s">
        <v>33</v>
      </c>
      <c r="C15" s="4">
        <v>2877</v>
      </c>
      <c r="D15" s="4">
        <v>3183</v>
      </c>
      <c r="E15" s="4">
        <v>3528</v>
      </c>
      <c r="F15" s="4">
        <v>4308</v>
      </c>
      <c r="G15" s="4">
        <v>6156</v>
      </c>
      <c r="H15" s="4">
        <v>3583</v>
      </c>
      <c r="I15" s="4">
        <v>3878</v>
      </c>
      <c r="J15" s="4">
        <v>1596</v>
      </c>
      <c r="K15" s="4">
        <v>3247</v>
      </c>
      <c r="L15" s="4">
        <v>-824</v>
      </c>
      <c r="M15" s="4">
        <v>3822</v>
      </c>
      <c r="N15" s="4">
        <v>4681</v>
      </c>
      <c r="O15" s="4">
        <f>O7-O14</f>
        <v>5526.4519999999984</v>
      </c>
      <c r="P15" s="4">
        <f t="shared" ref="P15:R15" si="19">P7-P14</f>
        <v>5769.94182</v>
      </c>
      <c r="Q15" s="4">
        <f t="shared" si="19"/>
        <v>6026.3858081999997</v>
      </c>
      <c r="R15" s="4">
        <f t="shared" si="19"/>
        <v>6295.9102991219988</v>
      </c>
      <c r="S15" s="4">
        <f>S7-S14</f>
        <v>6578.6068353844166</v>
      </c>
      <c r="T15" s="4"/>
      <c r="W15" s="4">
        <v>8321</v>
      </c>
      <c r="X15" s="4">
        <v>9062</v>
      </c>
      <c r="Y15" s="4">
        <v>12033</v>
      </c>
      <c r="Z15" s="4">
        <v>13706</v>
      </c>
      <c r="AA15" s="4">
        <v>14684</v>
      </c>
      <c r="AB15" s="4">
        <v>14759</v>
      </c>
      <c r="AC15" s="4">
        <v>13871</v>
      </c>
      <c r="AD15" s="4">
        <v>12604</v>
      </c>
      <c r="AE15" s="4">
        <v>12710</v>
      </c>
      <c r="AF15" s="4">
        <v>13679</v>
      </c>
      <c r="AG15" s="4">
        <v>13535</v>
      </c>
      <c r="AH15" s="4">
        <v>13896</v>
      </c>
      <c r="AI15" s="4">
        <v>15213</v>
      </c>
      <c r="AJ15" s="4">
        <f t="shared" si="4"/>
        <v>10926</v>
      </c>
    </row>
    <row r="16" spans="1:116" x14ac:dyDescent="0.2">
      <c r="B16" s="3" t="s">
        <v>34</v>
      </c>
      <c r="C16" s="4">
        <v>494</v>
      </c>
      <c r="D16" s="4">
        <v>465</v>
      </c>
      <c r="E16" s="4">
        <v>456</v>
      </c>
      <c r="F16" s="4">
        <v>580</v>
      </c>
      <c r="G16" s="4">
        <v>614</v>
      </c>
      <c r="H16" s="4">
        <v>600</v>
      </c>
      <c r="I16" s="4">
        <v>585</v>
      </c>
      <c r="J16" s="4">
        <v>697</v>
      </c>
      <c r="K16" s="4">
        <v>705</v>
      </c>
      <c r="L16" s="4">
        <v>-679</v>
      </c>
      <c r="M16" s="4">
        <v>667</v>
      </c>
      <c r="N16" s="4">
        <v>2062</v>
      </c>
      <c r="O16" s="4"/>
      <c r="P16" s="4"/>
      <c r="Q16" s="4"/>
      <c r="T16" s="4"/>
      <c r="W16" s="4">
        <v>630</v>
      </c>
      <c r="X16" s="4">
        <v>754</v>
      </c>
      <c r="Y16" s="4">
        <v>808</v>
      </c>
      <c r="Z16" s="4">
        <v>766</v>
      </c>
      <c r="AA16" s="4">
        <v>797</v>
      </c>
      <c r="AB16" s="4">
        <v>914</v>
      </c>
      <c r="AC16" s="4">
        <v>1143</v>
      </c>
      <c r="AD16" s="4">
        <v>1467</v>
      </c>
      <c r="AE16" s="4">
        <v>1798</v>
      </c>
      <c r="AF16" s="4">
        <v>2025</v>
      </c>
      <c r="AG16" s="4">
        <v>2082</v>
      </c>
      <c r="AH16" s="4">
        <v>1995</v>
      </c>
      <c r="AI16" s="4">
        <v>2496</v>
      </c>
      <c r="AJ16" s="4">
        <f t="shared" si="4"/>
        <v>2755</v>
      </c>
    </row>
    <row r="17" spans="2:116" x14ac:dyDescent="0.2">
      <c r="B17" s="3" t="s">
        <v>35</v>
      </c>
      <c r="C17" s="4">
        <v>2482</v>
      </c>
      <c r="D17" s="4">
        <v>2810</v>
      </c>
      <c r="E17" s="4">
        <v>3076</v>
      </c>
      <c r="F17" s="4">
        <v>3695</v>
      </c>
      <c r="G17" s="4">
        <v>2595</v>
      </c>
      <c r="H17" s="4">
        <v>2972</v>
      </c>
      <c r="I17" s="4">
        <v>3276</v>
      </c>
      <c r="J17" s="4">
        <v>4156</v>
      </c>
      <c r="K17" s="4">
        <v>2681</v>
      </c>
      <c r="L17" s="4">
        <v>1496</v>
      </c>
      <c r="M17" s="4">
        <v>2840</v>
      </c>
      <c r="N17" s="4">
        <v>632</v>
      </c>
      <c r="O17" s="4">
        <f>O15-O16</f>
        <v>5526.4519999999984</v>
      </c>
      <c r="P17" s="4">
        <f t="shared" ref="P17:S17" si="20">P15-P16</f>
        <v>5769.94182</v>
      </c>
      <c r="Q17" s="4">
        <f t="shared" si="20"/>
        <v>6026.3858081999997</v>
      </c>
      <c r="R17" s="4">
        <f t="shared" si="20"/>
        <v>6295.9102991219988</v>
      </c>
      <c r="S17" s="4">
        <f t="shared" si="20"/>
        <v>6578.6068353844166</v>
      </c>
      <c r="T17" s="4"/>
      <c r="W17" s="4">
        <v>7834</v>
      </c>
      <c r="X17" s="4">
        <v>8243</v>
      </c>
      <c r="Y17" s="4">
        <v>11411</v>
      </c>
      <c r="Z17" s="4">
        <v>12962</v>
      </c>
      <c r="AA17" s="4">
        <v>13898</v>
      </c>
      <c r="AB17" s="4">
        <v>13704</v>
      </c>
      <c r="AC17" s="4">
        <v>12834</v>
      </c>
      <c r="AD17" s="4">
        <v>11442</v>
      </c>
      <c r="AE17" s="4">
        <v>11517</v>
      </c>
      <c r="AF17" s="4">
        <v>12891</v>
      </c>
      <c r="AG17" s="4">
        <v>12268</v>
      </c>
      <c r="AH17" s="4">
        <v>12063</v>
      </c>
      <c r="AI17" s="4">
        <v>12999</v>
      </c>
      <c r="AJ17" s="4">
        <f t="shared" si="4"/>
        <v>7649</v>
      </c>
    </row>
    <row r="18" spans="2:116" x14ac:dyDescent="0.2">
      <c r="B18" s="3" t="s">
        <v>36</v>
      </c>
      <c r="C18" s="4">
        <f t="shared" ref="C18:L18" si="21">C17-C19</f>
        <v>345</v>
      </c>
      <c r="D18" s="4">
        <f t="shared" si="21"/>
        <v>499</v>
      </c>
      <c r="E18" s="4">
        <f t="shared" si="21"/>
        <v>505</v>
      </c>
      <c r="F18" s="4">
        <f t="shared" si="21"/>
        <v>579</v>
      </c>
      <c r="G18" s="4">
        <f t="shared" si="21"/>
        <v>344</v>
      </c>
      <c r="H18" s="4">
        <f t="shared" si="21"/>
        <v>530</v>
      </c>
      <c r="I18" s="4">
        <f t="shared" si="21"/>
        <v>-1745</v>
      </c>
      <c r="J18" s="4">
        <f t="shared" si="21"/>
        <v>124</v>
      </c>
      <c r="K18" s="4">
        <f t="shared" si="21"/>
        <v>224</v>
      </c>
      <c r="L18" s="4">
        <f t="shared" si="21"/>
        <v>249</v>
      </c>
      <c r="M18" s="4">
        <f>M17-M19</f>
        <v>521</v>
      </c>
      <c r="N18" s="4">
        <f t="shared" ref="N18:S18" si="22">N17-N19</f>
        <v>-62</v>
      </c>
      <c r="O18" s="4">
        <f>O17*0.18</f>
        <v>994.76135999999963</v>
      </c>
      <c r="P18" s="4">
        <f t="shared" ref="P18:S18" si="23">P17*0.18</f>
        <v>1038.5895275999999</v>
      </c>
      <c r="Q18" s="4">
        <f t="shared" si="23"/>
        <v>1084.7494454759999</v>
      </c>
      <c r="R18" s="4">
        <f t="shared" si="23"/>
        <v>1133.2638538419596</v>
      </c>
      <c r="S18" s="4">
        <f t="shared" si="23"/>
        <v>1184.149230369195</v>
      </c>
      <c r="U18" s="4"/>
      <c r="W18" s="4">
        <f t="shared" ref="W18:AI18" si="24">W17-W19</f>
        <v>2241</v>
      </c>
      <c r="X18" s="4">
        <f t="shared" si="24"/>
        <v>2108</v>
      </c>
      <c r="Y18" s="4">
        <f t="shared" si="24"/>
        <v>2864</v>
      </c>
      <c r="Z18" s="4">
        <f t="shared" si="24"/>
        <v>2981</v>
      </c>
      <c r="AA18" s="4">
        <f t="shared" si="24"/>
        <v>2973</v>
      </c>
      <c r="AB18" s="4">
        <f t="shared" si="24"/>
        <v>2749</v>
      </c>
      <c r="AC18" s="4">
        <f t="shared" si="24"/>
        <v>2896</v>
      </c>
      <c r="AD18" s="4">
        <f t="shared" si="24"/>
        <v>2541</v>
      </c>
      <c r="AE18" s="4">
        <f t="shared" si="24"/>
        <v>2182</v>
      </c>
      <c r="AF18" s="4">
        <f t="shared" si="24"/>
        <v>9066</v>
      </c>
      <c r="AG18" s="4">
        <f t="shared" si="24"/>
        <v>1185</v>
      </c>
      <c r="AH18" s="4">
        <f t="shared" si="24"/>
        <v>1928</v>
      </c>
      <c r="AI18" s="4">
        <f t="shared" si="24"/>
        <v>-747</v>
      </c>
      <c r="AJ18" s="4">
        <f>AJ17-AJ19</f>
        <v>932</v>
      </c>
    </row>
    <row r="19" spans="2:116" s="2" customFormat="1" x14ac:dyDescent="0.2">
      <c r="B19" s="2" t="s">
        <v>37</v>
      </c>
      <c r="C19" s="2">
        <v>2137</v>
      </c>
      <c r="D19" s="2">
        <v>2311</v>
      </c>
      <c r="E19" s="2">
        <v>2571</v>
      </c>
      <c r="F19" s="2">
        <v>3116</v>
      </c>
      <c r="G19" s="2">
        <v>2251</v>
      </c>
      <c r="H19" s="2">
        <v>2442</v>
      </c>
      <c r="I19" s="2">
        <v>5021</v>
      </c>
      <c r="J19" s="2">
        <v>4032</v>
      </c>
      <c r="K19" s="2">
        <v>2457</v>
      </c>
      <c r="L19" s="2">
        <v>1247</v>
      </c>
      <c r="M19" s="2">
        <v>2319</v>
      </c>
      <c r="N19" s="2">
        <v>694</v>
      </c>
      <c r="O19" s="2">
        <f>O17-O18</f>
        <v>4531.6906399999989</v>
      </c>
      <c r="P19" s="2">
        <f t="shared" ref="P19:S19" si="25">P17-P18</f>
        <v>4731.3522923999999</v>
      </c>
      <c r="Q19" s="2">
        <f t="shared" si="25"/>
        <v>4941.6363627239998</v>
      </c>
      <c r="R19" s="2">
        <f t="shared" si="25"/>
        <v>5162.6464452800392</v>
      </c>
      <c r="S19" s="2">
        <f t="shared" si="25"/>
        <v>5394.4576050152218</v>
      </c>
      <c r="W19" s="2">
        <v>5593</v>
      </c>
      <c r="X19" s="2">
        <v>6135</v>
      </c>
      <c r="Y19" s="2">
        <v>8547</v>
      </c>
      <c r="Z19" s="2">
        <v>9981</v>
      </c>
      <c r="AA19" s="2">
        <v>10925</v>
      </c>
      <c r="AB19" s="2">
        <v>10955</v>
      </c>
      <c r="AC19" s="2">
        <v>9938</v>
      </c>
      <c r="AD19" s="2">
        <v>8901</v>
      </c>
      <c r="AE19" s="2">
        <v>9335</v>
      </c>
      <c r="AF19" s="2">
        <v>3825</v>
      </c>
      <c r="AG19" s="2">
        <v>11083</v>
      </c>
      <c r="AH19" s="2">
        <v>10135</v>
      </c>
      <c r="AI19" s="2">
        <v>13746</v>
      </c>
      <c r="AJ19" s="2">
        <f t="shared" si="4"/>
        <v>6717</v>
      </c>
      <c r="AK19" s="2">
        <f>AJ19*(1+$AM$30)</f>
        <v>7153.6049999999996</v>
      </c>
      <c r="AL19" s="2">
        <f t="shared" ref="AL19:CW19" si="26">AK19*(1+$AM$30)</f>
        <v>7618.589324999999</v>
      </c>
      <c r="AM19" s="2">
        <f t="shared" si="26"/>
        <v>8113.7976311249986</v>
      </c>
      <c r="AN19" s="2">
        <f t="shared" si="26"/>
        <v>8641.194477148123</v>
      </c>
      <c r="AO19" s="2">
        <f t="shared" si="26"/>
        <v>9202.8721181627498</v>
      </c>
      <c r="AP19" s="2">
        <f t="shared" si="26"/>
        <v>9801.0588058433277</v>
      </c>
      <c r="AQ19" s="2">
        <f t="shared" si="26"/>
        <v>10438.127628223143</v>
      </c>
      <c r="AR19" s="2">
        <f t="shared" si="26"/>
        <v>11116.605924057647</v>
      </c>
      <c r="AS19" s="2">
        <f t="shared" si="26"/>
        <v>11839.185309121392</v>
      </c>
      <c r="AT19" s="2">
        <f t="shared" si="26"/>
        <v>12608.732354214282</v>
      </c>
      <c r="AU19" s="2">
        <f t="shared" si="26"/>
        <v>13428.29995723821</v>
      </c>
      <c r="AV19" s="2">
        <f t="shared" si="26"/>
        <v>14301.139454458693</v>
      </c>
      <c r="AW19" s="2">
        <f t="shared" si="26"/>
        <v>15230.713518998507</v>
      </c>
      <c r="AX19" s="2">
        <f t="shared" si="26"/>
        <v>16220.70989773341</v>
      </c>
      <c r="AY19" s="2">
        <f t="shared" si="26"/>
        <v>17275.056041086082</v>
      </c>
      <c r="AZ19" s="2">
        <f t="shared" si="26"/>
        <v>18397.934683756677</v>
      </c>
      <c r="BA19" s="2">
        <f t="shared" si="26"/>
        <v>19593.800438200862</v>
      </c>
      <c r="BB19" s="2">
        <f t="shared" si="26"/>
        <v>20867.397466683917</v>
      </c>
      <c r="BC19" s="2">
        <f t="shared" si="26"/>
        <v>22223.778302018371</v>
      </c>
      <c r="BD19" s="2">
        <f t="shared" si="26"/>
        <v>23668.323891649565</v>
      </c>
      <c r="BE19" s="2">
        <f t="shared" si="26"/>
        <v>25206.764944606784</v>
      </c>
      <c r="BF19" s="2">
        <f t="shared" si="26"/>
        <v>26845.204666006222</v>
      </c>
      <c r="BG19" s="2">
        <f t="shared" si="26"/>
        <v>28590.142969296627</v>
      </c>
      <c r="BH19" s="2">
        <f t="shared" si="26"/>
        <v>30448.502262300906</v>
      </c>
      <c r="BI19" s="2">
        <f t="shared" si="26"/>
        <v>32427.654909350462</v>
      </c>
      <c r="BJ19" s="2">
        <f t="shared" si="26"/>
        <v>34535.452478458239</v>
      </c>
      <c r="BK19" s="2">
        <f t="shared" si="26"/>
        <v>36780.256889558026</v>
      </c>
      <c r="BL19" s="2">
        <f t="shared" si="26"/>
        <v>39170.973587379296</v>
      </c>
      <c r="BM19" s="2">
        <f t="shared" si="26"/>
        <v>41717.086870558946</v>
      </c>
      <c r="BN19" s="2">
        <f t="shared" si="26"/>
        <v>44428.697517145272</v>
      </c>
      <c r="BO19" s="2">
        <f t="shared" si="26"/>
        <v>47316.562855759716</v>
      </c>
      <c r="BP19" s="2">
        <f t="shared" si="26"/>
        <v>50392.139441384097</v>
      </c>
      <c r="BQ19" s="2">
        <f t="shared" si="26"/>
        <v>53667.628505074063</v>
      </c>
      <c r="BR19" s="2">
        <f t="shared" si="26"/>
        <v>57156.024357903872</v>
      </c>
      <c r="BS19" s="2">
        <f t="shared" si="26"/>
        <v>60871.165941167623</v>
      </c>
      <c r="BT19" s="2">
        <f t="shared" si="26"/>
        <v>64827.791727343516</v>
      </c>
      <c r="BU19" s="2">
        <f t="shared" si="26"/>
        <v>69041.59818962084</v>
      </c>
      <c r="BV19" s="2">
        <f t="shared" si="26"/>
        <v>73529.302071946193</v>
      </c>
      <c r="BW19" s="2">
        <f t="shared" si="26"/>
        <v>78308.706706622688</v>
      </c>
      <c r="BX19" s="2">
        <f t="shared" si="26"/>
        <v>83398.772642553158</v>
      </c>
      <c r="BY19" s="2">
        <f t="shared" si="26"/>
        <v>88819.692864319106</v>
      </c>
      <c r="BZ19" s="2">
        <f t="shared" si="26"/>
        <v>94592.972900499837</v>
      </c>
      <c r="CA19" s="2">
        <f t="shared" si="26"/>
        <v>100741.51613903232</v>
      </c>
      <c r="CB19" s="2">
        <f t="shared" si="26"/>
        <v>107289.71468806942</v>
      </c>
      <c r="CC19" s="2">
        <f t="shared" si="26"/>
        <v>114263.54614279393</v>
      </c>
      <c r="CD19" s="2">
        <f t="shared" si="26"/>
        <v>121690.67664207553</v>
      </c>
      <c r="CE19" s="2">
        <f t="shared" si="26"/>
        <v>129600.57062381043</v>
      </c>
      <c r="CF19" s="2">
        <f t="shared" si="26"/>
        <v>138024.60771435811</v>
      </c>
      <c r="CG19" s="2">
        <f t="shared" si="26"/>
        <v>146996.20721579136</v>
      </c>
      <c r="CH19" s="2">
        <f t="shared" si="26"/>
        <v>156550.96068481781</v>
      </c>
      <c r="CI19" s="2">
        <f t="shared" si="26"/>
        <v>166726.77312933095</v>
      </c>
      <c r="CJ19" s="2">
        <f t="shared" si="26"/>
        <v>177564.01338273744</v>
      </c>
      <c r="CK19" s="2">
        <f t="shared" si="26"/>
        <v>189105.67425261537</v>
      </c>
      <c r="CL19" s="2">
        <f t="shared" si="26"/>
        <v>201397.54307903536</v>
      </c>
      <c r="CM19" s="2">
        <f t="shared" si="26"/>
        <v>214488.38337917265</v>
      </c>
      <c r="CN19" s="2">
        <f t="shared" si="26"/>
        <v>228430.12829881886</v>
      </c>
      <c r="CO19" s="2">
        <f t="shared" si="26"/>
        <v>243278.08663824206</v>
      </c>
      <c r="CP19" s="2">
        <f t="shared" si="26"/>
        <v>259091.16226972779</v>
      </c>
      <c r="CQ19" s="2">
        <f t="shared" si="26"/>
        <v>275932.08781726006</v>
      </c>
      <c r="CR19" s="2">
        <f t="shared" si="26"/>
        <v>293867.67352538195</v>
      </c>
      <c r="CS19" s="2">
        <f t="shared" si="26"/>
        <v>312969.07230453176</v>
      </c>
      <c r="CT19" s="2">
        <f t="shared" si="26"/>
        <v>333312.06200432632</v>
      </c>
      <c r="CU19" s="2">
        <f t="shared" si="26"/>
        <v>354977.3460346075</v>
      </c>
      <c r="CV19" s="2">
        <f t="shared" si="26"/>
        <v>378050.87352685694</v>
      </c>
      <c r="CW19" s="2">
        <f t="shared" si="26"/>
        <v>402624.18030610261</v>
      </c>
      <c r="CX19" s="2">
        <f t="shared" ref="CX19:DL19" si="27">CW19*(1+$AM$30)</f>
        <v>428794.75202599925</v>
      </c>
      <c r="CY19" s="2">
        <f t="shared" si="27"/>
        <v>456666.41090768919</v>
      </c>
      <c r="CZ19" s="2">
        <f t="shared" si="27"/>
        <v>486349.72761668894</v>
      </c>
      <c r="DA19" s="2">
        <f t="shared" si="27"/>
        <v>517962.45991177368</v>
      </c>
      <c r="DB19" s="2">
        <f t="shared" si="27"/>
        <v>551630.01980603894</v>
      </c>
      <c r="DC19" s="2">
        <f t="shared" si="27"/>
        <v>587485.97109343146</v>
      </c>
      <c r="DD19" s="2">
        <f t="shared" si="27"/>
        <v>625672.55921450444</v>
      </c>
      <c r="DE19" s="2">
        <f t="shared" si="27"/>
        <v>666341.27556344715</v>
      </c>
      <c r="DF19" s="2">
        <f t="shared" si="27"/>
        <v>709653.45847507124</v>
      </c>
      <c r="DG19" s="2">
        <f t="shared" si="27"/>
        <v>755780.93327595084</v>
      </c>
      <c r="DH19" s="2">
        <f t="shared" si="27"/>
        <v>804906.69393888756</v>
      </c>
      <c r="DI19" s="2">
        <f t="shared" si="27"/>
        <v>857225.6290449152</v>
      </c>
      <c r="DJ19" s="2">
        <f t="shared" si="27"/>
        <v>912945.29493283469</v>
      </c>
      <c r="DK19" s="2">
        <f t="shared" si="27"/>
        <v>972286.73910346895</v>
      </c>
      <c r="DL19" s="2">
        <f t="shared" si="27"/>
        <v>1035485.3771451943</v>
      </c>
    </row>
    <row r="20" spans="2:116" x14ac:dyDescent="0.2">
      <c r="B20" s="3" t="s">
        <v>38</v>
      </c>
      <c r="C20" s="7">
        <v>0.64</v>
      </c>
      <c r="D20" s="7">
        <v>0.71</v>
      </c>
      <c r="E20" s="7">
        <v>0.81</v>
      </c>
      <c r="F20" s="7">
        <v>1</v>
      </c>
      <c r="G20" s="7">
        <v>0.74</v>
      </c>
      <c r="H20" s="7">
        <v>0.82</v>
      </c>
      <c r="I20" s="7">
        <v>1.72</v>
      </c>
      <c r="J20" s="7">
        <v>1.39</v>
      </c>
      <c r="K20" s="7">
        <v>0.89</v>
      </c>
      <c r="L20" s="7">
        <v>0.46</v>
      </c>
      <c r="M20" s="7">
        <v>0.87</v>
      </c>
      <c r="N20" s="7">
        <v>0.27</v>
      </c>
      <c r="O20" s="7">
        <f>O19/O21-1</f>
        <v>0.84439993487993448</v>
      </c>
      <c r="P20" s="7">
        <f t="shared" ref="P20:S20" si="28">P21/P19</f>
        <v>0.47256468379906769</v>
      </c>
      <c r="Q20" s="7">
        <f t="shared" si="28"/>
        <v>0.41173440347570123</v>
      </c>
      <c r="R20" s="7">
        <f t="shared" si="28"/>
        <v>0.35863853289677811</v>
      </c>
      <c r="S20" s="7">
        <f t="shared" si="28"/>
        <v>0.31233664533827504</v>
      </c>
      <c r="T20" s="8"/>
      <c r="W20" s="3">
        <v>1.1000000000000001</v>
      </c>
      <c r="X20" s="3">
        <v>1.22</v>
      </c>
      <c r="Y20" s="3">
        <v>1.69</v>
      </c>
      <c r="Z20" s="3">
        <v>1.99</v>
      </c>
      <c r="AA20" s="3">
        <v>2.29</v>
      </c>
      <c r="AB20" s="3">
        <v>2.42</v>
      </c>
      <c r="AC20" s="3">
        <v>2.2599999999999998</v>
      </c>
      <c r="AD20" s="3">
        <v>2.11</v>
      </c>
      <c r="AE20" s="3">
        <v>2.27</v>
      </c>
      <c r="AF20" s="3">
        <v>0.93</v>
      </c>
      <c r="AG20" s="3">
        <v>3.05</v>
      </c>
      <c r="AH20" s="3">
        <v>3.16</v>
      </c>
      <c r="AI20" s="3">
        <v>4.67</v>
      </c>
      <c r="AJ20" s="7">
        <f t="shared" si="4"/>
        <v>2.4900000000000002</v>
      </c>
    </row>
    <row r="21" spans="2:116" x14ac:dyDescent="0.2">
      <c r="B21" s="3" t="s">
        <v>39</v>
      </c>
      <c r="C21" s="4">
        <v>3317</v>
      </c>
      <c r="D21" s="4">
        <v>3245</v>
      </c>
      <c r="E21" s="4">
        <v>3190</v>
      </c>
      <c r="F21" s="4">
        <v>3294</v>
      </c>
      <c r="G21" s="4">
        <v>3041</v>
      </c>
      <c r="H21" s="4">
        <v>2977</v>
      </c>
      <c r="I21" s="4">
        <v>2913</v>
      </c>
      <c r="J21" s="3">
        <v>2945</v>
      </c>
      <c r="K21" s="4">
        <v>2769</v>
      </c>
      <c r="L21" s="4">
        <v>2694</v>
      </c>
      <c r="M21" s="4">
        <v>2670</v>
      </c>
      <c r="N21" s="3">
        <v>2700</v>
      </c>
      <c r="O21" s="4">
        <f>N21*0.91</f>
        <v>2457</v>
      </c>
      <c r="P21" s="4">
        <f t="shared" ref="P21:S21" si="29">O21*0.91</f>
        <v>2235.87</v>
      </c>
      <c r="Q21" s="4">
        <f t="shared" si="29"/>
        <v>2034.6416999999999</v>
      </c>
      <c r="R21" s="4">
        <f t="shared" si="29"/>
        <v>1851.5239469999999</v>
      </c>
      <c r="S21" s="4">
        <f t="shared" si="29"/>
        <v>1684.8867917699999</v>
      </c>
      <c r="W21" s="4">
        <v>5070</v>
      </c>
      <c r="X21" s="4">
        <v>5014</v>
      </c>
      <c r="Y21" s="4">
        <v>5048</v>
      </c>
      <c r="Z21" s="4">
        <v>5015</v>
      </c>
      <c r="AA21" s="4">
        <v>4769</v>
      </c>
      <c r="AB21" s="4">
        <v>4528</v>
      </c>
      <c r="AC21" s="4">
        <v>4404</v>
      </c>
      <c r="AD21" s="4">
        <v>4221</v>
      </c>
      <c r="AE21" s="4">
        <v>4115</v>
      </c>
      <c r="AF21" s="4">
        <v>4121</v>
      </c>
      <c r="AG21" s="4">
        <v>3634</v>
      </c>
      <c r="AH21" s="4">
        <v>3211</v>
      </c>
      <c r="AI21" s="4">
        <v>2945</v>
      </c>
      <c r="AJ21" s="4">
        <v>2700</v>
      </c>
    </row>
    <row r="23" spans="2:116" x14ac:dyDescent="0.2">
      <c r="B23" s="3" t="s">
        <v>43</v>
      </c>
      <c r="G23" s="9">
        <f t="shared" ref="G23" si="30">(G3/C3)-1</f>
        <v>2.0867009551800209E-2</v>
      </c>
      <c r="H23" s="9">
        <f t="shared" ref="H23:H26" si="31">(H3/D3)-1</f>
        <v>4.4193216855087369E-2</v>
      </c>
      <c r="I23" s="9">
        <f t="shared" ref="I23:I26" si="32">(I3/E3)-1</f>
        <v>4.718614718614722E-2</v>
      </c>
      <c r="J23" s="9">
        <f t="shared" ref="J23:J26" si="33">(J3/F3)-1</f>
        <v>7.931638913234007E-2</v>
      </c>
      <c r="K23" s="9">
        <f t="shared" ref="K23:K26" si="34">(K3/G3)-1</f>
        <v>6.1033539657405989E-2</v>
      </c>
      <c r="L23" s="9">
        <f t="shared" ref="L23:L26" si="35">(L3/H3)-1</f>
        <v>6.2148481439820102E-2</v>
      </c>
      <c r="M23" s="9">
        <f t="shared" ref="M23:M26" si="36">(M3/I3)-1</f>
        <v>1.5157778696430979E-2</v>
      </c>
      <c r="N23" s="9">
        <f t="shared" ref="N23:N26" si="37">(N3/J3)-1</f>
        <v>6.6720801190959467E-2</v>
      </c>
      <c r="W23" s="9"/>
      <c r="X23" s="9">
        <f t="shared" ref="X23:AC23" si="38">X3/W3-1</f>
        <v>9.2599459659903571E-2</v>
      </c>
      <c r="Y23" s="9">
        <f t="shared" si="38"/>
        <v>0.16513939393939392</v>
      </c>
      <c r="Z23" s="9">
        <f t="shared" si="38"/>
        <v>0.10523906620615042</v>
      </c>
      <c r="AA23" s="9">
        <f t="shared" si="38"/>
        <v>5.1204819277108404E-2</v>
      </c>
      <c r="AB23" s="9">
        <f t="shared" si="38"/>
        <v>4.5809455587392467E-2</v>
      </c>
      <c r="AC23" s="9">
        <f t="shared" si="38"/>
        <v>9.4523785061131349E-3</v>
      </c>
      <c r="AD23" s="9">
        <f>AD3/AC3-1</f>
        <v>-1.6454622561492771E-2</v>
      </c>
      <c r="AE23" s="9">
        <f t="shared" ref="AE23:AJ23" si="39">AE3/AD3-1</f>
        <v>4.2359434287685405E-2</v>
      </c>
      <c r="AF23" s="9">
        <f t="shared" si="39"/>
        <v>-0.13118009133628961</v>
      </c>
      <c r="AG23" s="9">
        <f t="shared" si="39"/>
        <v>1.7254513597927845E-2</v>
      </c>
      <c r="AH23" s="9">
        <f t="shared" si="39"/>
        <v>2.5648706331673266E-2</v>
      </c>
      <c r="AI23" s="9">
        <f t="shared" si="39"/>
        <v>4.7751168224299034E-2</v>
      </c>
      <c r="AJ23" s="9">
        <f t="shared" si="39"/>
        <v>5.1358885017421585E-2</v>
      </c>
      <c r="AK23" s="9"/>
      <c r="AL23" s="9"/>
      <c r="AM23" s="9"/>
      <c r="AN23" s="9"/>
      <c r="AO23" s="9"/>
      <c r="AP23" s="9"/>
    </row>
    <row r="24" spans="2:116" x14ac:dyDescent="0.2">
      <c r="B24" s="3" t="s">
        <v>44</v>
      </c>
      <c r="G24" s="9">
        <f t="shared" ref="G24:G26" si="40">(G4/C4)-1</f>
        <v>9.1133004926108319E-2</v>
      </c>
      <c r="H24" s="9">
        <f t="shared" si="31"/>
        <v>-3.0195381882770822E-2</v>
      </c>
      <c r="I24" s="9">
        <f t="shared" si="32"/>
        <v>3.6555645816409355E-2</v>
      </c>
      <c r="J24" s="9">
        <f t="shared" si="33"/>
        <v>9.550561797752799E-2</v>
      </c>
      <c r="K24" s="9">
        <f t="shared" si="34"/>
        <v>-8.2392776523702027E-2</v>
      </c>
      <c r="L24" s="9">
        <f t="shared" si="35"/>
        <v>0.13278388278388276</v>
      </c>
      <c r="M24" s="9">
        <f t="shared" si="36"/>
        <v>1.0188087774294585E-2</v>
      </c>
      <c r="N24" s="9">
        <f t="shared" si="37"/>
        <v>0.18368298368298364</v>
      </c>
      <c r="W24" s="9"/>
      <c r="X24" s="9"/>
      <c r="Y24" s="9"/>
      <c r="Z24" s="9"/>
      <c r="AA24" s="9"/>
      <c r="AB24" s="9"/>
      <c r="AC24" s="9"/>
      <c r="AD24" s="9">
        <f>AD4/AC4-1</f>
        <v>0.36311514572384129</v>
      </c>
      <c r="AE24" s="9">
        <f t="shared" ref="AE24:AJ24" si="41">AE4/AD4-1</f>
        <v>0.60217315106905023</v>
      </c>
      <c r="AF24" s="9">
        <f t="shared" si="41"/>
        <v>0.35418945526143086</v>
      </c>
      <c r="AG24" s="9">
        <f t="shared" si="41"/>
        <v>-5.4119547657512146E-2</v>
      </c>
      <c r="AH24" s="9">
        <f t="shared" si="41"/>
        <v>-0.12433817250213497</v>
      </c>
      <c r="AI24" s="9">
        <f t="shared" si="41"/>
        <v>5.3052467329822495E-2</v>
      </c>
      <c r="AJ24" s="9">
        <f t="shared" si="41"/>
        <v>8.8720133358029196E-2</v>
      </c>
      <c r="AK24" s="9"/>
      <c r="AL24" s="9"/>
      <c r="AM24" s="9"/>
      <c r="AN24" s="9"/>
      <c r="AO24" s="9"/>
      <c r="AP24" s="9"/>
    </row>
    <row r="25" spans="2:116" x14ac:dyDescent="0.2">
      <c r="B25" s="3" t="s">
        <v>45</v>
      </c>
      <c r="G25" s="9">
        <f t="shared" si="40"/>
        <v>-1.2269938650306678E-3</v>
      </c>
      <c r="H25" s="9">
        <f t="shared" si="31"/>
        <v>-3.0998851894374235E-2</v>
      </c>
      <c r="I25" s="9">
        <f t="shared" si="32"/>
        <v>-4.3173862310385114E-2</v>
      </c>
      <c r="J25" s="9">
        <f t="shared" si="33"/>
        <v>3.3333333333334103E-3</v>
      </c>
      <c r="K25" s="9">
        <f t="shared" si="34"/>
        <v>-6.26535626535627E-2</v>
      </c>
      <c r="L25" s="9">
        <f t="shared" si="35"/>
        <v>-9.1232227488151629E-2</v>
      </c>
      <c r="M25" s="9">
        <f t="shared" si="36"/>
        <v>-2.6829268292682951E-2</v>
      </c>
      <c r="N25" s="9">
        <f t="shared" si="37"/>
        <v>-5.3156146179402008E-2</v>
      </c>
      <c r="W25" s="9"/>
      <c r="X25" s="9"/>
      <c r="Y25" s="9">
        <f>Y5/X5-1</f>
        <v>2.0323144104803492</v>
      </c>
      <c r="Z25" s="9">
        <f t="shared" ref="Z25:AJ25" si="42">Z5/Y5-1</f>
        <v>-9.2453917050691281E-2</v>
      </c>
      <c r="AA25" s="9">
        <f t="shared" si="42"/>
        <v>-0.15169787369089183</v>
      </c>
      <c r="AB25" s="9">
        <f t="shared" si="42"/>
        <v>4.8634493078938412E-3</v>
      </c>
      <c r="AC25" s="9">
        <f t="shared" si="42"/>
        <v>-3.1087118391660451E-2</v>
      </c>
      <c r="AD25" s="9">
        <f t="shared" si="42"/>
        <v>-0.10317002881844384</v>
      </c>
      <c r="AE25" s="9">
        <f t="shared" si="42"/>
        <v>-0.11053984575835474</v>
      </c>
      <c r="AF25" s="9">
        <f t="shared" si="42"/>
        <v>-3.8294797687861259E-2</v>
      </c>
      <c r="AG25" s="9">
        <f t="shared" si="42"/>
        <v>-7.2376659153518652E-2</v>
      </c>
      <c r="AH25" s="9">
        <f t="shared" si="42"/>
        <v>-7.0464362850971907E-2</v>
      </c>
      <c r="AI25" s="9">
        <f t="shared" si="42"/>
        <v>-2.4397327911704902E-2</v>
      </c>
      <c r="AJ25" s="9">
        <f t="shared" si="42"/>
        <v>-5.2396546591247373E-2</v>
      </c>
      <c r="AK25" s="9"/>
      <c r="AL25" s="9"/>
      <c r="AM25" s="9"/>
      <c r="AN25" s="9"/>
      <c r="AO25" s="9"/>
      <c r="AP25" s="9"/>
    </row>
    <row r="26" spans="2:116" x14ac:dyDescent="0.2">
      <c r="B26" s="3" t="s">
        <v>46</v>
      </c>
      <c r="G26" s="9">
        <f t="shared" si="40"/>
        <v>-8.6294416243654859E-2</v>
      </c>
      <c r="H26" s="9">
        <f t="shared" si="31"/>
        <v>-6.6997518610421802E-2</v>
      </c>
      <c r="I26" s="9">
        <f t="shared" si="32"/>
        <v>-5.26992287917738E-2</v>
      </c>
      <c r="J26" s="9">
        <f t="shared" si="33"/>
        <v>3.5422343324250649E-2</v>
      </c>
      <c r="K26" s="9">
        <f t="shared" si="34"/>
        <v>8.4722222222222143E-2</v>
      </c>
      <c r="L26" s="9">
        <f t="shared" si="35"/>
        <v>6.6489361702127603E-2</v>
      </c>
      <c r="M26" s="9">
        <f t="shared" si="36"/>
        <v>7.0556309362279412E-2</v>
      </c>
      <c r="N26" s="9">
        <f t="shared" si="37"/>
        <v>9.6052631578947389E-2</v>
      </c>
      <c r="W26" s="9"/>
      <c r="X26" s="9">
        <f t="shared" ref="W26:AC26" si="43">X6/W6-1</f>
        <v>-0.10742857142857143</v>
      </c>
      <c r="Y26" s="9">
        <f t="shared" si="43"/>
        <v>0.19001280409731125</v>
      </c>
      <c r="Z26" s="9">
        <f t="shared" si="43"/>
        <v>-6.1975468043899307E-2</v>
      </c>
      <c r="AA26" s="9">
        <f t="shared" si="43"/>
        <v>-0.10208763477861893</v>
      </c>
      <c r="AB26" s="9">
        <f t="shared" si="43"/>
        <v>-5.3653551354113427E-2</v>
      </c>
      <c r="AC26" s="9">
        <f t="shared" si="43"/>
        <v>-4.2656587473002161E-2</v>
      </c>
      <c r="AD26" s="9">
        <f>AD6/AC6-1</f>
        <v>-4.4275239706711766E-2</v>
      </c>
      <c r="AE26" s="9">
        <f t="shared" ref="AE26:AJ26" si="44">AE6/AD6-1</f>
        <v>-9.1472410740631727E-3</v>
      </c>
      <c r="AF26" s="9">
        <f t="shared" si="44"/>
        <v>1.0720667063728317E-2</v>
      </c>
      <c r="AG26" s="9">
        <f t="shared" si="44"/>
        <v>-4.5374189746611671E-2</v>
      </c>
      <c r="AH26" s="9">
        <f t="shared" si="44"/>
        <v>-4.1358024691358075E-2</v>
      </c>
      <c r="AI26" s="9">
        <f t="shared" si="44"/>
        <v>-2.7366387636831968E-2</v>
      </c>
      <c r="AJ26" s="9">
        <f t="shared" si="44"/>
        <v>6.0906984442237633E-2</v>
      </c>
      <c r="AK26" s="9"/>
      <c r="AL26" s="9"/>
      <c r="AM26" s="9"/>
      <c r="AN26" s="9"/>
      <c r="AO26" s="9"/>
      <c r="AP26" s="9"/>
    </row>
    <row r="27" spans="2:116" x14ac:dyDescent="0.2">
      <c r="B27" s="3" t="s">
        <v>47</v>
      </c>
      <c r="C27" s="9">
        <f>C18/C17</f>
        <v>0.13900080580177276</v>
      </c>
      <c r="D27" s="9">
        <f t="shared" ref="D27:N27" si="45">D18/D17</f>
        <v>0.17758007117437721</v>
      </c>
      <c r="E27" s="9">
        <f t="shared" si="45"/>
        <v>0.16417425227568269</v>
      </c>
      <c r="F27" s="9">
        <f t="shared" si="45"/>
        <v>0.15669824086603518</v>
      </c>
      <c r="G27" s="9">
        <f t="shared" si="45"/>
        <v>0.13256262042389211</v>
      </c>
      <c r="H27" s="9">
        <f t="shared" si="45"/>
        <v>0.17833109017496634</v>
      </c>
      <c r="I27" s="9">
        <f>I18/I17</f>
        <v>-0.53266178266178266</v>
      </c>
      <c r="J27" s="9">
        <f t="shared" si="45"/>
        <v>2.9836381135707413E-2</v>
      </c>
      <c r="K27" s="9">
        <f t="shared" si="45"/>
        <v>8.3550913838120106E-2</v>
      </c>
      <c r="L27" s="9">
        <f t="shared" si="45"/>
        <v>0.16644385026737968</v>
      </c>
      <c r="M27" s="9">
        <f t="shared" si="45"/>
        <v>0.18345070422535212</v>
      </c>
      <c r="N27" s="9">
        <f t="shared" si="45"/>
        <v>-9.8101265822784806E-2</v>
      </c>
      <c r="W27" s="9">
        <f>W18/W19</f>
        <v>0.40067942070445201</v>
      </c>
      <c r="X27" s="9">
        <f t="shared" ref="X27:AC27" si="46">X18/X19</f>
        <v>0.34360228198859005</v>
      </c>
      <c r="Y27" s="9">
        <f t="shared" si="46"/>
        <v>0.33508833508833508</v>
      </c>
      <c r="Z27" s="9">
        <f t="shared" si="46"/>
        <v>0.29866746818956014</v>
      </c>
      <c r="AA27" s="9">
        <f t="shared" si="46"/>
        <v>0.27212814645308925</v>
      </c>
      <c r="AB27" s="9">
        <f t="shared" si="46"/>
        <v>0.25093564582382472</v>
      </c>
      <c r="AC27" s="9">
        <f t="shared" si="46"/>
        <v>0.29140672167438114</v>
      </c>
      <c r="AD27" s="9">
        <f>AD18/AD19</f>
        <v>0.28547354229861815</v>
      </c>
      <c r="AE27" s="9">
        <f t="shared" ref="AE27:AJ27" si="47">AE18/AE19</f>
        <v>0.2337439742903053</v>
      </c>
      <c r="AF27" s="9">
        <f t="shared" si="47"/>
        <v>2.3701960784313725</v>
      </c>
      <c r="AG27" s="9">
        <f t="shared" si="47"/>
        <v>0.10692050888748533</v>
      </c>
      <c r="AH27" s="9">
        <f t="shared" si="47"/>
        <v>0.19023186975826345</v>
      </c>
      <c r="AI27" s="9">
        <f t="shared" si="47"/>
        <v>-5.4343081623745092E-2</v>
      </c>
      <c r="AJ27" s="9">
        <f t="shared" si="47"/>
        <v>0.13875241923477744</v>
      </c>
      <c r="AK27" s="9"/>
      <c r="AL27" s="9"/>
      <c r="AM27" s="9"/>
      <c r="AN27" s="9"/>
      <c r="AO27" s="9"/>
      <c r="AP27" s="9"/>
    </row>
    <row r="28" spans="2:116" x14ac:dyDescent="0.2"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2:116" x14ac:dyDescent="0.2">
      <c r="B29" s="3" t="s">
        <v>48</v>
      </c>
      <c r="C29" s="9"/>
      <c r="D29" s="9"/>
      <c r="E29" s="9"/>
      <c r="F29" s="9"/>
      <c r="G29" s="9">
        <f t="shared" ref="G29:G32" si="48">G11/C11-1</f>
        <v>-8.1268582755203211E-2</v>
      </c>
      <c r="H29" s="9">
        <f t="shared" ref="H29:H33" si="49">H11/D11-1</f>
        <v>-0.11218568665377171</v>
      </c>
      <c r="I29" s="9">
        <f t="shared" ref="I29:I33" si="50">I11/E11-1</f>
        <v>-6.5397755002440161E-2</v>
      </c>
      <c r="J29" s="9">
        <f t="shared" ref="J29:J33" si="51">J11/F11-1</f>
        <v>6.023481368044914E-2</v>
      </c>
      <c r="K29" s="9">
        <f t="shared" ref="K29:K33" si="52">K11/G11-1</f>
        <v>0</v>
      </c>
      <c r="L29" s="9">
        <f t="shared" ref="L29:L33" si="53">L11/H11-1</f>
        <v>6.4270152505446543E-2</v>
      </c>
      <c r="M29" s="9">
        <f t="shared" ref="M29:M33" si="54">M11/I11-1</f>
        <v>4.6475195822454296E-2</v>
      </c>
      <c r="N29" s="9">
        <f t="shared" ref="N29:N33" si="55">N11/J11-1</f>
        <v>7.6071256620125149E-2</v>
      </c>
      <c r="W29" s="9"/>
      <c r="X29" s="9">
        <f>X11/W11-1</f>
        <v>9.5299698145752565E-2</v>
      </c>
      <c r="Y29" s="9">
        <f t="shared" ref="Y29:AJ33" si="56">Y11/X11-1</f>
        <v>0.29507874015748037</v>
      </c>
      <c r="Z29" s="9">
        <f t="shared" si="56"/>
        <v>6.2471500227998078E-2</v>
      </c>
      <c r="AA29" s="9">
        <f t="shared" si="56"/>
        <v>1.0300429184549431E-2</v>
      </c>
      <c r="AB29" s="9">
        <f t="shared" si="56"/>
        <v>7.1509487397337868E-2</v>
      </c>
      <c r="AC29" s="9">
        <f t="shared" si="56"/>
        <v>1.1629443636844261E-2</v>
      </c>
      <c r="AD29" s="9">
        <f t="shared" si="56"/>
        <v>7.0803396472893576E-2</v>
      </c>
      <c r="AE29" s="9">
        <f t="shared" si="56"/>
        <v>-2.195925338538518E-3</v>
      </c>
      <c r="AF29" s="9">
        <f t="shared" si="56"/>
        <v>3.0810612544320826E-2</v>
      </c>
      <c r="AG29" s="9">
        <f t="shared" si="56"/>
        <v>-0.66160597793856013</v>
      </c>
      <c r="AH29" s="9">
        <f t="shared" si="56"/>
        <v>1.8370136698212409</v>
      </c>
      <c r="AI29" s="9">
        <f t="shared" si="56"/>
        <v>-5.0901902643933794E-2</v>
      </c>
      <c r="AJ29" s="9">
        <f t="shared" si="56"/>
        <v>4.7513668315542823E-2</v>
      </c>
      <c r="AK29" s="9"/>
      <c r="AL29" s="12" t="s">
        <v>55</v>
      </c>
      <c r="AM29" s="13">
        <v>9.4E-2</v>
      </c>
      <c r="AN29" s="9"/>
      <c r="AO29" s="9"/>
      <c r="AP29" s="9"/>
    </row>
    <row r="30" spans="2:116" x14ac:dyDescent="0.2">
      <c r="B30" s="3" t="s">
        <v>49</v>
      </c>
      <c r="C30" s="9"/>
      <c r="D30" s="9"/>
      <c r="E30" s="9"/>
      <c r="F30" s="9"/>
      <c r="G30" s="9">
        <f t="shared" si="48"/>
        <v>2.0552344251766108E-2</v>
      </c>
      <c r="H30" s="9">
        <f t="shared" si="49"/>
        <v>4.5721750489875923E-2</v>
      </c>
      <c r="I30" s="9">
        <f t="shared" si="50"/>
        <v>8.0666666666666664E-2</v>
      </c>
      <c r="J30" s="9">
        <f t="shared" si="51"/>
        <v>0.16024340770791068</v>
      </c>
      <c r="K30" s="9">
        <f t="shared" si="52"/>
        <v>5.9786028949024628E-2</v>
      </c>
      <c r="L30" s="9">
        <f t="shared" si="53"/>
        <v>9.5565271705184252E-2</v>
      </c>
      <c r="M30" s="9">
        <f t="shared" si="54"/>
        <v>0.12029611351017899</v>
      </c>
      <c r="N30" s="9">
        <f t="shared" si="55"/>
        <v>0.14510489510489522</v>
      </c>
      <c r="W30" s="9"/>
      <c r="X30" s="9">
        <f>X12/W12-1</f>
        <v>0.17600289121792545</v>
      </c>
      <c r="Y30" s="9">
        <f t="shared" si="56"/>
        <v>0.38875230485556234</v>
      </c>
      <c r="Z30" s="9">
        <f t="shared" si="56"/>
        <v>8.8515158220836554E-4</v>
      </c>
      <c r="AA30" s="9">
        <f t="shared" si="56"/>
        <v>7.229714791067865E-2</v>
      </c>
      <c r="AB30" s="9">
        <f t="shared" si="56"/>
        <v>6.2061855670103139E-2</v>
      </c>
      <c r="AC30" s="9">
        <f t="shared" si="56"/>
        <v>7.241312366530761E-2</v>
      </c>
      <c r="AD30" s="9">
        <f t="shared" si="56"/>
        <v>0.11495293265749451</v>
      </c>
      <c r="AE30" s="9">
        <f t="shared" si="56"/>
        <v>0</v>
      </c>
      <c r="AF30" s="9">
        <f t="shared" si="56"/>
        <v>-1.1040753369053413E-2</v>
      </c>
      <c r="AG30" s="9">
        <f t="shared" si="56"/>
        <v>-0.77671975045148578</v>
      </c>
      <c r="AH30" s="9">
        <f t="shared" si="56"/>
        <v>3.4610294117647058</v>
      </c>
      <c r="AI30" s="9">
        <f t="shared" si="56"/>
        <v>7.5820009889566498E-2</v>
      </c>
      <c r="AJ30" s="9">
        <f t="shared" si="56"/>
        <v>0.10602114294469134</v>
      </c>
      <c r="AK30" s="9"/>
      <c r="AL30" s="14" t="s">
        <v>56</v>
      </c>
      <c r="AM30" s="15">
        <v>6.5000000000000002E-2</v>
      </c>
      <c r="AN30" s="9"/>
      <c r="AO30" s="22" t="s">
        <v>60</v>
      </c>
      <c r="AP30" s="22"/>
      <c r="AQ30" s="22"/>
      <c r="AR30" s="22"/>
    </row>
    <row r="31" spans="2:116" x14ac:dyDescent="0.2">
      <c r="B31" s="3" t="s">
        <v>52</v>
      </c>
      <c r="C31" s="9"/>
      <c r="D31" s="9"/>
      <c r="E31" s="9"/>
      <c r="F31" s="9"/>
      <c r="G31" s="9">
        <f t="shared" si="48"/>
        <v>1.0273972602739656E-2</v>
      </c>
      <c r="H31" s="9">
        <f t="shared" si="49"/>
        <v>3.0959752321981782E-3</v>
      </c>
      <c r="I31" s="9">
        <f t="shared" si="50"/>
        <v>0.14583333333333326</v>
      </c>
      <c r="J31" s="9">
        <f t="shared" si="51"/>
        <v>9.7122302158273444E-2</v>
      </c>
      <c r="K31" s="9">
        <f t="shared" si="52"/>
        <v>1.0169491525423791E-2</v>
      </c>
      <c r="L31" s="9">
        <f t="shared" si="53"/>
        <v>-1.5432098765432056E-2</v>
      </c>
      <c r="M31" s="9">
        <f t="shared" si="54"/>
        <v>1.5151515151515138E-2</v>
      </c>
      <c r="N31" s="9">
        <f t="shared" si="55"/>
        <v>0.19672131147540983</v>
      </c>
      <c r="W31" s="9"/>
      <c r="X31" s="9">
        <f>X13/W13-1</f>
        <v>0.16050955414012735</v>
      </c>
      <c r="Y31" s="9">
        <f t="shared" si="56"/>
        <v>6.4763995609220526E-2</v>
      </c>
      <c r="Z31" s="9">
        <f t="shared" si="56"/>
        <v>0.16082474226804133</v>
      </c>
      <c r="AA31" s="9">
        <f t="shared" si="56"/>
        <v>-4.7957371225577305E-2</v>
      </c>
      <c r="AB31" s="9">
        <f t="shared" si="56"/>
        <v>-3.1716417910447769E-2</v>
      </c>
      <c r="AC31" s="9">
        <f t="shared" si="56"/>
        <v>3.7572254335260125E-2</v>
      </c>
      <c r="AD31" s="9">
        <f t="shared" si="56"/>
        <v>9.1922005571030585E-2</v>
      </c>
      <c r="AE31" s="9">
        <f t="shared" si="56"/>
        <v>0</v>
      </c>
      <c r="AF31" s="9">
        <f t="shared" si="56"/>
        <v>9.6088435374149572E-2</v>
      </c>
      <c r="AG31" s="9">
        <f t="shared" si="56"/>
        <v>1.2133436772692008</v>
      </c>
      <c r="AH31" s="9">
        <f t="shared" si="56"/>
        <v>-0.58604977216964604</v>
      </c>
      <c r="AI31" s="9">
        <f t="shared" si="56"/>
        <v>6.1812023708721409E-2</v>
      </c>
      <c r="AJ31" s="9">
        <f t="shared" si="56"/>
        <v>5.0239234449760861E-2</v>
      </c>
      <c r="AK31" s="9"/>
      <c r="AL31" s="16" t="s">
        <v>57</v>
      </c>
      <c r="AM31" s="17">
        <f>NPV(AM29,AK19:DB19)</f>
        <v>209058.79148077249</v>
      </c>
      <c r="AN31" s="9"/>
      <c r="AO31" s="9"/>
      <c r="AP31" s="9"/>
    </row>
    <row r="32" spans="2:116" x14ac:dyDescent="0.2">
      <c r="B32" s="3" t="s">
        <v>50</v>
      </c>
      <c r="C32" s="9"/>
      <c r="D32" s="9"/>
      <c r="E32" s="9"/>
      <c r="F32" s="9"/>
      <c r="G32" s="9">
        <f t="shared" si="48"/>
        <v>-0.94559217788992278</v>
      </c>
      <c r="H32" s="9">
        <f t="shared" si="49"/>
        <v>-3.3276317835484348E-2</v>
      </c>
      <c r="I32" s="9">
        <f t="shared" si="50"/>
        <v>-9.7319719208679434E-3</v>
      </c>
      <c r="J32" s="9">
        <f t="shared" si="51"/>
        <v>1.0379973907371167</v>
      </c>
      <c r="K32" s="9">
        <f t="shared" si="52"/>
        <v>17.263768115942028</v>
      </c>
      <c r="L32" s="9">
        <f t="shared" si="53"/>
        <v>0.79893839472414352</v>
      </c>
      <c r="M32" s="9">
        <f t="shared" si="54"/>
        <v>7.7976478169808239E-2</v>
      </c>
      <c r="N32" s="9">
        <f t="shared" si="55"/>
        <v>-0.4128190765783788</v>
      </c>
      <c r="W32" s="9"/>
      <c r="X32" s="9">
        <f>X14/W14-1</f>
        <v>0.18933761971736662</v>
      </c>
      <c r="Y32" s="9">
        <f t="shared" si="56"/>
        <v>0.32835904944250482</v>
      </c>
      <c r="Z32" s="9">
        <f t="shared" si="56"/>
        <v>-7.3763194709398627E-3</v>
      </c>
      <c r="AA32" s="9">
        <f t="shared" si="56"/>
        <v>-3.9248345077941504E-2</v>
      </c>
      <c r="AB32" s="9">
        <f t="shared" si="56"/>
        <v>4.5341394025604442E-2</v>
      </c>
      <c r="AC32" s="9">
        <f t="shared" si="56"/>
        <v>3.5677836366728943E-2</v>
      </c>
      <c r="AD32" s="9">
        <f t="shared" si="56"/>
        <v>3.6132211044959117E-3</v>
      </c>
      <c r="AE32" s="9">
        <f t="shared" si="56"/>
        <v>2.3524117334206007E-2</v>
      </c>
      <c r="AF32" s="9">
        <f t="shared" si="56"/>
        <v>4.5327364297705675E-2</v>
      </c>
      <c r="AG32" s="9">
        <f t="shared" si="56"/>
        <v>-6.9210767818904673E-3</v>
      </c>
      <c r="AH32" s="9">
        <f t="shared" si="56"/>
        <v>-3.0803588618073974E-2</v>
      </c>
      <c r="AI32" s="9">
        <f t="shared" si="56"/>
        <v>3.774184577489903E-3</v>
      </c>
      <c r="AJ32" s="9">
        <f t="shared" si="56"/>
        <v>0.24728884667141604</v>
      </c>
      <c r="AK32" s="9"/>
      <c r="AL32" s="16"/>
      <c r="AM32" s="18">
        <f>AM31/Main!M4</f>
        <v>78.475522327617298</v>
      </c>
      <c r="AN32" s="9"/>
      <c r="AO32" s="9"/>
      <c r="AP32" s="9"/>
    </row>
    <row r="33" spans="2:42" x14ac:dyDescent="0.2">
      <c r="B33" s="3" t="s">
        <v>51</v>
      </c>
      <c r="C33" s="9"/>
      <c r="D33" s="9"/>
      <c r="E33" s="9"/>
      <c r="F33" s="9"/>
      <c r="G33" s="9">
        <f t="shared" ref="G30:G33" si="57">G15/C15-1</f>
        <v>1.1397288842544318</v>
      </c>
      <c r="H33" s="9">
        <f t="shared" si="49"/>
        <v>0.12566760917373543</v>
      </c>
      <c r="I33" s="9">
        <f t="shared" si="50"/>
        <v>9.9206349206349298E-2</v>
      </c>
      <c r="J33" s="9">
        <f t="shared" si="51"/>
        <v>-0.62952646239554322</v>
      </c>
      <c r="K33" s="9">
        <f t="shared" si="52"/>
        <v>-0.47254710851202075</v>
      </c>
      <c r="L33" s="9">
        <f t="shared" si="53"/>
        <v>-1.2299748813843148</v>
      </c>
      <c r="M33" s="9">
        <f t="shared" si="54"/>
        <v>-1.4440433212996373E-2</v>
      </c>
      <c r="N33" s="9">
        <f t="shared" si="55"/>
        <v>1.9329573934837092</v>
      </c>
      <c r="W33" s="9"/>
      <c r="X33" s="9">
        <f>X15/W15-1</f>
        <v>8.9051796659055382E-2</v>
      </c>
      <c r="Y33" s="9">
        <f t="shared" si="56"/>
        <v>0.3278525711763407</v>
      </c>
      <c r="Z33" s="9">
        <f t="shared" si="56"/>
        <v>0.13903432228039558</v>
      </c>
      <c r="AA33" s="9">
        <f t="shared" si="56"/>
        <v>7.1355610681453463E-2</v>
      </c>
      <c r="AB33" s="9">
        <f t="shared" si="56"/>
        <v>5.1076001089620515E-3</v>
      </c>
      <c r="AC33" s="9">
        <f t="shared" si="56"/>
        <v>-6.0166677959211379E-2</v>
      </c>
      <c r="AD33" s="9">
        <f t="shared" si="56"/>
        <v>-9.1341648042678969E-2</v>
      </c>
      <c r="AE33" s="9">
        <f t="shared" si="56"/>
        <v>8.4100285623611715E-3</v>
      </c>
      <c r="AF33" s="9">
        <f t="shared" si="56"/>
        <v>7.6239181746656115E-2</v>
      </c>
      <c r="AG33" s="9">
        <f t="shared" si="56"/>
        <v>-1.0527085313253859E-2</v>
      </c>
      <c r="AH33" s="9">
        <f t="shared" si="56"/>
        <v>2.6671592168452163E-2</v>
      </c>
      <c r="AI33" s="9">
        <f t="shared" si="56"/>
        <v>9.4775474956822148E-2</v>
      </c>
      <c r="AJ33" s="9">
        <f t="shared" si="56"/>
        <v>-0.28179846184184576</v>
      </c>
      <c r="AK33" s="9"/>
      <c r="AL33" s="16"/>
      <c r="AM33" s="19"/>
      <c r="AN33" s="9"/>
      <c r="AO33" s="9"/>
      <c r="AP33" s="9"/>
    </row>
    <row r="34" spans="2:42" x14ac:dyDescent="0.2">
      <c r="AK34" s="9"/>
      <c r="AL34" s="20" t="s">
        <v>58</v>
      </c>
      <c r="AM34" s="21">
        <f>(AM32/Main!M3)-1</f>
        <v>1.455103203125141E-2</v>
      </c>
      <c r="AN34" s="9"/>
      <c r="AO34" s="9"/>
      <c r="AP34" s="9"/>
    </row>
    <row r="35" spans="2:42" x14ac:dyDescent="0.2">
      <c r="B35" s="3" t="s">
        <v>53</v>
      </c>
      <c r="G35" s="9">
        <f>G21/C21-1</f>
        <v>-8.3207717817304738E-2</v>
      </c>
      <c r="H35" s="9">
        <f t="shared" ref="H35:N35" si="58">H21/D21-1</f>
        <v>-8.2588597842835121E-2</v>
      </c>
      <c r="I35" s="9">
        <f t="shared" si="58"/>
        <v>-8.6833855799373083E-2</v>
      </c>
      <c r="J35" s="9">
        <f t="shared" si="58"/>
        <v>-0.10595021250758951</v>
      </c>
      <c r="K35" s="9">
        <f t="shared" si="58"/>
        <v>-8.9444261756001286E-2</v>
      </c>
      <c r="L35" s="9">
        <f t="shared" si="58"/>
        <v>-9.5062143097077612E-2</v>
      </c>
      <c r="M35" s="9">
        <f t="shared" si="58"/>
        <v>-8.3419155509783738E-2</v>
      </c>
      <c r="N35" s="9">
        <f t="shared" si="58"/>
        <v>-8.3191850594227512E-2</v>
      </c>
      <c r="W35" s="9"/>
      <c r="X35" s="9">
        <f>X21/W21-1</f>
        <v>-1.104536489151875E-2</v>
      </c>
      <c r="Y35" s="9">
        <f>Y21/X21-1</f>
        <v>6.781013163143168E-3</v>
      </c>
      <c r="Z35" s="9">
        <f>Z21/Y21-1</f>
        <v>-6.5372424722662803E-3</v>
      </c>
      <c r="AA35" s="9">
        <f>AA21/Z21-1</f>
        <v>-4.9052841475573317E-2</v>
      </c>
      <c r="AB35" s="9">
        <f>AB21/AA21-1</f>
        <v>-5.0534703292094751E-2</v>
      </c>
      <c r="AC35" s="9">
        <f>AC21/AB21-1</f>
        <v>-2.7385159010600679E-2</v>
      </c>
      <c r="AD35" s="9">
        <f>AD21/AC21-1</f>
        <v>-4.1553133514986351E-2</v>
      </c>
      <c r="AE35" s="9">
        <f>AE21/AD21-1</f>
        <v>-2.5112532575219171E-2</v>
      </c>
      <c r="AF35" s="9">
        <f>AF21/AE21-1</f>
        <v>1.458080194410627E-3</v>
      </c>
      <c r="AG35" s="9">
        <f>AG21/AF21-1</f>
        <v>-0.11817520019412764</v>
      </c>
      <c r="AH35" s="9">
        <f>AH21/AG21-1</f>
        <v>-0.11640066042927899</v>
      </c>
      <c r="AI35" s="9">
        <f>AI21/AH21-1</f>
        <v>-8.2840236686390512E-2</v>
      </c>
      <c r="AJ35" s="9">
        <f>AJ21/AI21-1</f>
        <v>-8.3191850594227512E-2</v>
      </c>
      <c r="AK35" s="9"/>
      <c r="AL35" s="9"/>
      <c r="AM35" s="9"/>
      <c r="AN35" s="9"/>
      <c r="AO35" s="9"/>
      <c r="AP35" s="9"/>
    </row>
    <row r="36" spans="2:42" s="9" customFormat="1" x14ac:dyDescent="0.2">
      <c r="B36" s="9" t="s">
        <v>54</v>
      </c>
      <c r="X36" s="9">
        <f>X19/W19-1</f>
        <v>9.6906847845521282E-2</v>
      </c>
      <c r="Y36" s="9">
        <f t="shared" ref="Y36:AJ36" si="59">Y19/X19-1</f>
        <v>0.39315403422982875</v>
      </c>
      <c r="Z36" s="9">
        <f t="shared" si="59"/>
        <v>0.16777816777816779</v>
      </c>
      <c r="AA36" s="9">
        <f t="shared" si="59"/>
        <v>9.4579701432722096E-2</v>
      </c>
      <c r="AB36" s="9">
        <f t="shared" si="59"/>
        <v>2.7459954233408634E-3</v>
      </c>
      <c r="AC36" s="9">
        <f t="shared" si="59"/>
        <v>-9.2834322227293486E-2</v>
      </c>
      <c r="AD36" s="9">
        <f t="shared" si="59"/>
        <v>-0.10434695109680014</v>
      </c>
      <c r="AE36" s="9">
        <f t="shared" si="59"/>
        <v>4.875856645320753E-2</v>
      </c>
      <c r="AF36" s="9">
        <f t="shared" si="59"/>
        <v>-0.59025174076057851</v>
      </c>
      <c r="AG36" s="9">
        <f t="shared" si="59"/>
        <v>1.8975163398692811</v>
      </c>
      <c r="AH36" s="9">
        <f t="shared" si="59"/>
        <v>-8.5536407109988222E-2</v>
      </c>
      <c r="AI36" s="9">
        <f t="shared" si="59"/>
        <v>0.35629008386778493</v>
      </c>
      <c r="AJ36" s="9">
        <f t="shared" si="59"/>
        <v>-0.51134875600174601</v>
      </c>
    </row>
    <row r="37" spans="2:42" x14ac:dyDescent="0.2">
      <c r="B37" s="3" t="s">
        <v>59</v>
      </c>
      <c r="X37" s="9">
        <f>X7/W7-1</f>
        <v>0.15344916566316869</v>
      </c>
      <c r="Y37" s="9">
        <f t="shared" ref="Y37:AJ37" si="60">Y7/X7-1</f>
        <v>0.32818791946308723</v>
      </c>
      <c r="Z37" s="9">
        <f t="shared" si="60"/>
        <v>4.2080736623435033E-2</v>
      </c>
      <c r="AA37" s="9">
        <f t="shared" si="60"/>
        <v>1.5893968373696943E-3</v>
      </c>
      <c r="AB37" s="9">
        <f t="shared" si="60"/>
        <v>-0.23951048951048948</v>
      </c>
      <c r="AC37" s="9">
        <f t="shared" si="60"/>
        <v>0.35193633952254633</v>
      </c>
      <c r="AD37" s="9">
        <f t="shared" si="60"/>
        <v>-3.084288180819339E-2</v>
      </c>
      <c r="AE37" s="9">
        <f t="shared" si="60"/>
        <v>1.8382055227143868E-2</v>
      </c>
      <c r="AF37" s="9">
        <f t="shared" si="60"/>
        <v>5.5741094147582659E-2</v>
      </c>
      <c r="AG37" s="9">
        <f t="shared" si="60"/>
        <v>-8.1594737767065606E-3</v>
      </c>
      <c r="AH37" s="9">
        <f t="shared" si="60"/>
        <v>-1.108692350529028E-2</v>
      </c>
      <c r="AI37" s="9">
        <f t="shared" si="60"/>
        <v>3.6116514794716892E-2</v>
      </c>
      <c r="AJ37" s="9">
        <f t="shared" si="60"/>
        <v>4.8444872650015958E-2</v>
      </c>
    </row>
  </sheetData>
  <hyperlinks>
    <hyperlink ref="A1" location="Main!A1" display="Main" xr:uid="{5C5919E1-B734-4883-8A8F-24E4D9B90DA5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2022-08-09T03:36:14Z</dcterms:modified>
</cp:coreProperties>
</file>