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28D48CAD-3F9F-4700-B3EC-60E2554234A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3" i="2" l="1"/>
  <c r="P23" i="2"/>
  <c r="O23" i="2"/>
  <c r="N23" i="2"/>
  <c r="M23" i="2"/>
  <c r="L23" i="2"/>
  <c r="K23" i="2"/>
  <c r="J23" i="2"/>
  <c r="I23" i="2"/>
  <c r="H23" i="2"/>
  <c r="G23" i="2"/>
  <c r="P22" i="2"/>
  <c r="O22" i="2"/>
  <c r="N22" i="2"/>
  <c r="M22" i="2"/>
  <c r="L22" i="2"/>
  <c r="K22" i="2"/>
  <c r="J22" i="2"/>
  <c r="I22" i="2"/>
  <c r="H22" i="2"/>
  <c r="G22" i="2"/>
  <c r="Q22" i="2"/>
  <c r="R4" i="2"/>
  <c r="S4" i="2" s="1"/>
  <c r="T4" i="2" s="1"/>
  <c r="U4" i="2" s="1"/>
  <c r="R3" i="2"/>
  <c r="S3" i="2" s="1"/>
  <c r="T3" i="2" l="1"/>
  <c r="S5" i="2"/>
  <c r="R5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O18" i="2"/>
  <c r="N18" i="2"/>
  <c r="M18" i="2"/>
  <c r="L18" i="2"/>
  <c r="K18" i="2"/>
  <c r="J18" i="2"/>
  <c r="I18" i="2"/>
  <c r="H18" i="2"/>
  <c r="G18" i="2"/>
  <c r="O17" i="2"/>
  <c r="N17" i="2"/>
  <c r="M17" i="2"/>
  <c r="L17" i="2"/>
  <c r="K17" i="2"/>
  <c r="J17" i="2"/>
  <c r="I17" i="2"/>
  <c r="H17" i="2"/>
  <c r="G17" i="2"/>
  <c r="I11" i="2"/>
  <c r="I20" i="2" s="1"/>
  <c r="I8" i="2"/>
  <c r="I5" i="2"/>
  <c r="P18" i="2"/>
  <c r="P17" i="2"/>
  <c r="N25" i="2"/>
  <c r="M25" i="2"/>
  <c r="O11" i="2"/>
  <c r="O20" i="2" s="1"/>
  <c r="O8" i="2"/>
  <c r="O5" i="2"/>
  <c r="L11" i="2"/>
  <c r="L20" i="2" s="1"/>
  <c r="L8" i="2"/>
  <c r="L5" i="2"/>
  <c r="U3" i="2" l="1"/>
  <c r="U5" i="2" s="1"/>
  <c r="T5" i="2"/>
  <c r="P25" i="2"/>
  <c r="O25" i="2"/>
  <c r="L25" i="2"/>
  <c r="K25" i="2"/>
  <c r="J25" i="2"/>
  <c r="I25" i="2"/>
  <c r="H25" i="2"/>
  <c r="H37" i="2" s="1"/>
  <c r="G25" i="2"/>
  <c r="G37" i="2" s="1"/>
  <c r="F25" i="2"/>
  <c r="E25" i="2"/>
  <c r="D25" i="2"/>
  <c r="C25" i="2"/>
  <c r="Q25" i="2"/>
  <c r="Q37" i="2" s="1"/>
  <c r="Q18" i="2"/>
  <c r="Q17" i="2"/>
  <c r="P11" i="2"/>
  <c r="P20" i="2" s="1"/>
  <c r="N11" i="2"/>
  <c r="N20" i="2" s="1"/>
  <c r="M11" i="2"/>
  <c r="M20" i="2" s="1"/>
  <c r="K11" i="2"/>
  <c r="K20" i="2" s="1"/>
  <c r="J11" i="2"/>
  <c r="J20" i="2" s="1"/>
  <c r="E11" i="2"/>
  <c r="E20" i="2" s="1"/>
  <c r="H11" i="2"/>
  <c r="H20" i="2" s="1"/>
  <c r="G11" i="2"/>
  <c r="G20" i="2" s="1"/>
  <c r="F11" i="2"/>
  <c r="F20" i="2" s="1"/>
  <c r="D11" i="2"/>
  <c r="D20" i="2" s="1"/>
  <c r="C11" i="2"/>
  <c r="C20" i="2" s="1"/>
  <c r="Q11" i="2"/>
  <c r="Q20" i="2" s="1"/>
  <c r="P5" i="2"/>
  <c r="P19" i="2" s="1"/>
  <c r="N5" i="2"/>
  <c r="M5" i="2"/>
  <c r="M19" i="2" s="1"/>
  <c r="K5" i="2"/>
  <c r="K19" i="2" s="1"/>
  <c r="J5" i="2"/>
  <c r="J19" i="2" s="1"/>
  <c r="E5" i="2"/>
  <c r="I19" i="2" s="1"/>
  <c r="H5" i="2"/>
  <c r="G5" i="2"/>
  <c r="F5" i="2"/>
  <c r="D5" i="2"/>
  <c r="C5" i="2"/>
  <c r="Q5" i="2"/>
  <c r="O37" i="2" l="1"/>
  <c r="P37" i="2"/>
  <c r="I37" i="2"/>
  <c r="J37" i="2"/>
  <c r="K37" i="2"/>
  <c r="N37" i="2"/>
  <c r="L37" i="2"/>
  <c r="M37" i="2"/>
  <c r="O19" i="2"/>
  <c r="G19" i="2"/>
  <c r="H19" i="2"/>
  <c r="N19" i="2"/>
  <c r="L19" i="2"/>
  <c r="Q19" i="2"/>
  <c r="Q8" i="2"/>
  <c r="P8" i="2"/>
  <c r="N8" i="2"/>
  <c r="M8" i="2"/>
  <c r="K8" i="2"/>
  <c r="J8" i="2"/>
  <c r="E8" i="2"/>
  <c r="H8" i="2"/>
  <c r="G8" i="2"/>
  <c r="F8" i="2"/>
  <c r="D8" i="2"/>
  <c r="C8" i="2"/>
  <c r="N4" i="1"/>
  <c r="N7" i="1" s="1"/>
</calcChain>
</file>

<file path=xl/sharedStrings.xml><?xml version="1.0" encoding="utf-8"?>
<sst xmlns="http://schemas.openxmlformats.org/spreadsheetml/2006/main" count="56" uniqueCount="53">
  <si>
    <t>Price</t>
  </si>
  <si>
    <t>Shares</t>
  </si>
  <si>
    <t>MC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</si>
  <si>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</si>
  <si>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</si>
  <si>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</si>
  <si>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</si>
  <si>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</si>
  <si>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</si>
  <si>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</si>
  <si>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</si>
  <si>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</si>
  <si>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</si>
  <si>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</si>
  <si>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</si>
  <si>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</si>
  <si>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</si>
  <si>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</si>
  <si>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</si>
  <si>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</si>
  <si>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</si>
  <si>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Q322</t>
  </si>
  <si>
    <t>COGS</t>
  </si>
  <si>
    <t>Gross Margin</t>
  </si>
  <si>
    <t>OpEx</t>
  </si>
  <si>
    <t>R&amp;D</t>
  </si>
  <si>
    <t>SG&amp;A</t>
  </si>
  <si>
    <t>Interest Expense</t>
  </si>
  <si>
    <t>PreTax</t>
  </si>
  <si>
    <t>Taxes</t>
  </si>
  <si>
    <t>Net Income</t>
  </si>
  <si>
    <t>EPS</t>
  </si>
  <si>
    <t>Revenue Y/Y</t>
  </si>
  <si>
    <t>Gross Margin Y/Y</t>
  </si>
  <si>
    <t>Tax Rate</t>
  </si>
  <si>
    <t>COGS Y/Y</t>
  </si>
  <si>
    <t>Net Cash</t>
  </si>
  <si>
    <t>AR</t>
  </si>
  <si>
    <t>Inventory</t>
  </si>
  <si>
    <t>PPE</t>
  </si>
  <si>
    <t>AP</t>
  </si>
  <si>
    <t>SE</t>
  </si>
  <si>
    <t>L+SE</t>
  </si>
  <si>
    <t>Prepaid R&amp;D</t>
  </si>
  <si>
    <t>Prepaid Expenses</t>
  </si>
  <si>
    <t>Q422</t>
  </si>
  <si>
    <t>Net Cash Y/Y</t>
  </si>
  <si>
    <t>Main</t>
  </si>
  <si>
    <t>Q123</t>
  </si>
  <si>
    <t>Q223</t>
  </si>
  <si>
    <t>Q323</t>
  </si>
  <si>
    <t>R&amp;D Y/Y</t>
  </si>
  <si>
    <t>SG&amp;A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</si>
</sst>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14" fontId="1" fillId="0" borderId="0" xfId="0" applyNumberFormat="1" applyFont="1"/>
    <xf numFmtId="9" fontId="1" fillId="0" borderId="0" xfId="0" applyNumberFormat="1" applyFo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17</xdr:col>
      <xdr:colOff>9525</xdr:colOff>
      <xdr:row>38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046FE70-3DEA-8754-A7D0-6443E42EBF2C}"/>
            </a:ext>
          </a:extLst>
        </xdr:cNvPr>
        <xdr:cNvCxnSpPr/>
      </xdr:nvCxnSpPr>
      <xdr:spPr>
        <a:xfrm flipH="1">
          <a:off x="10887075" y="0"/>
          <a:ext cx="9525" cy="5915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2:N7"/>
  <sheetViews>
    <sheetView workbookViewId="0">
      <selection activeCell="N7" sqref="N7"/>
    </sheetView>
  </sheetViews>
  <sheetFormatPr defaultRowHeight="12.75" x14ac:dyDescent="0.2"/>
  <cols>
    <col min="1" max="16384" width="9.140625" style="1"/>
  </cols>
  <sheetData>
    <row r="2" spans="13:14" x14ac:dyDescent="0.2">
      <c r="M2" s="1" t="s">
        <v>0</v>
      </c>
      <c r="N2" s="1">
        <v>19.079999999999998</v>
      </c>
    </row>
    <row r="3" spans="13:14" x14ac:dyDescent="0.2">
      <c r="M3" s="1" t="s">
        <v>1</v>
      </c>
      <c r="N3" s="2">
        <v>80.146000000000001</v>
      </c>
    </row>
    <row r="4" spans="13:14" x14ac:dyDescent="0.2">
      <c r="M4" s="1" t="s">
        <v>2</v>
      </c>
      <c r="N4" s="2">
        <f>N2*N3</f>
        <v>1529.1856799999998</v>
      </c>
    </row>
    <row r="5" spans="13:14" x14ac:dyDescent="0.2">
      <c r="M5" s="1" t="s">
        <v>3</v>
      </c>
      <c r="N5" s="2">
        <v>100.55</v>
      </c>
    </row>
    <row r="6" spans="13:14" x14ac:dyDescent="0.2">
      <c r="M6" s="1" t="s">
        <v>4</v>
      </c>
      <c r="N6" s="2">
        <v>0</v>
      </c>
    </row>
    <row r="7" spans="13:14" x14ac:dyDescent="0.2">
      <c r="M7" s="1" t="s">
        <v>5</v>
      </c>
      <c r="N7" s="2">
        <f>N4-N5+N6</f>
        <v>1428.6356799999999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73E1-8A9C-47E3-B99F-451055D87E4B}">
  <dimension ref="A1:AI3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7" sqref="R7"/>
    </sheetView>
  </sheetViews>
  <sheetFormatPr defaultRowHeight="12.75" x14ac:dyDescent="0.2"/>
  <cols>
    <col min="1" max="1" width="5" style="1" bestFit="1" customWidth="1"/>
    <col min="2" max="2" width="16.28515625" style="1" bestFit="1" customWidth="1"/>
    <col min="3" max="3" width="10.140625" style="1" bestFit="1" customWidth="1"/>
    <col min="4" max="6" width="9.140625" style="1"/>
    <col min="7" max="7" width="10.140625" style="1" bestFit="1" customWidth="1"/>
    <col min="8" max="10" width="9.140625" style="1"/>
    <col min="11" max="11" width="10.140625" style="1" bestFit="1" customWidth="1"/>
    <col min="12" max="14" width="9.140625" style="1"/>
    <col min="15" max="15" width="10.140625" style="1" bestFit="1" customWidth="1"/>
    <col min="16" max="16384" width="9.140625" style="1"/>
  </cols>
  <sheetData>
    <row r="1" spans="1:35" x14ac:dyDescent="0.2">
      <c r="A1" s="5" t="s">
        <v>47</v>
      </c>
      <c r="C1" s="3">
        <v>43465</v>
      </c>
      <c r="D1" s="3">
        <v>43555</v>
      </c>
      <c r="E1" s="3">
        <v>43646</v>
      </c>
      <c r="F1" s="3">
        <v>43738</v>
      </c>
      <c r="G1" s="3">
        <v>43830</v>
      </c>
      <c r="H1" s="3">
        <v>43921</v>
      </c>
      <c r="I1" s="3">
        <v>44012</v>
      </c>
      <c r="J1" s="3">
        <v>44104</v>
      </c>
      <c r="K1" s="3">
        <v>44561</v>
      </c>
      <c r="L1" s="3">
        <v>44286</v>
      </c>
      <c r="M1" s="3">
        <v>44377</v>
      </c>
      <c r="N1" s="3">
        <v>44469</v>
      </c>
      <c r="O1" s="3">
        <v>44561</v>
      </c>
      <c r="P1" s="3">
        <v>44651</v>
      </c>
      <c r="Q1" s="3">
        <v>44742</v>
      </c>
      <c r="R1" s="3">
        <v>44834</v>
      </c>
    </row>
    <row r="2" spans="1:35" x14ac:dyDescent="0.2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21</v>
      </c>
      <c r="R2" s="1" t="s">
        <v>45</v>
      </c>
      <c r="S2" s="1" t="s">
        <v>48</v>
      </c>
      <c r="T2" s="1" t="s">
        <v>49</v>
      </c>
      <c r="U2" s="1" t="s">
        <v>50</v>
      </c>
      <c r="X2" s="1">
        <v>2010</v>
      </c>
      <c r="Y2" s="1">
        <f>X2+1</f>
        <v>2011</v>
      </c>
      <c r="Z2" s="1">
        <f t="shared" ref="Z2:AI2" si="0">Y2+1</f>
        <v>2012</v>
      </c>
      <c r="AA2" s="1">
        <f t="shared" si="0"/>
        <v>2013</v>
      </c>
      <c r="AB2" s="1">
        <f t="shared" si="0"/>
        <v>2014</v>
      </c>
      <c r="AC2" s="1">
        <f t="shared" si="0"/>
        <v>2015</v>
      </c>
      <c r="AD2" s="1">
        <f t="shared" si="0"/>
        <v>2016</v>
      </c>
      <c r="AE2" s="1">
        <f t="shared" si="0"/>
        <v>2017</v>
      </c>
      <c r="AF2" s="1">
        <f t="shared" si="0"/>
        <v>2018</v>
      </c>
      <c r="AG2" s="1">
        <f t="shared" si="0"/>
        <v>2019</v>
      </c>
      <c r="AH2" s="1">
        <f t="shared" si="0"/>
        <v>2020</v>
      </c>
      <c r="AI2" s="1">
        <f t="shared" si="0"/>
        <v>2021</v>
      </c>
    </row>
    <row r="3" spans="1:35" x14ac:dyDescent="0.2">
      <c r="B3" s="1" t="s">
        <v>20</v>
      </c>
      <c r="C3" s="2">
        <v>6.3710000000000004</v>
      </c>
      <c r="D3" s="2">
        <v>6.976</v>
      </c>
      <c r="E3" s="2">
        <v>9.7270000000000003</v>
      </c>
      <c r="F3" s="2">
        <v>19.518000000000001</v>
      </c>
      <c r="G3" s="2">
        <v>10.577999999999999</v>
      </c>
      <c r="H3" s="2">
        <v>9.9429999999999996</v>
      </c>
      <c r="I3" s="2">
        <v>10.321</v>
      </c>
      <c r="J3" s="2">
        <v>11.3172</v>
      </c>
      <c r="K3" s="2">
        <v>14.616</v>
      </c>
      <c r="L3" s="2">
        <v>13.34</v>
      </c>
      <c r="M3" s="2">
        <v>17.655000000000001</v>
      </c>
      <c r="N3" s="2">
        <v>15.648</v>
      </c>
      <c r="O3" s="2">
        <v>14.135</v>
      </c>
      <c r="P3" s="2">
        <v>13.028</v>
      </c>
      <c r="Q3" s="2">
        <v>9.6020000000000003</v>
      </c>
      <c r="R3" s="2">
        <f>Q3*1.18</f>
        <v>11.330360000000001</v>
      </c>
      <c r="S3" s="2">
        <f t="shared" ref="S3:U3" si="1">R3*1.18</f>
        <v>13.3698248</v>
      </c>
      <c r="T3" s="2">
        <f t="shared" si="1"/>
        <v>15.776393263999999</v>
      </c>
      <c r="U3" s="2">
        <f t="shared" si="1"/>
        <v>18.616144051519999</v>
      </c>
    </row>
    <row r="4" spans="1:35" x14ac:dyDescent="0.2">
      <c r="B4" s="1" t="s">
        <v>22</v>
      </c>
      <c r="C4" s="2">
        <v>1.7270000000000001</v>
      </c>
      <c r="D4" s="2">
        <v>2.367</v>
      </c>
      <c r="E4" s="2">
        <v>3.1549999999999998</v>
      </c>
      <c r="F4" s="2">
        <v>4.556</v>
      </c>
      <c r="G4" s="2">
        <v>3.3079999999999998</v>
      </c>
      <c r="H4" s="2">
        <v>2.5059999999999998</v>
      </c>
      <c r="I4" s="2">
        <v>3.802</v>
      </c>
      <c r="J4" s="2">
        <v>2.1890000000000001</v>
      </c>
      <c r="K4" s="2">
        <v>3.78</v>
      </c>
      <c r="L4" s="2">
        <v>2.4319999999999999</v>
      </c>
      <c r="M4" s="2">
        <v>3.782</v>
      </c>
      <c r="N4" s="2">
        <v>3.3380000000000001</v>
      </c>
      <c r="O4" s="2">
        <v>2.2930000000000001</v>
      </c>
      <c r="P4" s="2">
        <v>1.853</v>
      </c>
      <c r="Q4" s="2">
        <v>2.5329999999999999</v>
      </c>
      <c r="R4" s="2">
        <f>Q4*1.05</f>
        <v>2.6596500000000001</v>
      </c>
      <c r="S4" s="2">
        <f t="shared" ref="S4:U4" si="2">R4*1.05</f>
        <v>2.7926325000000003</v>
      </c>
      <c r="T4" s="2">
        <f t="shared" si="2"/>
        <v>2.9322641250000006</v>
      </c>
      <c r="U4" s="2">
        <f t="shared" si="2"/>
        <v>3.0788773312500006</v>
      </c>
    </row>
    <row r="5" spans="1:35" x14ac:dyDescent="0.2">
      <c r="B5" s="1" t="s">
        <v>23</v>
      </c>
      <c r="C5" s="2">
        <f t="shared" ref="C5:P5" si="3">C3-C4</f>
        <v>4.6440000000000001</v>
      </c>
      <c r="D5" s="2">
        <f t="shared" si="3"/>
        <v>4.609</v>
      </c>
      <c r="E5" s="2">
        <f>E3-E4</f>
        <v>6.572000000000001</v>
      </c>
      <c r="F5" s="2">
        <f t="shared" si="3"/>
        <v>14.962</v>
      </c>
      <c r="G5" s="2">
        <f t="shared" si="3"/>
        <v>7.27</v>
      </c>
      <c r="H5" s="2">
        <f t="shared" si="3"/>
        <v>7.4369999999999994</v>
      </c>
      <c r="I5" s="2">
        <f t="shared" si="3"/>
        <v>6.5190000000000001</v>
      </c>
      <c r="J5" s="2">
        <f t="shared" si="3"/>
        <v>9.1281999999999996</v>
      </c>
      <c r="K5" s="2">
        <f t="shared" si="3"/>
        <v>10.836</v>
      </c>
      <c r="L5" s="2">
        <f t="shared" si="3"/>
        <v>10.907999999999999</v>
      </c>
      <c r="M5" s="2">
        <f t="shared" si="3"/>
        <v>13.873000000000001</v>
      </c>
      <c r="N5" s="2">
        <f t="shared" si="3"/>
        <v>12.309999999999999</v>
      </c>
      <c r="O5" s="2">
        <f t="shared" si="3"/>
        <v>11.841999999999999</v>
      </c>
      <c r="P5" s="2">
        <f t="shared" si="3"/>
        <v>11.175000000000001</v>
      </c>
      <c r="Q5" s="2">
        <f>Q3-Q4</f>
        <v>7.0690000000000008</v>
      </c>
      <c r="R5" s="2">
        <f>R3-R4</f>
        <v>8.6707099999999997</v>
      </c>
      <c r="S5" s="2">
        <f t="shared" ref="S5:U5" si="4">S3-S4</f>
        <v>10.5771923</v>
      </c>
      <c r="T5" s="2">
        <f t="shared" si="4"/>
        <v>12.844129139</v>
      </c>
      <c r="U5" s="2">
        <f t="shared" si="4"/>
        <v>15.537266720269999</v>
      </c>
    </row>
    <row r="6" spans="1:35" x14ac:dyDescent="0.2">
      <c r="B6" s="1" t="s">
        <v>25</v>
      </c>
      <c r="C6" s="2">
        <v>2.3610000000000002</v>
      </c>
      <c r="D6" s="2">
        <v>2.91</v>
      </c>
      <c r="E6" s="2">
        <v>4.8659999999999997</v>
      </c>
      <c r="F6" s="2">
        <v>6.798</v>
      </c>
      <c r="G6" s="2">
        <v>5.2990000000000004</v>
      </c>
      <c r="H6" s="2">
        <v>3.93</v>
      </c>
      <c r="I6" s="2">
        <v>4.4359999999999999</v>
      </c>
      <c r="J6" s="2">
        <v>3.27</v>
      </c>
      <c r="K6" s="2">
        <v>5.6769999999999996</v>
      </c>
      <c r="L6" s="2">
        <v>7.5620000000000003</v>
      </c>
      <c r="M6" s="2">
        <v>11.188000000000001</v>
      </c>
      <c r="N6" s="2">
        <v>8.2669999999999995</v>
      </c>
      <c r="O6" s="2">
        <v>10.081</v>
      </c>
      <c r="P6" s="2">
        <v>15.541</v>
      </c>
      <c r="Q6" s="2">
        <v>18.132999999999999</v>
      </c>
      <c r="R6" s="2"/>
      <c r="S6" s="2"/>
      <c r="T6" s="2"/>
      <c r="U6" s="2"/>
    </row>
    <row r="7" spans="1:35" x14ac:dyDescent="0.2">
      <c r="B7" s="1" t="s">
        <v>26</v>
      </c>
      <c r="C7" s="2">
        <v>3.2930000000000001</v>
      </c>
      <c r="D7" s="2">
        <v>3.8220000000000001</v>
      </c>
      <c r="E7" s="2">
        <v>3.5470000000000002</v>
      </c>
      <c r="F7" s="2">
        <v>3.8359999999999999</v>
      </c>
      <c r="G7" s="2">
        <v>3.7530000000000001</v>
      </c>
      <c r="H7" s="2">
        <v>3.8050000000000002</v>
      </c>
      <c r="I7" s="2">
        <v>3.4750000000000001</v>
      </c>
      <c r="J7" s="2">
        <v>6.7350000000000003</v>
      </c>
      <c r="K7" s="2">
        <v>4.3810000000000002</v>
      </c>
      <c r="L7" s="2">
        <v>4.806</v>
      </c>
      <c r="M7" s="2">
        <v>5.556</v>
      </c>
      <c r="N7" s="2">
        <v>5.9269999999999996</v>
      </c>
      <c r="O7" s="2">
        <v>6.7229999999999999</v>
      </c>
      <c r="P7" s="2">
        <v>7.399</v>
      </c>
      <c r="Q7" s="2">
        <v>10.757999999999999</v>
      </c>
      <c r="R7" s="2"/>
      <c r="S7" s="2"/>
      <c r="T7" s="2"/>
      <c r="U7" s="2"/>
    </row>
    <row r="8" spans="1:35" x14ac:dyDescent="0.2">
      <c r="B8" s="1" t="s">
        <v>24</v>
      </c>
      <c r="C8" s="2">
        <f>SUM(C6:C7)</f>
        <v>5.6539999999999999</v>
      </c>
      <c r="D8" s="2">
        <f t="shared" ref="D8:Q8" si="5">SUM(D6:D7)</f>
        <v>6.7320000000000002</v>
      </c>
      <c r="E8" s="2">
        <f>SUM(E6:E7)</f>
        <v>8.4130000000000003</v>
      </c>
      <c r="F8" s="2">
        <f t="shared" si="5"/>
        <v>10.634</v>
      </c>
      <c r="G8" s="2">
        <f t="shared" si="5"/>
        <v>9.0519999999999996</v>
      </c>
      <c r="H8" s="2">
        <f t="shared" si="5"/>
        <v>7.7350000000000003</v>
      </c>
      <c r="I8" s="2">
        <f t="shared" si="5"/>
        <v>7.9109999999999996</v>
      </c>
      <c r="J8" s="2">
        <f t="shared" si="5"/>
        <v>10.005000000000001</v>
      </c>
      <c r="K8" s="2">
        <f t="shared" si="5"/>
        <v>10.058</v>
      </c>
      <c r="L8" s="2">
        <f t="shared" si="5"/>
        <v>12.368</v>
      </c>
      <c r="M8" s="2">
        <f t="shared" si="5"/>
        <v>16.744</v>
      </c>
      <c r="N8" s="2">
        <f t="shared" si="5"/>
        <v>14.193999999999999</v>
      </c>
      <c r="O8" s="2">
        <f t="shared" si="5"/>
        <v>16.803999999999998</v>
      </c>
      <c r="P8" s="2">
        <f t="shared" si="5"/>
        <v>22.94</v>
      </c>
      <c r="Q8" s="2">
        <f t="shared" si="5"/>
        <v>28.890999999999998</v>
      </c>
      <c r="R8" s="2"/>
      <c r="S8" s="2"/>
      <c r="T8" s="2"/>
      <c r="U8" s="2"/>
    </row>
    <row r="9" spans="1:35" x14ac:dyDescent="0.2">
      <c r="B9" s="1" t="s">
        <v>27</v>
      </c>
      <c r="C9" s="2">
        <v>1.278</v>
      </c>
      <c r="D9" s="2">
        <v>1.258</v>
      </c>
      <c r="E9" s="2">
        <v>1.091</v>
      </c>
      <c r="F9" s="2">
        <v>0.99399999999999999</v>
      </c>
      <c r="G9" s="2">
        <v>1.141</v>
      </c>
      <c r="H9" s="2">
        <v>1.1639999999999999</v>
      </c>
      <c r="I9" s="2">
        <v>1.169</v>
      </c>
      <c r="J9" s="2">
        <v>1.147</v>
      </c>
      <c r="K9" s="2">
        <v>1.1890000000000001</v>
      </c>
      <c r="L9" s="2">
        <v>1.2509999999999999</v>
      </c>
      <c r="M9" s="2">
        <v>1.2869999999999999</v>
      </c>
      <c r="N9" s="2">
        <v>14.194000000000001</v>
      </c>
      <c r="O9" s="2">
        <v>1.1579999999999999</v>
      </c>
      <c r="P9" s="2">
        <v>1.212</v>
      </c>
      <c r="Q9" s="2">
        <v>1.1850000000000001</v>
      </c>
      <c r="R9" s="2"/>
      <c r="S9" s="2"/>
      <c r="T9" s="2"/>
      <c r="U9" s="2"/>
    </row>
    <row r="10" spans="1:35" x14ac:dyDescent="0.2">
      <c r="B10" s="1" t="s">
        <v>28</v>
      </c>
      <c r="C10" s="2">
        <v>-2.056</v>
      </c>
      <c r="D10" s="2">
        <v>-4.008</v>
      </c>
      <c r="E10" s="2">
        <v>-2.7745340000000001</v>
      </c>
      <c r="F10" s="2">
        <v>-11.2125</v>
      </c>
      <c r="G10" s="2">
        <v>-3.3809999999999998</v>
      </c>
      <c r="H10" s="2">
        <v>-0.94364899999999996</v>
      </c>
      <c r="I10" s="2">
        <v>-2.7839999999999998</v>
      </c>
      <c r="J10" s="2">
        <v>-12.942399999999999</v>
      </c>
      <c r="K10" s="2">
        <v>17.306000000000001</v>
      </c>
      <c r="L10" s="2">
        <v>-2.8239999999999998</v>
      </c>
      <c r="M10" s="2">
        <v>-5.5650000000000004</v>
      </c>
      <c r="N10" s="2">
        <v>-4.6520000000000001</v>
      </c>
      <c r="O10" s="2">
        <v>-6.2649999999999997</v>
      </c>
      <c r="P10" s="2">
        <v>-14.205</v>
      </c>
      <c r="Q10" s="2">
        <v>-22.056999999999999</v>
      </c>
      <c r="R10" s="2"/>
      <c r="S10" s="2"/>
      <c r="T10" s="2"/>
      <c r="U10" s="2"/>
    </row>
    <row r="11" spans="1:35" x14ac:dyDescent="0.2">
      <c r="B11" s="1" t="s">
        <v>29</v>
      </c>
      <c r="C11" s="2">
        <f t="shared" ref="C11:P11" si="6">C10-C12</f>
        <v>9.2000000000000082E-2</v>
      </c>
      <c r="D11" s="2">
        <f t="shared" si="6"/>
        <v>2.5999999999999801E-2</v>
      </c>
      <c r="E11" s="2">
        <f>E10-E12</f>
        <v>-4.5800000000006946E-4</v>
      </c>
      <c r="F11" s="2">
        <f t="shared" si="6"/>
        <v>-1.1956000000000007</v>
      </c>
      <c r="G11" s="2">
        <f t="shared" si="6"/>
        <v>-7.5999999999999623E-2</v>
      </c>
      <c r="H11" s="2">
        <f t="shared" si="6"/>
        <v>-0.13313999999999993</v>
      </c>
      <c r="I11" s="2">
        <f t="shared" si="6"/>
        <v>0.2410000000000001</v>
      </c>
      <c r="J11" s="2">
        <f t="shared" si="6"/>
        <v>-1.1098999999999997</v>
      </c>
      <c r="K11" s="2">
        <f t="shared" si="6"/>
        <v>7.9000000000000625E-2</v>
      </c>
      <c r="L11" s="2">
        <f t="shared" si="6"/>
        <v>2.1000000000000352E-2</v>
      </c>
      <c r="M11" s="2">
        <f t="shared" si="6"/>
        <v>-2.8730000000000002</v>
      </c>
      <c r="N11" s="2">
        <f t="shared" si="6"/>
        <v>-0.35599999999999987</v>
      </c>
      <c r="O11" s="2">
        <f t="shared" si="6"/>
        <v>0.11500000000000021</v>
      </c>
      <c r="P11" s="2">
        <f t="shared" si="6"/>
        <v>-2.8000000000000469E-2</v>
      </c>
      <c r="Q11" s="2">
        <f>Q10-Q12</f>
        <v>0.13800000000000168</v>
      </c>
      <c r="R11" s="2"/>
      <c r="S11" s="2"/>
      <c r="T11" s="2"/>
      <c r="U11" s="2"/>
    </row>
    <row r="12" spans="1:35" x14ac:dyDescent="0.2">
      <c r="B12" s="1" t="s">
        <v>30</v>
      </c>
      <c r="C12" s="2">
        <v>-2.1480000000000001</v>
      </c>
      <c r="D12" s="2">
        <v>-4.0339999999999998</v>
      </c>
      <c r="E12" s="2">
        <v>-2.774076</v>
      </c>
      <c r="F12" s="2">
        <v>-10.0169</v>
      </c>
      <c r="G12" s="2">
        <v>-3.3050000000000002</v>
      </c>
      <c r="H12" s="2">
        <v>-0.81050900000000003</v>
      </c>
      <c r="I12" s="2">
        <v>-3.0249999999999999</v>
      </c>
      <c r="J12" s="2">
        <v>-11.8325</v>
      </c>
      <c r="K12" s="2">
        <v>17.227</v>
      </c>
      <c r="L12" s="2">
        <v>-2.8450000000000002</v>
      </c>
      <c r="M12" s="2">
        <v>-2.6920000000000002</v>
      </c>
      <c r="N12" s="2">
        <v>-4.2960000000000003</v>
      </c>
      <c r="O12" s="2">
        <v>-6.38</v>
      </c>
      <c r="P12" s="2">
        <v>-14.177</v>
      </c>
      <c r="Q12" s="2">
        <v>-22.195</v>
      </c>
      <c r="R12" s="2"/>
      <c r="S12" s="2"/>
      <c r="T12" s="2"/>
      <c r="U12" s="2"/>
    </row>
    <row r="13" spans="1:35" x14ac:dyDescent="0.2">
      <c r="B13" s="1" t="s">
        <v>31</v>
      </c>
      <c r="C13" s="1">
        <v>-0.03</v>
      </c>
      <c r="D13" s="1">
        <v>-0.06</v>
      </c>
      <c r="E13" s="1">
        <v>-0.04</v>
      </c>
      <c r="F13" s="1">
        <v>-0.15</v>
      </c>
      <c r="G13" s="1">
        <v>-0.05</v>
      </c>
      <c r="H13" s="1">
        <v>-0.01</v>
      </c>
      <c r="I13" s="1">
        <v>-0.05</v>
      </c>
      <c r="J13" s="1">
        <v>-0.17</v>
      </c>
      <c r="K13" s="1">
        <v>0.25</v>
      </c>
      <c r="L13" s="1">
        <v>-0.04</v>
      </c>
      <c r="M13" s="1">
        <v>-0.03</v>
      </c>
      <c r="N13" s="1">
        <v>-0.08</v>
      </c>
      <c r="O13" s="1">
        <v>-0.08</v>
      </c>
      <c r="P13" s="1">
        <v>-0.18</v>
      </c>
      <c r="Q13" s="1">
        <v>-0.28000000000000003</v>
      </c>
    </row>
    <row r="14" spans="1:35" x14ac:dyDescent="0.2">
      <c r="B14" s="1" t="s">
        <v>1</v>
      </c>
      <c r="C14" s="2">
        <v>62.552999999999997</v>
      </c>
      <c r="D14" s="2">
        <v>62.767000000000003</v>
      </c>
      <c r="E14" s="2">
        <v>65.037999999999997</v>
      </c>
      <c r="F14" s="2">
        <v>66.753</v>
      </c>
      <c r="G14" s="2">
        <v>65.037999999999997</v>
      </c>
      <c r="H14" s="2">
        <v>66.094999999999999</v>
      </c>
      <c r="I14" s="2">
        <v>66.727999999999994</v>
      </c>
      <c r="J14" s="2">
        <v>66.753</v>
      </c>
      <c r="K14" s="2">
        <v>70.313000000000002</v>
      </c>
      <c r="L14" s="2">
        <v>75.174999999999997</v>
      </c>
      <c r="M14" s="2">
        <v>79.728999999999999</v>
      </c>
      <c r="N14" s="2">
        <v>83.802000000000007</v>
      </c>
      <c r="O14" s="2">
        <v>80.05</v>
      </c>
      <c r="P14" s="2">
        <v>80.072999999999993</v>
      </c>
      <c r="Q14" s="2">
        <v>80.087999999999994</v>
      </c>
    </row>
    <row r="17" spans="2:17" x14ac:dyDescent="0.2">
      <c r="B17" s="1" t="s">
        <v>32</v>
      </c>
      <c r="C17" s="4"/>
      <c r="D17" s="4"/>
      <c r="E17" s="4"/>
      <c r="F17" s="4"/>
      <c r="G17" s="4">
        <f t="shared" ref="G17:O17" si="7">G3/C3-1</f>
        <v>0.66033589703343254</v>
      </c>
      <c r="H17" s="4">
        <f t="shared" si="7"/>
        <v>0.42531536697247696</v>
      </c>
      <c r="I17" s="4">
        <f t="shared" si="7"/>
        <v>6.1067132723347406E-2</v>
      </c>
      <c r="J17" s="4">
        <f t="shared" si="7"/>
        <v>-0.42016600061481713</v>
      </c>
      <c r="K17" s="4">
        <f t="shared" si="7"/>
        <v>0.38173567782189455</v>
      </c>
      <c r="L17" s="4">
        <f t="shared" si="7"/>
        <v>0.34164739012370515</v>
      </c>
      <c r="M17" s="4">
        <f t="shared" si="7"/>
        <v>0.71059005910280026</v>
      </c>
      <c r="N17" s="4">
        <f t="shared" si="7"/>
        <v>0.38267415968614138</v>
      </c>
      <c r="O17" s="4">
        <f t="shared" si="7"/>
        <v>-3.2909140667761294E-2</v>
      </c>
      <c r="P17" s="4">
        <f>P3/L3-1</f>
        <v>-2.3388305847076407E-2</v>
      </c>
      <c r="Q17" s="4">
        <f>Q3/M3-1</f>
        <v>-0.45613140753327674</v>
      </c>
    </row>
    <row r="18" spans="2:17" x14ac:dyDescent="0.2">
      <c r="B18" s="1" t="s">
        <v>35</v>
      </c>
      <c r="C18" s="4"/>
      <c r="D18" s="4"/>
      <c r="E18" s="4"/>
      <c r="F18" s="4"/>
      <c r="G18" s="4">
        <f t="shared" ref="G18:O18" si="8">G4/C4-1</f>
        <v>0.9154603358425013</v>
      </c>
      <c r="H18" s="4">
        <f t="shared" si="8"/>
        <v>5.8724123362906555E-2</v>
      </c>
      <c r="I18" s="4">
        <f t="shared" si="8"/>
        <v>0.20507131537242484</v>
      </c>
      <c r="J18" s="4">
        <f t="shared" si="8"/>
        <v>-0.51953467954345922</v>
      </c>
      <c r="K18" s="4">
        <f t="shared" si="8"/>
        <v>0.14268440145102779</v>
      </c>
      <c r="L18" s="4">
        <f t="shared" si="8"/>
        <v>-2.9529130087789235E-2</v>
      </c>
      <c r="M18" s="4">
        <f t="shared" si="8"/>
        <v>-5.2603892688058984E-3</v>
      </c>
      <c r="N18" s="4">
        <f t="shared" si="8"/>
        <v>0.5248972133394243</v>
      </c>
      <c r="O18" s="4">
        <f t="shared" si="8"/>
        <v>-0.39338624338624328</v>
      </c>
      <c r="P18" s="4">
        <f>P4/L4-1</f>
        <v>-0.23807565789473684</v>
      </c>
      <c r="Q18" s="4">
        <f>Q4/M4-1</f>
        <v>-0.33024854574299312</v>
      </c>
    </row>
    <row r="19" spans="2:17" x14ac:dyDescent="0.2">
      <c r="B19" s="1" t="s">
        <v>33</v>
      </c>
      <c r="C19" s="4"/>
      <c r="D19" s="4"/>
      <c r="E19" s="4"/>
      <c r="F19" s="4"/>
      <c r="G19" s="4">
        <f t="shared" ref="G19:O19" si="9">G5/C5-1</f>
        <v>0.56546080964685608</v>
      </c>
      <c r="H19" s="4">
        <f t="shared" si="9"/>
        <v>0.61358212193534367</v>
      </c>
      <c r="I19" s="4">
        <f t="shared" si="9"/>
        <v>-8.0645161290323619E-3</v>
      </c>
      <c r="J19" s="4">
        <f t="shared" si="9"/>
        <v>-0.38990776634139823</v>
      </c>
      <c r="K19" s="4">
        <f t="shared" si="9"/>
        <v>0.49050894085282004</v>
      </c>
      <c r="L19" s="4">
        <f t="shared" si="9"/>
        <v>0.46672045179507871</v>
      </c>
      <c r="M19" s="4">
        <f t="shared" si="9"/>
        <v>1.1280871299279034</v>
      </c>
      <c r="N19" s="4">
        <f t="shared" si="9"/>
        <v>0.34856817335290624</v>
      </c>
      <c r="O19" s="4">
        <f t="shared" si="9"/>
        <v>9.2838685861941439E-2</v>
      </c>
      <c r="P19" s="4">
        <f>P5/L5-1</f>
        <v>2.4477447744774672E-2</v>
      </c>
      <c r="Q19" s="4">
        <f>Q5/M5-1</f>
        <v>-0.49044907374035895</v>
      </c>
    </row>
    <row r="20" spans="2:17" x14ac:dyDescent="0.2">
      <c r="B20" s="1" t="s">
        <v>34</v>
      </c>
      <c r="C20" s="4">
        <f t="shared" ref="C20:P20" si="10">C11/C10</f>
        <v>-4.4747081712062292E-2</v>
      </c>
      <c r="D20" s="4">
        <f t="shared" si="10"/>
        <v>-6.4870259481037426E-3</v>
      </c>
      <c r="E20" s="4">
        <f t="shared" si="10"/>
        <v>1.6507276537251642E-4</v>
      </c>
      <c r="F20" s="4">
        <f t="shared" si="10"/>
        <v>0.10663099219620964</v>
      </c>
      <c r="G20" s="4">
        <f t="shared" si="10"/>
        <v>2.2478556640047213E-2</v>
      </c>
      <c r="H20" s="4">
        <f t="shared" si="10"/>
        <v>0.14109059618565795</v>
      </c>
      <c r="I20" s="4">
        <f t="shared" si="10"/>
        <v>-8.6566091954023025E-2</v>
      </c>
      <c r="J20" s="4">
        <f t="shared" si="10"/>
        <v>8.5756892075658286E-2</v>
      </c>
      <c r="K20" s="4">
        <f t="shared" si="10"/>
        <v>4.5648907893216586E-3</v>
      </c>
      <c r="L20" s="4">
        <f t="shared" si="10"/>
        <v>-7.436260623229587E-3</v>
      </c>
      <c r="M20" s="4">
        <f t="shared" si="10"/>
        <v>0.51626235399820308</v>
      </c>
      <c r="N20" s="4">
        <f t="shared" si="10"/>
        <v>7.6526225279449675E-2</v>
      </c>
      <c r="O20" s="4">
        <f t="shared" si="10"/>
        <v>-1.8355945730247441E-2</v>
      </c>
      <c r="P20" s="4">
        <f t="shared" si="10"/>
        <v>1.9711369236184773E-3</v>
      </c>
      <c r="Q20" s="4">
        <f>Q11/Q10</f>
        <v>-6.2565172054223914E-3</v>
      </c>
    </row>
    <row r="22" spans="2:17" x14ac:dyDescent="0.2">
      <c r="B22" s="1" t="s">
        <v>51</v>
      </c>
      <c r="G22" s="4">
        <f t="shared" ref="G22:P22" si="11">G6/C6-1</f>
        <v>1.2443879711986447</v>
      </c>
      <c r="H22" s="4">
        <f t="shared" si="11"/>
        <v>0.35051546391752586</v>
      </c>
      <c r="I22" s="4">
        <f t="shared" si="11"/>
        <v>-8.8368269625976104E-2</v>
      </c>
      <c r="J22" s="4">
        <f t="shared" si="11"/>
        <v>-0.51897616946160641</v>
      </c>
      <c r="K22" s="4">
        <f t="shared" si="11"/>
        <v>7.1334214002641838E-2</v>
      </c>
      <c r="L22" s="4">
        <f t="shared" si="11"/>
        <v>0.92417302798982193</v>
      </c>
      <c r="M22" s="4">
        <f t="shared" si="11"/>
        <v>1.522091974752029</v>
      </c>
      <c r="N22" s="4">
        <f t="shared" si="11"/>
        <v>1.5281345565749236</v>
      </c>
      <c r="O22" s="4">
        <f t="shared" si="11"/>
        <v>0.77576184604544651</v>
      </c>
      <c r="P22" s="4">
        <f t="shared" si="11"/>
        <v>1.0551441417614389</v>
      </c>
      <c r="Q22" s="4">
        <f>Q6/M6-1</f>
        <v>0.62075437969252745</v>
      </c>
    </row>
    <row r="23" spans="2:17" x14ac:dyDescent="0.2">
      <c r="B23" s="1" t="s">
        <v>52</v>
      </c>
      <c r="G23" s="4">
        <f t="shared" ref="G23:Q23" si="12">G7/C7-1</f>
        <v>0.13969025204980268</v>
      </c>
      <c r="H23" s="4">
        <f t="shared" si="12"/>
        <v>-4.4479330193615274E-3</v>
      </c>
      <c r="I23" s="4">
        <f t="shared" si="12"/>
        <v>-2.0298844093600277E-2</v>
      </c>
      <c r="J23" s="4">
        <f t="shared" si="12"/>
        <v>0.75573514077163728</v>
      </c>
      <c r="K23" s="4">
        <f t="shared" si="12"/>
        <v>0.1673328004263257</v>
      </c>
      <c r="L23" s="4">
        <f t="shared" si="12"/>
        <v>0.26307490144546652</v>
      </c>
      <c r="M23" s="4">
        <f t="shared" si="12"/>
        <v>0.59884892086330943</v>
      </c>
      <c r="N23" s="4">
        <f t="shared" si="12"/>
        <v>-0.11997030438010403</v>
      </c>
      <c r="O23" s="4">
        <f t="shared" si="12"/>
        <v>0.53458114585711014</v>
      </c>
      <c r="P23" s="4">
        <f t="shared" si="12"/>
        <v>0.53953391593841027</v>
      </c>
      <c r="Q23" s="4">
        <f t="shared" si="12"/>
        <v>0.93628509719222452</v>
      </c>
    </row>
    <row r="25" spans="2:17" x14ac:dyDescent="0.2">
      <c r="B25" s="1" t="s">
        <v>36</v>
      </c>
      <c r="C25" s="2">
        <f>C26-C33</f>
        <v>8.9789999999999992</v>
      </c>
      <c r="D25" s="2">
        <f>D26-D33</f>
        <v>5.8959999999999999</v>
      </c>
      <c r="E25" s="2">
        <f>E26-E33</f>
        <v>8.0389999999999997</v>
      </c>
      <c r="F25" s="2">
        <f>F26-F33</f>
        <v>6.2949999999999999</v>
      </c>
      <c r="G25" s="2">
        <f>G26-G33</f>
        <v>4.1740000000000004</v>
      </c>
      <c r="H25" s="2">
        <f>H26-H33</f>
        <v>2.5569999999999999</v>
      </c>
      <c r="I25" s="2">
        <f>I26-I33</f>
        <v>15.394</v>
      </c>
      <c r="J25" s="2">
        <f>J26-J33</f>
        <v>13.587999999999999</v>
      </c>
      <c r="K25" s="2">
        <f>K26-K33</f>
        <v>30.920999999999999</v>
      </c>
      <c r="L25" s="2">
        <f>L26-L33</f>
        <v>136.67500000000001</v>
      </c>
      <c r="M25" s="2">
        <f t="shared" ref="M25:N25" si="13">M26-M33</f>
        <v>123.155</v>
      </c>
      <c r="N25" s="2">
        <f t="shared" si="13"/>
        <v>122.35899999999999</v>
      </c>
      <c r="O25" s="2">
        <f>O26-O33</f>
        <v>116.10299999999999</v>
      </c>
      <c r="P25" s="2">
        <f>P26-P33</f>
        <v>112.015</v>
      </c>
      <c r="Q25" s="2">
        <f>Q26-Q33</f>
        <v>100.55</v>
      </c>
    </row>
    <row r="26" spans="2:17" x14ac:dyDescent="0.2">
      <c r="B26" s="1" t="s">
        <v>3</v>
      </c>
      <c r="C26" s="2">
        <v>8.9789999999999992</v>
      </c>
      <c r="D26" s="2">
        <v>5.8959999999999999</v>
      </c>
      <c r="E26" s="2">
        <v>8.0389999999999997</v>
      </c>
      <c r="F26" s="2">
        <v>6.2949999999999999</v>
      </c>
      <c r="G26" s="2">
        <v>4.1740000000000004</v>
      </c>
      <c r="H26" s="2">
        <v>2.5569999999999999</v>
      </c>
      <c r="I26" s="2">
        <v>15.394</v>
      </c>
      <c r="J26" s="2">
        <v>13.587999999999999</v>
      </c>
      <c r="K26" s="2">
        <v>30.920999999999999</v>
      </c>
      <c r="L26" s="2">
        <v>136.67500000000001</v>
      </c>
      <c r="M26" s="2">
        <v>123.155</v>
      </c>
      <c r="N26" s="2">
        <v>122.35899999999999</v>
      </c>
      <c r="O26" s="2">
        <v>116.10299999999999</v>
      </c>
      <c r="P26" s="2">
        <v>112.015</v>
      </c>
      <c r="Q26" s="2">
        <v>100.55</v>
      </c>
    </row>
    <row r="27" spans="2:17" x14ac:dyDescent="0.2">
      <c r="B27" s="1" t="s">
        <v>37</v>
      </c>
      <c r="C27" s="2">
        <v>2.4870000000000001</v>
      </c>
      <c r="D27" s="2">
        <v>4.0270000000000001</v>
      </c>
      <c r="E27" s="2">
        <v>4.766</v>
      </c>
      <c r="F27" s="2">
        <v>5.0209999999999999</v>
      </c>
      <c r="G27" s="2">
        <v>5.97</v>
      </c>
      <c r="H27" s="2">
        <v>5.8019999999999996</v>
      </c>
      <c r="I27" s="2">
        <v>4.1440000000000001</v>
      </c>
      <c r="J27" s="2">
        <v>5.2270000000000003</v>
      </c>
      <c r="K27" s="2">
        <v>4.1550000000000002</v>
      </c>
      <c r="L27" s="2">
        <v>5.149</v>
      </c>
      <c r="M27" s="2">
        <v>8.3130000000000006</v>
      </c>
      <c r="N27" s="2">
        <v>8.7940000000000005</v>
      </c>
      <c r="O27" s="2">
        <v>8.0709999999999997</v>
      </c>
      <c r="P27" s="2">
        <v>8.1340000000000003</v>
      </c>
      <c r="Q27" s="2">
        <v>8.3019999999999996</v>
      </c>
    </row>
    <row r="28" spans="2:17" x14ac:dyDescent="0.2">
      <c r="B28" s="1" t="s">
        <v>38</v>
      </c>
      <c r="C28" s="2">
        <v>2.698</v>
      </c>
      <c r="D28" s="2">
        <v>2.9980000000000002</v>
      </c>
      <c r="E28" s="2">
        <v>3.13</v>
      </c>
      <c r="F28" s="2">
        <v>5.194</v>
      </c>
      <c r="G28" s="2">
        <v>4.5949999999999998</v>
      </c>
      <c r="H28" s="2">
        <v>6.016</v>
      </c>
      <c r="I28" s="2">
        <v>5.194</v>
      </c>
      <c r="J28" s="2">
        <v>6.7039999999999997</v>
      </c>
      <c r="K28" s="2">
        <v>6.665</v>
      </c>
      <c r="L28" s="2">
        <v>7.7939999999999996</v>
      </c>
      <c r="M28" s="2">
        <v>6.9450000000000003</v>
      </c>
      <c r="N28" s="2">
        <v>5.5739999999999998</v>
      </c>
      <c r="O28" s="2">
        <v>4.899</v>
      </c>
      <c r="P28" s="2">
        <v>6.415</v>
      </c>
      <c r="Q28" s="2">
        <v>7.7220000000000004</v>
      </c>
    </row>
    <row r="29" spans="2:17" x14ac:dyDescent="0.2">
      <c r="B29" s="1" t="s">
        <v>43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6.9450000000000003</v>
      </c>
      <c r="N29" s="2">
        <v>9.1739999999999995</v>
      </c>
      <c r="O29" s="2">
        <v>12.191000000000001</v>
      </c>
      <c r="P29" s="2">
        <v>9.7379999999999995</v>
      </c>
      <c r="Q29" s="2">
        <v>9.6110000000000007</v>
      </c>
    </row>
    <row r="30" spans="2:17" x14ac:dyDescent="0.2">
      <c r="B30" s="1" t="s">
        <v>44</v>
      </c>
      <c r="C30" s="2">
        <v>1.208</v>
      </c>
      <c r="D30" s="2">
        <v>1.22</v>
      </c>
      <c r="E30" s="2">
        <v>1.206</v>
      </c>
      <c r="F30" s="2">
        <v>1.843</v>
      </c>
      <c r="G30" s="2">
        <v>2.0750000000000002</v>
      </c>
      <c r="H30" s="2">
        <v>3.0840000000000001</v>
      </c>
      <c r="I30" s="2">
        <v>2.125</v>
      </c>
      <c r="J30" s="2">
        <v>1.494</v>
      </c>
      <c r="K30" s="2">
        <v>3.3239999999999998</v>
      </c>
      <c r="L30" s="2">
        <v>3.3919999999999999</v>
      </c>
      <c r="M30" s="2">
        <v>9.5459999999999994</v>
      </c>
      <c r="N30" s="2">
        <v>0.85088900000000001</v>
      </c>
      <c r="O30" s="2">
        <v>1.94</v>
      </c>
      <c r="P30" s="2">
        <v>1.657</v>
      </c>
      <c r="Q30" s="2">
        <v>2.173</v>
      </c>
    </row>
    <row r="31" spans="2:17" x14ac:dyDescent="0.2">
      <c r="B31" s="1" t="s">
        <v>39</v>
      </c>
      <c r="C31" s="2">
        <v>0.36199799999999999</v>
      </c>
      <c r="D31" s="2">
        <v>0.32080199999999998</v>
      </c>
      <c r="E31" s="2">
        <v>0.31469000000000003</v>
      </c>
      <c r="F31" s="2">
        <v>0.35189500000000001</v>
      </c>
      <c r="G31" s="2">
        <v>0.336171</v>
      </c>
      <c r="H31" s="2">
        <v>0.33236199999999999</v>
      </c>
      <c r="I31" s="2">
        <v>0.31545600000000001</v>
      </c>
      <c r="J31" s="2">
        <v>0.312691</v>
      </c>
      <c r="K31" s="2">
        <v>0.287997</v>
      </c>
      <c r="L31" s="2">
        <v>0.27116600000000002</v>
      </c>
      <c r="M31" s="2">
        <v>0.39201200000000003</v>
      </c>
      <c r="N31" s="2">
        <v>0.59260299999999999</v>
      </c>
      <c r="O31" s="2">
        <v>0.86944200000000005</v>
      </c>
      <c r="P31" s="2">
        <v>1.0249999999999999</v>
      </c>
      <c r="Q31" s="2">
        <v>1.081</v>
      </c>
    </row>
    <row r="32" spans="2:17" x14ac:dyDescent="0.2">
      <c r="B32" s="1" t="s">
        <v>40</v>
      </c>
      <c r="C32" s="2">
        <v>2.1030000000000002</v>
      </c>
      <c r="D32" s="2">
        <v>2.5249999999999999</v>
      </c>
      <c r="E32" s="2">
        <v>3.1339999999999999</v>
      </c>
      <c r="F32" s="2">
        <v>3.1240000000000001</v>
      </c>
      <c r="G32" s="2">
        <v>3.827</v>
      </c>
      <c r="H32" s="2">
        <v>4.2350000000000003</v>
      </c>
      <c r="I32" s="2">
        <v>3.7719999999999998</v>
      </c>
      <c r="J32" s="2">
        <v>2.8119999999999998</v>
      </c>
      <c r="K32" s="2">
        <v>3.274</v>
      </c>
      <c r="L32" s="2">
        <v>5.7220000000000004</v>
      </c>
      <c r="M32" s="2">
        <v>4.9269999999999996</v>
      </c>
      <c r="N32" s="2">
        <v>3.4089999999999998</v>
      </c>
      <c r="O32" s="2">
        <v>4.0869999999999997</v>
      </c>
      <c r="P32" s="2">
        <v>7.5179999999999998</v>
      </c>
      <c r="Q32" s="2">
        <v>10.721</v>
      </c>
    </row>
    <row r="33" spans="2:17" x14ac:dyDescent="0.2">
      <c r="B33" s="1" t="s">
        <v>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2:17" x14ac:dyDescent="0.2">
      <c r="B34" s="1" t="s">
        <v>41</v>
      </c>
      <c r="C34" s="2">
        <v>36.881</v>
      </c>
      <c r="D34" s="2">
        <v>33.543999999999997</v>
      </c>
      <c r="E34" s="2">
        <v>34.735999999999997</v>
      </c>
      <c r="F34" s="2">
        <v>32.332999999999998</v>
      </c>
      <c r="G34" s="2">
        <v>29.641999999999999</v>
      </c>
      <c r="H34" s="2">
        <v>31.114000000000001</v>
      </c>
      <c r="I34" s="2">
        <v>41.279000000000003</v>
      </c>
      <c r="J34" s="2">
        <v>30.111000000000001</v>
      </c>
      <c r="K34" s="2">
        <v>48.747999999999998</v>
      </c>
      <c r="L34" s="2">
        <v>155.49600000000001</v>
      </c>
      <c r="M34" s="2">
        <v>154.96799999999999</v>
      </c>
      <c r="N34" s="2">
        <v>152.29300000000001</v>
      </c>
      <c r="O34" s="2">
        <v>148.00399999999999</v>
      </c>
      <c r="P34" s="2">
        <v>135.99799999999999</v>
      </c>
      <c r="Q34" s="2">
        <v>116.867</v>
      </c>
    </row>
    <row r="35" spans="2:17" x14ac:dyDescent="0.2">
      <c r="B35" s="1" t="s">
        <v>42</v>
      </c>
      <c r="C35" s="2">
        <v>52.334000000000003</v>
      </c>
      <c r="D35" s="2">
        <v>51.012</v>
      </c>
      <c r="E35" s="2">
        <v>53.84</v>
      </c>
      <c r="F35" s="2">
        <v>53.628</v>
      </c>
      <c r="G35" s="2">
        <v>54.545999999999999</v>
      </c>
      <c r="H35" s="2">
        <v>55.875999999999998</v>
      </c>
      <c r="I35" s="2">
        <v>65.186999999999998</v>
      </c>
      <c r="J35" s="2">
        <v>51.542999999999999</v>
      </c>
      <c r="K35" s="2">
        <v>72.787999999999997</v>
      </c>
      <c r="L35" s="2">
        <v>181.15100000000001</v>
      </c>
      <c r="M35" s="2">
        <v>180.07300000000001</v>
      </c>
      <c r="N35" s="2">
        <v>178.14599999999999</v>
      </c>
      <c r="O35" s="2">
        <v>172.16399999999999</v>
      </c>
      <c r="P35" s="2">
        <v>172.82499999999999</v>
      </c>
      <c r="Q35" s="2">
        <v>160.577</v>
      </c>
    </row>
    <row r="37" spans="2:17" x14ac:dyDescent="0.2">
      <c r="B37" s="1" t="s">
        <v>46</v>
      </c>
      <c r="G37" s="4">
        <f t="shared" ref="G37" si="14">G25/C25-1</f>
        <v>-0.53513754315625339</v>
      </c>
      <c r="H37" s="4">
        <f t="shared" ref="H37" si="15">H25/D25-1</f>
        <v>-0.56631614654002715</v>
      </c>
      <c r="I37" s="4">
        <f t="shared" ref="I37" si="16">I25/E25-1</f>
        <v>0.91491479039681556</v>
      </c>
      <c r="J37" s="4">
        <f t="shared" ref="J37:P37" si="17">J25/F25-1</f>
        <v>1.1585385226370133</v>
      </c>
      <c r="K37" s="4">
        <f t="shared" si="17"/>
        <v>6.4080019166267359</v>
      </c>
      <c r="L37" s="4">
        <f t="shared" si="17"/>
        <v>52.451310129057497</v>
      </c>
      <c r="M37" s="4">
        <f t="shared" si="17"/>
        <v>7.0001948811225159</v>
      </c>
      <c r="N37" s="4">
        <f t="shared" si="17"/>
        <v>8.0049308213129233</v>
      </c>
      <c r="O37" s="4">
        <f t="shared" si="17"/>
        <v>2.7548268167264967</v>
      </c>
      <c r="P37" s="4">
        <f t="shared" si="17"/>
        <v>-0.1804280226815439</v>
      </c>
      <c r="Q37" s="4">
        <f>Q25/M25-1</f>
        <v>-0.18354918598514069</v>
      </c>
    </row>
  </sheetData>
  <hyperlinks>
    <hyperlink ref="A1" location="Main!A1" display="Main" xr:uid="{59886AD7-3BA1-44F1-9432-8C5D1118681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2022-08-15T03:54:32Z</dcterms:modified>
</cp:coreProperties>
</file>