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Users\Michael\Desktop\models\"/>
    </mc:Choice>
  </mc:AlternateContent>
  <xr:revisionPtr revIDLastSave="0" documentId="13_ncr:1_{136EA075-45FA-4076-865C-5FC9BE4C00C4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D30" i="2" l="1"/>
  <c r="CU2" i="2"/>
  <c r="CV2" i="2" s="1"/>
  <c r="CW2" i="2" s="1"/>
  <c r="CX2" i="2" s="1"/>
  <c r="CY2" i="2" s="1"/>
  <c r="CZ2" i="2" s="1"/>
  <c r="DA2" i="2" s="1"/>
  <c r="DB2" i="2" s="1"/>
  <c r="DC2" i="2" s="1"/>
  <c r="DD2" i="2" s="1"/>
  <c r="DE2" i="2" s="1"/>
  <c r="DF2" i="2" s="1"/>
  <c r="CT2" i="2"/>
  <c r="AO2" i="2"/>
  <c r="AP2" i="2" s="1"/>
  <c r="AQ2" i="2" s="1"/>
  <c r="AR2" i="2" s="1"/>
  <c r="AS2" i="2" s="1"/>
  <c r="AT2" i="2" s="1"/>
  <c r="AU2" i="2" s="1"/>
  <c r="AV2" i="2" s="1"/>
  <c r="AW2" i="2" s="1"/>
  <c r="AX2" i="2" s="1"/>
  <c r="AY2" i="2" s="1"/>
  <c r="AZ2" i="2" s="1"/>
  <c r="BA2" i="2" s="1"/>
  <c r="BB2" i="2" s="1"/>
  <c r="BC2" i="2" s="1"/>
  <c r="BD2" i="2" s="1"/>
  <c r="BE2" i="2" s="1"/>
  <c r="BF2" i="2" s="1"/>
  <c r="BG2" i="2" s="1"/>
  <c r="BH2" i="2" s="1"/>
  <c r="BI2" i="2" s="1"/>
  <c r="BJ2" i="2" s="1"/>
  <c r="BK2" i="2" s="1"/>
  <c r="BL2" i="2" s="1"/>
  <c r="BM2" i="2" s="1"/>
  <c r="BN2" i="2" s="1"/>
  <c r="BO2" i="2" s="1"/>
  <c r="BP2" i="2" s="1"/>
  <c r="BQ2" i="2" s="1"/>
  <c r="BR2" i="2" s="1"/>
  <c r="BS2" i="2" s="1"/>
  <c r="BT2" i="2" s="1"/>
  <c r="BU2" i="2" s="1"/>
  <c r="BV2" i="2" s="1"/>
  <c r="BW2" i="2" s="1"/>
  <c r="BX2" i="2" s="1"/>
  <c r="BY2" i="2" s="1"/>
  <c r="BZ2" i="2" s="1"/>
  <c r="CA2" i="2" s="1"/>
  <c r="CB2" i="2" s="1"/>
  <c r="CC2" i="2" s="1"/>
  <c r="CD2" i="2" s="1"/>
  <c r="CE2" i="2" s="1"/>
  <c r="CF2" i="2" s="1"/>
  <c r="CG2" i="2" s="1"/>
  <c r="CH2" i="2" s="1"/>
  <c r="CI2" i="2" s="1"/>
  <c r="CJ2" i="2" s="1"/>
  <c r="CK2" i="2" s="1"/>
  <c r="CL2" i="2" s="1"/>
  <c r="CM2" i="2" s="1"/>
  <c r="CN2" i="2" s="1"/>
  <c r="CO2" i="2" s="1"/>
  <c r="CP2" i="2" s="1"/>
  <c r="CQ2" i="2" s="1"/>
  <c r="CR2" i="2" s="1"/>
  <c r="CS2" i="2" s="1"/>
  <c r="AO16" i="2"/>
  <c r="AP16" i="2" s="1"/>
  <c r="AQ16" i="2" s="1"/>
  <c r="AR16" i="2" l="1"/>
  <c r="AS16" i="2" s="1"/>
  <c r="AT16" i="2" s="1"/>
  <c r="AU16" i="2" s="1"/>
  <c r="AV16" i="2" s="1"/>
  <c r="AW16" i="2" s="1"/>
  <c r="AX16" i="2" s="1"/>
  <c r="AY16" i="2" s="1"/>
  <c r="AZ16" i="2" s="1"/>
  <c r="BA16" i="2" s="1"/>
  <c r="BB16" i="2" s="1"/>
  <c r="BC16" i="2" s="1"/>
  <c r="BD16" i="2" s="1"/>
  <c r="BE16" i="2" s="1"/>
  <c r="BF16" i="2" s="1"/>
  <c r="BG16" i="2" s="1"/>
  <c r="BH16" i="2" s="1"/>
  <c r="BI16" i="2" s="1"/>
  <c r="BJ16" i="2" s="1"/>
  <c r="BK16" i="2" s="1"/>
  <c r="BL16" i="2" s="1"/>
  <c r="BM16" i="2" s="1"/>
  <c r="BN16" i="2" s="1"/>
  <c r="BO16" i="2" s="1"/>
  <c r="BP16" i="2" s="1"/>
  <c r="BQ16" i="2" s="1"/>
  <c r="BR16" i="2" s="1"/>
  <c r="BS16" i="2" s="1"/>
  <c r="BT16" i="2" s="1"/>
  <c r="BU16" i="2" s="1"/>
  <c r="BV16" i="2" s="1"/>
  <c r="BW16" i="2" s="1"/>
  <c r="BX16" i="2" s="1"/>
  <c r="BY16" i="2" s="1"/>
  <c r="BZ16" i="2" s="1"/>
  <c r="CA16" i="2" s="1"/>
  <c r="CB16" i="2" s="1"/>
  <c r="CC16" i="2" s="1"/>
  <c r="CD16" i="2" s="1"/>
  <c r="CE16" i="2" s="1"/>
  <c r="CF16" i="2" s="1"/>
  <c r="CG16" i="2" s="1"/>
  <c r="CH16" i="2" s="1"/>
  <c r="CI16" i="2" s="1"/>
  <c r="CJ16" i="2" s="1"/>
  <c r="CK16" i="2" s="1"/>
  <c r="CL16" i="2" s="1"/>
  <c r="CM16" i="2" s="1"/>
  <c r="CN16" i="2" s="1"/>
  <c r="CO16" i="2" s="1"/>
  <c r="CP16" i="2" s="1"/>
  <c r="CQ16" i="2" s="1"/>
  <c r="CR16" i="2" s="1"/>
  <c r="CS16" i="2" s="1"/>
  <c r="CT16" i="2" s="1"/>
  <c r="CU16" i="2" s="1"/>
  <c r="CV16" i="2" s="1"/>
  <c r="CW16" i="2" s="1"/>
  <c r="CX16" i="2" s="1"/>
  <c r="CY16" i="2" s="1"/>
  <c r="CZ16" i="2" s="1"/>
  <c r="DA16" i="2" s="1"/>
  <c r="DB16" i="2" s="1"/>
  <c r="DC16" i="2" s="1"/>
  <c r="DD16" i="2" s="1"/>
  <c r="DE16" i="2" s="1"/>
  <c r="DF16" i="2" s="1"/>
  <c r="AQ27" i="2" l="1"/>
  <c r="AQ28" i="2" s="1"/>
  <c r="AQ30" i="2" s="1"/>
  <c r="AM30" i="2" l="1"/>
  <c r="AL30" i="2"/>
  <c r="AK30" i="2"/>
  <c r="AJ30" i="2"/>
  <c r="AI30" i="2"/>
  <c r="AH30" i="2"/>
  <c r="AG30" i="2"/>
  <c r="AF30" i="2"/>
  <c r="AE30" i="2"/>
  <c r="AN30" i="2"/>
  <c r="AN29" i="2"/>
  <c r="AM29" i="2"/>
  <c r="AL29" i="2"/>
  <c r="AK29" i="2"/>
  <c r="AJ29" i="2"/>
  <c r="AI29" i="2"/>
  <c r="AH29" i="2"/>
  <c r="AG29" i="2"/>
  <c r="AF29" i="2"/>
  <c r="AE29" i="2"/>
  <c r="AD29" i="2"/>
  <c r="AN28" i="2"/>
  <c r="AM28" i="2"/>
  <c r="AL28" i="2"/>
  <c r="AK28" i="2"/>
  <c r="AJ28" i="2"/>
  <c r="AI28" i="2"/>
  <c r="AH28" i="2"/>
  <c r="AG28" i="2"/>
  <c r="AF28" i="2"/>
  <c r="AE28" i="2"/>
  <c r="AD28" i="2"/>
  <c r="AN22" i="2"/>
  <c r="AM22" i="2"/>
  <c r="AL22" i="2"/>
  <c r="AK22" i="2"/>
  <c r="AJ22" i="2"/>
  <c r="AI22" i="2"/>
  <c r="AH22" i="2"/>
  <c r="AG22" i="2"/>
  <c r="AF22" i="2"/>
  <c r="AE22" i="2"/>
  <c r="AD22" i="2"/>
  <c r="AC22" i="2"/>
  <c r="AI21" i="2"/>
  <c r="AH21" i="2"/>
  <c r="AG21" i="2"/>
  <c r="AF21" i="2"/>
  <c r="AE21" i="2"/>
  <c r="AD21" i="2"/>
  <c r="AC21" i="2"/>
  <c r="AI20" i="2"/>
  <c r="AH20" i="2"/>
  <c r="AG20" i="2"/>
  <c r="AF20" i="2"/>
  <c r="AE20" i="2"/>
  <c r="AD20" i="2"/>
  <c r="U7" i="2"/>
  <c r="AC15" i="2"/>
  <c r="AK7" i="2"/>
  <c r="AJ7" i="2"/>
  <c r="AJ20" i="2" s="1"/>
  <c r="AI7" i="2"/>
  <c r="AH7" i="2"/>
  <c r="AG7" i="2"/>
  <c r="AF7" i="2"/>
  <c r="AE7" i="2"/>
  <c r="AD7" i="2"/>
  <c r="AC7" i="2"/>
  <c r="AK15" i="2"/>
  <c r="AK21" i="2" s="1"/>
  <c r="AJ15" i="2"/>
  <c r="AJ21" i="2" s="1"/>
  <c r="AI15" i="2"/>
  <c r="AH15" i="2"/>
  <c r="AG15" i="2"/>
  <c r="AF15" i="2"/>
  <c r="AE15" i="2"/>
  <c r="AD15" i="2"/>
  <c r="AN7" i="2"/>
  <c r="AN20" i="2" s="1"/>
  <c r="AM7" i="2"/>
  <c r="AL7" i="2"/>
  <c r="AL20" i="2" s="1"/>
  <c r="AN15" i="2"/>
  <c r="AN21" i="2" s="1"/>
  <c r="AM15" i="2"/>
  <c r="AM21" i="2" s="1"/>
  <c r="AL15" i="2"/>
  <c r="AL21" i="2" s="1"/>
  <c r="AD2" i="2"/>
  <c r="AE2" i="2" s="1"/>
  <c r="AF2" i="2" s="1"/>
  <c r="AG2" i="2" s="1"/>
  <c r="AH2" i="2" s="1"/>
  <c r="AI2" i="2" s="1"/>
  <c r="AJ2" i="2" s="1"/>
  <c r="AK2" i="2" s="1"/>
  <c r="AL2" i="2" s="1"/>
  <c r="AM2" i="2" s="1"/>
  <c r="AN2" i="2" s="1"/>
  <c r="R6" i="2"/>
  <c r="S6" i="2" s="1"/>
  <c r="T6" i="2" s="1"/>
  <c r="U6" i="2" s="1"/>
  <c r="Q4" i="2"/>
  <c r="R4" i="2" s="1"/>
  <c r="S4" i="2" s="1"/>
  <c r="T4" i="2" s="1"/>
  <c r="U4" i="2" s="1"/>
  <c r="R3" i="2"/>
  <c r="S3" i="2" s="1"/>
  <c r="T3" i="2" s="1"/>
  <c r="U3" i="2" s="1"/>
  <c r="Q3" i="2"/>
  <c r="P29" i="2"/>
  <c r="O29" i="2"/>
  <c r="N29" i="2"/>
  <c r="M29" i="2"/>
  <c r="L29" i="2"/>
  <c r="K29" i="2"/>
  <c r="J29" i="2"/>
  <c r="I29" i="2"/>
  <c r="H29" i="2"/>
  <c r="G29" i="2"/>
  <c r="P28" i="2"/>
  <c r="O28" i="2"/>
  <c r="N28" i="2"/>
  <c r="M28" i="2"/>
  <c r="L28" i="2"/>
  <c r="K28" i="2"/>
  <c r="J28" i="2"/>
  <c r="I28" i="2"/>
  <c r="H28" i="2"/>
  <c r="G28" i="2"/>
  <c r="C18" i="2"/>
  <c r="D18" i="2"/>
  <c r="E18" i="2"/>
  <c r="F18" i="2"/>
  <c r="G18" i="2"/>
  <c r="H18" i="2"/>
  <c r="I18" i="2"/>
  <c r="P18" i="2"/>
  <c r="Q18" i="2" s="1"/>
  <c r="R18" i="2" s="1"/>
  <c r="S18" i="2" s="1"/>
  <c r="T18" i="2" s="1"/>
  <c r="U18" i="2" s="1"/>
  <c r="O18" i="2"/>
  <c r="N18" i="2"/>
  <c r="M18" i="2"/>
  <c r="L18" i="2"/>
  <c r="L26" i="2" s="1"/>
  <c r="K18" i="2"/>
  <c r="K26" i="2" s="1"/>
  <c r="J18" i="2"/>
  <c r="J26" i="2" s="1"/>
  <c r="J13" i="2"/>
  <c r="F15" i="2"/>
  <c r="G15" i="2"/>
  <c r="G12" i="2"/>
  <c r="AM20" i="2" l="1"/>
  <c r="AK20" i="2"/>
  <c r="N26" i="2"/>
  <c r="Q7" i="2"/>
  <c r="I26" i="2"/>
  <c r="M26" i="2"/>
  <c r="R7" i="2"/>
  <c r="S7" i="2"/>
  <c r="H26" i="2"/>
  <c r="T7" i="2"/>
  <c r="G26" i="2"/>
  <c r="O26" i="2"/>
  <c r="P26" i="2"/>
  <c r="L32" i="2"/>
  <c r="I12" i="2"/>
  <c r="O32" i="2"/>
  <c r="N32" i="2"/>
  <c r="M32" i="2"/>
  <c r="K32" i="2"/>
  <c r="J32" i="2"/>
  <c r="I32" i="2"/>
  <c r="H32" i="2"/>
  <c r="G32" i="2"/>
  <c r="F32" i="2"/>
  <c r="E32" i="2"/>
  <c r="D32" i="2"/>
  <c r="C32" i="2"/>
  <c r="P32" i="2"/>
  <c r="P15" i="2"/>
  <c r="O15" i="2"/>
  <c r="N15" i="2"/>
  <c r="M15" i="2"/>
  <c r="L15" i="2"/>
  <c r="K15" i="2"/>
  <c r="K27" i="2" s="1"/>
  <c r="J15" i="2"/>
  <c r="J27" i="2" s="1"/>
  <c r="I15" i="2"/>
  <c r="H15" i="2"/>
  <c r="E15" i="2"/>
  <c r="D15" i="2"/>
  <c r="C15" i="2"/>
  <c r="G27" i="2" s="1"/>
  <c r="N27" i="2" l="1"/>
  <c r="O27" i="2"/>
  <c r="I27" i="2"/>
  <c r="M27" i="2"/>
  <c r="H27" i="2"/>
  <c r="L27" i="2"/>
  <c r="P27" i="2"/>
  <c r="Q15" i="2"/>
  <c r="R15" i="2" s="1"/>
  <c r="S15" i="2" s="1"/>
  <c r="T15" i="2" s="1"/>
  <c r="U15" i="2" s="1"/>
  <c r="P12" i="2"/>
  <c r="Q12" i="2" s="1"/>
  <c r="R12" i="2" s="1"/>
  <c r="S12" i="2" s="1"/>
  <c r="T12" i="2" s="1"/>
  <c r="U12" i="2" s="1"/>
  <c r="O12" i="2"/>
  <c r="N12" i="2"/>
  <c r="M12" i="2"/>
  <c r="K12" i="2"/>
  <c r="H12" i="2"/>
  <c r="E12" i="2"/>
  <c r="F12" i="2"/>
  <c r="D12" i="2"/>
  <c r="C12" i="2"/>
  <c r="L12" i="2"/>
  <c r="P7" i="2"/>
  <c r="O7" i="2"/>
  <c r="N7" i="2"/>
  <c r="M7" i="2"/>
  <c r="K7" i="2"/>
  <c r="J7" i="2"/>
  <c r="I7" i="2"/>
  <c r="H7" i="2"/>
  <c r="G7" i="2"/>
  <c r="F7" i="2"/>
  <c r="E7" i="2"/>
  <c r="D7" i="2"/>
  <c r="C7" i="2"/>
  <c r="L7" i="2"/>
  <c r="G25" i="2" l="1"/>
  <c r="G24" i="2"/>
  <c r="P21" i="2"/>
  <c r="P25" i="2"/>
  <c r="P24" i="2"/>
  <c r="H24" i="2"/>
  <c r="H25" i="2"/>
  <c r="N21" i="2"/>
  <c r="N24" i="2"/>
  <c r="N25" i="2"/>
  <c r="C24" i="2"/>
  <c r="C25" i="2"/>
  <c r="K25" i="2"/>
  <c r="K24" i="2"/>
  <c r="D24" i="2"/>
  <c r="D25" i="2"/>
  <c r="M21" i="2"/>
  <c r="M25" i="2"/>
  <c r="M24" i="2"/>
  <c r="E25" i="2"/>
  <c r="E24" i="2"/>
  <c r="I24" i="2"/>
  <c r="I25" i="2"/>
  <c r="L21" i="2"/>
  <c r="L24" i="2"/>
  <c r="L25" i="2"/>
  <c r="F24" i="2"/>
  <c r="F25" i="2"/>
  <c r="J21" i="2"/>
  <c r="J24" i="2"/>
  <c r="J25" i="2"/>
  <c r="O21" i="2"/>
  <c r="O25" i="2"/>
  <c r="O24" i="2"/>
  <c r="C22" i="2"/>
  <c r="C23" i="2"/>
  <c r="K22" i="2"/>
  <c r="K23" i="2"/>
  <c r="K20" i="2"/>
  <c r="H23" i="2"/>
  <c r="H22" i="2"/>
  <c r="H20" i="2"/>
  <c r="G22" i="2"/>
  <c r="G21" i="2"/>
  <c r="G23" i="2"/>
  <c r="G20" i="2"/>
  <c r="P22" i="2"/>
  <c r="P23" i="2"/>
  <c r="P20" i="2"/>
  <c r="D23" i="2"/>
  <c r="D22" i="2"/>
  <c r="E23" i="2"/>
  <c r="E22" i="2"/>
  <c r="N20" i="2"/>
  <c r="N22" i="2"/>
  <c r="N23" i="2"/>
  <c r="H21" i="2"/>
  <c r="K21" i="2"/>
  <c r="C21" i="2"/>
  <c r="M20" i="2"/>
  <c r="M23" i="2"/>
  <c r="M22" i="2"/>
  <c r="I20" i="2"/>
  <c r="I22" i="2"/>
  <c r="I23" i="2"/>
  <c r="L23" i="2"/>
  <c r="L20" i="2"/>
  <c r="L22" i="2"/>
  <c r="F22" i="2"/>
  <c r="F23" i="2"/>
  <c r="F21" i="2"/>
  <c r="J20" i="2"/>
  <c r="J22" i="2"/>
  <c r="J23" i="2"/>
  <c r="O22" i="2"/>
  <c r="O23" i="2"/>
  <c r="O20" i="2"/>
  <c r="D21" i="2"/>
  <c r="E21" i="2"/>
  <c r="I21" i="2"/>
  <c r="M4" i="1"/>
  <c r="M7" i="1" s="1"/>
  <c r="Q16" i="2" l="1"/>
  <c r="Q17" i="2" s="1"/>
  <c r="Q11" i="2"/>
  <c r="Q8" i="2"/>
  <c r="Q9" i="2"/>
  <c r="Q10" i="2" l="1"/>
  <c r="R16" i="2"/>
  <c r="R17" i="2" s="1"/>
  <c r="R11" i="2"/>
  <c r="R9" i="2"/>
  <c r="R8" i="2"/>
  <c r="R10" i="2" l="1"/>
  <c r="S16" i="2"/>
  <c r="S17" i="2" s="1"/>
  <c r="S11" i="2"/>
  <c r="S9" i="2"/>
  <c r="S8" i="2"/>
  <c r="S10" i="2" l="1"/>
  <c r="T11" i="2"/>
  <c r="T16" i="2"/>
  <c r="T17" i="2" s="1"/>
  <c r="T9" i="2"/>
  <c r="T8" i="2"/>
  <c r="T10" i="2" l="1"/>
  <c r="U11" i="2"/>
  <c r="U16" i="2"/>
  <c r="U17" i="2" s="1"/>
  <c r="U8" i="2"/>
  <c r="U9" i="2"/>
  <c r="U10" i="2" l="1"/>
</calcChain>
</file>

<file path=xl/sharedStrings.xml><?xml version="1.0" encoding="utf-8"?>
<sst xmlns="http://schemas.openxmlformats.org/spreadsheetml/2006/main" count="75" uniqueCount="71">
  <si>
    <t>Price</t>
  </si>
  <si>
    <t>Shares</t>
  </si>
  <si>
    <t>MC</t>
  </si>
  <si>
    <t>Cash</t>
  </si>
  <si>
    <t>Debt</t>
  </si>
  <si>
    <t>EV</t>
  </si>
  <si>
    <t>Main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</si>
  <si>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</si>
  <si>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</si>
  <si>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</si>
  <si>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</si>
  <si>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</si>
  <si>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</si>
  <si>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</si>
  <si>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</si>
  <si>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</si>
  <si>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</si>
  <si>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</si>
  <si>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</si>
  <si>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</si>
  <si>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</si>
  <si>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Smokeable Products</t>
  </si>
  <si>
    <t>Oral Tobacco Products</t>
  </si>
  <si>
    <t>Wine</t>
  </si>
  <si>
    <t>Other</t>
  </si>
  <si>
    <t>Revenue</t>
  </si>
  <si>
    <t>COGS</t>
  </si>
  <si>
    <t>Excise Taxes</t>
  </si>
  <si>
    <t>Gross Profit</t>
  </si>
  <si>
    <t>M&amp;A and R&amp;D</t>
  </si>
  <si>
    <t>OpInc</t>
  </si>
  <si>
    <t>Interest and Debt</t>
  </si>
  <si>
    <t>PreTax</t>
  </si>
  <si>
    <t>Taxes</t>
  </si>
  <si>
    <t>Net Earnings</t>
  </si>
  <si>
    <t>EPS</t>
  </si>
  <si>
    <t>Net Cash</t>
  </si>
  <si>
    <t>Total Assets</t>
  </si>
  <si>
    <t>AP</t>
  </si>
  <si>
    <t>SE</t>
  </si>
  <si>
    <t>PPE</t>
  </si>
  <si>
    <t>AR</t>
  </si>
  <si>
    <t>Inventories</t>
  </si>
  <si>
    <t>Liabilities</t>
  </si>
  <si>
    <t>L+SE</t>
  </si>
  <si>
    <t>Q322</t>
  </si>
  <si>
    <t>Q422</t>
  </si>
  <si>
    <t>Q123</t>
  </si>
  <si>
    <t>Q223</t>
  </si>
  <si>
    <t>Q323</t>
  </si>
  <si>
    <t>Revenue Y/Y</t>
  </si>
  <si>
    <t>Tax Rate</t>
  </si>
  <si>
    <t>Excise Tax Rate</t>
  </si>
  <si>
    <t>COGS Rate</t>
  </si>
  <si>
    <t>M&amp;A Rate</t>
  </si>
  <si>
    <t>Share Buybacks</t>
  </si>
  <si>
    <t>Tax Y/Y</t>
  </si>
  <si>
    <t>Smokeable Products Y/Y</t>
  </si>
  <si>
    <t>Oral Tobacco Y/Y</t>
  </si>
  <si>
    <t>Net Earnings Y/Y</t>
  </si>
  <si>
    <t>Discount</t>
  </si>
  <si>
    <t>Terminal</t>
  </si>
  <si>
    <t>NPV</t>
  </si>
  <si>
    <t>Return</t>
  </si>
  <si>
    <t>underperformed spy for the last 10 years</t>
  </si>
  <si>
    <t>Phillip Morris (PM)</t>
  </si>
  <si>
    <t>British Tobacco (BTI)</t>
  </si>
  <si>
    <t>cant invest in e-cigarretes</t>
  </si>
  <si>
    <t>chewing tobacco best in the industry 42% market share</t>
  </si>
  <si>
    <t>Competitors:</t>
  </si>
  <si>
    <t>dividend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</si>
</sst>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7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4">
    <xf numFmtId="0" fontId="0" fillId="0" borderId="0" xfId="0"/>
    <xf numFmtId="0" fontId="3" fillId="0" borderId="0" xfId="0" applyFont="1"/>
    <xf numFmtId="3" fontId="3" fillId="0" borderId="0" xfId="0" applyNumberFormat="1" applyFont="1"/>
    <xf numFmtId="14" fontId="3" fillId="0" borderId="0" xfId="0" applyNumberFormat="1" applyFont="1"/>
    <xf numFmtId="0" fontId="4" fillId="0" borderId="0" xfId="0" applyFont="1"/>
    <xf numFmtId="3" fontId="4" fillId="0" borderId="0" xfId="0" applyNumberFormat="1" applyFont="1"/>
    <xf numFmtId="4" fontId="3" fillId="0" borderId="0" xfId="0" applyNumberFormat="1" applyFont="1"/>
    <xf numFmtId="0" fontId="2" fillId="0" borderId="0" xfId="0" applyFont="1"/>
    <xf numFmtId="0" fontId="6" fillId="0" borderId="0" xfId="1" applyFont="1"/>
    <xf numFmtId="9" fontId="3" fillId="0" borderId="0" xfId="0" applyNumberFormat="1" applyFont="1"/>
    <xf numFmtId="9" fontId="2" fillId="0" borderId="0" xfId="0" applyNumberFormat="1" applyFont="1"/>
    <xf numFmtId="9" fontId="2" fillId="0" borderId="0" xfId="0" applyNumberFormat="1" applyFont="1" applyBorder="1"/>
    <xf numFmtId="9" fontId="3" fillId="0" borderId="0" xfId="0" applyNumberFormat="1" applyFont="1" applyBorder="1"/>
    <xf numFmtId="0" fontId="3" fillId="0" borderId="0" xfId="0" applyFont="1" applyBorder="1"/>
    <xf numFmtId="1" fontId="3" fillId="0" borderId="0" xfId="0" applyNumberFormat="1" applyFont="1"/>
    <xf numFmtId="2" fontId="3" fillId="0" borderId="0" xfId="0" applyNumberFormat="1" applyFont="1"/>
    <xf numFmtId="0" fontId="1" fillId="0" borderId="0" xfId="0" applyFont="1"/>
    <xf numFmtId="9" fontId="1" fillId="0" borderId="0" xfId="0" applyNumberFormat="1" applyFont="1"/>
    <xf numFmtId="0" fontId="1" fillId="0" borderId="1" xfId="0" applyFont="1" applyBorder="1"/>
    <xf numFmtId="164" fontId="1" fillId="0" borderId="2" xfId="0" applyNumberFormat="1" applyFont="1" applyBorder="1"/>
    <xf numFmtId="0" fontId="1" fillId="0" borderId="3" xfId="0" applyFont="1" applyBorder="1"/>
    <xf numFmtId="9" fontId="1" fillId="0" borderId="4" xfId="0" applyNumberFormat="1" applyFont="1" applyBorder="1"/>
    <xf numFmtId="3" fontId="1" fillId="0" borderId="3" xfId="0" applyNumberFormat="1" applyFont="1" applyBorder="1"/>
    <xf numFmtId="38" fontId="1" fillId="0" borderId="4" xfId="0" applyNumberFormat="1" applyFont="1" applyBorder="1"/>
    <xf numFmtId="4" fontId="1" fillId="0" borderId="4" xfId="0" applyNumberFormat="1" applyFont="1" applyBorder="1"/>
    <xf numFmtId="3" fontId="1" fillId="0" borderId="4" xfId="0" applyNumberFormat="1" applyFont="1" applyBorder="1"/>
    <xf numFmtId="3" fontId="1" fillId="0" borderId="5" xfId="0" applyNumberFormat="1" applyFont="1" applyBorder="1"/>
    <xf numFmtId="10" fontId="3" fillId="0" borderId="0" xfId="0" applyNumberFormat="1" applyFont="1"/>
    <xf numFmtId="0" fontId="3" fillId="0" borderId="2" xfId="0" applyFont="1" applyBorder="1"/>
    <xf numFmtId="0" fontId="3" fillId="0" borderId="4" xfId="0" applyFont="1" applyBorder="1"/>
    <xf numFmtId="0" fontId="3" fillId="0" borderId="3" xfId="0" applyFont="1" applyBorder="1"/>
    <xf numFmtId="0" fontId="3" fillId="0" borderId="5" xfId="0" applyFont="1" applyBorder="1"/>
    <xf numFmtId="0" fontId="3" fillId="0" borderId="6" xfId="0" applyFont="1" applyBorder="1"/>
    <xf numFmtId="9" fontId="1" fillId="0" borderId="6" xfId="0" applyNumberFormat="1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607695</xdr:colOff>
      <xdr:row>0</xdr:row>
      <xdr:rowOff>15240</xdr:rowOff>
    </xdr:from>
    <xdr:to>
      <xdr:col>16</xdr:col>
      <xdr:colOff>7620</xdr:colOff>
      <xdr:row>45</xdr:row>
      <xdr:rowOff>152400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BEED0635-4BB7-4C83-AAA6-54F700F3B959}"/>
            </a:ext>
          </a:extLst>
        </xdr:cNvPr>
        <xdr:cNvCxnSpPr/>
      </xdr:nvCxnSpPr>
      <xdr:spPr>
        <a:xfrm flipH="1">
          <a:off x="10447020" y="15240"/>
          <a:ext cx="9525" cy="742378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600075</xdr:colOff>
      <xdr:row>0</xdr:row>
      <xdr:rowOff>19050</xdr:rowOff>
    </xdr:from>
    <xdr:to>
      <xdr:col>40</xdr:col>
      <xdr:colOff>0</xdr:colOff>
      <xdr:row>38</xdr:row>
      <xdr:rowOff>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8412C5D0-71D6-8166-1D8E-99A349F98E95}"/>
            </a:ext>
          </a:extLst>
        </xdr:cNvPr>
        <xdr:cNvCxnSpPr/>
      </xdr:nvCxnSpPr>
      <xdr:spPr>
        <a:xfrm flipH="1">
          <a:off x="25069800" y="19050"/>
          <a:ext cx="9525" cy="61341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M17"/>
  <sheetViews>
    <sheetView workbookViewId="0">
      <selection activeCell="C5" sqref="C5"/>
    </sheetView>
  </sheetViews>
  <sheetFormatPr defaultColWidth="9.109375" defaultRowHeight="13.2" x14ac:dyDescent="0.25"/>
  <cols>
    <col min="1" max="11" width="9.109375" style="1"/>
    <col min="12" max="12" width="11" style="1" bestFit="1" customWidth="1"/>
    <col min="13" max="16384" width="9.109375" style="1"/>
  </cols>
  <sheetData>
    <row r="2" spans="3:13" x14ac:dyDescent="0.25">
      <c r="L2" s="1" t="s">
        <v>0</v>
      </c>
      <c r="M2" s="1">
        <v>44.22</v>
      </c>
    </row>
    <row r="3" spans="3:13" x14ac:dyDescent="0.25">
      <c r="C3" s="16" t="s">
        <v>64</v>
      </c>
      <c r="L3" s="1" t="s">
        <v>1</v>
      </c>
      <c r="M3" s="2">
        <v>1800</v>
      </c>
    </row>
    <row r="4" spans="3:13" x14ac:dyDescent="0.25">
      <c r="C4" s="16" t="s">
        <v>67</v>
      </c>
      <c r="L4" s="1" t="s">
        <v>2</v>
      </c>
      <c r="M4" s="2">
        <f>M3*M2</f>
        <v>79596</v>
      </c>
    </row>
    <row r="5" spans="3:13" x14ac:dyDescent="0.25">
      <c r="C5" s="16" t="s">
        <v>68</v>
      </c>
      <c r="L5" s="1" t="s">
        <v>3</v>
      </c>
      <c r="M5" s="2">
        <v>2567</v>
      </c>
    </row>
    <row r="6" spans="3:13" x14ac:dyDescent="0.25">
      <c r="L6" s="1" t="s">
        <v>4</v>
      </c>
      <c r="M6" s="2">
        <v>2634</v>
      </c>
    </row>
    <row r="7" spans="3:13" x14ac:dyDescent="0.25">
      <c r="L7" s="1" t="s">
        <v>5</v>
      </c>
      <c r="M7" s="2">
        <f>M4-M5+M6</f>
        <v>79663</v>
      </c>
    </row>
    <row r="13" spans="3:13" x14ac:dyDescent="0.25">
      <c r="C13" s="18" t="s">
        <v>69</v>
      </c>
      <c r="D13" s="28"/>
    </row>
    <row r="14" spans="3:13" x14ac:dyDescent="0.25">
      <c r="C14" s="20" t="s">
        <v>65</v>
      </c>
      <c r="D14" s="29"/>
    </row>
    <row r="15" spans="3:13" x14ac:dyDescent="0.25">
      <c r="C15" s="20" t="s">
        <v>66</v>
      </c>
      <c r="D15" s="29"/>
    </row>
    <row r="16" spans="3:13" x14ac:dyDescent="0.25">
      <c r="C16" s="30"/>
      <c r="D16" s="29"/>
    </row>
    <row r="17" spans="3:4" x14ac:dyDescent="0.25">
      <c r="C17" s="31"/>
      <c r="D17" s="3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8CCE6-9C82-4B7C-8973-62026B03EF08}">
  <dimension ref="A1:DF42"/>
  <sheetViews>
    <sheetView tabSelected="1" workbookViewId="0">
      <pane xSplit="2" ySplit="2" topLeftCell="AB3" activePane="bottomRight" state="frozen"/>
      <selection pane="topRight" activeCell="C1" sqref="C1"/>
      <selection pane="bottomLeft" activeCell="A3" sqref="A3"/>
      <selection pane="bottomRight" activeCell="AK17" sqref="AK17"/>
    </sheetView>
  </sheetViews>
  <sheetFormatPr defaultColWidth="9.109375" defaultRowHeight="13.2" x14ac:dyDescent="0.25"/>
  <cols>
    <col min="1" max="1" width="5.44140625" style="1" bestFit="1" customWidth="1"/>
    <col min="2" max="2" width="20.33203125" style="1" bestFit="1" customWidth="1"/>
    <col min="3" max="5" width="9.109375" style="1"/>
    <col min="6" max="6" width="10.109375" style="1" bestFit="1" customWidth="1"/>
    <col min="7" max="9" width="9.109375" style="1"/>
    <col min="10" max="10" width="10.109375" style="1" bestFit="1" customWidth="1"/>
    <col min="11" max="13" width="9.109375" style="1"/>
    <col min="14" max="14" width="10.109375" style="1" bestFit="1" customWidth="1"/>
    <col min="15" max="16384" width="9.109375" style="1"/>
  </cols>
  <sheetData>
    <row r="1" spans="1:110" x14ac:dyDescent="0.25">
      <c r="A1" s="8" t="s">
        <v>6</v>
      </c>
      <c r="C1" s="3">
        <v>43555</v>
      </c>
      <c r="D1" s="3">
        <v>43646</v>
      </c>
      <c r="E1" s="3">
        <v>43738</v>
      </c>
      <c r="F1" s="3">
        <v>43830</v>
      </c>
      <c r="G1" s="3">
        <v>43921</v>
      </c>
      <c r="H1" s="3">
        <v>44012</v>
      </c>
      <c r="I1" s="3">
        <v>44104</v>
      </c>
      <c r="J1" s="3">
        <v>44196</v>
      </c>
      <c r="K1" s="3">
        <v>44286</v>
      </c>
      <c r="L1" s="3">
        <v>44377</v>
      </c>
      <c r="M1" s="3">
        <v>44469</v>
      </c>
      <c r="N1" s="3">
        <v>44561</v>
      </c>
      <c r="O1" s="3">
        <v>44651</v>
      </c>
      <c r="P1" s="3">
        <v>44742</v>
      </c>
    </row>
    <row r="2" spans="1:110" x14ac:dyDescent="0.25">
      <c r="C2" s="1" t="s">
        <v>7</v>
      </c>
      <c r="D2" s="1" t="s">
        <v>8</v>
      </c>
      <c r="E2" s="1" t="s">
        <v>9</v>
      </c>
      <c r="F2" s="1" t="s">
        <v>10</v>
      </c>
      <c r="G2" s="1" t="s">
        <v>11</v>
      </c>
      <c r="H2" s="1" t="s">
        <v>12</v>
      </c>
      <c r="I2" s="1" t="s">
        <v>13</v>
      </c>
      <c r="J2" s="1" t="s">
        <v>14</v>
      </c>
      <c r="K2" s="1" t="s">
        <v>15</v>
      </c>
      <c r="L2" s="1" t="s">
        <v>16</v>
      </c>
      <c r="M2" s="1" t="s">
        <v>17</v>
      </c>
      <c r="N2" s="1" t="s">
        <v>18</v>
      </c>
      <c r="O2" s="1" t="s">
        <v>19</v>
      </c>
      <c r="P2" s="1" t="s">
        <v>20</v>
      </c>
      <c r="Q2" s="7" t="s">
        <v>45</v>
      </c>
      <c r="R2" s="7" t="s">
        <v>46</v>
      </c>
      <c r="S2" s="7" t="s">
        <v>47</v>
      </c>
      <c r="T2" s="7" t="s">
        <v>48</v>
      </c>
      <c r="U2" s="7" t="s">
        <v>49</v>
      </c>
      <c r="AB2" s="16"/>
      <c r="AC2" s="1">
        <v>2010</v>
      </c>
      <c r="AD2" s="1">
        <f>AC2+1</f>
        <v>2011</v>
      </c>
      <c r="AE2" s="1">
        <f t="shared" ref="AE2:AN2" si="0">AD2+1</f>
        <v>2012</v>
      </c>
      <c r="AF2" s="1">
        <f t="shared" si="0"/>
        <v>2013</v>
      </c>
      <c r="AG2" s="1">
        <f t="shared" si="0"/>
        <v>2014</v>
      </c>
      <c r="AH2" s="1">
        <f t="shared" si="0"/>
        <v>2015</v>
      </c>
      <c r="AI2" s="1">
        <f t="shared" si="0"/>
        <v>2016</v>
      </c>
      <c r="AJ2" s="1">
        <f t="shared" si="0"/>
        <v>2017</v>
      </c>
      <c r="AK2" s="1">
        <f t="shared" si="0"/>
        <v>2018</v>
      </c>
      <c r="AL2" s="1">
        <f t="shared" si="0"/>
        <v>2019</v>
      </c>
      <c r="AM2" s="1">
        <f t="shared" si="0"/>
        <v>2020</v>
      </c>
      <c r="AN2" s="1">
        <f t="shared" si="0"/>
        <v>2021</v>
      </c>
      <c r="AO2" s="1">
        <f t="shared" ref="AO2" si="1">AN2+1</f>
        <v>2022</v>
      </c>
      <c r="AP2" s="1">
        <f t="shared" ref="AP2" si="2">AO2+1</f>
        <v>2023</v>
      </c>
      <c r="AQ2" s="1">
        <f t="shared" ref="AQ2" si="3">AP2+1</f>
        <v>2024</v>
      </c>
      <c r="AR2" s="1">
        <f t="shared" ref="AR2" si="4">AQ2+1</f>
        <v>2025</v>
      </c>
      <c r="AS2" s="1">
        <f t="shared" ref="AS2" si="5">AR2+1</f>
        <v>2026</v>
      </c>
      <c r="AT2" s="1">
        <f t="shared" ref="AT2" si="6">AS2+1</f>
        <v>2027</v>
      </c>
      <c r="AU2" s="1">
        <f t="shared" ref="AU2" si="7">AT2+1</f>
        <v>2028</v>
      </c>
      <c r="AV2" s="1">
        <f t="shared" ref="AV2" si="8">AU2+1</f>
        <v>2029</v>
      </c>
      <c r="AW2" s="1">
        <f t="shared" ref="AW2" si="9">AV2+1</f>
        <v>2030</v>
      </c>
      <c r="AX2" s="1">
        <f t="shared" ref="AX2" si="10">AW2+1</f>
        <v>2031</v>
      </c>
      <c r="AY2" s="1">
        <f t="shared" ref="AY2" si="11">AX2+1</f>
        <v>2032</v>
      </c>
      <c r="AZ2" s="1">
        <f t="shared" ref="AZ2" si="12">AY2+1</f>
        <v>2033</v>
      </c>
      <c r="BA2" s="1">
        <f t="shared" ref="BA2" si="13">AZ2+1</f>
        <v>2034</v>
      </c>
      <c r="BB2" s="1">
        <f t="shared" ref="BB2" si="14">BA2+1</f>
        <v>2035</v>
      </c>
      <c r="BC2" s="1">
        <f t="shared" ref="BC2" si="15">BB2+1</f>
        <v>2036</v>
      </c>
      <c r="BD2" s="1">
        <f t="shared" ref="BD2" si="16">BC2+1</f>
        <v>2037</v>
      </c>
      <c r="BE2" s="1">
        <f t="shared" ref="BE2" si="17">BD2+1</f>
        <v>2038</v>
      </c>
      <c r="BF2" s="1">
        <f t="shared" ref="BF2" si="18">BE2+1</f>
        <v>2039</v>
      </c>
      <c r="BG2" s="1">
        <f t="shared" ref="BG2" si="19">BF2+1</f>
        <v>2040</v>
      </c>
      <c r="BH2" s="1">
        <f t="shared" ref="BH2" si="20">BG2+1</f>
        <v>2041</v>
      </c>
      <c r="BI2" s="1">
        <f t="shared" ref="BI2" si="21">BH2+1</f>
        <v>2042</v>
      </c>
      <c r="BJ2" s="1">
        <f t="shared" ref="BJ2" si="22">BI2+1</f>
        <v>2043</v>
      </c>
      <c r="BK2" s="1">
        <f t="shared" ref="BK2" si="23">BJ2+1</f>
        <v>2044</v>
      </c>
      <c r="BL2" s="1">
        <f t="shared" ref="BL2" si="24">BK2+1</f>
        <v>2045</v>
      </c>
      <c r="BM2" s="1">
        <f t="shared" ref="BM2" si="25">BL2+1</f>
        <v>2046</v>
      </c>
      <c r="BN2" s="1">
        <f t="shared" ref="BN2" si="26">BM2+1</f>
        <v>2047</v>
      </c>
      <c r="BO2" s="1">
        <f t="shared" ref="BO2" si="27">BN2+1</f>
        <v>2048</v>
      </c>
      <c r="BP2" s="1">
        <f t="shared" ref="BP2" si="28">BO2+1</f>
        <v>2049</v>
      </c>
      <c r="BQ2" s="1">
        <f t="shared" ref="BQ2" si="29">BP2+1</f>
        <v>2050</v>
      </c>
      <c r="BR2" s="1">
        <f t="shared" ref="BR2" si="30">BQ2+1</f>
        <v>2051</v>
      </c>
      <c r="BS2" s="1">
        <f t="shared" ref="BS2" si="31">BR2+1</f>
        <v>2052</v>
      </c>
      <c r="BT2" s="1">
        <f t="shared" ref="BT2" si="32">BS2+1</f>
        <v>2053</v>
      </c>
      <c r="BU2" s="1">
        <f t="shared" ref="BU2" si="33">BT2+1</f>
        <v>2054</v>
      </c>
      <c r="BV2" s="1">
        <f t="shared" ref="BV2" si="34">BU2+1</f>
        <v>2055</v>
      </c>
      <c r="BW2" s="1">
        <f t="shared" ref="BW2" si="35">BV2+1</f>
        <v>2056</v>
      </c>
      <c r="BX2" s="1">
        <f t="shared" ref="BX2" si="36">BW2+1</f>
        <v>2057</v>
      </c>
      <c r="BY2" s="1">
        <f t="shared" ref="BY2" si="37">BX2+1</f>
        <v>2058</v>
      </c>
      <c r="BZ2" s="1">
        <f t="shared" ref="BZ2" si="38">BY2+1</f>
        <v>2059</v>
      </c>
      <c r="CA2" s="1">
        <f t="shared" ref="CA2" si="39">BZ2+1</f>
        <v>2060</v>
      </c>
      <c r="CB2" s="1">
        <f t="shared" ref="CB2" si="40">CA2+1</f>
        <v>2061</v>
      </c>
      <c r="CC2" s="1">
        <f t="shared" ref="CC2" si="41">CB2+1</f>
        <v>2062</v>
      </c>
      <c r="CD2" s="1">
        <f t="shared" ref="CD2" si="42">CC2+1</f>
        <v>2063</v>
      </c>
      <c r="CE2" s="1">
        <f t="shared" ref="CE2" si="43">CD2+1</f>
        <v>2064</v>
      </c>
      <c r="CF2" s="1">
        <f t="shared" ref="CF2" si="44">CE2+1</f>
        <v>2065</v>
      </c>
      <c r="CG2" s="1">
        <f t="shared" ref="CG2" si="45">CF2+1</f>
        <v>2066</v>
      </c>
      <c r="CH2" s="1">
        <f t="shared" ref="CH2" si="46">CG2+1</f>
        <v>2067</v>
      </c>
      <c r="CI2" s="1">
        <f t="shared" ref="CI2" si="47">CH2+1</f>
        <v>2068</v>
      </c>
      <c r="CJ2" s="1">
        <f t="shared" ref="CJ2" si="48">CI2+1</f>
        <v>2069</v>
      </c>
      <c r="CK2" s="1">
        <f t="shared" ref="CK2" si="49">CJ2+1</f>
        <v>2070</v>
      </c>
      <c r="CL2" s="1">
        <f t="shared" ref="CL2" si="50">CK2+1</f>
        <v>2071</v>
      </c>
      <c r="CM2" s="1">
        <f t="shared" ref="CM2" si="51">CL2+1</f>
        <v>2072</v>
      </c>
      <c r="CN2" s="1">
        <f t="shared" ref="CN2" si="52">CM2+1</f>
        <v>2073</v>
      </c>
      <c r="CO2" s="1">
        <f t="shared" ref="CO2" si="53">CN2+1</f>
        <v>2074</v>
      </c>
      <c r="CP2" s="1">
        <f t="shared" ref="CP2" si="54">CO2+1</f>
        <v>2075</v>
      </c>
      <c r="CQ2" s="1">
        <f t="shared" ref="CQ2" si="55">CP2+1</f>
        <v>2076</v>
      </c>
      <c r="CR2" s="1">
        <f t="shared" ref="CR2" si="56">CQ2+1</f>
        <v>2077</v>
      </c>
      <c r="CS2" s="1">
        <f t="shared" ref="CS2" si="57">CR2+1</f>
        <v>2078</v>
      </c>
      <c r="CT2" s="1">
        <f t="shared" ref="CT2" si="58">CS2+1</f>
        <v>2079</v>
      </c>
      <c r="CU2" s="1">
        <f t="shared" ref="CU2" si="59">CT2+1</f>
        <v>2080</v>
      </c>
      <c r="CV2" s="1">
        <f t="shared" ref="CV2" si="60">CU2+1</f>
        <v>2081</v>
      </c>
      <c r="CW2" s="1">
        <f t="shared" ref="CW2" si="61">CV2+1</f>
        <v>2082</v>
      </c>
      <c r="CX2" s="1">
        <f t="shared" ref="CX2" si="62">CW2+1</f>
        <v>2083</v>
      </c>
      <c r="CY2" s="1">
        <f t="shared" ref="CY2" si="63">CX2+1</f>
        <v>2084</v>
      </c>
      <c r="CZ2" s="1">
        <f t="shared" ref="CZ2" si="64">CY2+1</f>
        <v>2085</v>
      </c>
      <c r="DA2" s="1">
        <f t="shared" ref="DA2" si="65">CZ2+1</f>
        <v>2086</v>
      </c>
      <c r="DB2" s="1">
        <f t="shared" ref="DB2" si="66">DA2+1</f>
        <v>2087</v>
      </c>
      <c r="DC2" s="1">
        <f t="shared" ref="DC2" si="67">DB2+1</f>
        <v>2088</v>
      </c>
      <c r="DD2" s="1">
        <f t="shared" ref="DD2" si="68">DC2+1</f>
        <v>2089</v>
      </c>
      <c r="DE2" s="1">
        <f t="shared" ref="DE2" si="69">DD2+1</f>
        <v>2090</v>
      </c>
      <c r="DF2" s="1">
        <f t="shared" ref="DF2" si="70">DE2+1</f>
        <v>2091</v>
      </c>
    </row>
    <row r="3" spans="1:110" x14ac:dyDescent="0.25">
      <c r="B3" s="1" t="s">
        <v>21</v>
      </c>
      <c r="C3" s="2">
        <v>4935</v>
      </c>
      <c r="D3" s="2">
        <v>5853</v>
      </c>
      <c r="E3" s="2">
        <v>6049</v>
      </c>
      <c r="F3" s="2">
        <v>5159</v>
      </c>
      <c r="G3" s="2">
        <v>5606</v>
      </c>
      <c r="H3" s="2">
        <v>5603</v>
      </c>
      <c r="I3" s="2">
        <v>6313</v>
      </c>
      <c r="J3" s="2">
        <v>5567</v>
      </c>
      <c r="K3" s="2">
        <v>5250</v>
      </c>
      <c r="L3" s="2">
        <v>6050</v>
      </c>
      <c r="M3" s="2">
        <v>5975</v>
      </c>
      <c r="N3" s="2">
        <v>5591</v>
      </c>
      <c r="O3" s="2">
        <v>5265</v>
      </c>
      <c r="P3" s="2">
        <v>5873</v>
      </c>
      <c r="Q3" s="2">
        <f>P3*1.03</f>
        <v>6049.1900000000005</v>
      </c>
      <c r="R3" s="2">
        <f t="shared" ref="R3:U3" si="71">Q3*1.03</f>
        <v>6230.6657000000005</v>
      </c>
      <c r="S3" s="2">
        <f t="shared" si="71"/>
        <v>6417.5856710000007</v>
      </c>
      <c r="T3" s="2">
        <f t="shared" si="71"/>
        <v>6610.1132411300014</v>
      </c>
      <c r="U3" s="2">
        <f t="shared" si="71"/>
        <v>6808.4166383639013</v>
      </c>
      <c r="AC3" s="2">
        <v>22191</v>
      </c>
      <c r="AD3" s="2">
        <v>21970</v>
      </c>
      <c r="AE3" s="2">
        <v>22216</v>
      </c>
      <c r="AF3" s="2">
        <v>21868</v>
      </c>
      <c r="AG3" s="2">
        <v>21939</v>
      </c>
      <c r="AH3" s="2">
        <v>22792</v>
      </c>
      <c r="AI3" s="2">
        <v>22851</v>
      </c>
      <c r="AJ3" s="2">
        <v>22636</v>
      </c>
      <c r="AK3" s="2">
        <v>22297</v>
      </c>
      <c r="AL3" s="2">
        <v>21996</v>
      </c>
      <c r="AM3" s="2">
        <v>23089</v>
      </c>
      <c r="AN3" s="2">
        <v>22866</v>
      </c>
    </row>
    <row r="4" spans="1:110" x14ac:dyDescent="0.25">
      <c r="B4" s="1" t="s">
        <v>22</v>
      </c>
      <c r="C4" s="2">
        <v>540</v>
      </c>
      <c r="D4" s="2">
        <v>602</v>
      </c>
      <c r="E4" s="2">
        <v>620</v>
      </c>
      <c r="F4" s="2">
        <v>605</v>
      </c>
      <c r="G4" s="2">
        <v>601</v>
      </c>
      <c r="H4" s="2">
        <v>660</v>
      </c>
      <c r="I4" s="2">
        <v>640</v>
      </c>
      <c r="J4" s="2">
        <v>632</v>
      </c>
      <c r="K4" s="2">
        <v>626</v>
      </c>
      <c r="L4" s="2">
        <v>693</v>
      </c>
      <c r="M4" s="2">
        <v>626</v>
      </c>
      <c r="N4" s="2">
        <v>663</v>
      </c>
      <c r="O4" s="2">
        <v>613</v>
      </c>
      <c r="P4" s="2">
        <v>665</v>
      </c>
      <c r="Q4" s="2">
        <f>P4*1.02</f>
        <v>678.30000000000007</v>
      </c>
      <c r="R4" s="2">
        <f t="shared" ref="R4:U4" si="72">Q4*1.02</f>
        <v>691.8660000000001</v>
      </c>
      <c r="S4" s="2">
        <f t="shared" si="72"/>
        <v>705.70332000000008</v>
      </c>
      <c r="T4" s="2">
        <f t="shared" si="72"/>
        <v>719.81738640000015</v>
      </c>
      <c r="U4" s="2">
        <f t="shared" si="72"/>
        <v>734.21373412800017</v>
      </c>
      <c r="AC4" s="2">
        <v>1552</v>
      </c>
      <c r="AD4" s="2">
        <v>1627</v>
      </c>
      <c r="AE4" s="2">
        <v>1691</v>
      </c>
      <c r="AF4" s="2">
        <v>1778</v>
      </c>
      <c r="AG4" s="2">
        <v>1809</v>
      </c>
      <c r="AH4" s="2">
        <v>1879</v>
      </c>
      <c r="AI4" s="2">
        <v>2051</v>
      </c>
      <c r="AJ4" s="2">
        <v>2155</v>
      </c>
      <c r="AK4" s="2">
        <v>2262</v>
      </c>
      <c r="AL4" s="2">
        <v>2367</v>
      </c>
      <c r="AM4" s="2">
        <v>2533</v>
      </c>
      <c r="AN4" s="2">
        <v>2608</v>
      </c>
    </row>
    <row r="5" spans="1:110" x14ac:dyDescent="0.25">
      <c r="B5" s="1" t="s">
        <v>23</v>
      </c>
      <c r="C5" s="2">
        <v>151</v>
      </c>
      <c r="D5" s="2">
        <v>165</v>
      </c>
      <c r="E5" s="2">
        <v>167</v>
      </c>
      <c r="F5" s="2">
        <v>206</v>
      </c>
      <c r="G5" s="2">
        <v>146</v>
      </c>
      <c r="H5" s="2">
        <v>131</v>
      </c>
      <c r="I5" s="2">
        <v>157</v>
      </c>
      <c r="J5" s="2">
        <v>180</v>
      </c>
      <c r="K5" s="2">
        <v>150</v>
      </c>
      <c r="L5" s="2">
        <v>167</v>
      </c>
      <c r="M5" s="2">
        <v>177</v>
      </c>
      <c r="N5" s="2">
        <v>0</v>
      </c>
      <c r="O5" s="2">
        <v>0</v>
      </c>
      <c r="P5" s="2">
        <v>0</v>
      </c>
      <c r="Q5" s="2">
        <v>0</v>
      </c>
      <c r="R5" s="1">
        <v>0</v>
      </c>
      <c r="S5" s="2">
        <v>0</v>
      </c>
      <c r="T5" s="2">
        <v>0</v>
      </c>
      <c r="U5" s="7">
        <v>0</v>
      </c>
      <c r="AC5" s="2">
        <v>459</v>
      </c>
      <c r="AD5" s="2">
        <v>516</v>
      </c>
      <c r="AE5" s="2">
        <v>561</v>
      </c>
      <c r="AF5" s="2">
        <v>609</v>
      </c>
      <c r="AG5" s="2">
        <v>643</v>
      </c>
      <c r="AH5" s="2">
        <v>692</v>
      </c>
      <c r="AI5" s="2">
        <v>746</v>
      </c>
      <c r="AJ5" s="2">
        <v>698</v>
      </c>
      <c r="AK5" s="2">
        <v>691</v>
      </c>
      <c r="AL5" s="2">
        <v>689</v>
      </c>
      <c r="AM5" s="2">
        <v>614</v>
      </c>
      <c r="AN5" s="2">
        <v>494</v>
      </c>
    </row>
    <row r="6" spans="1:110" x14ac:dyDescent="0.25">
      <c r="B6" s="1" t="s">
        <v>24</v>
      </c>
      <c r="C6" s="2">
        <v>2</v>
      </c>
      <c r="D6" s="2">
        <v>-1</v>
      </c>
      <c r="E6" s="2">
        <v>20</v>
      </c>
      <c r="F6" s="2">
        <v>37</v>
      </c>
      <c r="G6" s="2">
        <v>6</v>
      </c>
      <c r="H6" s="2">
        <v>-27</v>
      </c>
      <c r="I6" s="2">
        <v>13</v>
      </c>
      <c r="J6" s="2">
        <v>-75</v>
      </c>
      <c r="K6" s="2">
        <v>10</v>
      </c>
      <c r="L6" s="2">
        <v>26</v>
      </c>
      <c r="M6" s="2">
        <v>8</v>
      </c>
      <c r="N6" s="2">
        <v>1</v>
      </c>
      <c r="O6" s="2">
        <v>14</v>
      </c>
      <c r="P6" s="2">
        <v>5</v>
      </c>
      <c r="Q6" s="2">
        <v>3</v>
      </c>
      <c r="R6" s="14">
        <f>Q6*1.05</f>
        <v>3.1500000000000004</v>
      </c>
      <c r="S6" s="14">
        <f t="shared" ref="S6:U6" si="73">R6*1.05</f>
        <v>3.3075000000000006</v>
      </c>
      <c r="T6" s="14">
        <f t="shared" si="73"/>
        <v>3.4728750000000006</v>
      </c>
      <c r="U6" s="14">
        <f t="shared" si="73"/>
        <v>3.6465187500000007</v>
      </c>
      <c r="AC6" s="2">
        <v>161</v>
      </c>
      <c r="AD6" s="2">
        <v>-313</v>
      </c>
      <c r="AE6" s="2">
        <v>150</v>
      </c>
      <c r="AF6" s="2">
        <v>211</v>
      </c>
      <c r="AG6" s="2">
        <v>131</v>
      </c>
      <c r="AH6" s="2">
        <v>71</v>
      </c>
      <c r="AI6" s="2">
        <v>96</v>
      </c>
      <c r="AJ6" s="2">
        <v>87</v>
      </c>
      <c r="AK6" s="2">
        <v>114</v>
      </c>
      <c r="AL6" s="2">
        <v>58</v>
      </c>
      <c r="AM6" s="2">
        <v>-83</v>
      </c>
      <c r="AN6" s="2">
        <v>45</v>
      </c>
    </row>
    <row r="7" spans="1:110" s="4" customFormat="1" x14ac:dyDescent="0.25">
      <c r="B7" s="4" t="s">
        <v>25</v>
      </c>
      <c r="C7" s="5">
        <f t="shared" ref="C7:K7" si="74">SUM(C3:C6)</f>
        <v>5628</v>
      </c>
      <c r="D7" s="5">
        <f t="shared" si="74"/>
        <v>6619</v>
      </c>
      <c r="E7" s="5">
        <f t="shared" si="74"/>
        <v>6856</v>
      </c>
      <c r="F7" s="5">
        <f t="shared" si="74"/>
        <v>6007</v>
      </c>
      <c r="G7" s="5">
        <f t="shared" si="74"/>
        <v>6359</v>
      </c>
      <c r="H7" s="5">
        <f t="shared" si="74"/>
        <v>6367</v>
      </c>
      <c r="I7" s="5">
        <f t="shared" si="74"/>
        <v>7123</v>
      </c>
      <c r="J7" s="5">
        <f t="shared" si="74"/>
        <v>6304</v>
      </c>
      <c r="K7" s="5">
        <f t="shared" si="74"/>
        <v>6036</v>
      </c>
      <c r="L7" s="5">
        <f>SUM(L3:L6)</f>
        <v>6936</v>
      </c>
      <c r="M7" s="5">
        <f t="shared" ref="M7:P7" si="75">SUM(M3:M6)</f>
        <v>6786</v>
      </c>
      <c r="N7" s="5">
        <f t="shared" si="75"/>
        <v>6255</v>
      </c>
      <c r="O7" s="5">
        <f t="shared" si="75"/>
        <v>5892</v>
      </c>
      <c r="P7" s="5">
        <f t="shared" si="75"/>
        <v>6543</v>
      </c>
      <c r="Q7" s="2">
        <f>SUM(Q3:Q6)</f>
        <v>6730.4900000000007</v>
      </c>
      <c r="R7" s="2">
        <f t="shared" ref="R7:U7" si="76">SUM(R3:R6)</f>
        <v>6925.6817000000001</v>
      </c>
      <c r="S7" s="2">
        <f t="shared" si="76"/>
        <v>7126.5964910000012</v>
      </c>
      <c r="T7" s="2">
        <f t="shared" si="76"/>
        <v>7333.4035025300018</v>
      </c>
      <c r="U7" s="2">
        <f t="shared" si="76"/>
        <v>7546.2768912419015</v>
      </c>
      <c r="Z7" s="5"/>
      <c r="AA7" s="5"/>
      <c r="AB7" s="5"/>
      <c r="AC7" s="5">
        <f t="shared" ref="AC7:AK7" si="77">SUM(AC3:AC6)</f>
        <v>24363</v>
      </c>
      <c r="AD7" s="5">
        <f t="shared" si="77"/>
        <v>23800</v>
      </c>
      <c r="AE7" s="5">
        <f t="shared" si="77"/>
        <v>24618</v>
      </c>
      <c r="AF7" s="5">
        <f t="shared" si="77"/>
        <v>24466</v>
      </c>
      <c r="AG7" s="5">
        <f t="shared" si="77"/>
        <v>24522</v>
      </c>
      <c r="AH7" s="5">
        <f t="shared" si="77"/>
        <v>25434</v>
      </c>
      <c r="AI7" s="5">
        <f t="shared" si="77"/>
        <v>25744</v>
      </c>
      <c r="AJ7" s="5">
        <f t="shared" si="77"/>
        <v>25576</v>
      </c>
      <c r="AK7" s="5">
        <f t="shared" si="77"/>
        <v>25364</v>
      </c>
      <c r="AL7" s="5">
        <f t="shared" ref="AL7:AN7" si="78">SUM(AL3:AL6)</f>
        <v>25110</v>
      </c>
      <c r="AM7" s="5">
        <f t="shared" si="78"/>
        <v>26153</v>
      </c>
      <c r="AN7" s="5">
        <f t="shared" si="78"/>
        <v>26013</v>
      </c>
    </row>
    <row r="8" spans="1:110" x14ac:dyDescent="0.25">
      <c r="B8" s="1" t="s">
        <v>26</v>
      </c>
      <c r="C8" s="2">
        <v>1758</v>
      </c>
      <c r="D8" s="2">
        <v>1874</v>
      </c>
      <c r="E8" s="2">
        <v>1915</v>
      </c>
      <c r="F8" s="2">
        <v>1538</v>
      </c>
      <c r="G8" s="1">
        <v>2173</v>
      </c>
      <c r="H8" s="2">
        <v>1775</v>
      </c>
      <c r="I8" s="2">
        <v>1961</v>
      </c>
      <c r="J8" s="2">
        <v>1909</v>
      </c>
      <c r="K8" s="2">
        <v>1608</v>
      </c>
      <c r="L8" s="2">
        <v>1882</v>
      </c>
      <c r="M8" s="2">
        <v>1858</v>
      </c>
      <c r="N8" s="2">
        <v>1771</v>
      </c>
      <c r="O8" s="2">
        <v>1446</v>
      </c>
      <c r="P8" s="2">
        <v>1708</v>
      </c>
      <c r="Q8" s="2">
        <f>Q7*0.26</f>
        <v>1749.9274000000003</v>
      </c>
      <c r="R8" s="2">
        <f t="shared" ref="R8:U8" si="79">R7*0.26</f>
        <v>1800.677242</v>
      </c>
      <c r="S8" s="2">
        <f t="shared" si="79"/>
        <v>1852.9150876600004</v>
      </c>
      <c r="T8" s="2">
        <f t="shared" si="79"/>
        <v>1906.6849106578006</v>
      </c>
      <c r="U8" s="2">
        <f t="shared" si="79"/>
        <v>1962.0319917228944</v>
      </c>
      <c r="AC8" s="2">
        <v>7704</v>
      </c>
      <c r="AD8" s="2">
        <v>7680</v>
      </c>
      <c r="AE8" s="2">
        <v>7937</v>
      </c>
      <c r="AF8" s="2">
        <v>7206</v>
      </c>
      <c r="AG8" s="2">
        <v>7785</v>
      </c>
      <c r="AH8" s="2">
        <v>7740</v>
      </c>
      <c r="AI8" s="2">
        <v>7765</v>
      </c>
      <c r="AJ8" s="2">
        <v>7531</v>
      </c>
      <c r="AK8" s="2">
        <v>7373</v>
      </c>
      <c r="AL8" s="2">
        <v>7085</v>
      </c>
      <c r="AM8" s="2">
        <v>7818</v>
      </c>
      <c r="AN8" s="2">
        <v>7119</v>
      </c>
    </row>
    <row r="9" spans="1:110" x14ac:dyDescent="0.25">
      <c r="B9" s="1" t="s">
        <v>27</v>
      </c>
      <c r="C9" s="2">
        <v>1239</v>
      </c>
      <c r="D9" s="2">
        <v>1426</v>
      </c>
      <c r="E9" s="2">
        <v>1444</v>
      </c>
      <c r="F9" s="2">
        <v>1205</v>
      </c>
      <c r="G9" s="1">
        <v>1313</v>
      </c>
      <c r="H9" s="2">
        <v>1305</v>
      </c>
      <c r="I9" s="2">
        <v>1445</v>
      </c>
      <c r="J9" s="2">
        <v>1249</v>
      </c>
      <c r="K9" s="2">
        <v>1156</v>
      </c>
      <c r="L9" s="2">
        <v>1322</v>
      </c>
      <c r="M9" s="2">
        <v>1255</v>
      </c>
      <c r="N9" s="2">
        <v>1169</v>
      </c>
      <c r="O9" s="2">
        <v>1073</v>
      </c>
      <c r="P9" s="2">
        <v>1169</v>
      </c>
      <c r="Q9" s="2">
        <f>Q7*0.2</f>
        <v>1346.0980000000002</v>
      </c>
      <c r="R9" s="2">
        <f t="shared" ref="R9:U9" si="80">R7*0.2</f>
        <v>1385.13634</v>
      </c>
      <c r="S9" s="2">
        <f t="shared" si="80"/>
        <v>1425.3192982000003</v>
      </c>
      <c r="T9" s="2">
        <f t="shared" si="80"/>
        <v>1466.6807005060004</v>
      </c>
      <c r="U9" s="2">
        <f t="shared" si="80"/>
        <v>1509.2553782483803</v>
      </c>
      <c r="AC9" s="2">
        <v>7471</v>
      </c>
      <c r="AD9" s="2">
        <v>7181</v>
      </c>
      <c r="AE9" s="2">
        <v>7118</v>
      </c>
      <c r="AF9" s="2">
        <v>6803</v>
      </c>
      <c r="AG9" s="2">
        <v>6577</v>
      </c>
      <c r="AH9" s="2">
        <v>6580</v>
      </c>
      <c r="AI9" s="2">
        <v>6407</v>
      </c>
      <c r="AJ9" s="2">
        <v>6082</v>
      </c>
      <c r="AK9" s="2">
        <v>5737</v>
      </c>
      <c r="AL9" s="2">
        <v>5314</v>
      </c>
      <c r="AM9" s="2">
        <v>5312</v>
      </c>
      <c r="AN9" s="2">
        <v>4902</v>
      </c>
    </row>
    <row r="10" spans="1:110" x14ac:dyDescent="0.25">
      <c r="B10" s="1" t="s">
        <v>28</v>
      </c>
      <c r="C10" s="2">
        <v>2811</v>
      </c>
      <c r="D10" s="2">
        <v>3319</v>
      </c>
      <c r="E10" s="2">
        <v>3497</v>
      </c>
      <c r="F10" s="2">
        <v>3084</v>
      </c>
      <c r="G10" s="1">
        <v>2873</v>
      </c>
      <c r="H10" s="2">
        <v>3287</v>
      </c>
      <c r="I10" s="2">
        <v>3717</v>
      </c>
      <c r="J10" s="2">
        <v>3146</v>
      </c>
      <c r="K10" s="2">
        <v>3272</v>
      </c>
      <c r="L10" s="2">
        <v>3732</v>
      </c>
      <c r="M10" s="2">
        <v>3673</v>
      </c>
      <c r="N10" s="2">
        <v>3315</v>
      </c>
      <c r="O10" s="2">
        <v>3373</v>
      </c>
      <c r="P10" s="2">
        <v>3666</v>
      </c>
      <c r="Q10" s="2">
        <f>Q7-(Q11+Q8+Q9)</f>
        <v>3028.7205000000004</v>
      </c>
      <c r="R10" s="2">
        <f t="shared" ref="R10:U10" si="81">R7-(R11+R8+R9)</f>
        <v>3116.5567650000003</v>
      </c>
      <c r="S10" s="2">
        <f t="shared" si="81"/>
        <v>3206.9684209500001</v>
      </c>
      <c r="T10" s="2">
        <f t="shared" si="81"/>
        <v>3300.0315761385004</v>
      </c>
      <c r="U10" s="2">
        <f t="shared" si="81"/>
        <v>3395.8246010588555</v>
      </c>
      <c r="AC10" s="2">
        <v>9188</v>
      </c>
      <c r="AD10" s="2">
        <v>8939</v>
      </c>
      <c r="AE10" s="2">
        <v>9563</v>
      </c>
      <c r="AF10" s="2">
        <v>10457</v>
      </c>
      <c r="AG10" s="2">
        <v>10160</v>
      </c>
      <c r="AH10" s="2">
        <v>11114</v>
      </c>
      <c r="AI10" s="2">
        <v>11572</v>
      </c>
      <c r="AJ10" s="2">
        <v>11963</v>
      </c>
      <c r="AK10" s="2">
        <v>12254</v>
      </c>
      <c r="AL10" s="2">
        <v>12711</v>
      </c>
      <c r="AM10" s="2">
        <v>13023</v>
      </c>
      <c r="AN10" s="2">
        <v>13992</v>
      </c>
    </row>
    <row r="11" spans="1:110" x14ac:dyDescent="0.25">
      <c r="B11" s="1" t="s">
        <v>29</v>
      </c>
      <c r="C11" s="2">
        <v>533</v>
      </c>
      <c r="D11" s="2">
        <v>569</v>
      </c>
      <c r="E11" s="2">
        <v>552</v>
      </c>
      <c r="F11" s="2">
        <v>572</v>
      </c>
      <c r="G11" s="1">
        <v>537</v>
      </c>
      <c r="H11" s="2">
        <v>491</v>
      </c>
      <c r="I11" s="2">
        <v>557</v>
      </c>
      <c r="J11" s="2">
        <v>569</v>
      </c>
      <c r="K11" s="2">
        <v>582</v>
      </c>
      <c r="L11" s="2">
        <v>546</v>
      </c>
      <c r="M11" s="2">
        <v>722</v>
      </c>
      <c r="N11" s="2">
        <v>582</v>
      </c>
      <c r="O11" s="2">
        <v>489</v>
      </c>
      <c r="P11" s="2">
        <v>561</v>
      </c>
      <c r="Q11" s="2">
        <f>Q7*0.09</f>
        <v>605.7441</v>
      </c>
      <c r="R11" s="2">
        <f t="shared" ref="R11:U11" si="82">R7*0.09</f>
        <v>623.31135299999994</v>
      </c>
      <c r="S11" s="2">
        <f t="shared" si="82"/>
        <v>641.39368419000004</v>
      </c>
      <c r="T11" s="2">
        <f t="shared" si="82"/>
        <v>660.00631522770016</v>
      </c>
      <c r="U11" s="2">
        <f t="shared" si="82"/>
        <v>679.16492021177112</v>
      </c>
      <c r="AC11" s="2">
        <v>2735</v>
      </c>
      <c r="AD11" s="2">
        <v>2643</v>
      </c>
      <c r="AE11" s="2">
        <v>2281</v>
      </c>
      <c r="AF11" s="2">
        <v>2340</v>
      </c>
      <c r="AG11" s="2">
        <v>2539</v>
      </c>
      <c r="AH11" s="2">
        <v>2708</v>
      </c>
      <c r="AI11" s="2">
        <v>2662</v>
      </c>
      <c r="AJ11" s="2">
        <v>2338</v>
      </c>
      <c r="AK11" s="2">
        <v>2756</v>
      </c>
      <c r="AL11" s="2">
        <v>2226</v>
      </c>
      <c r="AM11" s="2">
        <v>2154</v>
      </c>
      <c r="AN11" s="2">
        <v>2432</v>
      </c>
    </row>
    <row r="12" spans="1:110" x14ac:dyDescent="0.25">
      <c r="B12" s="1" t="s">
        <v>30</v>
      </c>
      <c r="C12" s="2">
        <f t="shared" ref="C12:K12" si="83">C10-C11</f>
        <v>2278</v>
      </c>
      <c r="D12" s="2">
        <f t="shared" si="83"/>
        <v>2750</v>
      </c>
      <c r="E12" s="2">
        <f>E10-E11</f>
        <v>2945</v>
      </c>
      <c r="F12" s="2">
        <f t="shared" si="83"/>
        <v>2512</v>
      </c>
      <c r="G12" s="2">
        <f t="shared" si="83"/>
        <v>2336</v>
      </c>
      <c r="H12" s="2">
        <f t="shared" si="83"/>
        <v>2796</v>
      </c>
      <c r="I12" s="2">
        <f>I10-I11</f>
        <v>3160</v>
      </c>
      <c r="J12" s="2">
        <v>2581</v>
      </c>
      <c r="K12" s="2">
        <f t="shared" si="83"/>
        <v>2690</v>
      </c>
      <c r="L12" s="2">
        <f>L10-L11</f>
        <v>3186</v>
      </c>
      <c r="M12" s="2">
        <f t="shared" ref="M12:P12" si="84">M10-M11</f>
        <v>2951</v>
      </c>
      <c r="N12" s="2">
        <f t="shared" si="84"/>
        <v>2733</v>
      </c>
      <c r="O12" s="2">
        <f t="shared" si="84"/>
        <v>2884</v>
      </c>
      <c r="P12" s="2">
        <f t="shared" si="84"/>
        <v>3105</v>
      </c>
      <c r="Q12" s="2">
        <f>P12*1.05</f>
        <v>3260.25</v>
      </c>
      <c r="R12" s="2">
        <f t="shared" ref="R12:U12" si="85">Q12*1.05</f>
        <v>3423.2625000000003</v>
      </c>
      <c r="S12" s="2">
        <f t="shared" si="85"/>
        <v>3594.4256250000003</v>
      </c>
      <c r="T12" s="2">
        <f t="shared" si="85"/>
        <v>3774.1469062500005</v>
      </c>
      <c r="U12" s="2">
        <f t="shared" si="85"/>
        <v>3962.8542515625008</v>
      </c>
      <c r="AC12" s="2">
        <v>6228</v>
      </c>
      <c r="AD12" s="2">
        <v>6068</v>
      </c>
      <c r="AE12" s="2">
        <v>7253</v>
      </c>
      <c r="AF12" s="2">
        <v>8084</v>
      </c>
      <c r="AG12" s="2">
        <v>7620</v>
      </c>
      <c r="AH12" s="2">
        <v>8361</v>
      </c>
      <c r="AI12" s="2">
        <v>8761</v>
      </c>
      <c r="AJ12" s="2">
        <v>9593</v>
      </c>
      <c r="AK12" s="2">
        <v>9115</v>
      </c>
      <c r="AL12" s="2">
        <v>10326</v>
      </c>
      <c r="AM12" s="2">
        <v>10873</v>
      </c>
      <c r="AN12" s="2">
        <v>11560</v>
      </c>
    </row>
    <row r="13" spans="1:110" x14ac:dyDescent="0.25">
      <c r="B13" s="1" t="s">
        <v>31</v>
      </c>
      <c r="C13" s="2">
        <v>384</v>
      </c>
      <c r="D13" s="2">
        <v>312</v>
      </c>
      <c r="E13" s="2">
        <v>293</v>
      </c>
      <c r="F13" s="2">
        <v>2353</v>
      </c>
      <c r="G13" s="1">
        <v>275</v>
      </c>
      <c r="H13" s="2">
        <v>308</v>
      </c>
      <c r="I13" s="2">
        <v>310</v>
      </c>
      <c r="J13" s="2">
        <f>784</f>
        <v>784</v>
      </c>
      <c r="K13" s="2">
        <v>308</v>
      </c>
      <c r="L13" s="2">
        <v>295</v>
      </c>
      <c r="M13" s="2">
        <v>266</v>
      </c>
      <c r="N13" s="2">
        <v>293</v>
      </c>
      <c r="O13" s="2">
        <v>281</v>
      </c>
      <c r="P13" s="2">
        <v>295</v>
      </c>
      <c r="Q13" s="2"/>
      <c r="S13" s="2"/>
      <c r="T13" s="2"/>
      <c r="AC13" s="2">
        <v>1133</v>
      </c>
      <c r="AD13" s="2">
        <v>1216</v>
      </c>
      <c r="AE13" s="2">
        <v>1126</v>
      </c>
      <c r="AF13" s="2">
        <v>1049</v>
      </c>
      <c r="AG13" s="2">
        <v>808</v>
      </c>
      <c r="AH13" s="2">
        <v>817</v>
      </c>
      <c r="AI13" s="2">
        <v>747</v>
      </c>
      <c r="AJ13" s="2">
        <v>705</v>
      </c>
      <c r="AK13" s="2">
        <v>665</v>
      </c>
      <c r="AL13" s="2">
        <v>1280</v>
      </c>
      <c r="AM13" s="2">
        <v>1209</v>
      </c>
      <c r="AN13" s="2">
        <v>1162</v>
      </c>
    </row>
    <row r="14" spans="1:110" x14ac:dyDescent="0.25">
      <c r="B14" s="1" t="s">
        <v>32</v>
      </c>
      <c r="C14" s="2">
        <v>1516</v>
      </c>
      <c r="D14" s="2">
        <v>2601</v>
      </c>
      <c r="E14" s="2">
        <v>2128</v>
      </c>
      <c r="F14" s="2">
        <v>291</v>
      </c>
      <c r="G14" s="1">
        <v>2018</v>
      </c>
      <c r="H14" s="2">
        <v>2565</v>
      </c>
      <c r="I14" s="2">
        <v>324</v>
      </c>
      <c r="J14" s="2">
        <v>1983</v>
      </c>
      <c r="K14" s="2">
        <v>1937</v>
      </c>
      <c r="L14" s="2">
        <v>2909</v>
      </c>
      <c r="M14" s="2">
        <v>-3036</v>
      </c>
      <c r="N14" s="2">
        <v>2573</v>
      </c>
      <c r="O14" s="2">
        <v>2954</v>
      </c>
      <c r="P14" s="2">
        <v>1885</v>
      </c>
      <c r="Q14" s="2"/>
      <c r="S14" s="2"/>
      <c r="T14" s="2"/>
      <c r="AC14" s="2">
        <v>5723</v>
      </c>
      <c r="AD14" s="2">
        <v>5582</v>
      </c>
      <c r="AE14" s="2">
        <v>6477</v>
      </c>
      <c r="AF14" s="2">
        <v>6942</v>
      </c>
      <c r="AG14" s="2">
        <v>7774</v>
      </c>
      <c r="AH14" s="2">
        <v>8078</v>
      </c>
      <c r="AI14" s="2">
        <v>21852</v>
      </c>
      <c r="AJ14" s="2">
        <v>9828</v>
      </c>
      <c r="AK14" s="2">
        <v>9341</v>
      </c>
      <c r="AL14" s="2">
        <v>766</v>
      </c>
      <c r="AM14" s="2">
        <v>6890</v>
      </c>
      <c r="AN14" s="2">
        <v>3842</v>
      </c>
    </row>
    <row r="15" spans="1:110" x14ac:dyDescent="0.25">
      <c r="B15" s="1" t="s">
        <v>33</v>
      </c>
      <c r="C15" s="2">
        <f t="shared" ref="C15:P15" si="86">C14-C16</f>
        <v>395</v>
      </c>
      <c r="D15" s="2">
        <f t="shared" si="86"/>
        <v>604</v>
      </c>
      <c r="E15" s="2">
        <f>E14-E16</f>
        <v>-472</v>
      </c>
      <c r="F15" s="2">
        <f>F14-F16</f>
        <v>4711</v>
      </c>
      <c r="G15" s="2">
        <f t="shared" si="86"/>
        <v>468</v>
      </c>
      <c r="H15" s="2">
        <f t="shared" si="86"/>
        <v>627</v>
      </c>
      <c r="I15" s="2">
        <f t="shared" si="86"/>
        <v>-628</v>
      </c>
      <c r="J15" s="2">
        <f t="shared" si="86"/>
        <v>1969</v>
      </c>
      <c r="K15" s="2">
        <f t="shared" si="86"/>
        <v>516</v>
      </c>
      <c r="L15" s="2">
        <f t="shared" si="86"/>
        <v>759</v>
      </c>
      <c r="M15" s="2">
        <f t="shared" si="86"/>
        <v>-316</v>
      </c>
      <c r="N15" s="2">
        <f t="shared" si="86"/>
        <v>949</v>
      </c>
      <c r="O15" s="2">
        <f t="shared" si="86"/>
        <v>995</v>
      </c>
      <c r="P15" s="2">
        <f t="shared" si="86"/>
        <v>994</v>
      </c>
      <c r="Q15" s="2">
        <f>P15*1.15</f>
        <v>1143.0999999999999</v>
      </c>
      <c r="R15" s="2">
        <f t="shared" ref="R15:U15" si="87">Q15*1.15</f>
        <v>1314.5649999999998</v>
      </c>
      <c r="S15" s="2">
        <f t="shared" si="87"/>
        <v>1511.7497499999997</v>
      </c>
      <c r="T15" s="2">
        <f t="shared" si="87"/>
        <v>1738.5122124999996</v>
      </c>
      <c r="U15" s="2">
        <f t="shared" si="87"/>
        <v>1999.2890443749993</v>
      </c>
      <c r="Z15" s="2"/>
      <c r="AA15" s="2"/>
      <c r="AB15" s="2"/>
      <c r="AC15" s="2">
        <f t="shared" ref="AC15:AK15" si="88">AC14-AC16</f>
        <v>1818</v>
      </c>
      <c r="AD15" s="2">
        <f t="shared" si="88"/>
        <v>2192</v>
      </c>
      <c r="AE15" s="2">
        <f t="shared" si="88"/>
        <v>2294</v>
      </c>
      <c r="AF15" s="2">
        <f t="shared" si="88"/>
        <v>2407</v>
      </c>
      <c r="AG15" s="2">
        <f t="shared" si="88"/>
        <v>2704</v>
      </c>
      <c r="AH15" s="2">
        <f t="shared" si="88"/>
        <v>2835</v>
      </c>
      <c r="AI15" s="2">
        <f t="shared" si="88"/>
        <v>7613</v>
      </c>
      <c r="AJ15" s="2">
        <f t="shared" si="88"/>
        <v>-394</v>
      </c>
      <c r="AK15" s="2">
        <f t="shared" si="88"/>
        <v>2378</v>
      </c>
      <c r="AL15" s="2">
        <f t="shared" ref="AL15:AN15" si="89">AL14-AL16</f>
        <v>2064</v>
      </c>
      <c r="AM15" s="2">
        <f t="shared" si="89"/>
        <v>2423</v>
      </c>
      <c r="AN15" s="2">
        <f t="shared" si="89"/>
        <v>1367</v>
      </c>
    </row>
    <row r="16" spans="1:110" s="4" customFormat="1" x14ac:dyDescent="0.25">
      <c r="B16" s="4" t="s">
        <v>34</v>
      </c>
      <c r="C16" s="5">
        <v>1121</v>
      </c>
      <c r="D16" s="5">
        <v>1997</v>
      </c>
      <c r="E16" s="5">
        <v>2600</v>
      </c>
      <c r="F16" s="5">
        <v>-4420</v>
      </c>
      <c r="G16" s="4">
        <v>1550</v>
      </c>
      <c r="H16" s="5">
        <v>1938</v>
      </c>
      <c r="I16" s="5">
        <v>952</v>
      </c>
      <c r="J16" s="5">
        <v>14</v>
      </c>
      <c r="K16" s="5">
        <v>1421</v>
      </c>
      <c r="L16" s="5">
        <v>2150</v>
      </c>
      <c r="M16" s="5">
        <v>-2720</v>
      </c>
      <c r="N16" s="5">
        <v>1624</v>
      </c>
      <c r="O16" s="5">
        <v>1959</v>
      </c>
      <c r="P16" s="5">
        <v>891</v>
      </c>
      <c r="Q16" s="5">
        <f>Q7*0.26</f>
        <v>1749.9274000000003</v>
      </c>
      <c r="R16" s="5">
        <f t="shared" ref="R16:U16" si="90">R7*0.26</f>
        <v>1800.677242</v>
      </c>
      <c r="S16" s="5">
        <f t="shared" si="90"/>
        <v>1852.9150876600004</v>
      </c>
      <c r="T16" s="5">
        <f t="shared" si="90"/>
        <v>1906.6849106578006</v>
      </c>
      <c r="U16" s="5">
        <f t="shared" si="90"/>
        <v>1962.0319917228944</v>
      </c>
      <c r="AC16" s="5">
        <v>3905</v>
      </c>
      <c r="AD16" s="5">
        <v>3390</v>
      </c>
      <c r="AE16" s="5">
        <v>4183</v>
      </c>
      <c r="AF16" s="5">
        <v>4535</v>
      </c>
      <c r="AG16" s="5">
        <v>5070</v>
      </c>
      <c r="AH16" s="5">
        <v>5243</v>
      </c>
      <c r="AI16" s="5">
        <v>14239</v>
      </c>
      <c r="AJ16" s="5">
        <v>10222</v>
      </c>
      <c r="AK16" s="5">
        <v>6963</v>
      </c>
      <c r="AL16" s="5">
        <v>-1298</v>
      </c>
      <c r="AM16" s="5">
        <v>4467</v>
      </c>
      <c r="AN16" s="5">
        <v>2475</v>
      </c>
      <c r="AO16" s="5">
        <f>AN16*(1+$AQ$26)</f>
        <v>1361.25</v>
      </c>
      <c r="AP16" s="5">
        <f t="shared" ref="AP16:DA16" si="91">AO16*(1+$AQ$26)</f>
        <v>748.68750000000011</v>
      </c>
      <c r="AQ16" s="5">
        <f t="shared" si="91"/>
        <v>411.7781250000001</v>
      </c>
      <c r="AR16" s="5">
        <f t="shared" si="91"/>
        <v>226.47796875000009</v>
      </c>
      <c r="AS16" s="5">
        <f t="shared" si="91"/>
        <v>124.56288281250006</v>
      </c>
      <c r="AT16" s="5">
        <f t="shared" si="91"/>
        <v>68.509585546875044</v>
      </c>
      <c r="AU16" s="5">
        <f t="shared" si="91"/>
        <v>37.680272050781277</v>
      </c>
      <c r="AV16" s="5">
        <f t="shared" si="91"/>
        <v>20.724149627929705</v>
      </c>
      <c r="AW16" s="5">
        <f t="shared" si="91"/>
        <v>11.398282295361339</v>
      </c>
      <c r="AX16" s="5">
        <f t="shared" si="91"/>
        <v>6.2690552624487372</v>
      </c>
      <c r="AY16" s="5">
        <f t="shared" si="91"/>
        <v>3.4479803943468057</v>
      </c>
      <c r="AZ16" s="5">
        <f t="shared" si="91"/>
        <v>1.8963892168907432</v>
      </c>
      <c r="BA16" s="5">
        <f t="shared" si="91"/>
        <v>1.0430140692899088</v>
      </c>
      <c r="BB16" s="5">
        <f t="shared" si="91"/>
        <v>0.57365773810944987</v>
      </c>
      <c r="BC16" s="5">
        <f t="shared" si="91"/>
        <v>0.31551175596019743</v>
      </c>
      <c r="BD16" s="5">
        <f t="shared" si="91"/>
        <v>0.1735314657781086</v>
      </c>
      <c r="BE16" s="5">
        <f t="shared" si="91"/>
        <v>9.5442306177959735E-2</v>
      </c>
      <c r="BF16" s="5">
        <f t="shared" si="91"/>
        <v>5.2493268397877858E-2</v>
      </c>
      <c r="BG16" s="5">
        <f t="shared" si="91"/>
        <v>2.8871297618832826E-2</v>
      </c>
      <c r="BH16" s="5">
        <f t="shared" si="91"/>
        <v>1.5879213690358055E-2</v>
      </c>
      <c r="BI16" s="5">
        <f t="shared" si="91"/>
        <v>8.7335675296969315E-3</v>
      </c>
      <c r="BJ16" s="5">
        <f t="shared" si="91"/>
        <v>4.8034621413333128E-3</v>
      </c>
      <c r="BK16" s="5">
        <f t="shared" si="91"/>
        <v>2.641904177733322E-3</v>
      </c>
      <c r="BL16" s="5">
        <f t="shared" si="91"/>
        <v>1.4530472977533273E-3</v>
      </c>
      <c r="BM16" s="5">
        <f t="shared" si="91"/>
        <v>7.9917601376433003E-4</v>
      </c>
      <c r="BN16" s="5">
        <f t="shared" si="91"/>
        <v>4.3954680757038158E-4</v>
      </c>
      <c r="BO16" s="5">
        <f t="shared" si="91"/>
        <v>2.417507441637099E-4</v>
      </c>
      <c r="BP16" s="5">
        <f t="shared" si="91"/>
        <v>1.3296290929004046E-4</v>
      </c>
      <c r="BQ16" s="5">
        <f t="shared" si="91"/>
        <v>7.3129600109522253E-5</v>
      </c>
      <c r="BR16" s="5">
        <f t="shared" si="91"/>
        <v>4.0221280060237242E-5</v>
      </c>
      <c r="BS16" s="5">
        <f t="shared" si="91"/>
        <v>2.2121704033130484E-5</v>
      </c>
      <c r="BT16" s="5">
        <f t="shared" si="91"/>
        <v>1.2166937218221767E-5</v>
      </c>
      <c r="BU16" s="5">
        <f t="shared" si="91"/>
        <v>6.6918154700219725E-6</v>
      </c>
      <c r="BV16" s="5">
        <f t="shared" si="91"/>
        <v>3.680498508512085E-6</v>
      </c>
      <c r="BW16" s="5">
        <f t="shared" si="91"/>
        <v>2.0242741796816471E-6</v>
      </c>
      <c r="BX16" s="5">
        <f t="shared" si="91"/>
        <v>1.1133507988249059E-6</v>
      </c>
      <c r="BY16" s="5">
        <f t="shared" si="91"/>
        <v>6.1234293935369836E-7</v>
      </c>
      <c r="BZ16" s="5">
        <f t="shared" si="91"/>
        <v>3.3678861664453415E-7</v>
      </c>
      <c r="CA16" s="5">
        <f t="shared" si="91"/>
        <v>1.8523373915449379E-7</v>
      </c>
      <c r="CB16" s="5">
        <f t="shared" si="91"/>
        <v>1.018785565349716E-7</v>
      </c>
      <c r="CC16" s="5">
        <f t="shared" si="91"/>
        <v>5.6033206094234383E-8</v>
      </c>
      <c r="CD16" s="5">
        <f t="shared" si="91"/>
        <v>3.0818263351828912E-8</v>
      </c>
      <c r="CE16" s="5">
        <f t="shared" si="91"/>
        <v>1.6950044843505902E-8</v>
      </c>
      <c r="CF16" s="5">
        <f t="shared" si="91"/>
        <v>9.3225246639282475E-9</v>
      </c>
      <c r="CG16" s="5">
        <f t="shared" si="91"/>
        <v>5.1273885651605365E-9</v>
      </c>
      <c r="CH16" s="5">
        <f t="shared" si="91"/>
        <v>2.8200637108382951E-9</v>
      </c>
      <c r="CI16" s="5">
        <f t="shared" si="91"/>
        <v>1.5510350409610624E-9</v>
      </c>
      <c r="CJ16" s="5">
        <f t="shared" si="91"/>
        <v>8.5306927252858441E-10</v>
      </c>
      <c r="CK16" s="5">
        <f t="shared" si="91"/>
        <v>4.691880998907215E-10</v>
      </c>
      <c r="CL16" s="5">
        <f t="shared" si="91"/>
        <v>2.5805345493989684E-10</v>
      </c>
      <c r="CM16" s="5">
        <f t="shared" si="91"/>
        <v>1.4192940021694327E-10</v>
      </c>
      <c r="CN16" s="5">
        <f t="shared" si="91"/>
        <v>7.8061170119318803E-11</v>
      </c>
      <c r="CO16" s="5">
        <f t="shared" si="91"/>
        <v>4.2933643565625344E-11</v>
      </c>
      <c r="CP16" s="5">
        <f t="shared" si="91"/>
        <v>2.3613503961093941E-11</v>
      </c>
      <c r="CQ16" s="5">
        <f t="shared" si="91"/>
        <v>1.2987427178601669E-11</v>
      </c>
      <c r="CR16" s="5">
        <f t="shared" si="91"/>
        <v>7.1430849482309187E-12</v>
      </c>
      <c r="CS16" s="5">
        <f t="shared" si="91"/>
        <v>3.9286967215270056E-12</v>
      </c>
      <c r="CT16" s="5">
        <f t="shared" si="91"/>
        <v>2.1607831968398532E-12</v>
      </c>
      <c r="CU16" s="5">
        <f t="shared" si="91"/>
        <v>1.1884307582619194E-12</v>
      </c>
      <c r="CV16" s="5">
        <f t="shared" si="91"/>
        <v>6.5363691704405567E-13</v>
      </c>
      <c r="CW16" s="5">
        <f t="shared" si="91"/>
        <v>3.5950030437423064E-13</v>
      </c>
      <c r="CX16" s="5">
        <f t="shared" si="91"/>
        <v>1.9772516740582688E-13</v>
      </c>
      <c r="CY16" s="5">
        <f t="shared" si="91"/>
        <v>1.0874884207320479E-13</v>
      </c>
      <c r="CZ16" s="5">
        <f t="shared" si="91"/>
        <v>5.9811863140262636E-14</v>
      </c>
      <c r="DA16" s="5">
        <f t="shared" si="91"/>
        <v>3.2896524727144453E-14</v>
      </c>
      <c r="DB16" s="5">
        <f t="shared" ref="DB16:DF16" si="92">DA16*(1+$AQ$26)</f>
        <v>1.8093088599929452E-14</v>
      </c>
      <c r="DC16" s="5">
        <f t="shared" si="92"/>
        <v>9.951198729961199E-15</v>
      </c>
      <c r="DD16" s="5">
        <f t="shared" si="92"/>
        <v>5.4731593014786599E-15</v>
      </c>
      <c r="DE16" s="5">
        <f t="shared" si="92"/>
        <v>3.0102376158132633E-15</v>
      </c>
      <c r="DF16" s="5">
        <f t="shared" si="92"/>
        <v>1.6556306886972949E-15</v>
      </c>
    </row>
    <row r="17" spans="2:43" x14ac:dyDescent="0.25">
      <c r="B17" s="1" t="s">
        <v>35</v>
      </c>
      <c r="C17" s="6">
        <v>0.6</v>
      </c>
      <c r="D17" s="6">
        <v>1.07</v>
      </c>
      <c r="E17" s="6">
        <v>1.39</v>
      </c>
      <c r="F17" s="6">
        <v>-2.36</v>
      </c>
      <c r="G17" s="1">
        <v>0.83</v>
      </c>
      <c r="H17" s="6">
        <v>1.04</v>
      </c>
      <c r="I17" s="6">
        <v>0.51</v>
      </c>
      <c r="J17" s="6">
        <v>0.02</v>
      </c>
      <c r="K17" s="6">
        <v>0.77</v>
      </c>
      <c r="L17" s="6">
        <v>1.1599999999999999</v>
      </c>
      <c r="M17" s="6">
        <v>-1.48</v>
      </c>
      <c r="N17" s="6">
        <v>1.0900000000000001</v>
      </c>
      <c r="O17" s="6">
        <v>1.08</v>
      </c>
      <c r="P17" s="6">
        <v>0.49</v>
      </c>
      <c r="Q17" s="6">
        <f>Q16/Q18</f>
        <v>1.0024602810512533</v>
      </c>
      <c r="R17" s="6">
        <f t="shared" ref="R17:U17" si="93">R16/R18</f>
        <v>1.0745132758185638</v>
      </c>
      <c r="S17" s="6">
        <f t="shared" si="93"/>
        <v>1.151755233980176</v>
      </c>
      <c r="T17" s="6">
        <f t="shared" si="93"/>
        <v>1.2345604884220922</v>
      </c>
      <c r="U17" s="6">
        <f t="shared" si="93"/>
        <v>1.3233304178791043</v>
      </c>
      <c r="AC17" s="1">
        <v>1.87</v>
      </c>
      <c r="AD17" s="1">
        <v>1.64</v>
      </c>
      <c r="AE17" s="1">
        <v>2.06</v>
      </c>
      <c r="AF17" s="1">
        <v>2.2599999999999998</v>
      </c>
      <c r="AG17" s="1">
        <v>2.56</v>
      </c>
      <c r="AH17" s="1">
        <v>2.67</v>
      </c>
      <c r="AI17" s="1">
        <v>7.28</v>
      </c>
      <c r="AJ17" s="1">
        <v>5.31</v>
      </c>
      <c r="AK17" s="1">
        <v>3.69</v>
      </c>
      <c r="AL17" s="1">
        <v>0.7</v>
      </c>
      <c r="AM17" s="15">
        <v>2.4</v>
      </c>
      <c r="AN17" s="1">
        <v>1.34</v>
      </c>
    </row>
    <row r="18" spans="2:43" x14ac:dyDescent="0.25">
      <c r="B18" s="1" t="s">
        <v>1</v>
      </c>
      <c r="C18" s="2">
        <f t="shared" ref="C18:P18" si="94">C16/C17</f>
        <v>1868.3333333333335</v>
      </c>
      <c r="D18" s="2">
        <f t="shared" si="94"/>
        <v>1866.3551401869158</v>
      </c>
      <c r="E18" s="2">
        <f t="shared" si="94"/>
        <v>1870.5035971223024</v>
      </c>
      <c r="F18" s="2">
        <f t="shared" si="94"/>
        <v>1872.8813559322034</v>
      </c>
      <c r="G18" s="2">
        <f t="shared" si="94"/>
        <v>1867.4698795180723</v>
      </c>
      <c r="H18" s="2">
        <f t="shared" si="94"/>
        <v>1863.4615384615383</v>
      </c>
      <c r="I18" s="2">
        <f t="shared" si="94"/>
        <v>1866.6666666666667</v>
      </c>
      <c r="J18" s="2">
        <f t="shared" si="94"/>
        <v>700</v>
      </c>
      <c r="K18" s="2">
        <f t="shared" si="94"/>
        <v>1845.4545454545455</v>
      </c>
      <c r="L18" s="2">
        <f t="shared" si="94"/>
        <v>1853.4482758620691</v>
      </c>
      <c r="M18" s="2">
        <f t="shared" si="94"/>
        <v>1837.8378378378379</v>
      </c>
      <c r="N18" s="2">
        <f t="shared" si="94"/>
        <v>1489.9082568807339</v>
      </c>
      <c r="O18" s="2">
        <f t="shared" si="94"/>
        <v>1813.8888888888887</v>
      </c>
      <c r="P18" s="2">
        <f t="shared" si="94"/>
        <v>1818.3673469387757</v>
      </c>
      <c r="Q18" s="2">
        <f>P18*0.96</f>
        <v>1745.6326530612246</v>
      </c>
      <c r="R18" s="2">
        <f t="shared" ref="R18:U18" si="95">Q18*0.96</f>
        <v>1675.8073469387755</v>
      </c>
      <c r="S18" s="2">
        <f t="shared" si="95"/>
        <v>1608.7750530612243</v>
      </c>
      <c r="T18" s="2">
        <f t="shared" si="95"/>
        <v>1544.4240509387753</v>
      </c>
      <c r="U18" s="2">
        <f t="shared" si="95"/>
        <v>1482.6470889012242</v>
      </c>
      <c r="AH18" s="2"/>
      <c r="AI18" s="2"/>
      <c r="AJ18" s="2"/>
      <c r="AK18" s="2"/>
      <c r="AL18" s="2"/>
      <c r="AM18" s="2"/>
      <c r="AN18" s="2"/>
    </row>
    <row r="20" spans="2:43" s="9" customFormat="1" x14ac:dyDescent="0.25">
      <c r="B20" s="10" t="s">
        <v>50</v>
      </c>
      <c r="F20" s="10"/>
      <c r="G20" s="9">
        <f>G7/C7-1</f>
        <v>0.12988628287135739</v>
      </c>
      <c r="H20" s="9">
        <f t="shared" ref="H20:P20" si="96">H7/D7-1</f>
        <v>-3.8072216346880183E-2</v>
      </c>
      <c r="I20" s="9">
        <f t="shared" si="96"/>
        <v>3.8943990665110784E-2</v>
      </c>
      <c r="J20" s="9">
        <f t="shared" si="96"/>
        <v>4.9442317296487515E-2</v>
      </c>
      <c r="K20" s="9">
        <f t="shared" si="96"/>
        <v>-5.0794150023588669E-2</v>
      </c>
      <c r="L20" s="9">
        <f t="shared" si="96"/>
        <v>8.9367048845610197E-2</v>
      </c>
      <c r="M20" s="9">
        <f t="shared" si="96"/>
        <v>-4.7311526042397856E-2</v>
      </c>
      <c r="N20" s="9">
        <f t="shared" si="96"/>
        <v>-7.7728426395938799E-3</v>
      </c>
      <c r="O20" s="9">
        <f t="shared" si="96"/>
        <v>-2.3856858846918461E-2</v>
      </c>
      <c r="P20" s="9">
        <f t="shared" si="96"/>
        <v>-5.6660899653979246E-2</v>
      </c>
      <c r="AD20" s="9">
        <f t="shared" ref="AD20:AI20" si="97">AD7/AC7-1</f>
        <v>-2.310881254361119E-2</v>
      </c>
      <c r="AE20" s="9">
        <f t="shared" si="97"/>
        <v>3.4369747899159586E-2</v>
      </c>
      <c r="AF20" s="9">
        <f t="shared" si="97"/>
        <v>-6.1743439759525121E-3</v>
      </c>
      <c r="AG20" s="9">
        <f t="shared" si="97"/>
        <v>2.2888907054687824E-3</v>
      </c>
      <c r="AH20" s="9">
        <f t="shared" si="97"/>
        <v>3.7191093711768985E-2</v>
      </c>
      <c r="AI20" s="9">
        <f t="shared" si="97"/>
        <v>1.2188409216010054E-2</v>
      </c>
      <c r="AJ20" s="9">
        <f t="shared" ref="AJ20:AM20" si="98">AJ7/AI7-1</f>
        <v>-6.525792417650722E-3</v>
      </c>
      <c r="AK20" s="9">
        <f t="shared" si="98"/>
        <v>-8.2890209571473417E-3</v>
      </c>
      <c r="AL20" s="9">
        <f t="shared" si="98"/>
        <v>-1.0014193344898281E-2</v>
      </c>
      <c r="AM20" s="9">
        <f t="shared" si="98"/>
        <v>4.153723616089211E-2</v>
      </c>
      <c r="AN20" s="9">
        <f>AN7/AM7-1</f>
        <v>-5.3531143654648172E-3</v>
      </c>
    </row>
    <row r="21" spans="2:43" s="9" customFormat="1" x14ac:dyDescent="0.25">
      <c r="B21" s="10" t="s">
        <v>51</v>
      </c>
      <c r="C21" s="9">
        <f>C15/C7</f>
        <v>7.0184790334044067E-2</v>
      </c>
      <c r="D21" s="9">
        <f t="shared" ref="D21:P21" si="99">D15/D7</f>
        <v>9.1252455053633483E-2</v>
      </c>
      <c r="E21" s="9">
        <f>-E15/E7</f>
        <v>6.8844807467911315E-2</v>
      </c>
      <c r="F21" s="9">
        <f>F15/F7</f>
        <v>0.78425170634260033</v>
      </c>
      <c r="G21" s="9">
        <f t="shared" si="99"/>
        <v>7.3596477433558738E-2</v>
      </c>
      <c r="H21" s="9">
        <f t="shared" si="99"/>
        <v>9.8476519553950051E-2</v>
      </c>
      <c r="I21" s="9">
        <f>-I15/I7</f>
        <v>8.8165098975150916E-2</v>
      </c>
      <c r="J21" s="9">
        <f t="shared" si="99"/>
        <v>0.31234137055837563</v>
      </c>
      <c r="K21" s="9">
        <f t="shared" si="99"/>
        <v>8.5487077534791248E-2</v>
      </c>
      <c r="L21" s="9">
        <f t="shared" si="99"/>
        <v>0.10942906574394463</v>
      </c>
      <c r="M21" s="9">
        <f>-M15/M7</f>
        <v>4.6566460359563806E-2</v>
      </c>
      <c r="N21" s="9">
        <f t="shared" si="99"/>
        <v>0.15171862509992007</v>
      </c>
      <c r="O21" s="9">
        <f t="shared" si="99"/>
        <v>0.16887304820095045</v>
      </c>
      <c r="P21" s="9">
        <f t="shared" si="99"/>
        <v>0.15191808039125784</v>
      </c>
      <c r="AC21" s="9">
        <f t="shared" ref="AC21:AI21" si="100">AC15/AC14</f>
        <v>0.31766556002096802</v>
      </c>
      <c r="AD21" s="9">
        <f t="shared" si="100"/>
        <v>0.39269079183088501</v>
      </c>
      <c r="AE21" s="9">
        <f t="shared" si="100"/>
        <v>0.35417631619576967</v>
      </c>
      <c r="AF21" s="9">
        <f t="shared" si="100"/>
        <v>0.34673004897723997</v>
      </c>
      <c r="AG21" s="9">
        <f t="shared" si="100"/>
        <v>0.34782608695652173</v>
      </c>
      <c r="AH21" s="9">
        <f t="shared" si="100"/>
        <v>0.35095320623916809</v>
      </c>
      <c r="AI21" s="9">
        <f t="shared" si="100"/>
        <v>0.34838916346329857</v>
      </c>
      <c r="AJ21" s="9">
        <f t="shared" ref="AJ21:AM21" si="101">AJ15/AJ14</f>
        <v>-4.0089540089540091E-2</v>
      </c>
      <c r="AK21" s="9">
        <f t="shared" si="101"/>
        <v>0.25457659779466868</v>
      </c>
      <c r="AL21" s="9">
        <f t="shared" si="101"/>
        <v>2.6945169712793735</v>
      </c>
      <c r="AM21" s="9">
        <f t="shared" si="101"/>
        <v>0.3516690856313498</v>
      </c>
      <c r="AN21" s="9">
        <f>AN15/AN14</f>
        <v>0.35580426861009889</v>
      </c>
    </row>
    <row r="22" spans="2:43" s="9" customFormat="1" x14ac:dyDescent="0.25">
      <c r="B22" s="10" t="s">
        <v>52</v>
      </c>
      <c r="C22" s="9">
        <f t="shared" ref="C22:O22" si="102">C9/C7</f>
        <v>0.22014925373134328</v>
      </c>
      <c r="D22" s="9">
        <f t="shared" si="102"/>
        <v>0.21544039885179031</v>
      </c>
      <c r="E22" s="9">
        <f t="shared" si="102"/>
        <v>0.21061843640606767</v>
      </c>
      <c r="F22" s="9">
        <f t="shared" si="102"/>
        <v>0.200599300815715</v>
      </c>
      <c r="G22" s="9">
        <f t="shared" si="102"/>
        <v>0.20647900613303979</v>
      </c>
      <c r="H22" s="9">
        <f t="shared" si="102"/>
        <v>0.20496309093764725</v>
      </c>
      <c r="I22" s="9">
        <f t="shared" si="102"/>
        <v>0.20286396181384247</v>
      </c>
      <c r="J22" s="9">
        <f t="shared" si="102"/>
        <v>0.19812817258883247</v>
      </c>
      <c r="K22" s="9">
        <f t="shared" si="102"/>
        <v>0.19151756129887343</v>
      </c>
      <c r="L22" s="9">
        <f t="shared" si="102"/>
        <v>0.19059976931949249</v>
      </c>
      <c r="M22" s="9">
        <f t="shared" si="102"/>
        <v>0.18493958149130563</v>
      </c>
      <c r="N22" s="9">
        <f t="shared" si="102"/>
        <v>0.18689048760991206</v>
      </c>
      <c r="O22" s="9">
        <f t="shared" si="102"/>
        <v>0.18211133740665308</v>
      </c>
      <c r="P22" s="9">
        <f>P9/P7</f>
        <v>0.17866422130521167</v>
      </c>
      <c r="AC22" s="9">
        <f>AC10/AC7</f>
        <v>0.37712925337602099</v>
      </c>
      <c r="AD22" s="9">
        <f t="shared" ref="AD22:AN22" si="103">AD10/AD7</f>
        <v>0.37558823529411767</v>
      </c>
      <c r="AE22" s="9">
        <f t="shared" si="103"/>
        <v>0.38845560159233083</v>
      </c>
      <c r="AF22" s="9">
        <f t="shared" si="103"/>
        <v>0.42740946619798903</v>
      </c>
      <c r="AG22" s="9">
        <f t="shared" si="103"/>
        <v>0.41432183345567247</v>
      </c>
      <c r="AH22" s="9">
        <f t="shared" si="103"/>
        <v>0.43697412911850281</v>
      </c>
      <c r="AI22" s="9">
        <f t="shared" si="103"/>
        <v>0.449502796768179</v>
      </c>
      <c r="AJ22" s="9">
        <f t="shared" si="103"/>
        <v>0.46774319674695025</v>
      </c>
      <c r="AK22" s="9">
        <f t="shared" si="103"/>
        <v>0.48312568995426591</v>
      </c>
      <c r="AL22" s="9">
        <f t="shared" si="103"/>
        <v>0.50621266427718037</v>
      </c>
      <c r="AM22" s="9">
        <f t="shared" si="103"/>
        <v>0.49795434558176882</v>
      </c>
      <c r="AN22" s="9">
        <f t="shared" si="103"/>
        <v>0.53788490370199515</v>
      </c>
    </row>
    <row r="23" spans="2:43" s="9" customFormat="1" x14ac:dyDescent="0.25">
      <c r="B23" s="10" t="s">
        <v>53</v>
      </c>
      <c r="C23" s="9">
        <f t="shared" ref="C23:O23" si="104">C8/C7</f>
        <v>0.31236673773987206</v>
      </c>
      <c r="D23" s="9">
        <f t="shared" si="104"/>
        <v>0.28312433902402173</v>
      </c>
      <c r="E23" s="9">
        <f t="shared" si="104"/>
        <v>0.27931738623103852</v>
      </c>
      <c r="F23" s="9">
        <f t="shared" si="104"/>
        <v>0.25603462626935242</v>
      </c>
      <c r="G23" s="9">
        <f t="shared" si="104"/>
        <v>0.34172039628872464</v>
      </c>
      <c r="H23" s="9">
        <f t="shared" si="104"/>
        <v>0.27878121564316005</v>
      </c>
      <c r="I23" s="9">
        <f t="shared" si="104"/>
        <v>0.27530534886985819</v>
      </c>
      <c r="J23" s="9">
        <f t="shared" si="104"/>
        <v>0.30282360406091369</v>
      </c>
      <c r="K23" s="9">
        <f t="shared" si="104"/>
        <v>0.26640159045725648</v>
      </c>
      <c r="L23" s="9">
        <f t="shared" si="104"/>
        <v>0.27133794694348329</v>
      </c>
      <c r="M23" s="9">
        <f t="shared" si="104"/>
        <v>0.27379899793692897</v>
      </c>
      <c r="N23" s="9">
        <f t="shared" si="104"/>
        <v>0.28313349320543563</v>
      </c>
      <c r="O23" s="9">
        <f t="shared" si="104"/>
        <v>0.24541751527494909</v>
      </c>
      <c r="P23" s="9">
        <f>P8/P7</f>
        <v>0.2610423353201895</v>
      </c>
    </row>
    <row r="24" spans="2:43" s="9" customFormat="1" x14ac:dyDescent="0.25">
      <c r="B24" s="10" t="s">
        <v>54</v>
      </c>
      <c r="C24" s="9">
        <f t="shared" ref="C24:O24" si="105">C11/C7</f>
        <v>9.4705046197583506E-2</v>
      </c>
      <c r="D24" s="9">
        <f t="shared" si="105"/>
        <v>8.5964647227677896E-2</v>
      </c>
      <c r="E24" s="9">
        <f t="shared" si="105"/>
        <v>8.051341890315053E-2</v>
      </c>
      <c r="F24" s="9">
        <f t="shared" si="105"/>
        <v>9.522224071916098E-2</v>
      </c>
      <c r="G24" s="9">
        <f t="shared" si="105"/>
        <v>8.4447240132096243E-2</v>
      </c>
      <c r="H24" s="9">
        <f t="shared" si="105"/>
        <v>7.7116381341291035E-2</v>
      </c>
      <c r="I24" s="9">
        <f t="shared" si="105"/>
        <v>7.8197388740699147E-2</v>
      </c>
      <c r="J24" s="9">
        <f t="shared" si="105"/>
        <v>9.0260152284263956E-2</v>
      </c>
      <c r="K24" s="9">
        <f t="shared" si="105"/>
        <v>9.6421471172962223E-2</v>
      </c>
      <c r="L24" s="9">
        <f t="shared" si="105"/>
        <v>7.8719723183391002E-2</v>
      </c>
      <c r="M24" s="9">
        <f t="shared" si="105"/>
        <v>0.10639552018862364</v>
      </c>
      <c r="N24" s="9">
        <f t="shared" si="105"/>
        <v>9.3045563549160673E-2</v>
      </c>
      <c r="O24" s="9">
        <f t="shared" si="105"/>
        <v>8.2993890020366598E-2</v>
      </c>
      <c r="P24" s="9">
        <f>P11/P7</f>
        <v>8.5740486015589173E-2</v>
      </c>
    </row>
    <row r="25" spans="2:43" s="9" customFormat="1" x14ac:dyDescent="0.25">
      <c r="B25" s="10" t="s">
        <v>32</v>
      </c>
      <c r="C25" s="9">
        <f>C14/C7</f>
        <v>0.26936744847192606</v>
      </c>
      <c r="D25" s="9">
        <f t="shared" ref="D25:P25" si="106">D14/D7</f>
        <v>0.39295966158029916</v>
      </c>
      <c r="E25" s="9">
        <f t="shared" si="106"/>
        <v>0.31038506417736289</v>
      </c>
      <c r="F25" s="9">
        <f t="shared" si="106"/>
        <v>4.8443482603629101E-2</v>
      </c>
      <c r="G25" s="9">
        <f t="shared" si="106"/>
        <v>0.31734549457461864</v>
      </c>
      <c r="H25" s="9">
        <f t="shared" si="106"/>
        <v>0.40285848908434113</v>
      </c>
      <c r="I25" s="9">
        <f t="shared" si="106"/>
        <v>4.5486452337498248E-2</v>
      </c>
      <c r="J25" s="9">
        <f t="shared" si="106"/>
        <v>0.31456218274111675</v>
      </c>
      <c r="K25" s="9">
        <f t="shared" si="106"/>
        <v>0.32090788601722997</v>
      </c>
      <c r="L25" s="9">
        <f t="shared" si="106"/>
        <v>0.41940599769319492</v>
      </c>
      <c r="M25" s="9">
        <f t="shared" si="106"/>
        <v>-0.44739168877099911</v>
      </c>
      <c r="N25" s="9">
        <f t="shared" si="106"/>
        <v>0.41135091926458833</v>
      </c>
      <c r="O25" s="9">
        <f t="shared" si="106"/>
        <v>0.50135777325186692</v>
      </c>
      <c r="P25" s="9">
        <f t="shared" si="106"/>
        <v>0.28809414641601711</v>
      </c>
      <c r="AP25" s="18" t="s">
        <v>60</v>
      </c>
      <c r="AQ25" s="19">
        <v>7.4999999999999997E-2</v>
      </c>
    </row>
    <row r="26" spans="2:43" s="9" customFormat="1" x14ac:dyDescent="0.25">
      <c r="B26" s="10" t="s">
        <v>55</v>
      </c>
      <c r="G26" s="9">
        <f>G18/C18-1</f>
        <v>-4.62151908257602E-4</v>
      </c>
      <c r="H26" s="9">
        <f t="shared" ref="H26:P26" si="107">H18/D18-1</f>
        <v>-1.5504025268672228E-3</v>
      </c>
      <c r="I26" s="9">
        <f t="shared" si="107"/>
        <v>-2.0512820512821328E-3</v>
      </c>
      <c r="J26" s="9">
        <f t="shared" si="107"/>
        <v>-0.62624434389140271</v>
      </c>
      <c r="K26" s="9">
        <f t="shared" si="107"/>
        <v>-1.1788856304985273E-2</v>
      </c>
      <c r="L26" s="9">
        <f t="shared" si="107"/>
        <v>-5.3734742535851421E-3</v>
      </c>
      <c r="M26" s="9">
        <f t="shared" si="107"/>
        <v>-1.5444015444015413E-2</v>
      </c>
      <c r="N26" s="9">
        <f t="shared" si="107"/>
        <v>1.1284403669724772</v>
      </c>
      <c r="O26" s="9">
        <f t="shared" si="107"/>
        <v>-1.7104542966612013E-2</v>
      </c>
      <c r="P26" s="9">
        <f t="shared" si="107"/>
        <v>-1.8927384907451383E-2</v>
      </c>
      <c r="AP26" s="20" t="s">
        <v>61</v>
      </c>
      <c r="AQ26" s="21">
        <v>-0.45</v>
      </c>
    </row>
    <row r="27" spans="2:43" s="9" customFormat="1" x14ac:dyDescent="0.25">
      <c r="B27" s="10" t="s">
        <v>56</v>
      </c>
      <c r="G27" s="9">
        <f>G15/C15-1</f>
        <v>0.18481012658227858</v>
      </c>
      <c r="H27" s="9">
        <f t="shared" ref="H27:P27" si="108">H15/D15-1</f>
        <v>3.8079470198675525E-2</v>
      </c>
      <c r="I27" s="9">
        <f t="shared" si="108"/>
        <v>0.33050847457627119</v>
      </c>
      <c r="J27" s="9">
        <f t="shared" si="108"/>
        <v>-0.58204202929314364</v>
      </c>
      <c r="K27" s="9">
        <f t="shared" si="108"/>
        <v>0.10256410256410264</v>
      </c>
      <c r="L27" s="9">
        <f t="shared" si="108"/>
        <v>0.21052631578947367</v>
      </c>
      <c r="M27" s="9">
        <f t="shared" si="108"/>
        <v>-0.49681528662420382</v>
      </c>
      <c r="N27" s="9">
        <f t="shared" si="108"/>
        <v>-0.51802945657694255</v>
      </c>
      <c r="O27" s="9">
        <f t="shared" si="108"/>
        <v>0.92829457364341095</v>
      </c>
      <c r="P27" s="9">
        <f t="shared" si="108"/>
        <v>0.30961791831357055</v>
      </c>
      <c r="AP27" s="22" t="s">
        <v>62</v>
      </c>
      <c r="AQ27" s="23">
        <f>NPV(AQ25,AO16:DF16)</f>
        <v>2592.8571428571422</v>
      </c>
    </row>
    <row r="28" spans="2:43" s="9" customFormat="1" x14ac:dyDescent="0.25">
      <c r="B28" s="10" t="s">
        <v>57</v>
      </c>
      <c r="G28" s="9">
        <f>G3/C3-1</f>
        <v>0.13596757852076991</v>
      </c>
      <c r="H28" s="9">
        <f t="shared" ref="H28:P28" si="109">H3/D3-1</f>
        <v>-4.2713138561421449E-2</v>
      </c>
      <c r="I28" s="9">
        <f t="shared" si="109"/>
        <v>4.3643577450818372E-2</v>
      </c>
      <c r="J28" s="9">
        <f t="shared" si="109"/>
        <v>7.9085094010467039E-2</v>
      </c>
      <c r="K28" s="9">
        <f t="shared" si="109"/>
        <v>-6.3503389225829432E-2</v>
      </c>
      <c r="L28" s="9">
        <f t="shared" si="109"/>
        <v>7.977868998750659E-2</v>
      </c>
      <c r="M28" s="9">
        <f t="shared" si="109"/>
        <v>-5.3540313638523629E-2</v>
      </c>
      <c r="N28" s="9">
        <f t="shared" si="109"/>
        <v>4.3111190946649725E-3</v>
      </c>
      <c r="O28" s="9">
        <f t="shared" si="109"/>
        <v>2.8571428571428914E-3</v>
      </c>
      <c r="P28" s="9">
        <f t="shared" si="109"/>
        <v>-2.9256198347107465E-2</v>
      </c>
      <c r="AD28" s="9">
        <f>AD3/AC3-1</f>
        <v>-9.9589923842999806E-3</v>
      </c>
      <c r="AE28" s="9">
        <f>AE3/AD3-1</f>
        <v>1.1197086936731937E-2</v>
      </c>
      <c r="AF28" s="9">
        <f t="shared" ref="AF28:AN28" si="110">AF3/AE3-1</f>
        <v>-1.566438602808784E-2</v>
      </c>
      <c r="AG28" s="9">
        <f t="shared" si="110"/>
        <v>3.2467532467532756E-3</v>
      </c>
      <c r="AH28" s="9">
        <f t="shared" si="110"/>
        <v>3.8880532385249911E-2</v>
      </c>
      <c r="AI28" s="9">
        <f t="shared" si="110"/>
        <v>2.5886275886275456E-3</v>
      </c>
      <c r="AJ28" s="9">
        <f t="shared" si="110"/>
        <v>-9.4087786092512671E-3</v>
      </c>
      <c r="AK28" s="9">
        <f t="shared" si="110"/>
        <v>-1.4976144195087526E-2</v>
      </c>
      <c r="AL28" s="9">
        <f t="shared" si="110"/>
        <v>-1.3499573933713038E-2</v>
      </c>
      <c r="AM28" s="9">
        <f t="shared" si="110"/>
        <v>4.9690852882342318E-2</v>
      </c>
      <c r="AN28" s="9">
        <f t="shared" si="110"/>
        <v>-9.6582788340768833E-3</v>
      </c>
      <c r="AP28" s="22"/>
      <c r="AQ28" s="24">
        <f>AQ27/Main!M2</f>
        <v>58.635394456289966</v>
      </c>
    </row>
    <row r="29" spans="2:43" s="9" customFormat="1" x14ac:dyDescent="0.25">
      <c r="B29" s="10" t="s">
        <v>58</v>
      </c>
      <c r="G29" s="9">
        <f t="shared" ref="G29:P29" si="111">G4/C4-1</f>
        <v>0.11296296296296293</v>
      </c>
      <c r="H29" s="9">
        <f t="shared" si="111"/>
        <v>9.6345514950166189E-2</v>
      </c>
      <c r="I29" s="9">
        <f t="shared" si="111"/>
        <v>3.2258064516129004E-2</v>
      </c>
      <c r="J29" s="9">
        <f t="shared" si="111"/>
        <v>4.4628099173553704E-2</v>
      </c>
      <c r="K29" s="9">
        <f t="shared" si="111"/>
        <v>4.1597337770382659E-2</v>
      </c>
      <c r="L29" s="9">
        <f t="shared" si="111"/>
        <v>5.0000000000000044E-2</v>
      </c>
      <c r="M29" s="9">
        <f t="shared" si="111"/>
        <v>-2.1874999999999978E-2</v>
      </c>
      <c r="N29" s="9">
        <f t="shared" si="111"/>
        <v>4.9050632911392444E-2</v>
      </c>
      <c r="O29" s="9">
        <f t="shared" si="111"/>
        <v>-2.0766773162939289E-2</v>
      </c>
      <c r="P29" s="9">
        <f t="shared" si="111"/>
        <v>-4.0404040404040442E-2</v>
      </c>
      <c r="AD29" s="9">
        <f>AD4/AC4-1</f>
        <v>4.8324742268041287E-2</v>
      </c>
      <c r="AE29" s="9">
        <f t="shared" ref="AE29:AN29" si="112">AE4/AD4-1</f>
        <v>3.9336201598033194E-2</v>
      </c>
      <c r="AF29" s="9">
        <f t="shared" si="112"/>
        <v>5.1448846836191553E-2</v>
      </c>
      <c r="AG29" s="9">
        <f t="shared" si="112"/>
        <v>1.7435320584926917E-2</v>
      </c>
      <c r="AH29" s="9">
        <f t="shared" si="112"/>
        <v>3.8695411829740234E-2</v>
      </c>
      <c r="AI29" s="9">
        <f t="shared" si="112"/>
        <v>9.1538052155401894E-2</v>
      </c>
      <c r="AJ29" s="9">
        <f t="shared" si="112"/>
        <v>5.0706972208678591E-2</v>
      </c>
      <c r="AK29" s="9">
        <f t="shared" si="112"/>
        <v>4.9651972157772617E-2</v>
      </c>
      <c r="AL29" s="9">
        <f t="shared" si="112"/>
        <v>4.6419098143235971E-2</v>
      </c>
      <c r="AM29" s="9">
        <f t="shared" si="112"/>
        <v>7.013096746937042E-2</v>
      </c>
      <c r="AN29" s="9">
        <f t="shared" si="112"/>
        <v>2.9609159099881488E-2</v>
      </c>
      <c r="AP29" s="22"/>
      <c r="AQ29" s="25"/>
    </row>
    <row r="30" spans="2:43" s="9" customFormat="1" x14ac:dyDescent="0.25">
      <c r="B30" s="10"/>
      <c r="Q30" s="11"/>
      <c r="R30" s="12"/>
      <c r="S30" s="12"/>
      <c r="AA30" s="17" t="s">
        <v>59</v>
      </c>
      <c r="AD30" s="9">
        <f t="shared" ref="AD30:AM30" si="113">AD16/AC16-1</f>
        <v>-0.13188220230473746</v>
      </c>
      <c r="AE30" s="9">
        <f t="shared" si="113"/>
        <v>0.2339233038348083</v>
      </c>
      <c r="AF30" s="9">
        <f t="shared" si="113"/>
        <v>8.4150131484580504E-2</v>
      </c>
      <c r="AG30" s="9">
        <f t="shared" si="113"/>
        <v>0.11797133406835725</v>
      </c>
      <c r="AH30" s="9">
        <f t="shared" si="113"/>
        <v>3.4122287968441745E-2</v>
      </c>
      <c r="AI30" s="9">
        <f t="shared" si="113"/>
        <v>1.7158115582681672</v>
      </c>
      <c r="AJ30" s="9">
        <f t="shared" si="113"/>
        <v>-0.28211250790083575</v>
      </c>
      <c r="AK30" s="9">
        <f t="shared" si="113"/>
        <v>-0.31882214830757194</v>
      </c>
      <c r="AL30" s="9">
        <f t="shared" si="113"/>
        <v>-1.1864139020537126</v>
      </c>
      <c r="AM30" s="9">
        <f t="shared" si="113"/>
        <v>-4.4414483821263477</v>
      </c>
      <c r="AN30" s="9">
        <f>AN16/AM16-1</f>
        <v>-0.44593687038280727</v>
      </c>
      <c r="AP30" s="26" t="s">
        <v>63</v>
      </c>
      <c r="AQ30" s="33">
        <f>AQ28/Main!M2-1</f>
        <v>0.32599263808887313</v>
      </c>
    </row>
    <row r="31" spans="2:43" x14ac:dyDescent="0.25">
      <c r="Q31" s="13"/>
      <c r="R31" s="13"/>
      <c r="S31" s="13"/>
    </row>
    <row r="32" spans="2:43" x14ac:dyDescent="0.25">
      <c r="B32" s="1" t="s">
        <v>36</v>
      </c>
      <c r="C32" s="2">
        <f t="shared" ref="C32:P32" si="114">C33-C48</f>
        <v>3352</v>
      </c>
      <c r="D32" s="2">
        <f t="shared" si="114"/>
        <v>1796</v>
      </c>
      <c r="E32" s="2">
        <f t="shared" si="114"/>
        <v>1604</v>
      </c>
      <c r="F32" s="2">
        <f t="shared" si="114"/>
        <v>2117</v>
      </c>
      <c r="G32" s="2">
        <f t="shared" si="114"/>
        <v>5616</v>
      </c>
      <c r="H32" s="2">
        <f t="shared" si="114"/>
        <v>4826</v>
      </c>
      <c r="I32" s="2">
        <f t="shared" si="114"/>
        <v>2957</v>
      </c>
      <c r="J32" s="2">
        <f t="shared" si="114"/>
        <v>4945</v>
      </c>
      <c r="K32" s="2">
        <f t="shared" si="114"/>
        <v>5792</v>
      </c>
      <c r="L32" s="2">
        <f t="shared" si="114"/>
        <v>1877</v>
      </c>
      <c r="M32" s="2">
        <f t="shared" si="114"/>
        <v>2957</v>
      </c>
      <c r="N32" s="2">
        <f t="shared" si="114"/>
        <v>4544</v>
      </c>
      <c r="O32" s="2">
        <f t="shared" si="114"/>
        <v>5353</v>
      </c>
      <c r="P32" s="2">
        <f t="shared" si="114"/>
        <v>2567</v>
      </c>
      <c r="AP32" s="27"/>
      <c r="AQ32" s="27"/>
    </row>
    <row r="33" spans="2:44" x14ac:dyDescent="0.25">
      <c r="B33" s="1" t="s">
        <v>3</v>
      </c>
      <c r="C33" s="2">
        <v>3352</v>
      </c>
      <c r="D33" s="2">
        <v>1796</v>
      </c>
      <c r="E33" s="2">
        <v>1604</v>
      </c>
      <c r="F33" s="2">
        <v>2117</v>
      </c>
      <c r="G33" s="2">
        <v>5616</v>
      </c>
      <c r="H33" s="2">
        <v>4826</v>
      </c>
      <c r="I33" s="2">
        <v>2957</v>
      </c>
      <c r="J33" s="2">
        <v>4945</v>
      </c>
      <c r="K33" s="2">
        <v>5792</v>
      </c>
      <c r="L33" s="2">
        <v>1877</v>
      </c>
      <c r="M33" s="2">
        <v>2957</v>
      </c>
      <c r="N33" s="2">
        <v>4544</v>
      </c>
      <c r="O33" s="2">
        <v>5353</v>
      </c>
      <c r="P33" s="2">
        <v>2567</v>
      </c>
      <c r="AQ33" s="27">
        <v>2.0400000000000001E-2</v>
      </c>
      <c r="AR33" s="16" t="s">
        <v>70</v>
      </c>
    </row>
    <row r="34" spans="2:44" x14ac:dyDescent="0.25">
      <c r="B34" s="1" t="s">
        <v>41</v>
      </c>
      <c r="C34" s="2">
        <v>158</v>
      </c>
      <c r="D34" s="2">
        <v>163</v>
      </c>
      <c r="E34" s="2">
        <v>165</v>
      </c>
      <c r="F34" s="2">
        <v>152</v>
      </c>
      <c r="G34" s="2">
        <v>147</v>
      </c>
      <c r="H34" s="2">
        <v>140</v>
      </c>
      <c r="I34" s="2">
        <v>36</v>
      </c>
      <c r="J34" s="2">
        <v>137</v>
      </c>
      <c r="K34" s="2">
        <v>142</v>
      </c>
      <c r="L34" s="2">
        <v>132</v>
      </c>
      <c r="M34" s="2">
        <v>36</v>
      </c>
      <c r="N34" s="2">
        <v>47</v>
      </c>
      <c r="O34" s="2">
        <v>46</v>
      </c>
      <c r="P34" s="2">
        <v>43</v>
      </c>
    </row>
    <row r="35" spans="2:44" x14ac:dyDescent="0.25">
      <c r="B35" s="1" t="s">
        <v>42</v>
      </c>
      <c r="C35" s="2">
        <v>2356</v>
      </c>
      <c r="D35" s="2">
        <v>2235</v>
      </c>
      <c r="E35" s="2">
        <v>2188</v>
      </c>
      <c r="F35" s="2">
        <v>2293</v>
      </c>
      <c r="G35" s="2">
        <v>2006</v>
      </c>
      <c r="H35" s="2">
        <v>1914</v>
      </c>
      <c r="I35" s="2">
        <v>1133</v>
      </c>
      <c r="J35" s="2">
        <v>1966</v>
      </c>
      <c r="K35" s="2">
        <v>1948</v>
      </c>
      <c r="L35" s="2">
        <v>1794</v>
      </c>
      <c r="M35" s="2">
        <v>1133</v>
      </c>
      <c r="N35" s="2">
        <v>1194</v>
      </c>
      <c r="O35" s="2">
        <v>1214</v>
      </c>
      <c r="P35" s="2">
        <v>1144</v>
      </c>
    </row>
    <row r="36" spans="2:44" x14ac:dyDescent="0.25">
      <c r="B36" s="1" t="s">
        <v>40</v>
      </c>
      <c r="C36" s="2">
        <v>4917</v>
      </c>
      <c r="D36" s="2">
        <v>4933</v>
      </c>
      <c r="E36" s="2">
        <v>5009</v>
      </c>
      <c r="F36" s="2">
        <v>5074</v>
      </c>
      <c r="G36" s="2">
        <v>5103</v>
      </c>
      <c r="H36" s="2">
        <v>5137</v>
      </c>
      <c r="I36" s="2">
        <v>4418</v>
      </c>
      <c r="J36" s="2">
        <v>5150</v>
      </c>
      <c r="K36" s="2">
        <v>5154</v>
      </c>
      <c r="L36" s="2">
        <v>5103</v>
      </c>
      <c r="M36" s="2">
        <v>4418</v>
      </c>
      <c r="N36" s="2">
        <v>4432</v>
      </c>
      <c r="O36" s="2">
        <v>4300</v>
      </c>
      <c r="P36" s="2">
        <v>4345</v>
      </c>
    </row>
    <row r="37" spans="2:44" x14ac:dyDescent="0.25">
      <c r="B37" s="1" t="s">
        <v>37</v>
      </c>
      <c r="C37" s="2">
        <v>59233</v>
      </c>
      <c r="D37" s="2">
        <v>57501</v>
      </c>
      <c r="E37" s="2">
        <v>52913</v>
      </c>
      <c r="F37" s="2">
        <v>49271</v>
      </c>
      <c r="G37" s="2">
        <v>52618</v>
      </c>
      <c r="H37" s="2">
        <v>50200</v>
      </c>
      <c r="I37" s="2">
        <v>39564</v>
      </c>
      <c r="J37" s="2">
        <v>47414</v>
      </c>
      <c r="K37" s="2">
        <v>48776</v>
      </c>
      <c r="L37" s="2">
        <v>44388</v>
      </c>
      <c r="M37" s="2">
        <v>39564</v>
      </c>
      <c r="N37" s="2">
        <v>39523</v>
      </c>
      <c r="O37" s="2">
        <v>40235</v>
      </c>
      <c r="P37" s="2">
        <v>376746</v>
      </c>
    </row>
    <row r="38" spans="2:44" x14ac:dyDescent="0.25">
      <c r="B38" s="1" t="s">
        <v>38</v>
      </c>
      <c r="C38" s="2">
        <v>205</v>
      </c>
      <c r="D38" s="2">
        <v>224</v>
      </c>
      <c r="E38" s="2">
        <v>246</v>
      </c>
      <c r="F38" s="2">
        <v>325</v>
      </c>
      <c r="G38" s="2">
        <v>278</v>
      </c>
      <c r="H38" s="2">
        <v>273</v>
      </c>
      <c r="I38" s="2">
        <v>266</v>
      </c>
      <c r="J38" s="2">
        <v>380</v>
      </c>
      <c r="K38" s="2">
        <v>271</v>
      </c>
      <c r="L38" s="2">
        <v>260</v>
      </c>
      <c r="M38" s="2">
        <v>266</v>
      </c>
      <c r="N38" s="2">
        <v>449</v>
      </c>
      <c r="O38" s="2">
        <v>379</v>
      </c>
      <c r="P38" s="2">
        <v>396</v>
      </c>
    </row>
    <row r="39" spans="2:44" x14ac:dyDescent="0.25">
      <c r="B39" s="1" t="s">
        <v>4</v>
      </c>
      <c r="C39" s="2">
        <v>27024</v>
      </c>
      <c r="D39" s="2">
        <v>27096</v>
      </c>
      <c r="E39" s="2">
        <v>26903</v>
      </c>
      <c r="F39" s="2">
        <v>27042</v>
      </c>
      <c r="G39" s="2">
        <v>26971</v>
      </c>
      <c r="H39" s="2">
        <v>27542</v>
      </c>
      <c r="I39" s="2">
        <v>27022</v>
      </c>
      <c r="J39" s="2">
        <v>27971</v>
      </c>
      <c r="K39" s="2">
        <v>28180</v>
      </c>
      <c r="L39" s="2">
        <v>28241</v>
      </c>
      <c r="M39" s="2">
        <v>27022</v>
      </c>
      <c r="N39" s="2">
        <v>26939</v>
      </c>
      <c r="O39" s="2">
        <v>25405</v>
      </c>
      <c r="P39" s="2">
        <v>25046</v>
      </c>
    </row>
    <row r="40" spans="2:44" x14ac:dyDescent="0.25">
      <c r="B40" s="1" t="s">
        <v>43</v>
      </c>
      <c r="C40" s="2">
        <v>45114</v>
      </c>
      <c r="D40" s="2">
        <v>42997</v>
      </c>
      <c r="E40" s="2">
        <v>42237</v>
      </c>
      <c r="F40" s="2">
        <v>42914</v>
      </c>
      <c r="G40" s="2">
        <v>45943</v>
      </c>
      <c r="H40" s="2">
        <v>44376</v>
      </c>
      <c r="I40" s="2">
        <v>40790</v>
      </c>
      <c r="J40" s="2">
        <v>44449</v>
      </c>
      <c r="K40" s="2">
        <v>45741</v>
      </c>
      <c r="L40" s="2">
        <v>41088</v>
      </c>
      <c r="M40" s="2">
        <v>40790</v>
      </c>
      <c r="N40" s="2">
        <v>41129</v>
      </c>
      <c r="O40" s="2">
        <v>41995</v>
      </c>
      <c r="P40" s="2">
        <v>39149</v>
      </c>
    </row>
    <row r="41" spans="2:44" x14ac:dyDescent="0.25">
      <c r="B41" s="1" t="s">
        <v>39</v>
      </c>
      <c r="C41" s="2">
        <v>14081</v>
      </c>
      <c r="D41" s="2">
        <v>14446</v>
      </c>
      <c r="E41" s="2">
        <v>10637</v>
      </c>
      <c r="F41" s="2">
        <v>6319</v>
      </c>
      <c r="G41" s="2">
        <v>6637</v>
      </c>
      <c r="H41" s="2">
        <v>5786</v>
      </c>
      <c r="I41" s="2">
        <v>1265</v>
      </c>
      <c r="J41" s="2">
        <v>2925</v>
      </c>
      <c r="K41" s="2">
        <v>2995</v>
      </c>
      <c r="L41" s="2">
        <v>3259</v>
      </c>
      <c r="M41" s="2">
        <v>1265</v>
      </c>
      <c r="N41" s="2">
        <v>1606</v>
      </c>
      <c r="O41" s="2">
        <v>1760</v>
      </c>
      <c r="P41" s="2">
        <v>2403</v>
      </c>
    </row>
    <row r="42" spans="2:44" x14ac:dyDescent="0.25">
      <c r="B42" s="1" t="s">
        <v>44</v>
      </c>
      <c r="C42" s="2">
        <v>59233</v>
      </c>
      <c r="D42" s="2">
        <v>57501</v>
      </c>
      <c r="E42" s="2">
        <v>52913</v>
      </c>
      <c r="F42" s="2">
        <v>49271</v>
      </c>
      <c r="G42" s="2">
        <v>52618</v>
      </c>
      <c r="H42" s="2">
        <v>50200</v>
      </c>
      <c r="I42" s="2">
        <v>39564</v>
      </c>
      <c r="J42" s="2">
        <v>47414</v>
      </c>
      <c r="K42" s="2">
        <v>48776</v>
      </c>
      <c r="L42" s="2">
        <v>44388</v>
      </c>
      <c r="M42" s="2">
        <v>39564</v>
      </c>
      <c r="N42" s="2">
        <v>39523</v>
      </c>
      <c r="O42" s="2">
        <v>40235</v>
      </c>
      <c r="P42" s="2">
        <v>36746</v>
      </c>
    </row>
  </sheetData>
  <hyperlinks>
    <hyperlink ref="A1" location="Main!A1" display="Main" xr:uid="{70ADCEBD-04C0-45B5-A533-75322160C480}"/>
  </hyperlinks>
  <pageMargins left="0.7" right="0.7" top="0.75" bottom="0.75" header="0.3" footer="0.3"/>
  <pageSetup orientation="portrait" r:id="rId1"/>
  <ignoredErrors>
    <ignoredError sqref="AC7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</cp:lastModifiedBy>
  <dcterms:created xsi:type="dcterms:W3CDTF">2015-06-05T18:17:20Z</dcterms:created>
  <dcterms:modified xsi:type="dcterms:W3CDTF">2022-08-12T19:32:33Z</dcterms:modified>
</cp:coreProperties>
</file>