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011A1795-C7E8-4006-9325-F8D59BF8D8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F2" i="2" s="1"/>
  <c r="AG2" i="2" s="1"/>
  <c r="AH2" i="2" s="1"/>
  <c r="AI2" i="2" s="1"/>
  <c r="AJ2" i="2" s="1"/>
  <c r="AK2" i="2" s="1"/>
  <c r="AL2" i="2" s="1"/>
  <c r="AM2" i="2" s="1"/>
  <c r="AN2" i="2" s="1"/>
  <c r="AD2" i="2"/>
  <c r="U14" i="2"/>
  <c r="V14" i="2" s="1"/>
  <c r="R14" i="2"/>
  <c r="S14" i="2" s="1"/>
  <c r="R25" i="2"/>
  <c r="V24" i="2"/>
  <c r="U24" i="2"/>
  <c r="T24" i="2"/>
  <c r="S24" i="2"/>
  <c r="R24" i="2"/>
  <c r="S18" i="2"/>
  <c r="T18" i="2" s="1"/>
  <c r="U18" i="2" s="1"/>
  <c r="V18" i="2" s="1"/>
  <c r="R18" i="2"/>
  <c r="R15" i="2"/>
  <c r="R26" i="2" s="1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S12" i="2"/>
  <c r="T12" i="2" s="1"/>
  <c r="U12" i="2" s="1"/>
  <c r="V12" i="2" s="1"/>
  <c r="R12" i="2"/>
  <c r="R11" i="2"/>
  <c r="S11" i="2" s="1"/>
  <c r="T11" i="2" s="1"/>
  <c r="U11" i="2" s="1"/>
  <c r="V11" i="2" s="1"/>
  <c r="S9" i="2"/>
  <c r="T9" i="2" s="1"/>
  <c r="U9" i="2" s="1"/>
  <c r="V9" i="2" s="1"/>
  <c r="R9" i="2"/>
  <c r="S8" i="2"/>
  <c r="T8" i="2" s="1"/>
  <c r="U8" i="2" s="1"/>
  <c r="V8" i="2" s="1"/>
  <c r="R8" i="2"/>
  <c r="P25" i="2"/>
  <c r="O25" i="2"/>
  <c r="N25" i="2"/>
  <c r="M25" i="2"/>
  <c r="L25" i="2"/>
  <c r="K25" i="2"/>
  <c r="J25" i="2"/>
  <c r="I25" i="2"/>
  <c r="H25" i="2"/>
  <c r="G25" i="2"/>
  <c r="Q25" i="2"/>
  <c r="P24" i="2"/>
  <c r="O24" i="2"/>
  <c r="N24" i="2"/>
  <c r="M24" i="2"/>
  <c r="L24" i="2"/>
  <c r="K24" i="2"/>
  <c r="J24" i="2"/>
  <c r="I24" i="2"/>
  <c r="H24" i="2"/>
  <c r="G24" i="2"/>
  <c r="Q24" i="2"/>
  <c r="Q23" i="2"/>
  <c r="P23" i="2"/>
  <c r="O23" i="2"/>
  <c r="N23" i="2"/>
  <c r="M23" i="2"/>
  <c r="L23" i="2"/>
  <c r="K23" i="2"/>
  <c r="J23" i="2"/>
  <c r="I23" i="2"/>
  <c r="H23" i="2"/>
  <c r="G23" i="2"/>
  <c r="Q22" i="2"/>
  <c r="P22" i="2"/>
  <c r="O22" i="2"/>
  <c r="N22" i="2"/>
  <c r="M22" i="2"/>
  <c r="L22" i="2"/>
  <c r="K22" i="2"/>
  <c r="J22" i="2"/>
  <c r="I22" i="2"/>
  <c r="H22" i="2"/>
  <c r="G22" i="2"/>
  <c r="Q21" i="2"/>
  <c r="P21" i="2"/>
  <c r="O21" i="2"/>
  <c r="N21" i="2"/>
  <c r="M21" i="2"/>
  <c r="L21" i="2"/>
  <c r="K21" i="2"/>
  <c r="J21" i="2"/>
  <c r="I21" i="2"/>
  <c r="H21" i="2"/>
  <c r="G21" i="2"/>
  <c r="Q20" i="2"/>
  <c r="P20" i="2"/>
  <c r="O20" i="2"/>
  <c r="N20" i="2"/>
  <c r="M20" i="2"/>
  <c r="L20" i="2"/>
  <c r="K20" i="2"/>
  <c r="J20" i="2"/>
  <c r="I20" i="2"/>
  <c r="H20" i="2"/>
  <c r="G20" i="2"/>
  <c r="S25" i="2" l="1"/>
  <c r="T14" i="2"/>
  <c r="T15" i="2" s="1"/>
  <c r="T26" i="2" s="1"/>
  <c r="S15" i="2"/>
  <c r="S26" i="2" s="1"/>
  <c r="R16" i="2"/>
  <c r="R17" i="2" s="1"/>
  <c r="C15" i="2"/>
  <c r="C8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9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Q15" i="2"/>
  <c r="Q8" i="2"/>
  <c r="Q10" i="2" s="1"/>
  <c r="P8" i="2"/>
  <c r="O8" i="2"/>
  <c r="N8" i="2"/>
  <c r="M8" i="2"/>
  <c r="L8" i="2"/>
  <c r="K8" i="2"/>
  <c r="J8" i="2"/>
  <c r="I8" i="2"/>
  <c r="H8" i="2"/>
  <c r="G8" i="2"/>
  <c r="F8" i="2"/>
  <c r="E8" i="2"/>
  <c r="D8" i="2"/>
  <c r="O8" i="1"/>
  <c r="O5" i="1"/>
  <c r="T16" i="2" l="1"/>
  <c r="T17" i="2" s="1"/>
  <c r="T25" i="2"/>
  <c r="S16" i="2"/>
  <c r="S17" i="2" s="1"/>
  <c r="U25" i="2"/>
  <c r="U15" i="2"/>
  <c r="U26" i="2" s="1"/>
  <c r="U16" i="2" l="1"/>
  <c r="U17" i="2" s="1"/>
  <c r="V25" i="2"/>
  <c r="V15" i="2"/>
  <c r="V26" i="2" s="1"/>
  <c r="V16" i="2" l="1"/>
  <c r="V17" i="2" s="1"/>
</calcChain>
</file>

<file path=xl/sharedStrings.xml><?xml version="1.0" encoding="utf-8"?>
<sst xmlns="http://schemas.openxmlformats.org/spreadsheetml/2006/main" count="60" uniqueCount="57">
  <si>
    <t>Price</t>
  </si>
  <si>
    <t>Shares</t>
  </si>
  <si>
    <t>Cash</t>
  </si>
  <si>
    <t>MC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</si>
  <si>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</si>
  <si>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</si>
  <si>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</si>
  <si>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</si>
  <si>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</si>
  <si>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</si>
  <si>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</si>
  <si>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</si>
  <si>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</si>
  <si>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</si>
  <si>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</si>
  <si>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</si>
  <si>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</si>
  <si>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</si>
  <si>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</si>
  <si>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</si>
  <si>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https://www.investopedia.com/how-micron-makes-money-4797985</t>
  </si>
  <si>
    <t>CNBU</t>
  </si>
  <si>
    <t>MBU</t>
  </si>
  <si>
    <t>SBU</t>
  </si>
  <si>
    <t>EBU</t>
  </si>
  <si>
    <t>Other</t>
  </si>
  <si>
    <t>Revenue</t>
  </si>
  <si>
    <t>COGS</t>
  </si>
  <si>
    <t>Gross Margin</t>
  </si>
  <si>
    <t>R&amp;D</t>
  </si>
  <si>
    <t>SG&amp;A</t>
  </si>
  <si>
    <t>OpInc</t>
  </si>
  <si>
    <t>Taxes</t>
  </si>
  <si>
    <t>Net Income</t>
  </si>
  <si>
    <t>PreTax</t>
  </si>
  <si>
    <t>EPS</t>
  </si>
  <si>
    <t>Investments</t>
  </si>
  <si>
    <t>Net Cash</t>
  </si>
  <si>
    <t>AR</t>
  </si>
  <si>
    <t>Inventories</t>
  </si>
  <si>
    <t>PPE</t>
  </si>
  <si>
    <t>Total Assets</t>
  </si>
  <si>
    <t>SE</t>
  </si>
  <si>
    <t>L+SE</t>
  </si>
  <si>
    <t>Q322</t>
  </si>
  <si>
    <t>CNBU Y/Y</t>
  </si>
  <si>
    <t>MBU Y/Y</t>
  </si>
  <si>
    <t>SBU Y/Y</t>
  </si>
  <si>
    <t>EBU Y/Y</t>
  </si>
  <si>
    <t>Revenue Y/Y</t>
  </si>
  <si>
    <t>PreTax Y/Y</t>
  </si>
  <si>
    <t>Q422</t>
  </si>
  <si>
    <t>Q123</t>
  </si>
  <si>
    <t>Q223</t>
  </si>
  <si>
    <t>Q323</t>
  </si>
  <si>
    <t>Q423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</si>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</sst>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2" fontId="2" fillId="0" borderId="0" xfId="0" applyNumberFormat="1" applyFont="1"/>
    <xf numFmtId="3" fontId="2" fillId="0" borderId="0" xfId="0" applyNumberFormat="1" applyFont="1"/>
    <xf numFmtId="0" fontId="1" fillId="0" borderId="0" xfId="0" applyFont="1"/>
    <xf numFmtId="14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17</xdr:col>
      <xdr:colOff>0</xdr:colOff>
      <xdr:row>40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B6EB3AA-99B5-D589-9E65-86F2D016CAEC}"/>
            </a:ext>
          </a:extLst>
        </xdr:cNvPr>
        <xdr:cNvCxnSpPr/>
      </xdr:nvCxnSpPr>
      <xdr:spPr>
        <a:xfrm>
          <a:off x="10896600" y="0"/>
          <a:ext cx="0" cy="6842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8"/>
  <sheetViews>
    <sheetView workbookViewId="0">
      <selection activeCell="C26" sqref="C26"/>
    </sheetView>
  </sheetViews>
  <sheetFormatPr defaultColWidth="9.109375" defaultRowHeight="13.2" x14ac:dyDescent="0.25"/>
  <cols>
    <col min="1" max="16384" width="9.109375" style="1"/>
  </cols>
  <sheetData>
    <row r="3" spans="3:15" x14ac:dyDescent="0.25">
      <c r="N3" s="1" t="s">
        <v>0</v>
      </c>
      <c r="O3" s="2">
        <v>61.4</v>
      </c>
    </row>
    <row r="4" spans="3:15" x14ac:dyDescent="0.25">
      <c r="C4" s="1" t="s">
        <v>20</v>
      </c>
      <c r="N4" s="1" t="s">
        <v>1</v>
      </c>
      <c r="O4" s="3">
        <v>1103</v>
      </c>
    </row>
    <row r="5" spans="3:15" x14ac:dyDescent="0.25">
      <c r="N5" s="1" t="s">
        <v>3</v>
      </c>
      <c r="O5" s="3">
        <f>O3*O4</f>
        <v>67724.2</v>
      </c>
    </row>
    <row r="6" spans="3:15" x14ac:dyDescent="0.25">
      <c r="N6" s="1" t="s">
        <v>2</v>
      </c>
      <c r="O6" s="3">
        <v>9157</v>
      </c>
    </row>
    <row r="7" spans="3:15" x14ac:dyDescent="0.25">
      <c r="N7" s="1" t="s">
        <v>4</v>
      </c>
      <c r="O7" s="3">
        <v>6856</v>
      </c>
    </row>
    <row r="8" spans="3:15" x14ac:dyDescent="0.25">
      <c r="N8" s="1" t="s">
        <v>5</v>
      </c>
      <c r="O8" s="3">
        <f>O5-O6+O7</f>
        <v>65423.199999999997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01A6-9189-4B2B-91A3-623AC915F19B}">
  <dimension ref="B1:AN38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C2" sqref="AC2"/>
    </sheetView>
  </sheetViews>
  <sheetFormatPr defaultColWidth="9.109375" defaultRowHeight="13.2" x14ac:dyDescent="0.25"/>
  <cols>
    <col min="1" max="1" width="9.109375" style="1"/>
    <col min="2" max="2" width="12.109375" style="1" bestFit="1" customWidth="1"/>
    <col min="3" max="3" width="9.109375" style="1" customWidth="1"/>
    <col min="4" max="6" width="9.109375" style="1"/>
    <col min="7" max="7" width="10.109375" style="1" bestFit="1" customWidth="1"/>
    <col min="8" max="16384" width="9.109375" style="1"/>
  </cols>
  <sheetData>
    <row r="1" spans="2:40" x14ac:dyDescent="0.25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2:40" x14ac:dyDescent="0.25"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44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AC2" s="1">
        <v>2010</v>
      </c>
      <c r="AD2" s="1">
        <f>AC2+1</f>
        <v>2011</v>
      </c>
      <c r="AE2" s="1">
        <f t="shared" ref="AE2:AN2" si="0">AD2+1</f>
        <v>2012</v>
      </c>
      <c r="AF2" s="1">
        <f t="shared" si="0"/>
        <v>2013</v>
      </c>
      <c r="AG2" s="1">
        <f t="shared" si="0"/>
        <v>2014</v>
      </c>
      <c r="AH2" s="1">
        <f t="shared" si="0"/>
        <v>2015</v>
      </c>
      <c r="AI2" s="1">
        <f t="shared" si="0"/>
        <v>2016</v>
      </c>
      <c r="AJ2" s="1">
        <f t="shared" si="0"/>
        <v>2017</v>
      </c>
      <c r="AK2" s="1">
        <f t="shared" si="0"/>
        <v>2018</v>
      </c>
      <c r="AL2" s="1">
        <f t="shared" si="0"/>
        <v>2019</v>
      </c>
      <c r="AM2" s="1">
        <f t="shared" si="0"/>
        <v>2020</v>
      </c>
      <c r="AN2" s="1">
        <f t="shared" si="0"/>
        <v>2021</v>
      </c>
    </row>
    <row r="3" spans="2:40" x14ac:dyDescent="0.25">
      <c r="B3" s="4" t="s">
        <v>21</v>
      </c>
      <c r="C3" s="4">
        <v>1979</v>
      </c>
      <c r="D3" s="1">
        <v>2382</v>
      </c>
      <c r="E3" s="3">
        <v>2079</v>
      </c>
      <c r="F3" s="3">
        <v>2744</v>
      </c>
      <c r="G3" s="3">
        <v>2546</v>
      </c>
      <c r="H3" s="3">
        <v>1967</v>
      </c>
      <c r="I3" s="3">
        <v>2218</v>
      </c>
      <c r="J3" s="3">
        <v>5549</v>
      </c>
      <c r="K3" s="3">
        <v>2636</v>
      </c>
      <c r="L3" s="3">
        <v>2636</v>
      </c>
      <c r="M3" s="3">
        <v>3304</v>
      </c>
      <c r="N3" s="3">
        <v>3794</v>
      </c>
      <c r="O3" s="3">
        <v>3406</v>
      </c>
      <c r="P3" s="3">
        <v>3461</v>
      </c>
      <c r="Q3" s="3">
        <v>3895</v>
      </c>
      <c r="T3" s="3"/>
    </row>
    <row r="4" spans="2:40" x14ac:dyDescent="0.25">
      <c r="B4" s="4" t="s">
        <v>22</v>
      </c>
      <c r="C4" s="4">
        <v>1457</v>
      </c>
      <c r="D4" s="1">
        <v>1611</v>
      </c>
      <c r="E4" s="3">
        <v>1714</v>
      </c>
      <c r="F4" s="3">
        <v>920</v>
      </c>
      <c r="G4" s="3">
        <v>1501</v>
      </c>
      <c r="H4" s="3">
        <v>1258</v>
      </c>
      <c r="I4" s="3">
        <v>1525</v>
      </c>
      <c r="J4" s="3">
        <v>2919</v>
      </c>
      <c r="K4" s="3">
        <v>1811</v>
      </c>
      <c r="L4" s="3">
        <v>1811</v>
      </c>
      <c r="M4" s="3">
        <v>1999</v>
      </c>
      <c r="N4" s="3">
        <v>1892</v>
      </c>
      <c r="O4" s="3">
        <v>1907</v>
      </c>
      <c r="P4" s="3">
        <v>1875</v>
      </c>
      <c r="Q4" s="3">
        <v>1967</v>
      </c>
      <c r="T4" s="3"/>
    </row>
    <row r="5" spans="2:40" x14ac:dyDescent="0.25">
      <c r="B5" s="4" t="s">
        <v>23</v>
      </c>
      <c r="C5" s="4">
        <v>968</v>
      </c>
      <c r="D5" s="1">
        <v>1022</v>
      </c>
      <c r="E5" s="3">
        <v>813</v>
      </c>
      <c r="F5" s="3">
        <v>962</v>
      </c>
      <c r="G5" s="3">
        <v>911</v>
      </c>
      <c r="H5" s="3">
        <v>870</v>
      </c>
      <c r="I5" s="3">
        <v>1014</v>
      </c>
      <c r="J5" s="3">
        <v>1178</v>
      </c>
      <c r="K5" s="3">
        <v>850</v>
      </c>
      <c r="L5" s="3">
        <v>850</v>
      </c>
      <c r="M5" s="3">
        <v>1009</v>
      </c>
      <c r="N5" s="3">
        <v>1103</v>
      </c>
      <c r="O5" s="3">
        <v>1150</v>
      </c>
      <c r="P5" s="3">
        <v>1171</v>
      </c>
      <c r="Q5" s="3">
        <v>1341</v>
      </c>
      <c r="T5" s="3"/>
    </row>
    <row r="6" spans="2:40" x14ac:dyDescent="0.25">
      <c r="B6" s="4" t="s">
        <v>24</v>
      </c>
      <c r="C6" s="4">
        <v>734</v>
      </c>
      <c r="D6" s="1">
        <v>799</v>
      </c>
      <c r="E6" s="3">
        <v>700</v>
      </c>
      <c r="F6" s="3">
        <v>526</v>
      </c>
      <c r="G6" s="3">
        <v>809</v>
      </c>
      <c r="H6" s="3">
        <v>696</v>
      </c>
      <c r="I6" s="3">
        <v>675</v>
      </c>
      <c r="J6" s="3">
        <v>2029</v>
      </c>
      <c r="K6" s="3">
        <v>935</v>
      </c>
      <c r="L6" s="3">
        <v>935</v>
      </c>
      <c r="M6" s="3">
        <v>1105</v>
      </c>
      <c r="N6" s="3">
        <v>1360</v>
      </c>
      <c r="O6" s="3">
        <v>1220</v>
      </c>
      <c r="P6" s="3">
        <v>1277</v>
      </c>
      <c r="Q6" s="3">
        <v>1435</v>
      </c>
      <c r="T6" s="3"/>
    </row>
    <row r="7" spans="2:40" x14ac:dyDescent="0.25">
      <c r="B7" s="4" t="s">
        <v>25</v>
      </c>
      <c r="C7" s="4">
        <v>6</v>
      </c>
      <c r="D7" s="1">
        <v>21</v>
      </c>
      <c r="E7" s="3">
        <v>22</v>
      </c>
      <c r="F7" s="3">
        <v>-24</v>
      </c>
      <c r="G7" s="3">
        <v>6</v>
      </c>
      <c r="H7" s="3">
        <v>6</v>
      </c>
      <c r="I7" s="3">
        <v>6</v>
      </c>
      <c r="J7" s="3">
        <v>22</v>
      </c>
      <c r="K7" s="3">
        <v>4</v>
      </c>
      <c r="L7" s="3">
        <v>4</v>
      </c>
      <c r="M7" s="3">
        <v>5</v>
      </c>
      <c r="N7" s="3">
        <v>25</v>
      </c>
      <c r="O7" s="3">
        <v>4</v>
      </c>
      <c r="P7" s="3">
        <v>2</v>
      </c>
      <c r="Q7" s="3">
        <v>4</v>
      </c>
      <c r="T7" s="3"/>
    </row>
    <row r="8" spans="2:40" x14ac:dyDescent="0.25">
      <c r="B8" s="4" t="s">
        <v>26</v>
      </c>
      <c r="C8" s="1">
        <f>SUM(C3:C7)</f>
        <v>5144</v>
      </c>
      <c r="D8" s="1">
        <f>SUM(D3:D7)</f>
        <v>5835</v>
      </c>
      <c r="E8" s="3">
        <f t="shared" ref="E8:Q8" si="1">SUM(E3:E7)</f>
        <v>5328</v>
      </c>
      <c r="F8" s="3">
        <f t="shared" si="1"/>
        <v>5128</v>
      </c>
      <c r="G8" s="3">
        <f t="shared" si="1"/>
        <v>5773</v>
      </c>
      <c r="H8" s="3">
        <f t="shared" si="1"/>
        <v>4797</v>
      </c>
      <c r="I8" s="3">
        <f t="shared" si="1"/>
        <v>5438</v>
      </c>
      <c r="J8" s="3">
        <f t="shared" si="1"/>
        <v>11697</v>
      </c>
      <c r="K8" s="3">
        <f t="shared" si="1"/>
        <v>6236</v>
      </c>
      <c r="L8" s="3">
        <f t="shared" si="1"/>
        <v>6236</v>
      </c>
      <c r="M8" s="3">
        <f t="shared" si="1"/>
        <v>7422</v>
      </c>
      <c r="N8" s="3">
        <f t="shared" si="1"/>
        <v>8174</v>
      </c>
      <c r="O8" s="3">
        <f t="shared" si="1"/>
        <v>7687</v>
      </c>
      <c r="P8" s="3">
        <f t="shared" si="1"/>
        <v>7786</v>
      </c>
      <c r="Q8" s="3">
        <f t="shared" si="1"/>
        <v>8642</v>
      </c>
      <c r="R8" s="3">
        <f>Q8*1.14</f>
        <v>9851.8799999999992</v>
      </c>
      <c r="S8" s="3">
        <f t="shared" ref="S8:V8" si="2">R8*1.14</f>
        <v>11231.143199999999</v>
      </c>
      <c r="T8" s="3">
        <f t="shared" si="2"/>
        <v>12803.503247999997</v>
      </c>
      <c r="U8" s="3">
        <f t="shared" si="2"/>
        <v>14595.993702719996</v>
      </c>
      <c r="V8" s="3">
        <f t="shared" si="2"/>
        <v>16639.432821100792</v>
      </c>
    </row>
    <row r="9" spans="2:40" x14ac:dyDescent="0.25">
      <c r="B9" s="4" t="s">
        <v>27</v>
      </c>
      <c r="C9" s="4">
        <v>3778</v>
      </c>
      <c r="D9" s="1">
        <v>2971</v>
      </c>
      <c r="E9" s="3">
        <v>2960</v>
      </c>
      <c r="F9" s="3">
        <v>2995</v>
      </c>
      <c r="G9" s="3">
        <v>4037</v>
      </c>
      <c r="H9" s="3">
        <v>3442</v>
      </c>
      <c r="I9" s="3">
        <v>3675</v>
      </c>
      <c r="J9" s="3">
        <v>3729</v>
      </c>
      <c r="K9" s="3">
        <v>4037</v>
      </c>
      <c r="L9" s="3">
        <v>4587</v>
      </c>
      <c r="M9" s="3">
        <v>4296</v>
      </c>
      <c r="N9" s="3">
        <v>4362</v>
      </c>
      <c r="O9" s="3">
        <v>4122</v>
      </c>
      <c r="P9" s="3">
        <v>4410</v>
      </c>
      <c r="Q9" s="3">
        <v>4607</v>
      </c>
      <c r="R9" s="3">
        <f>Q9*1.01</f>
        <v>4653.07</v>
      </c>
      <c r="S9" s="3">
        <f t="shared" ref="S9:V9" si="3">R9*1.01</f>
        <v>4699.6007</v>
      </c>
      <c r="T9" s="3">
        <f t="shared" si="3"/>
        <v>4746.5967069999997</v>
      </c>
      <c r="U9" s="3">
        <f t="shared" si="3"/>
        <v>4794.06267407</v>
      </c>
      <c r="V9" s="3">
        <f t="shared" si="3"/>
        <v>4842.0033008107002</v>
      </c>
    </row>
    <row r="10" spans="2:40" x14ac:dyDescent="0.25">
      <c r="B10" s="4" t="s">
        <v>28</v>
      </c>
      <c r="C10" s="4">
        <v>1366</v>
      </c>
      <c r="D10" s="1">
        <v>2864</v>
      </c>
      <c r="E10" s="3">
        <v>1828</v>
      </c>
      <c r="F10" s="3">
        <v>4644</v>
      </c>
      <c r="G10" s="3">
        <v>1736</v>
      </c>
      <c r="H10" s="3">
        <v>1355</v>
      </c>
      <c r="I10" s="3">
        <v>1763</v>
      </c>
      <c r="J10" s="3">
        <v>1698</v>
      </c>
      <c r="K10" s="3">
        <v>1736</v>
      </c>
      <c r="L10" s="3">
        <v>1649</v>
      </c>
      <c r="M10" s="3">
        <v>3126</v>
      </c>
      <c r="N10" s="3">
        <v>3912</v>
      </c>
      <c r="O10" s="3">
        <v>3565</v>
      </c>
      <c r="P10" s="3">
        <v>3676</v>
      </c>
      <c r="Q10" s="3">
        <f>Q8-Q9</f>
        <v>4035</v>
      </c>
      <c r="R10" s="3"/>
      <c r="S10" s="3"/>
      <c r="T10" s="3"/>
      <c r="U10" s="3"/>
      <c r="V10" s="3"/>
    </row>
    <row r="11" spans="2:40" x14ac:dyDescent="0.25">
      <c r="B11" s="4" t="s">
        <v>29</v>
      </c>
      <c r="C11" s="4">
        <v>640</v>
      </c>
      <c r="D11" s="1">
        <v>601</v>
      </c>
      <c r="E11" s="3">
        <v>206</v>
      </c>
      <c r="F11" s="3">
        <v>994</v>
      </c>
      <c r="G11" s="3">
        <v>647</v>
      </c>
      <c r="H11" s="3">
        <v>681</v>
      </c>
      <c r="I11" s="3">
        <v>216</v>
      </c>
      <c r="J11" s="3">
        <v>1056</v>
      </c>
      <c r="K11" s="3">
        <v>646</v>
      </c>
      <c r="L11" s="3">
        <v>641</v>
      </c>
      <c r="M11" s="3">
        <v>670</v>
      </c>
      <c r="N11" s="3">
        <v>706</v>
      </c>
      <c r="O11" s="3">
        <v>712</v>
      </c>
      <c r="P11" s="3">
        <v>792</v>
      </c>
      <c r="Q11" s="3">
        <v>773</v>
      </c>
      <c r="R11" s="3">
        <f t="shared" ref="R11:V11" si="4">Q11*1.01</f>
        <v>780.73</v>
      </c>
      <c r="S11" s="3">
        <f t="shared" si="4"/>
        <v>788.53730000000007</v>
      </c>
      <c r="T11" s="3">
        <f t="shared" si="4"/>
        <v>796.42267300000003</v>
      </c>
      <c r="U11" s="3">
        <f t="shared" si="4"/>
        <v>804.3868997300001</v>
      </c>
      <c r="V11" s="3">
        <f t="shared" si="4"/>
        <v>812.43076872730012</v>
      </c>
    </row>
    <row r="12" spans="2:40" x14ac:dyDescent="0.25">
      <c r="B12" s="4" t="s">
        <v>30</v>
      </c>
      <c r="C12" s="4">
        <v>211</v>
      </c>
      <c r="D12" s="1">
        <v>209</v>
      </c>
      <c r="E12" s="3">
        <v>606</v>
      </c>
      <c r="F12" s="3">
        <v>-190</v>
      </c>
      <c r="G12" s="3">
        <v>214</v>
      </c>
      <c r="H12" s="3">
        <v>223</v>
      </c>
      <c r="I12" s="3">
        <v>449</v>
      </c>
      <c r="J12" s="3">
        <v>220</v>
      </c>
      <c r="K12" s="3">
        <v>214</v>
      </c>
      <c r="L12" s="3">
        <v>214</v>
      </c>
      <c r="M12" s="3">
        <v>230</v>
      </c>
      <c r="N12" s="3">
        <v>191</v>
      </c>
      <c r="O12" s="3">
        <v>259</v>
      </c>
      <c r="P12" s="3">
        <v>263</v>
      </c>
      <c r="Q12" s="3">
        <v>264</v>
      </c>
      <c r="R12" s="3">
        <f t="shared" ref="R12:V12" si="5">Q12*1.01</f>
        <v>266.64</v>
      </c>
      <c r="S12" s="3">
        <f t="shared" si="5"/>
        <v>269.3064</v>
      </c>
      <c r="T12" s="3">
        <f t="shared" si="5"/>
        <v>271.99946399999999</v>
      </c>
      <c r="U12" s="3">
        <f t="shared" si="5"/>
        <v>274.71945863999997</v>
      </c>
      <c r="V12" s="3">
        <f t="shared" si="5"/>
        <v>277.46665322639996</v>
      </c>
    </row>
    <row r="13" spans="2:40" x14ac:dyDescent="0.25">
      <c r="B13" s="4" t="s">
        <v>31</v>
      </c>
      <c r="C13" s="4">
        <v>518</v>
      </c>
      <c r="D13" s="1">
        <v>1957</v>
      </c>
      <c r="E13" s="3">
        <v>1010</v>
      </c>
      <c r="F13" s="3">
        <v>3891</v>
      </c>
      <c r="G13" s="3">
        <v>866</v>
      </c>
      <c r="H13" s="3">
        <v>440</v>
      </c>
      <c r="I13" s="3">
        <v>888</v>
      </c>
      <c r="J13" s="3">
        <v>809</v>
      </c>
      <c r="K13" s="3">
        <v>866</v>
      </c>
      <c r="L13" s="3">
        <v>663</v>
      </c>
      <c r="M13" s="3">
        <v>1799</v>
      </c>
      <c r="N13" s="3">
        <v>2955</v>
      </c>
      <c r="O13" s="3">
        <v>2631</v>
      </c>
      <c r="P13" s="3">
        <v>2546</v>
      </c>
      <c r="Q13" s="3">
        <v>3004</v>
      </c>
      <c r="T13" s="3"/>
    </row>
    <row r="14" spans="2:40" x14ac:dyDescent="0.25">
      <c r="B14" s="4" t="s">
        <v>34</v>
      </c>
      <c r="C14" s="4">
        <v>561</v>
      </c>
      <c r="D14" s="1">
        <v>1904</v>
      </c>
      <c r="E14" s="3">
        <v>716</v>
      </c>
      <c r="F14" s="3">
        <v>3867</v>
      </c>
      <c r="G14" s="3">
        <v>841</v>
      </c>
      <c r="H14" s="3">
        <v>427</v>
      </c>
      <c r="I14" s="3">
        <v>870</v>
      </c>
      <c r="J14" s="3">
        <v>845</v>
      </c>
      <c r="K14" s="3">
        <v>841</v>
      </c>
      <c r="L14" s="3">
        <v>635</v>
      </c>
      <c r="M14" s="3">
        <v>1806</v>
      </c>
      <c r="N14" s="3">
        <v>2936</v>
      </c>
      <c r="O14" s="3">
        <v>2521</v>
      </c>
      <c r="P14" s="3">
        <v>2509</v>
      </c>
      <c r="Q14" s="3">
        <v>2988</v>
      </c>
      <c r="R14" s="3">
        <f t="shared" ref="R14:T14" si="6">Q14*1.1</f>
        <v>3286.8</v>
      </c>
      <c r="S14" s="3">
        <f t="shared" si="6"/>
        <v>3615.4800000000005</v>
      </c>
      <c r="T14" s="3">
        <f>S14*1.1</f>
        <v>3977.0280000000007</v>
      </c>
      <c r="U14" s="3">
        <f t="shared" ref="U14:V14" si="7">T14*1.1</f>
        <v>4374.7308000000012</v>
      </c>
      <c r="V14" s="3">
        <f t="shared" si="7"/>
        <v>4812.2038800000018</v>
      </c>
    </row>
    <row r="15" spans="2:40" x14ac:dyDescent="0.25">
      <c r="B15" s="4" t="s">
        <v>32</v>
      </c>
      <c r="C15" s="1">
        <f t="shared" ref="C15:P15" si="8">C14-C16</f>
        <v>53</v>
      </c>
      <c r="D15" s="1">
        <f t="shared" si="8"/>
        <v>279</v>
      </c>
      <c r="E15" s="3">
        <f t="shared" si="8"/>
        <v>-124</v>
      </c>
      <c r="F15" s="3">
        <f t="shared" si="8"/>
        <v>524</v>
      </c>
      <c r="G15" s="3">
        <f t="shared" si="8"/>
        <v>38</v>
      </c>
      <c r="H15" s="3">
        <f t="shared" si="8"/>
        <v>20</v>
      </c>
      <c r="I15" s="3">
        <f t="shared" si="8"/>
        <v>65</v>
      </c>
      <c r="J15" s="3">
        <f t="shared" si="8"/>
        <v>150</v>
      </c>
      <c r="K15" s="3">
        <f t="shared" si="8"/>
        <v>38</v>
      </c>
      <c r="L15" s="3">
        <f t="shared" si="8"/>
        <v>32</v>
      </c>
      <c r="M15" s="3">
        <f t="shared" si="8"/>
        <v>71</v>
      </c>
      <c r="N15" s="3">
        <f t="shared" si="8"/>
        <v>216</v>
      </c>
      <c r="O15" s="3">
        <f t="shared" si="8"/>
        <v>215</v>
      </c>
      <c r="P15" s="3">
        <f t="shared" si="8"/>
        <v>246</v>
      </c>
      <c r="Q15" s="3">
        <f>Q14-Q16</f>
        <v>362</v>
      </c>
      <c r="R15" s="3">
        <f>R14*0.07</f>
        <v>230.07600000000002</v>
      </c>
      <c r="S15" s="3">
        <f t="shared" ref="S15:V15" si="9">S14*0.07</f>
        <v>253.08360000000005</v>
      </c>
      <c r="T15" s="3">
        <f t="shared" si="9"/>
        <v>278.3919600000001</v>
      </c>
      <c r="U15" s="3">
        <f t="shared" si="9"/>
        <v>306.23115600000011</v>
      </c>
      <c r="V15" s="3">
        <f t="shared" si="9"/>
        <v>336.85427160000017</v>
      </c>
    </row>
    <row r="16" spans="2:40" x14ac:dyDescent="0.25">
      <c r="B16" s="4" t="s">
        <v>33</v>
      </c>
      <c r="C16" s="4">
        <v>508</v>
      </c>
      <c r="D16" s="1">
        <v>1625</v>
      </c>
      <c r="E16" s="3">
        <v>840</v>
      </c>
      <c r="F16" s="3">
        <v>3343</v>
      </c>
      <c r="G16" s="3">
        <v>803</v>
      </c>
      <c r="H16" s="3">
        <v>407</v>
      </c>
      <c r="I16" s="3">
        <v>805</v>
      </c>
      <c r="J16" s="3">
        <v>695</v>
      </c>
      <c r="K16" s="3">
        <v>803</v>
      </c>
      <c r="L16" s="3">
        <v>603</v>
      </c>
      <c r="M16" s="3">
        <v>1735</v>
      </c>
      <c r="N16" s="3">
        <v>2720</v>
      </c>
      <c r="O16" s="3">
        <v>2306</v>
      </c>
      <c r="P16" s="3">
        <v>2263</v>
      </c>
      <c r="Q16" s="3">
        <v>2626</v>
      </c>
      <c r="R16" s="3">
        <f>R14-R15</f>
        <v>3056.7240000000002</v>
      </c>
      <c r="S16" s="3">
        <f t="shared" ref="S16:V16" si="10">S14-S15</f>
        <v>3362.3964000000005</v>
      </c>
      <c r="T16" s="3">
        <f t="shared" si="10"/>
        <v>3698.6360400000008</v>
      </c>
      <c r="U16" s="3">
        <f t="shared" si="10"/>
        <v>4068.4996440000009</v>
      </c>
      <c r="V16" s="3">
        <f t="shared" si="10"/>
        <v>4475.3496084000017</v>
      </c>
    </row>
    <row r="17" spans="2:22" x14ac:dyDescent="0.25">
      <c r="B17" s="4" t="s">
        <v>35</v>
      </c>
      <c r="C17" s="4">
        <v>0.44</v>
      </c>
      <c r="D17" s="1">
        <v>1.45</v>
      </c>
      <c r="E17" s="1">
        <v>0.76</v>
      </c>
      <c r="F17" s="1">
        <v>-0.23</v>
      </c>
      <c r="G17" s="1">
        <v>0.72</v>
      </c>
      <c r="H17" s="1">
        <v>0.37</v>
      </c>
      <c r="I17" s="1">
        <v>0.72</v>
      </c>
      <c r="J17" s="1">
        <v>0.61</v>
      </c>
      <c r="K17" s="1">
        <v>0.72</v>
      </c>
      <c r="L17" s="1">
        <v>0.54</v>
      </c>
      <c r="M17" s="1">
        <v>1.55</v>
      </c>
      <c r="N17" s="1">
        <v>2.42</v>
      </c>
      <c r="O17" s="1">
        <v>2.06</v>
      </c>
      <c r="P17" s="1">
        <v>2.02</v>
      </c>
      <c r="Q17" s="1">
        <v>2.36</v>
      </c>
      <c r="R17" s="7">
        <f>R16/R18-1</f>
        <v>1.7766187050359719</v>
      </c>
      <c r="S17" s="7">
        <f t="shared" ref="S17:V17" si="11">S16/S18-1</f>
        <v>2.0851318944844133</v>
      </c>
      <c r="T17" s="7">
        <f t="shared" si="11"/>
        <v>2.427924327204904</v>
      </c>
      <c r="U17" s="7">
        <f t="shared" si="11"/>
        <v>2.8088048080054486</v>
      </c>
      <c r="V17" s="7">
        <f t="shared" si="11"/>
        <v>3.2320053422282777</v>
      </c>
    </row>
    <row r="18" spans="2:22" x14ac:dyDescent="0.25">
      <c r="B18" s="4" t="s">
        <v>1</v>
      </c>
      <c r="C18" s="4">
        <v>1107</v>
      </c>
      <c r="D18" s="1">
        <v>1114</v>
      </c>
      <c r="E18" s="1">
        <v>1105</v>
      </c>
      <c r="F18" s="1">
        <v>1120</v>
      </c>
      <c r="G18" s="1">
        <v>1115</v>
      </c>
      <c r="H18" s="1">
        <v>1111</v>
      </c>
      <c r="I18" s="1">
        <v>1111</v>
      </c>
      <c r="J18" s="1">
        <v>1131</v>
      </c>
      <c r="K18" s="1">
        <v>1115</v>
      </c>
      <c r="L18" s="1">
        <v>1120</v>
      </c>
      <c r="M18" s="1">
        <v>1121</v>
      </c>
      <c r="N18" s="1">
        <v>1120</v>
      </c>
      <c r="O18" s="1">
        <v>1119</v>
      </c>
      <c r="P18" s="1">
        <v>1119</v>
      </c>
      <c r="Q18" s="1">
        <v>1112</v>
      </c>
      <c r="R18" s="3">
        <f>Q18*0.99</f>
        <v>1100.8799999999999</v>
      </c>
      <c r="S18" s="3">
        <f t="shared" ref="S18:V18" si="12">R18*0.99</f>
        <v>1089.8711999999998</v>
      </c>
      <c r="T18" s="3">
        <f t="shared" si="12"/>
        <v>1078.9724879999999</v>
      </c>
      <c r="U18" s="3">
        <f t="shared" si="12"/>
        <v>1068.1827631199999</v>
      </c>
      <c r="V18" s="3">
        <f t="shared" si="12"/>
        <v>1057.5009354887998</v>
      </c>
    </row>
    <row r="20" spans="2:22" x14ac:dyDescent="0.25">
      <c r="B20" s="4" t="s">
        <v>45</v>
      </c>
      <c r="G20" s="8">
        <f>G3/C3-1</f>
        <v>0.28650833754421434</v>
      </c>
      <c r="H20" s="8">
        <f t="shared" ref="H20:Q20" si="13">H3/D3-1</f>
        <v>-0.17422334172963894</v>
      </c>
      <c r="I20" s="8">
        <f t="shared" si="13"/>
        <v>6.6859066859066951E-2</v>
      </c>
      <c r="J20" s="8">
        <f t="shared" si="13"/>
        <v>1.0222303206997085</v>
      </c>
      <c r="K20" s="8">
        <f t="shared" si="13"/>
        <v>3.5349567949725103E-2</v>
      </c>
      <c r="L20" s="8">
        <f t="shared" si="13"/>
        <v>0.34011184544992368</v>
      </c>
      <c r="M20" s="8">
        <f t="shared" si="13"/>
        <v>0.48963029756537413</v>
      </c>
      <c r="N20" s="8">
        <f t="shared" si="13"/>
        <v>-0.31627320237880696</v>
      </c>
      <c r="O20" s="8">
        <f t="shared" si="13"/>
        <v>0.29210925644916541</v>
      </c>
      <c r="P20" s="8">
        <f t="shared" si="13"/>
        <v>0.31297420333839154</v>
      </c>
      <c r="Q20" s="8">
        <f t="shared" si="13"/>
        <v>0.17887409200968518</v>
      </c>
      <c r="R20" s="8"/>
      <c r="S20" s="8"/>
      <c r="T20" s="8"/>
      <c r="U20" s="8"/>
      <c r="V20" s="8"/>
    </row>
    <row r="21" spans="2:22" x14ac:dyDescent="0.25">
      <c r="B21" s="4" t="s">
        <v>46</v>
      </c>
      <c r="G21" s="8">
        <f t="shared" ref="G21:Q21" si="14">G4/C4-1</f>
        <v>3.0199039121482585E-2</v>
      </c>
      <c r="H21" s="8">
        <f t="shared" si="14"/>
        <v>-0.21911855990068285</v>
      </c>
      <c r="I21" s="8">
        <f t="shared" si="14"/>
        <v>-0.11026837806301049</v>
      </c>
      <c r="J21" s="8">
        <f t="shared" si="14"/>
        <v>2.1728260869565217</v>
      </c>
      <c r="K21" s="8">
        <f t="shared" si="14"/>
        <v>0.20652898067954695</v>
      </c>
      <c r="L21" s="8">
        <f t="shared" si="14"/>
        <v>0.4395866454689985</v>
      </c>
      <c r="M21" s="8">
        <f t="shared" si="14"/>
        <v>0.31081967213114758</v>
      </c>
      <c r="N21" s="8">
        <f t="shared" si="14"/>
        <v>-0.35183281945871869</v>
      </c>
      <c r="O21" s="8">
        <f t="shared" si="14"/>
        <v>5.3009387078961856E-2</v>
      </c>
      <c r="P21" s="8">
        <f t="shared" si="14"/>
        <v>3.5339591385974645E-2</v>
      </c>
      <c r="Q21" s="8">
        <f t="shared" si="14"/>
        <v>-1.6008004002000975E-2</v>
      </c>
      <c r="R21" s="8"/>
      <c r="S21" s="8"/>
      <c r="T21" s="8"/>
      <c r="U21" s="8"/>
      <c r="V21" s="8"/>
    </row>
    <row r="22" spans="2:22" x14ac:dyDescent="0.25">
      <c r="B22" s="4" t="s">
        <v>47</v>
      </c>
      <c r="G22" s="8">
        <f t="shared" ref="G22:Q22" si="15">G5/C5-1</f>
        <v>-5.8884297520661155E-2</v>
      </c>
      <c r="H22" s="8">
        <f t="shared" si="15"/>
        <v>-0.14872798434442269</v>
      </c>
      <c r="I22" s="8">
        <f t="shared" si="15"/>
        <v>0.24723247232472323</v>
      </c>
      <c r="J22" s="8">
        <f t="shared" si="15"/>
        <v>0.22453222453222454</v>
      </c>
      <c r="K22" s="8">
        <f t="shared" si="15"/>
        <v>-6.6959385290889184E-2</v>
      </c>
      <c r="L22" s="8">
        <f t="shared" si="15"/>
        <v>-2.2988505747126409E-2</v>
      </c>
      <c r="M22" s="8">
        <f t="shared" si="15"/>
        <v>-4.9309664694280331E-3</v>
      </c>
      <c r="N22" s="8">
        <f t="shared" si="15"/>
        <v>-6.366723259762308E-2</v>
      </c>
      <c r="O22" s="8">
        <f t="shared" si="15"/>
        <v>0.35294117647058831</v>
      </c>
      <c r="P22" s="8">
        <f t="shared" si="15"/>
        <v>0.37764705882352945</v>
      </c>
      <c r="Q22" s="8">
        <f t="shared" si="15"/>
        <v>0.32903865213082262</v>
      </c>
      <c r="R22" s="8"/>
      <c r="S22" s="8"/>
      <c r="T22" s="8"/>
      <c r="U22" s="8"/>
      <c r="V22" s="8"/>
    </row>
    <row r="23" spans="2:22" x14ac:dyDescent="0.25">
      <c r="B23" s="4" t="s">
        <v>48</v>
      </c>
      <c r="G23" s="8">
        <f t="shared" ref="G23:Q23" si="16">G6/C6-1</f>
        <v>0.10217983651226148</v>
      </c>
      <c r="H23" s="8">
        <f t="shared" si="16"/>
        <v>-0.12891113892365458</v>
      </c>
      <c r="I23" s="8">
        <f t="shared" si="16"/>
        <v>-3.5714285714285698E-2</v>
      </c>
      <c r="J23" s="8">
        <f t="shared" si="16"/>
        <v>2.8574144486692017</v>
      </c>
      <c r="K23" s="8">
        <f t="shared" si="16"/>
        <v>0.15574783683559956</v>
      </c>
      <c r="L23" s="8">
        <f t="shared" si="16"/>
        <v>0.34339080459770122</v>
      </c>
      <c r="M23" s="8">
        <f t="shared" si="16"/>
        <v>0.63703703703703707</v>
      </c>
      <c r="N23" s="8">
        <f t="shared" si="16"/>
        <v>-0.3297190734351898</v>
      </c>
      <c r="O23" s="8">
        <f t="shared" si="16"/>
        <v>0.30481283422459904</v>
      </c>
      <c r="P23" s="8">
        <f t="shared" si="16"/>
        <v>0.36577540106951867</v>
      </c>
      <c r="Q23" s="8">
        <f t="shared" si="16"/>
        <v>0.29864253393665163</v>
      </c>
      <c r="R23" s="8"/>
      <c r="S23" s="8"/>
      <c r="T23" s="8"/>
      <c r="U23" s="8"/>
      <c r="V23" s="8"/>
    </row>
    <row r="24" spans="2:22" x14ac:dyDescent="0.25">
      <c r="B24" s="4" t="s">
        <v>49</v>
      </c>
      <c r="G24" s="8">
        <f t="shared" ref="G24:P24" si="17">G8/C8-1</f>
        <v>0.12227838258164847</v>
      </c>
      <c r="H24" s="8">
        <f t="shared" si="17"/>
        <v>-0.17789203084832905</v>
      </c>
      <c r="I24" s="8">
        <f t="shared" si="17"/>
        <v>2.0645645645645638E-2</v>
      </c>
      <c r="J24" s="8">
        <f t="shared" si="17"/>
        <v>1.2810062402496101</v>
      </c>
      <c r="K24" s="8">
        <f t="shared" si="17"/>
        <v>8.0200935388879291E-2</v>
      </c>
      <c r="L24" s="8">
        <f t="shared" si="17"/>
        <v>0.29997915363769012</v>
      </c>
      <c r="M24" s="8">
        <f t="shared" si="17"/>
        <v>0.36484001471129091</v>
      </c>
      <c r="N24" s="8">
        <f t="shared" si="17"/>
        <v>-0.30118833889031371</v>
      </c>
      <c r="O24" s="8">
        <f t="shared" si="17"/>
        <v>0.23268120590121866</v>
      </c>
      <c r="P24" s="8">
        <f t="shared" si="17"/>
        <v>0.248556767158435</v>
      </c>
      <c r="Q24" s="8">
        <f>Q8/M8-1</f>
        <v>0.16437617892751288</v>
      </c>
      <c r="R24" s="8">
        <f t="shared" ref="R24:V24" si="18">R8/N8-1</f>
        <v>0.20527036946415445</v>
      </c>
      <c r="S24" s="8">
        <f t="shared" si="18"/>
        <v>0.46105674515415629</v>
      </c>
      <c r="T24" s="8">
        <f t="shared" si="18"/>
        <v>0.64442630978679638</v>
      </c>
      <c r="U24" s="8">
        <f t="shared" si="18"/>
        <v>0.68896015999999949</v>
      </c>
      <c r="V24" s="8">
        <f t="shared" si="18"/>
        <v>0.68896015999999927</v>
      </c>
    </row>
    <row r="25" spans="2:22" x14ac:dyDescent="0.25">
      <c r="B25" s="4" t="s">
        <v>50</v>
      </c>
      <c r="G25" s="8">
        <f t="shared" ref="G25:P25" si="19">G14/C14-1</f>
        <v>0.49910873440285197</v>
      </c>
      <c r="H25" s="8">
        <f t="shared" si="19"/>
        <v>-0.77573529411764708</v>
      </c>
      <c r="I25" s="8">
        <f t="shared" si="19"/>
        <v>0.21508379888268148</v>
      </c>
      <c r="J25" s="8">
        <f t="shared" si="19"/>
        <v>-0.78148435479700029</v>
      </c>
      <c r="K25" s="8">
        <f t="shared" si="19"/>
        <v>0</v>
      </c>
      <c r="L25" s="8">
        <f t="shared" si="19"/>
        <v>0.48711943793911017</v>
      </c>
      <c r="M25" s="8">
        <f t="shared" si="19"/>
        <v>1.0758620689655172</v>
      </c>
      <c r="N25" s="8">
        <f t="shared" si="19"/>
        <v>2.4745562130177516</v>
      </c>
      <c r="O25" s="8">
        <f t="shared" si="19"/>
        <v>1.9976218787158144</v>
      </c>
      <c r="P25" s="8">
        <f t="shared" si="19"/>
        <v>2.9511811023622045</v>
      </c>
      <c r="Q25" s="8">
        <f>Q14/M14-1</f>
        <v>0.654485049833887</v>
      </c>
      <c r="R25" s="8">
        <f t="shared" ref="R25:V25" si="20">R14/N14-1</f>
        <v>0.119482288828338</v>
      </c>
      <c r="S25" s="8">
        <f t="shared" si="20"/>
        <v>0.43414518048393513</v>
      </c>
      <c r="T25" s="8">
        <f t="shared" si="20"/>
        <v>0.58510482263850161</v>
      </c>
      <c r="U25" s="8">
        <f t="shared" si="20"/>
        <v>0.4641000000000004</v>
      </c>
      <c r="V25" s="8">
        <f t="shared" si="20"/>
        <v>0.4641000000000004</v>
      </c>
    </row>
    <row r="26" spans="2:22" x14ac:dyDescent="0.25">
      <c r="B26" s="4" t="s">
        <v>56</v>
      </c>
      <c r="C26" s="8">
        <f>C15/C14</f>
        <v>9.4474153297682703E-2</v>
      </c>
      <c r="D26" s="8">
        <f t="shared" ref="D26:Q26" si="21">D15/D14</f>
        <v>0.14653361344537816</v>
      </c>
      <c r="E26" s="8">
        <f t="shared" si="21"/>
        <v>-0.17318435754189945</v>
      </c>
      <c r="F26" s="8">
        <f t="shared" si="21"/>
        <v>0.13550555986552884</v>
      </c>
      <c r="G26" s="8">
        <f t="shared" si="21"/>
        <v>4.5184304399524373E-2</v>
      </c>
      <c r="H26" s="8">
        <f t="shared" si="21"/>
        <v>4.6838407494145202E-2</v>
      </c>
      <c r="I26" s="8">
        <f t="shared" si="21"/>
        <v>7.4712643678160925E-2</v>
      </c>
      <c r="J26" s="8">
        <f t="shared" si="21"/>
        <v>0.17751479289940827</v>
      </c>
      <c r="K26" s="8">
        <f t="shared" si="21"/>
        <v>4.5184304399524373E-2</v>
      </c>
      <c r="L26" s="8">
        <f t="shared" si="21"/>
        <v>5.0393700787401574E-2</v>
      </c>
      <c r="M26" s="8">
        <f t="shared" si="21"/>
        <v>3.9313399778516056E-2</v>
      </c>
      <c r="N26" s="8">
        <f t="shared" si="21"/>
        <v>7.3569482288828342E-2</v>
      </c>
      <c r="O26" s="8">
        <f t="shared" si="21"/>
        <v>8.5283617612058701E-2</v>
      </c>
      <c r="P26" s="8">
        <f t="shared" si="21"/>
        <v>9.8047030689517742E-2</v>
      </c>
      <c r="Q26" s="8">
        <f t="shared" si="21"/>
        <v>0.12115127175368139</v>
      </c>
      <c r="R26" s="8">
        <f t="shared" ref="R26:V26" si="22">R15/R14</f>
        <v>7.0000000000000007E-2</v>
      </c>
      <c r="S26" s="8">
        <f t="shared" si="22"/>
        <v>7.0000000000000007E-2</v>
      </c>
      <c r="T26" s="8">
        <f t="shared" si="22"/>
        <v>7.0000000000000007E-2</v>
      </c>
      <c r="U26" s="8">
        <f t="shared" si="22"/>
        <v>7.0000000000000007E-2</v>
      </c>
      <c r="V26" s="8">
        <f t="shared" si="22"/>
        <v>7.0000000000000007E-2</v>
      </c>
    </row>
    <row r="27" spans="2:22" x14ac:dyDescent="0.25">
      <c r="B27" s="4"/>
    </row>
    <row r="29" spans="2:22" x14ac:dyDescent="0.25">
      <c r="B29" s="4" t="s">
        <v>37</v>
      </c>
      <c r="C29" s="4"/>
      <c r="D29" s="6">
        <f t="shared" ref="D29:P29" si="23">D30-D36</f>
        <v>0</v>
      </c>
      <c r="E29" s="6">
        <f t="shared" si="23"/>
        <v>0</v>
      </c>
      <c r="F29" s="6">
        <f t="shared" si="23"/>
        <v>2611</v>
      </c>
      <c r="G29" s="6">
        <f t="shared" si="23"/>
        <v>-371</v>
      </c>
      <c r="H29" s="6">
        <f t="shared" si="23"/>
        <v>1930</v>
      </c>
      <c r="I29" s="6">
        <f t="shared" si="23"/>
        <v>1941</v>
      </c>
      <c r="J29" s="6">
        <f t="shared" si="23"/>
        <v>989</v>
      </c>
      <c r="K29" s="6">
        <f t="shared" si="23"/>
        <v>0</v>
      </c>
      <c r="L29" s="6">
        <f t="shared" si="23"/>
        <v>2163</v>
      </c>
      <c r="M29" s="6">
        <f t="shared" si="23"/>
        <v>1142</v>
      </c>
      <c r="N29" s="6">
        <f t="shared" si="23"/>
        <v>1142</v>
      </c>
      <c r="O29" s="6">
        <f t="shared" si="23"/>
        <v>1776</v>
      </c>
      <c r="P29" s="6">
        <f t="shared" si="23"/>
        <v>0</v>
      </c>
      <c r="Q29" s="6">
        <f>Q30-Q36</f>
        <v>2148</v>
      </c>
    </row>
    <row r="30" spans="2:22" x14ac:dyDescent="0.25">
      <c r="B30" s="4" t="s">
        <v>2</v>
      </c>
      <c r="C30" s="4"/>
      <c r="D30" s="6"/>
      <c r="E30" s="6"/>
      <c r="F30" s="6">
        <v>7152</v>
      </c>
      <c r="G30" s="6">
        <v>5985</v>
      </c>
      <c r="H30" s="6">
        <v>7118</v>
      </c>
      <c r="I30" s="6">
        <v>8297</v>
      </c>
      <c r="J30" s="6">
        <v>7624</v>
      </c>
      <c r="K30" s="6"/>
      <c r="L30" s="6">
        <v>9116</v>
      </c>
      <c r="M30" s="6">
        <v>7763</v>
      </c>
      <c r="N30" s="6">
        <v>7763</v>
      </c>
      <c r="O30" s="6">
        <v>8680</v>
      </c>
      <c r="P30" s="6"/>
      <c r="Q30" s="6">
        <v>9157</v>
      </c>
    </row>
    <row r="31" spans="2:22" x14ac:dyDescent="0.25">
      <c r="B31" s="4" t="s">
        <v>36</v>
      </c>
      <c r="C31" s="4"/>
      <c r="D31" s="6"/>
      <c r="E31" s="6"/>
      <c r="F31" s="6">
        <v>803</v>
      </c>
      <c r="G31" s="6">
        <v>1047</v>
      </c>
      <c r="H31" s="6">
        <v>363</v>
      </c>
      <c r="I31" s="6">
        <v>391</v>
      </c>
      <c r="J31" s="6">
        <v>518</v>
      </c>
      <c r="K31" s="6"/>
      <c r="L31" s="6">
        <v>1006</v>
      </c>
      <c r="M31" s="6">
        <v>8670</v>
      </c>
      <c r="N31" s="6">
        <v>870</v>
      </c>
      <c r="O31" s="6">
        <v>900</v>
      </c>
      <c r="P31" s="6"/>
      <c r="Q31" s="6">
        <v>1070</v>
      </c>
    </row>
    <row r="32" spans="2:22" x14ac:dyDescent="0.25">
      <c r="B32" s="4" t="s">
        <v>38</v>
      </c>
      <c r="C32" s="4"/>
      <c r="D32" s="6"/>
      <c r="E32" s="6"/>
      <c r="F32" s="6">
        <v>3195</v>
      </c>
      <c r="G32" s="6">
        <v>3691</v>
      </c>
      <c r="H32" s="6">
        <v>3049</v>
      </c>
      <c r="I32" s="6">
        <v>3603</v>
      </c>
      <c r="J32" s="6">
        <v>3912</v>
      </c>
      <c r="K32" s="6"/>
      <c r="L32" s="6">
        <v>5374</v>
      </c>
      <c r="M32" s="6">
        <v>5311</v>
      </c>
      <c r="N32" s="6">
        <v>5311</v>
      </c>
      <c r="O32" s="6">
        <v>5250</v>
      </c>
      <c r="P32" s="6"/>
      <c r="Q32" s="6">
        <v>6229</v>
      </c>
    </row>
    <row r="33" spans="2:17" x14ac:dyDescent="0.25">
      <c r="B33" s="4" t="s">
        <v>39</v>
      </c>
      <c r="C33" s="4"/>
      <c r="D33" s="6"/>
      <c r="E33" s="6"/>
      <c r="F33" s="6">
        <v>5118</v>
      </c>
      <c r="G33" s="6">
        <v>5521</v>
      </c>
      <c r="H33" s="6">
        <v>5208</v>
      </c>
      <c r="I33" s="6">
        <v>5405</v>
      </c>
      <c r="J33" s="6">
        <v>5373</v>
      </c>
      <c r="K33" s="6"/>
      <c r="L33" s="6">
        <v>5373</v>
      </c>
      <c r="M33" s="6">
        <v>4487</v>
      </c>
      <c r="N33" s="6">
        <v>4487</v>
      </c>
      <c r="O33" s="6">
        <v>4827</v>
      </c>
      <c r="P33" s="6"/>
      <c r="Q33" s="6">
        <v>5629</v>
      </c>
    </row>
    <row r="34" spans="2:17" x14ac:dyDescent="0.25">
      <c r="B34" s="4" t="s">
        <v>40</v>
      </c>
      <c r="C34" s="4"/>
      <c r="D34" s="6"/>
      <c r="E34" s="6"/>
      <c r="F34" s="6">
        <v>28240</v>
      </c>
      <c r="G34" s="6">
        <v>32229</v>
      </c>
      <c r="H34" s="6">
        <v>29647</v>
      </c>
      <c r="I34" s="6">
        <v>30081</v>
      </c>
      <c r="J34" s="6">
        <v>31031</v>
      </c>
      <c r="K34" s="6"/>
      <c r="L34" s="6">
        <v>21502</v>
      </c>
      <c r="M34" s="6">
        <v>33213</v>
      </c>
      <c r="N34" s="6">
        <v>33213</v>
      </c>
      <c r="O34" s="6">
        <v>20191</v>
      </c>
      <c r="P34" s="6"/>
      <c r="Q34" s="6">
        <v>36665</v>
      </c>
    </row>
    <row r="35" spans="2:17" x14ac:dyDescent="0.25">
      <c r="B35" s="4" t="s">
        <v>41</v>
      </c>
      <c r="C35" s="4"/>
      <c r="D35" s="6"/>
      <c r="E35" s="6"/>
      <c r="F35" s="6">
        <v>48887</v>
      </c>
      <c r="G35" s="6">
        <v>53691</v>
      </c>
      <c r="H35" s="6">
        <v>49648</v>
      </c>
      <c r="I35" s="6">
        <v>52005</v>
      </c>
      <c r="J35" s="6">
        <v>53678</v>
      </c>
      <c r="K35" s="6"/>
      <c r="L35" s="6">
        <v>36171</v>
      </c>
      <c r="M35" s="6">
        <v>58849</v>
      </c>
      <c r="N35" s="6">
        <v>58849</v>
      </c>
      <c r="O35" s="6">
        <v>61246</v>
      </c>
      <c r="P35" s="6"/>
      <c r="Q35" s="6">
        <v>65296</v>
      </c>
    </row>
    <row r="36" spans="2:17" x14ac:dyDescent="0.25">
      <c r="B36" s="4" t="s">
        <v>4</v>
      </c>
      <c r="C36" s="4"/>
      <c r="D36" s="6"/>
      <c r="E36" s="6"/>
      <c r="F36" s="6">
        <v>4541</v>
      </c>
      <c r="G36" s="6">
        <v>6356</v>
      </c>
      <c r="H36" s="6">
        <v>5188</v>
      </c>
      <c r="I36" s="6">
        <v>6356</v>
      </c>
      <c r="J36" s="6">
        <v>6635</v>
      </c>
      <c r="K36" s="6"/>
      <c r="L36" s="6">
        <v>6953</v>
      </c>
      <c r="M36" s="6">
        <v>6621</v>
      </c>
      <c r="N36" s="6">
        <v>6621</v>
      </c>
      <c r="O36" s="6">
        <v>6904</v>
      </c>
      <c r="P36" s="6"/>
      <c r="Q36" s="6">
        <v>7009</v>
      </c>
    </row>
    <row r="37" spans="2:17" x14ac:dyDescent="0.25">
      <c r="B37" s="4" t="s">
        <v>42</v>
      </c>
      <c r="C37" s="4"/>
      <c r="D37" s="6"/>
      <c r="E37" s="6"/>
      <c r="F37" s="6">
        <v>36770</v>
      </c>
      <c r="G37" s="6">
        <v>39907</v>
      </c>
      <c r="H37" s="6">
        <v>37023</v>
      </c>
      <c r="I37" s="6">
        <v>37820</v>
      </c>
      <c r="J37" s="6">
        <v>38996</v>
      </c>
      <c r="K37" s="6"/>
      <c r="L37" s="6">
        <v>47845</v>
      </c>
      <c r="M37" s="6">
        <v>43933</v>
      </c>
      <c r="N37" s="6">
        <v>43933</v>
      </c>
      <c r="O37" s="6">
        <v>45908</v>
      </c>
      <c r="P37" s="6"/>
      <c r="Q37" s="6">
        <v>49281</v>
      </c>
    </row>
    <row r="38" spans="2:17" x14ac:dyDescent="0.25">
      <c r="B38" s="4" t="s">
        <v>43</v>
      </c>
      <c r="C38" s="4"/>
      <c r="D38" s="6"/>
      <c r="E38" s="6"/>
      <c r="F38" s="6">
        <v>48887</v>
      </c>
      <c r="G38" s="6">
        <v>53691</v>
      </c>
      <c r="H38" s="6">
        <v>49648</v>
      </c>
      <c r="I38" s="6">
        <v>52005</v>
      </c>
      <c r="J38" s="6">
        <v>53678</v>
      </c>
      <c r="K38" s="6"/>
      <c r="L38" s="6">
        <v>63696</v>
      </c>
      <c r="M38" s="6">
        <v>58849</v>
      </c>
      <c r="N38" s="6">
        <v>58849</v>
      </c>
      <c r="O38" s="6">
        <v>61246</v>
      </c>
      <c r="P38" s="6"/>
      <c r="Q38" s="6">
        <v>65296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2022-08-12T23:01:12Z</dcterms:modified>
</cp:coreProperties>
</file>