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opbox\Dropbox\Blogs\"/>
    </mc:Choice>
  </mc:AlternateContent>
  <xr:revisionPtr revIDLastSave="0" documentId="8_{DD770040-F0E8-4281-A8CE-413C6CA8E6B8}" xr6:coauthVersionLast="47" xr6:coauthVersionMax="47" xr10:uidLastSave="{00000000-0000-0000-0000-000000000000}"/>
  <bookViews>
    <workbookView xWindow="-120" yWindow="-120" windowWidth="29040" windowHeight="15840"/>
  </bookViews>
  <sheets>
    <sheet name="Model Inputs" sheetId="1" r:id="rId1"/>
    <sheet name="Profit and Loss" sheetId="2" r:id="rId2"/>
    <sheet name="Balance Sheet" sheetId="6" r:id="rId3"/>
    <sheet name="Cash Flow" sheetId="5" r:id="rId4"/>
    <sheet name="Loan Payment Calculator" sheetId="4" r:id="rId5"/>
  </sheets>
  <definedNames>
    <definedName name="_xlnm.Print_Area" localSheetId="2">'Balance Sheet'!$A$1:$H$78</definedName>
    <definedName name="_xlnm.Print_Area" localSheetId="3">'Cash Flow'!$A$1:$H$41</definedName>
    <definedName name="_xlnm.Print_Area" localSheetId="4">'Loan Payment Calculator'!$A$1:OFFSET('Loan Payment Calculator'!$A$5,4,5,MAX('Loan Payment Calculator'!$A$9:$A$370),1)</definedName>
    <definedName name="_xlnm.Print_Area" localSheetId="0">'Model Inputs'!$A$1:$E$56</definedName>
    <definedName name="_xlnm.Print_Area" localSheetId="1">'Profit and Loss'!$A$1:$G$77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2" i="6" l="1"/>
  <c r="D72" i="6" s="1"/>
  <c r="E72" i="6" s="1"/>
  <c r="F72" i="6"/>
  <c r="G72" i="6" s="1"/>
  <c r="C73" i="6"/>
  <c r="D73" i="6"/>
  <c r="E73" i="6"/>
  <c r="F73" i="6"/>
  <c r="G73" i="6" s="1"/>
  <c r="C62" i="6"/>
  <c r="D62" i="6"/>
  <c r="E62" i="6" s="1"/>
  <c r="F62" i="6" s="1"/>
  <c r="G62" i="6" s="1"/>
  <c r="C61" i="6"/>
  <c r="D61" i="6"/>
  <c r="C34" i="6"/>
  <c r="D34" i="6"/>
  <c r="E34" i="6"/>
  <c r="F34" i="6"/>
  <c r="G34" i="6"/>
  <c r="C33" i="6"/>
  <c r="D33" i="6"/>
  <c r="E33" i="6"/>
  <c r="F33" i="6" s="1"/>
  <c r="G33" i="6" s="1"/>
  <c r="C32" i="6"/>
  <c r="D32" i="6"/>
  <c r="E32" i="6"/>
  <c r="F32" i="6" s="1"/>
  <c r="G32" i="6" s="1"/>
  <c r="C31" i="6"/>
  <c r="D31" i="6" s="1"/>
  <c r="E31" i="6" s="1"/>
  <c r="F31" i="6" s="1"/>
  <c r="G31" i="6" s="1"/>
  <c r="C30" i="6"/>
  <c r="C47" i="6"/>
  <c r="D47" i="6"/>
  <c r="E47" i="6"/>
  <c r="F47" i="6"/>
  <c r="G47" i="6" s="1"/>
  <c r="C46" i="6"/>
  <c r="D46" i="6"/>
  <c r="C45" i="6"/>
  <c r="D45" i="6"/>
  <c r="E45" i="6" s="1"/>
  <c r="F45" i="6" s="1"/>
  <c r="G45" i="6"/>
  <c r="C44" i="6"/>
  <c r="D44" i="6"/>
  <c r="C23" i="6"/>
  <c r="D23" i="6"/>
  <c r="C22" i="6"/>
  <c r="C21" i="6"/>
  <c r="D21" i="6"/>
  <c r="E21" i="6"/>
  <c r="F21" i="6"/>
  <c r="G21" i="6" s="1"/>
  <c r="C20" i="6"/>
  <c r="D20" i="6"/>
  <c r="C13" i="6"/>
  <c r="D13" i="6" s="1"/>
  <c r="E13" i="6" s="1"/>
  <c r="F13" i="6" s="1"/>
  <c r="G13" i="6"/>
  <c r="C12" i="6"/>
  <c r="D12" i="6" s="1"/>
  <c r="E12" i="6" s="1"/>
  <c r="F12" i="6" s="1"/>
  <c r="G12" i="6" s="1"/>
  <c r="A9" i="4"/>
  <c r="B8" i="4"/>
  <c r="B53" i="1"/>
  <c r="B53" i="2"/>
  <c r="B49" i="2"/>
  <c r="C24" i="6"/>
  <c r="F8" i="2"/>
  <c r="E8" i="2"/>
  <c r="D8" i="2"/>
  <c r="C8" i="2"/>
  <c r="C52" i="2" s="1"/>
  <c r="D52" i="2" s="1"/>
  <c r="E52" i="2" s="1"/>
  <c r="B8" i="2"/>
  <c r="B7" i="2"/>
  <c r="F7" i="2"/>
  <c r="E7" i="2"/>
  <c r="D7" i="2"/>
  <c r="C7" i="2"/>
  <c r="D10" i="1"/>
  <c r="D19" i="1"/>
  <c r="D9" i="1"/>
  <c r="B17" i="2" s="1"/>
  <c r="C17" i="2" s="1"/>
  <c r="D17" i="2" s="1"/>
  <c r="E17" i="2" s="1"/>
  <c r="F17" i="2" s="1"/>
  <c r="D18" i="1"/>
  <c r="B26" i="2" s="1"/>
  <c r="C26" i="2" s="1"/>
  <c r="D26" i="2" s="1"/>
  <c r="E26" i="2" s="1"/>
  <c r="F26" i="2" s="1"/>
  <c r="D8" i="1"/>
  <c r="D17" i="1"/>
  <c r="B25" i="2" s="1"/>
  <c r="C25" i="2" s="1"/>
  <c r="D25" i="2" s="1"/>
  <c r="E25" i="2" s="1"/>
  <c r="F25" i="2" s="1"/>
  <c r="D7" i="1"/>
  <c r="D16" i="1" s="1"/>
  <c r="B8" i="5"/>
  <c r="C12" i="5"/>
  <c r="D12" i="5" s="1"/>
  <c r="C13" i="5"/>
  <c r="D13" i="5" s="1"/>
  <c r="C14" i="5"/>
  <c r="D14" i="5" s="1"/>
  <c r="E14" i="5" s="1"/>
  <c r="F14" i="5" s="1"/>
  <c r="G21" i="5"/>
  <c r="G23" i="5"/>
  <c r="C30" i="5"/>
  <c r="D30" i="5" s="1"/>
  <c r="E30" i="5"/>
  <c r="F30" i="5" s="1"/>
  <c r="C31" i="5"/>
  <c r="D31" i="5"/>
  <c r="C32" i="5"/>
  <c r="D32" i="5"/>
  <c r="E32" i="5" s="1"/>
  <c r="F32" i="5" s="1"/>
  <c r="G32" i="5"/>
  <c r="C33" i="5"/>
  <c r="D33" i="5" s="1"/>
  <c r="D66" i="2"/>
  <c r="C51" i="2"/>
  <c r="D51" i="2" s="1"/>
  <c r="E51" i="2" s="1"/>
  <c r="F51" i="2" s="1"/>
  <c r="F52" i="2"/>
  <c r="C54" i="2"/>
  <c r="D54" i="2" s="1"/>
  <c r="E54" i="2" s="1"/>
  <c r="F54" i="2" s="1"/>
  <c r="C55" i="2"/>
  <c r="D55" i="2" s="1"/>
  <c r="E55" i="2" s="1"/>
  <c r="F55" i="2" s="1"/>
  <c r="C57" i="2"/>
  <c r="D57" i="2" s="1"/>
  <c r="E57" i="2" s="1"/>
  <c r="F57" i="2" s="1"/>
  <c r="D40" i="2"/>
  <c r="B40" i="2"/>
  <c r="C40" i="2"/>
  <c r="E40" i="2"/>
  <c r="B50" i="6"/>
  <c r="B76" i="6"/>
  <c r="B39" i="5"/>
  <c r="F40" i="2"/>
  <c r="B26" i="6"/>
  <c r="B36" i="6"/>
  <c r="C64" i="6"/>
  <c r="B64" i="6"/>
  <c r="C10" i="6"/>
  <c r="C11" i="6"/>
  <c r="B10" i="5" s="1"/>
  <c r="C14" i="6"/>
  <c r="D14" i="6" s="1"/>
  <c r="E14" i="6"/>
  <c r="F14" i="6" s="1"/>
  <c r="G14" i="6" s="1"/>
  <c r="C71" i="6"/>
  <c r="F66" i="2"/>
  <c r="E66" i="2"/>
  <c r="C66" i="2"/>
  <c r="B66" i="2"/>
  <c r="A16" i="2"/>
  <c r="A15" i="2"/>
  <c r="A19" i="1"/>
  <c r="A18" i="1"/>
  <c r="A17" i="1"/>
  <c r="A25" i="2" s="1"/>
  <c r="A16" i="1"/>
  <c r="A24" i="2" s="1"/>
  <c r="D71" i="6"/>
  <c r="E71" i="6"/>
  <c r="F71" i="6" s="1"/>
  <c r="G71" i="6" s="1"/>
  <c r="C48" i="6"/>
  <c r="C50" i="6" s="1"/>
  <c r="B16" i="6"/>
  <c r="B38" i="6" s="1"/>
  <c r="B9" i="5"/>
  <c r="D10" i="6"/>
  <c r="E10" i="6" s="1"/>
  <c r="G14" i="5"/>
  <c r="E31" i="5"/>
  <c r="F31" i="5"/>
  <c r="G31" i="5" s="1"/>
  <c r="E44" i="6"/>
  <c r="C11" i="5"/>
  <c r="C53" i="2"/>
  <c r="C48" i="2"/>
  <c r="B54" i="6"/>
  <c r="D53" i="2"/>
  <c r="E23" i="6"/>
  <c r="B11" i="5"/>
  <c r="D48" i="2"/>
  <c r="E48" i="2" s="1"/>
  <c r="F23" i="6"/>
  <c r="G23" i="6" s="1"/>
  <c r="E53" i="2"/>
  <c r="F10" i="6"/>
  <c r="F53" i="2"/>
  <c r="E9" i="5"/>
  <c r="B27" i="2"/>
  <c r="C27" i="2" s="1"/>
  <c r="D27" i="2" s="1"/>
  <c r="E27" i="2" s="1"/>
  <c r="F27" i="2" s="1"/>
  <c r="B18" i="2"/>
  <c r="C18" i="2"/>
  <c r="D18" i="2" s="1"/>
  <c r="E18" i="2" s="1"/>
  <c r="F18" i="2"/>
  <c r="A10" i="4"/>
  <c r="B9" i="4"/>
  <c r="A11" i="4"/>
  <c r="A12" i="4" s="1"/>
  <c r="B16" i="2"/>
  <c r="C16" i="2" s="1"/>
  <c r="D16" i="2" s="1"/>
  <c r="E16" i="2" s="1"/>
  <c r="F16" i="2" s="1"/>
  <c r="D21" i="1"/>
  <c r="B29" i="2"/>
  <c r="C29" i="2" s="1"/>
  <c r="D29" i="2" s="1"/>
  <c r="E29" i="2" s="1"/>
  <c r="F29" i="2" s="1"/>
  <c r="B24" i="2"/>
  <c r="C24" i="2" s="1"/>
  <c r="D24" i="2" s="1"/>
  <c r="E24" i="2" s="1"/>
  <c r="F24" i="2" s="1"/>
  <c r="B15" i="2"/>
  <c r="D12" i="1"/>
  <c r="C15" i="2" l="1"/>
  <c r="B20" i="2"/>
  <c r="B31" i="2" s="1"/>
  <c r="B42" i="2" s="1"/>
  <c r="E46" i="6"/>
  <c r="F46" i="6" s="1"/>
  <c r="G46" i="6" s="1"/>
  <c r="D22" i="6"/>
  <c r="E22" i="6" s="1"/>
  <c r="F22" i="6" s="1"/>
  <c r="G22" i="6" s="1"/>
  <c r="C26" i="6"/>
  <c r="C49" i="2"/>
  <c r="B22" i="5"/>
  <c r="F48" i="2"/>
  <c r="F44" i="6"/>
  <c r="E11" i="5"/>
  <c r="D11" i="5"/>
  <c r="D30" i="6"/>
  <c r="C36" i="6"/>
  <c r="E20" i="6"/>
  <c r="E13" i="5"/>
  <c r="F13" i="5" s="1"/>
  <c r="B20" i="5"/>
  <c r="B66" i="6"/>
  <c r="B78" i="6" s="1"/>
  <c r="B57" i="6"/>
  <c r="B54" i="1"/>
  <c r="B55" i="1" s="1"/>
  <c r="E9" i="4"/>
  <c r="C9" i="4"/>
  <c r="D9" i="4" s="1"/>
  <c r="B10" i="4" s="1"/>
  <c r="C10" i="4"/>
  <c r="G12" i="5"/>
  <c r="E12" i="5"/>
  <c r="F12" i="5" s="1"/>
  <c r="G10" i="6"/>
  <c r="F9" i="5" s="1"/>
  <c r="C12" i="4"/>
  <c r="A13" i="4"/>
  <c r="G33" i="5"/>
  <c r="E61" i="6"/>
  <c r="D64" i="6"/>
  <c r="E33" i="5"/>
  <c r="F33" i="5" s="1"/>
  <c r="G30" i="5"/>
  <c r="D48" i="6"/>
  <c r="E48" i="6" s="1"/>
  <c r="F48" i="6" s="1"/>
  <c r="G48" i="6" s="1"/>
  <c r="D11" i="6"/>
  <c r="C50" i="2"/>
  <c r="D50" i="2" s="1"/>
  <c r="E50" i="2" s="1"/>
  <c r="F50" i="2" s="1"/>
  <c r="C11" i="4"/>
  <c r="C9" i="5"/>
  <c r="D9" i="5"/>
  <c r="E10" i="4" l="1"/>
  <c r="C20" i="5"/>
  <c r="E50" i="6"/>
  <c r="D50" i="6"/>
  <c r="C22" i="5"/>
  <c r="D10" i="4"/>
  <c r="B11" i="4" s="1"/>
  <c r="D24" i="6"/>
  <c r="C8" i="5"/>
  <c r="C10" i="5"/>
  <c r="D10" i="5"/>
  <c r="E11" i="6"/>
  <c r="C13" i="4"/>
  <c r="A14" i="4"/>
  <c r="F20" i="6"/>
  <c r="D22" i="5"/>
  <c r="D20" i="5"/>
  <c r="D49" i="2"/>
  <c r="G44" i="6"/>
  <c r="G50" i="6" s="1"/>
  <c r="F50" i="6"/>
  <c r="F11" i="5"/>
  <c r="G11" i="5" s="1"/>
  <c r="G9" i="5"/>
  <c r="F61" i="6"/>
  <c r="E64" i="6"/>
  <c r="B25" i="5"/>
  <c r="E30" i="6"/>
  <c r="D36" i="6"/>
  <c r="D15" i="2"/>
  <c r="C20" i="2"/>
  <c r="C31" i="2" s="1"/>
  <c r="C42" i="2" s="1"/>
  <c r="E49" i="2"/>
  <c r="G13" i="5"/>
  <c r="E11" i="4" l="1"/>
  <c r="G20" i="6"/>
  <c r="E20" i="5"/>
  <c r="E22" i="5"/>
  <c r="F49" i="2"/>
  <c r="F11" i="6"/>
  <c r="D20" i="2"/>
  <c r="D31" i="2" s="1"/>
  <c r="D42" i="2" s="1"/>
  <c r="E15" i="2"/>
  <c r="E36" i="6"/>
  <c r="F30" i="6"/>
  <c r="C25" i="5"/>
  <c r="E24" i="6"/>
  <c r="D26" i="6"/>
  <c r="E8" i="5"/>
  <c r="D8" i="5"/>
  <c r="C14" i="4"/>
  <c r="A15" i="4"/>
  <c r="F64" i="6"/>
  <c r="G61" i="6"/>
  <c r="G64" i="6" s="1"/>
  <c r="D25" i="5"/>
  <c r="C15" i="4" l="1"/>
  <c r="A16" i="4"/>
  <c r="F8" i="5"/>
  <c r="G8" i="5" s="1"/>
  <c r="F36" i="6"/>
  <c r="G30" i="6"/>
  <c r="G36" i="6" s="1"/>
  <c r="E25" i="5"/>
  <c r="G20" i="5"/>
  <c r="E20" i="2"/>
  <c r="E31" i="2" s="1"/>
  <c r="E42" i="2" s="1"/>
  <c r="F15" i="2"/>
  <c r="F20" i="2" s="1"/>
  <c r="F31" i="2" s="1"/>
  <c r="F42" i="2" s="1"/>
  <c r="F22" i="5"/>
  <c r="G22" i="5" s="1"/>
  <c r="F20" i="5"/>
  <c r="F25" i="5" s="1"/>
  <c r="F24" i="6"/>
  <c r="E26" i="6"/>
  <c r="D11" i="4"/>
  <c r="B12" i="4" s="1"/>
  <c r="G11" i="6"/>
  <c r="F10" i="5" s="1"/>
  <c r="E10" i="5"/>
  <c r="E12" i="4" l="1"/>
  <c r="G25" i="5"/>
  <c r="C16" i="4"/>
  <c r="A17" i="4"/>
  <c r="G10" i="5"/>
  <c r="F26" i="6"/>
  <c r="G24" i="6"/>
  <c r="G26" i="6" s="1"/>
  <c r="D12" i="4" l="1"/>
  <c r="B13" i="4" s="1"/>
  <c r="C17" i="4"/>
  <c r="A18" i="4"/>
  <c r="C18" i="4" l="1"/>
  <c r="A19" i="4"/>
  <c r="E13" i="4"/>
  <c r="D13" i="4" l="1"/>
  <c r="B14" i="4" s="1"/>
  <c r="C19" i="4"/>
  <c r="A20" i="4"/>
  <c r="C20" i="4" l="1"/>
  <c r="A21" i="4"/>
  <c r="E14" i="4"/>
  <c r="D14" i="4" s="1"/>
  <c r="B15" i="4" s="1"/>
  <c r="E15" i="4" l="1"/>
  <c r="D15" i="4" s="1"/>
  <c r="B16" i="4" s="1"/>
  <c r="C21" i="4"/>
  <c r="E21" i="4"/>
  <c r="D21" i="4"/>
  <c r="A22" i="4"/>
  <c r="B21" i="4"/>
  <c r="C54" i="6" s="1"/>
  <c r="E16" i="4" l="1"/>
  <c r="D16" i="4" s="1"/>
  <c r="B17" i="4" s="1"/>
  <c r="D22" i="4"/>
  <c r="E22" i="4"/>
  <c r="B22" i="4"/>
  <c r="C22" i="4"/>
  <c r="A23" i="4"/>
  <c r="C66" i="6"/>
  <c r="C57" i="6"/>
  <c r="B29" i="5"/>
  <c r="E17" i="4" l="1"/>
  <c r="D17" i="4" s="1"/>
  <c r="B18" i="4" s="1"/>
  <c r="A24" i="4"/>
  <c r="C23" i="4"/>
  <c r="E23" i="4"/>
  <c r="B23" i="4"/>
  <c r="D23" i="4"/>
  <c r="B35" i="5"/>
  <c r="E18" i="4" l="1"/>
  <c r="D18" i="4" s="1"/>
  <c r="B19" i="4" s="1"/>
  <c r="B24" i="4"/>
  <c r="E24" i="4"/>
  <c r="C24" i="4"/>
  <c r="A25" i="4"/>
  <c r="D24" i="4"/>
  <c r="E19" i="4" l="1"/>
  <c r="D19" i="4" s="1"/>
  <c r="B20" i="4" s="1"/>
  <c r="E20" i="4" s="1"/>
  <c r="D25" i="4"/>
  <c r="B25" i="4"/>
  <c r="E25" i="4"/>
  <c r="A26" i="4"/>
  <c r="C25" i="4"/>
  <c r="B56" i="2" l="1"/>
  <c r="B59" i="2" s="1"/>
  <c r="B68" i="2" s="1"/>
  <c r="D20" i="4"/>
  <c r="A27" i="4"/>
  <c r="B26" i="4"/>
  <c r="C26" i="4"/>
  <c r="D26" i="4"/>
  <c r="E26" i="4"/>
  <c r="A28" i="4" l="1"/>
  <c r="B27" i="4"/>
  <c r="C27" i="4"/>
  <c r="E27" i="4"/>
  <c r="D27" i="4"/>
  <c r="B72" i="2"/>
  <c r="B75" i="2" s="1"/>
  <c r="B77" i="2" s="1"/>
  <c r="B7" i="5" l="1"/>
  <c r="C74" i="6"/>
  <c r="B28" i="4"/>
  <c r="E28" i="4"/>
  <c r="D28" i="4"/>
  <c r="A29" i="4"/>
  <c r="C28" i="4"/>
  <c r="E29" i="4" l="1"/>
  <c r="C29" i="4"/>
  <c r="B29" i="4"/>
  <c r="D29" i="4"/>
  <c r="A30" i="4"/>
  <c r="C76" i="6"/>
  <c r="C78" i="6" s="1"/>
  <c r="B16" i="5"/>
  <c r="A31" i="4" l="1"/>
  <c r="C30" i="4"/>
  <c r="D30" i="4"/>
  <c r="B30" i="4"/>
  <c r="E30" i="4"/>
  <c r="B37" i="5"/>
  <c r="B41" i="5" l="1"/>
  <c r="D31" i="4"/>
  <c r="B31" i="4"/>
  <c r="A32" i="4"/>
  <c r="E31" i="4"/>
  <c r="C31" i="4"/>
  <c r="A33" i="4" l="1"/>
  <c r="B32" i="4"/>
  <c r="C32" i="4"/>
  <c r="E32" i="4"/>
  <c r="C56" i="2" s="1"/>
  <c r="C59" i="2" s="1"/>
  <c r="C68" i="2" s="1"/>
  <c r="D32" i="4"/>
  <c r="C39" i="5"/>
  <c r="C9" i="6"/>
  <c r="C16" i="6" s="1"/>
  <c r="C38" i="6" s="1"/>
  <c r="C72" i="2" l="1"/>
  <c r="C75" i="2" s="1"/>
  <c r="C77" i="2" s="1"/>
  <c r="A34" i="4"/>
  <c r="B33" i="4"/>
  <c r="D54" i="6" s="1"/>
  <c r="D33" i="4"/>
  <c r="C33" i="4"/>
  <c r="E33" i="4"/>
  <c r="C7" i="5" l="1"/>
  <c r="D74" i="6"/>
  <c r="C29" i="5"/>
  <c r="D66" i="6"/>
  <c r="D57" i="6"/>
  <c r="A35" i="4"/>
  <c r="C34" i="4"/>
  <c r="D34" i="4"/>
  <c r="B34" i="4"/>
  <c r="E34" i="4"/>
  <c r="C35" i="4" l="1"/>
  <c r="E35" i="4"/>
  <c r="D35" i="4"/>
  <c r="A36" i="4"/>
  <c r="B35" i="4"/>
  <c r="C35" i="5"/>
  <c r="D76" i="6"/>
  <c r="D78" i="6" s="1"/>
  <c r="C16" i="5"/>
  <c r="C37" i="5" l="1"/>
  <c r="A37" i="4"/>
  <c r="B36" i="4"/>
  <c r="C36" i="4"/>
  <c r="E36" i="4"/>
  <c r="D36" i="4"/>
  <c r="B37" i="4" l="1"/>
  <c r="E37" i="4"/>
  <c r="C37" i="4"/>
  <c r="A38" i="4"/>
  <c r="D37" i="4"/>
  <c r="C41" i="5"/>
  <c r="D39" i="5" l="1"/>
  <c r="D9" i="6"/>
  <c r="D16" i="6" s="1"/>
  <c r="D38" i="6" s="1"/>
  <c r="A39" i="4"/>
  <c r="D38" i="4"/>
  <c r="E38" i="4"/>
  <c r="C38" i="4"/>
  <c r="B38" i="4"/>
  <c r="A40" i="4" l="1"/>
  <c r="D39" i="4"/>
  <c r="C39" i="4"/>
  <c r="B39" i="4"/>
  <c r="E39" i="4"/>
  <c r="A41" i="4" l="1"/>
  <c r="D40" i="4"/>
  <c r="B40" i="4"/>
  <c r="E40" i="4"/>
  <c r="C40" i="4"/>
  <c r="E41" i="4" l="1"/>
  <c r="C41" i="4"/>
  <c r="A42" i="4"/>
  <c r="D41" i="4"/>
  <c r="B41" i="4"/>
  <c r="A43" i="4" l="1"/>
  <c r="B42" i="4"/>
  <c r="C42" i="4"/>
  <c r="E42" i="4"/>
  <c r="D42" i="4"/>
  <c r="B43" i="4" l="1"/>
  <c r="C43" i="4"/>
  <c r="E43" i="4"/>
  <c r="D43" i="4"/>
  <c r="A44" i="4"/>
  <c r="B44" i="4" l="1"/>
  <c r="A45" i="4"/>
  <c r="E44" i="4"/>
  <c r="D56" i="2" s="1"/>
  <c r="D59" i="2" s="1"/>
  <c r="D68" i="2" s="1"/>
  <c r="C44" i="4"/>
  <c r="D44" i="4"/>
  <c r="D72" i="2" l="1"/>
  <c r="D75" i="2" s="1"/>
  <c r="D77" i="2" s="1"/>
  <c r="C45" i="4"/>
  <c r="A46" i="4"/>
  <c r="B45" i="4"/>
  <c r="E54" i="6" s="1"/>
  <c r="E45" i="4"/>
  <c r="D45" i="4"/>
  <c r="D7" i="5" l="1"/>
  <c r="E74" i="6"/>
  <c r="B46" i="4"/>
  <c r="C46" i="4"/>
  <c r="E46" i="4"/>
  <c r="D46" i="4"/>
  <c r="A47" i="4"/>
  <c r="D29" i="5"/>
  <c r="E57" i="6"/>
  <c r="E66" i="6"/>
  <c r="D47" i="4" l="1"/>
  <c r="C47" i="4"/>
  <c r="B47" i="4"/>
  <c r="E47" i="4"/>
  <c r="A48" i="4"/>
  <c r="E76" i="6"/>
  <c r="E78" i="6" s="1"/>
  <c r="D35" i="5"/>
  <c r="D16" i="5"/>
  <c r="D37" i="5" l="1"/>
  <c r="E48" i="4"/>
  <c r="D48" i="4"/>
  <c r="A49" i="4"/>
  <c r="C48" i="4"/>
  <c r="B48" i="4"/>
  <c r="B49" i="4" l="1"/>
  <c r="E49" i="4"/>
  <c r="C49" i="4"/>
  <c r="A50" i="4"/>
  <c r="D49" i="4"/>
  <c r="D41" i="5"/>
  <c r="E39" i="5" l="1"/>
  <c r="E9" i="6"/>
  <c r="E16" i="6" s="1"/>
  <c r="E38" i="6" s="1"/>
  <c r="A51" i="4"/>
  <c r="B50" i="4"/>
  <c r="E50" i="4"/>
  <c r="C50" i="4"/>
  <c r="D50" i="4"/>
  <c r="B51" i="4" l="1"/>
  <c r="A52" i="4"/>
  <c r="E51" i="4"/>
  <c r="D51" i="4"/>
  <c r="C51" i="4"/>
  <c r="C52" i="4" l="1"/>
  <c r="B52" i="4"/>
  <c r="E52" i="4"/>
  <c r="D52" i="4"/>
  <c r="A53" i="4"/>
  <c r="B53" i="4" l="1"/>
  <c r="A54" i="4"/>
  <c r="C53" i="4"/>
  <c r="E53" i="4"/>
  <c r="D53" i="4"/>
  <c r="A55" i="4" l="1"/>
  <c r="B54" i="4"/>
  <c r="E54" i="4"/>
  <c r="C54" i="4"/>
  <c r="D54" i="4"/>
  <c r="B55" i="4" l="1"/>
  <c r="C55" i="4"/>
  <c r="E55" i="4"/>
  <c r="D55" i="4"/>
  <c r="A56" i="4"/>
  <c r="B56" i="4" l="1"/>
  <c r="C56" i="4"/>
  <c r="D56" i="4"/>
  <c r="E56" i="4"/>
  <c r="E56" i="2" s="1"/>
  <c r="E59" i="2" s="1"/>
  <c r="E68" i="2" s="1"/>
  <c r="A57" i="4"/>
  <c r="E72" i="2" l="1"/>
  <c r="E75" i="2" s="1"/>
  <c r="E77" i="2" s="1"/>
  <c r="C57" i="4"/>
  <c r="E57" i="4"/>
  <c r="B57" i="4"/>
  <c r="F54" i="6" s="1"/>
  <c r="A58" i="4"/>
  <c r="D57" i="4"/>
  <c r="E7" i="5" l="1"/>
  <c r="F74" i="6"/>
  <c r="E29" i="5"/>
  <c r="F57" i="6"/>
  <c r="F66" i="6"/>
  <c r="B58" i="4"/>
  <c r="A59" i="4"/>
  <c r="D58" i="4"/>
  <c r="E58" i="4"/>
  <c r="C58" i="4"/>
  <c r="E59" i="4" l="1"/>
  <c r="B59" i="4"/>
  <c r="C59" i="4"/>
  <c r="D59" i="4"/>
  <c r="A60" i="4"/>
  <c r="E35" i="5"/>
  <c r="F76" i="6"/>
  <c r="F78" i="6" s="1"/>
  <c r="E16" i="5"/>
  <c r="B60" i="4" l="1"/>
  <c r="A61" i="4"/>
  <c r="C60" i="4"/>
  <c r="E60" i="4"/>
  <c r="D60" i="4"/>
  <c r="E37" i="5"/>
  <c r="E41" i="5" l="1"/>
  <c r="A62" i="4"/>
  <c r="B61" i="4"/>
  <c r="D61" i="4"/>
  <c r="E61" i="4"/>
  <c r="C61" i="4"/>
  <c r="E62" i="4" l="1"/>
  <c r="D62" i="4"/>
  <c r="C62" i="4"/>
  <c r="A63" i="4"/>
  <c r="B62" i="4"/>
  <c r="F9" i="6"/>
  <c r="F16" i="6" s="1"/>
  <c r="F38" i="6" s="1"/>
  <c r="F39" i="5"/>
  <c r="E63" i="4" l="1"/>
  <c r="D63" i="4"/>
  <c r="B63" i="4"/>
  <c r="A64" i="4"/>
  <c r="C63" i="4"/>
  <c r="E64" i="4" l="1"/>
  <c r="A65" i="4"/>
  <c r="D64" i="4"/>
  <c r="C64" i="4"/>
  <c r="B64" i="4"/>
  <c r="A66" i="4" l="1"/>
  <c r="E65" i="4"/>
  <c r="D65" i="4"/>
  <c r="C65" i="4"/>
  <c r="B65" i="4"/>
  <c r="E66" i="4" l="1"/>
  <c r="D66" i="4"/>
  <c r="A67" i="4"/>
  <c r="B66" i="4"/>
  <c r="C66" i="4"/>
  <c r="C67" i="4" l="1"/>
  <c r="D67" i="4"/>
  <c r="E67" i="4"/>
  <c r="A68" i="4"/>
  <c r="B67" i="4"/>
  <c r="D68" i="4" l="1"/>
  <c r="C68" i="4"/>
  <c r="A69" i="4"/>
  <c r="B68" i="4"/>
  <c r="E68" i="4"/>
  <c r="F56" i="2" s="1"/>
  <c r="F59" i="2" s="1"/>
  <c r="F68" i="2" s="1"/>
  <c r="E69" i="4" l="1"/>
  <c r="C69" i="4"/>
  <c r="A70" i="4"/>
  <c r="D69" i="4"/>
  <c r="B69" i="4"/>
  <c r="G54" i="6" s="1"/>
  <c r="F72" i="2"/>
  <c r="F75" i="2" s="1"/>
  <c r="F77" i="2" s="1"/>
  <c r="F7" i="5" l="1"/>
  <c r="G74" i="6"/>
  <c r="G76" i="6" s="1"/>
  <c r="G78" i="6" s="1"/>
  <c r="A71" i="4"/>
  <c r="B70" i="4"/>
  <c r="D70" i="4"/>
  <c r="E70" i="4"/>
  <c r="C70" i="4"/>
  <c r="F29" i="5"/>
  <c r="G66" i="6"/>
  <c r="G57" i="6"/>
  <c r="F35" i="5" l="1"/>
  <c r="G29" i="5"/>
  <c r="A72" i="4"/>
  <c r="D71" i="4"/>
  <c r="B71" i="4"/>
  <c r="E71" i="4"/>
  <c r="C71" i="4"/>
  <c r="F16" i="5"/>
  <c r="G16" i="5" s="1"/>
  <c r="G7" i="5"/>
  <c r="C72" i="4" l="1"/>
  <c r="B72" i="4"/>
  <c r="A73" i="4"/>
  <c r="E72" i="4"/>
  <c r="D72" i="4"/>
  <c r="F37" i="5"/>
  <c r="G35" i="5"/>
  <c r="E73" i="4" l="1"/>
  <c r="D73" i="4"/>
  <c r="A74" i="4"/>
  <c r="C73" i="4"/>
  <c r="B73" i="4"/>
  <c r="G37" i="5"/>
  <c r="F41" i="5"/>
  <c r="G9" i="6" s="1"/>
  <c r="G16" i="6" s="1"/>
  <c r="G38" i="6" s="1"/>
  <c r="B74" i="4" l="1"/>
  <c r="D74" i="4"/>
  <c r="C74" i="4"/>
  <c r="E74" i="4"/>
  <c r="A75" i="4"/>
  <c r="B75" i="4" l="1"/>
  <c r="A76" i="4"/>
  <c r="E75" i="4"/>
  <c r="D75" i="4"/>
  <c r="C75" i="4"/>
  <c r="B76" i="4" l="1"/>
  <c r="E76" i="4"/>
  <c r="A77" i="4"/>
  <c r="C76" i="4"/>
  <c r="D76" i="4"/>
  <c r="E77" i="4" l="1"/>
  <c r="B77" i="4"/>
  <c r="A78" i="4"/>
  <c r="C77" i="4"/>
  <c r="D77" i="4"/>
  <c r="A79" i="4" l="1"/>
  <c r="C78" i="4"/>
  <c r="D78" i="4"/>
  <c r="B78" i="4"/>
  <c r="E78" i="4"/>
  <c r="C79" i="4" l="1"/>
  <c r="E79" i="4"/>
  <c r="D79" i="4"/>
  <c r="A80" i="4"/>
  <c r="B79" i="4"/>
  <c r="C80" i="4" l="1"/>
  <c r="B80" i="4"/>
  <c r="E80" i="4"/>
  <c r="D80" i="4"/>
  <c r="A81" i="4"/>
  <c r="C81" i="4" l="1"/>
  <c r="E81" i="4"/>
  <c r="B81" i="4"/>
  <c r="A82" i="4"/>
  <c r="D81" i="4"/>
  <c r="C82" i="4" l="1"/>
  <c r="E82" i="4"/>
  <c r="D82" i="4"/>
  <c r="A83" i="4"/>
  <c r="B82" i="4"/>
  <c r="B83" i="4" l="1"/>
  <c r="C83" i="4"/>
  <c r="D83" i="4"/>
  <c r="E83" i="4"/>
  <c r="A84" i="4"/>
  <c r="A85" i="4" l="1"/>
  <c r="E84" i="4"/>
  <c r="C84" i="4"/>
  <c r="B84" i="4"/>
  <c r="D84" i="4"/>
  <c r="B85" i="4" l="1"/>
  <c r="A86" i="4"/>
  <c r="E85" i="4"/>
  <c r="D85" i="4"/>
  <c r="C85" i="4"/>
  <c r="A87" i="4" l="1"/>
  <c r="B86" i="4"/>
  <c r="D86" i="4"/>
  <c r="C86" i="4"/>
  <c r="E86" i="4"/>
  <c r="A88" i="4" l="1"/>
  <c r="C87" i="4"/>
  <c r="D87" i="4"/>
  <c r="B87" i="4"/>
  <c r="E87" i="4"/>
  <c r="E88" i="4" l="1"/>
  <c r="B88" i="4"/>
  <c r="D88" i="4"/>
  <c r="C88" i="4"/>
  <c r="A89" i="4"/>
  <c r="D89" i="4" l="1"/>
  <c r="A90" i="4"/>
  <c r="B89" i="4"/>
  <c r="C89" i="4"/>
  <c r="E89" i="4"/>
  <c r="C90" i="4" l="1"/>
  <c r="E90" i="4"/>
  <c r="B90" i="4"/>
  <c r="A91" i="4"/>
  <c r="D90" i="4"/>
  <c r="A92" i="4" l="1"/>
  <c r="C91" i="4"/>
  <c r="D91" i="4"/>
  <c r="E91" i="4"/>
  <c r="B91" i="4"/>
  <c r="A93" i="4" l="1"/>
  <c r="D92" i="4"/>
  <c r="C92" i="4"/>
  <c r="E92" i="4"/>
  <c r="B92" i="4"/>
  <c r="B93" i="4" l="1"/>
  <c r="A94" i="4"/>
  <c r="C93" i="4"/>
  <c r="D93" i="4"/>
  <c r="E93" i="4"/>
  <c r="B94" i="4" l="1"/>
  <c r="E94" i="4"/>
  <c r="D94" i="4"/>
  <c r="A95" i="4"/>
  <c r="C94" i="4"/>
  <c r="C95" i="4" l="1"/>
  <c r="B95" i="4"/>
  <c r="E95" i="4"/>
  <c r="A96" i="4"/>
  <c r="D95" i="4"/>
  <c r="D96" i="4" l="1"/>
  <c r="C96" i="4"/>
  <c r="A97" i="4"/>
  <c r="B96" i="4"/>
  <c r="E96" i="4"/>
  <c r="E97" i="4" l="1"/>
  <c r="B97" i="4"/>
  <c r="D97" i="4"/>
  <c r="A98" i="4"/>
  <c r="C97" i="4"/>
  <c r="A99" i="4" l="1"/>
  <c r="D98" i="4"/>
  <c r="E98" i="4"/>
  <c r="C98" i="4"/>
  <c r="B98" i="4"/>
  <c r="D99" i="4" l="1"/>
  <c r="A100" i="4"/>
  <c r="B99" i="4"/>
  <c r="E99" i="4"/>
  <c r="C99" i="4"/>
  <c r="A101" i="4" l="1"/>
  <c r="E100" i="4"/>
  <c r="D100" i="4"/>
  <c r="C100" i="4"/>
  <c r="B100" i="4"/>
  <c r="A102" i="4" l="1"/>
  <c r="C101" i="4"/>
  <c r="B101" i="4"/>
  <c r="D101" i="4"/>
  <c r="E101" i="4"/>
  <c r="A103" i="4" l="1"/>
  <c r="E102" i="4"/>
  <c r="B102" i="4"/>
  <c r="C102" i="4"/>
  <c r="D102" i="4"/>
  <c r="D103" i="4" l="1"/>
  <c r="C103" i="4"/>
  <c r="E103" i="4"/>
  <c r="B103" i="4"/>
  <c r="A104" i="4"/>
  <c r="C104" i="4" l="1"/>
  <c r="E104" i="4"/>
  <c r="D104" i="4"/>
  <c r="A105" i="4"/>
  <c r="B104" i="4"/>
  <c r="D105" i="4" l="1"/>
  <c r="E105" i="4"/>
  <c r="C105" i="4"/>
  <c r="A106" i="4"/>
  <c r="B105" i="4"/>
  <c r="B106" i="4" l="1"/>
  <c r="C106" i="4"/>
  <c r="E106" i="4"/>
  <c r="D106" i="4"/>
  <c r="A107" i="4"/>
  <c r="E107" i="4" l="1"/>
  <c r="B107" i="4"/>
  <c r="D107" i="4"/>
  <c r="A108" i="4"/>
  <c r="C107" i="4"/>
  <c r="B108" i="4" l="1"/>
  <c r="D108" i="4"/>
  <c r="A109" i="4"/>
  <c r="E108" i="4"/>
  <c r="C108" i="4"/>
  <c r="A110" i="4" l="1"/>
  <c r="D109" i="4"/>
  <c r="E109" i="4"/>
  <c r="C109" i="4"/>
  <c r="B109" i="4"/>
  <c r="D110" i="4" l="1"/>
  <c r="B110" i="4"/>
  <c r="E110" i="4"/>
  <c r="C110" i="4"/>
  <c r="A111" i="4"/>
  <c r="E111" i="4" l="1"/>
  <c r="C111" i="4"/>
  <c r="D111" i="4"/>
  <c r="B111" i="4"/>
  <c r="A112" i="4"/>
  <c r="C112" i="4" l="1"/>
  <c r="A113" i="4"/>
  <c r="B112" i="4"/>
  <c r="E112" i="4"/>
  <c r="D112" i="4"/>
  <c r="E113" i="4" l="1"/>
  <c r="B113" i="4"/>
  <c r="A114" i="4"/>
  <c r="C113" i="4"/>
  <c r="D113" i="4"/>
  <c r="A115" i="4" l="1"/>
  <c r="D114" i="4"/>
  <c r="C114" i="4"/>
  <c r="E114" i="4"/>
  <c r="B114" i="4"/>
  <c r="E115" i="4" l="1"/>
  <c r="D115" i="4"/>
  <c r="B115" i="4"/>
  <c r="A116" i="4"/>
  <c r="C115" i="4"/>
  <c r="A117" i="4" l="1"/>
  <c r="E116" i="4"/>
  <c r="D116" i="4"/>
  <c r="B116" i="4"/>
  <c r="C116" i="4"/>
  <c r="A118" i="4" l="1"/>
  <c r="B117" i="4"/>
  <c r="E117" i="4"/>
  <c r="C117" i="4"/>
  <c r="D117" i="4"/>
  <c r="B118" i="4" l="1"/>
  <c r="E118" i="4"/>
  <c r="C118" i="4"/>
  <c r="D118" i="4"/>
  <c r="A119" i="4"/>
  <c r="D119" i="4" l="1"/>
  <c r="C119" i="4"/>
  <c r="B119" i="4"/>
  <c r="A120" i="4"/>
  <c r="E119" i="4"/>
  <c r="C120" i="4" l="1"/>
  <c r="A121" i="4"/>
  <c r="E120" i="4"/>
  <c r="D120" i="4"/>
  <c r="B120" i="4"/>
  <c r="D121" i="4" l="1"/>
  <c r="A122" i="4"/>
  <c r="B121" i="4"/>
  <c r="C121" i="4"/>
  <c r="E121" i="4"/>
  <c r="A123" i="4" l="1"/>
  <c r="E122" i="4"/>
  <c r="D122" i="4"/>
  <c r="C122" i="4"/>
  <c r="B122" i="4"/>
  <c r="B123" i="4" l="1"/>
  <c r="C123" i="4"/>
  <c r="E123" i="4"/>
  <c r="A124" i="4"/>
  <c r="D123" i="4"/>
  <c r="D124" i="4" l="1"/>
  <c r="B124" i="4"/>
  <c r="A125" i="4"/>
  <c r="E124" i="4"/>
  <c r="C124" i="4"/>
  <c r="A126" i="4" l="1"/>
  <c r="C125" i="4"/>
  <c r="B125" i="4"/>
  <c r="E125" i="4"/>
  <c r="D125" i="4"/>
  <c r="E126" i="4" l="1"/>
  <c r="C126" i="4"/>
  <c r="A127" i="4"/>
  <c r="D126" i="4"/>
  <c r="B126" i="4"/>
  <c r="B127" i="4" l="1"/>
  <c r="E127" i="4"/>
  <c r="C127" i="4"/>
  <c r="A128" i="4"/>
  <c r="D127" i="4"/>
  <c r="C128" i="4" l="1"/>
  <c r="A129" i="4"/>
  <c r="E128" i="4"/>
  <c r="D128" i="4"/>
  <c r="B128" i="4"/>
  <c r="B129" i="4" l="1"/>
  <c r="E129" i="4"/>
  <c r="C129" i="4"/>
  <c r="A130" i="4"/>
  <c r="D129" i="4"/>
  <c r="A131" i="4" l="1"/>
  <c r="D130" i="4"/>
  <c r="C130" i="4"/>
  <c r="B130" i="4"/>
  <c r="E130" i="4"/>
  <c r="E131" i="4" l="1"/>
  <c r="B131" i="4"/>
  <c r="A132" i="4"/>
  <c r="D131" i="4"/>
  <c r="C131" i="4"/>
  <c r="E132" i="4" l="1"/>
  <c r="C132" i="4"/>
  <c r="D132" i="4"/>
  <c r="A133" i="4"/>
  <c r="B132" i="4"/>
  <c r="E133" i="4" l="1"/>
  <c r="D133" i="4"/>
  <c r="B133" i="4"/>
  <c r="A134" i="4"/>
  <c r="C133" i="4"/>
  <c r="B134" i="4" l="1"/>
  <c r="D134" i="4"/>
  <c r="E134" i="4"/>
  <c r="C134" i="4"/>
  <c r="A135" i="4"/>
  <c r="C135" i="4" l="1"/>
  <c r="A136" i="4"/>
  <c r="E135" i="4"/>
  <c r="B135" i="4"/>
  <c r="D135" i="4"/>
  <c r="C136" i="4" l="1"/>
  <c r="B136" i="4"/>
  <c r="D136" i="4"/>
  <c r="E136" i="4"/>
  <c r="A137" i="4"/>
  <c r="E137" i="4" l="1"/>
  <c r="A138" i="4"/>
  <c r="B137" i="4"/>
  <c r="C137" i="4"/>
  <c r="D137" i="4"/>
  <c r="D138" i="4" l="1"/>
  <c r="A139" i="4"/>
  <c r="C138" i="4"/>
  <c r="B138" i="4"/>
  <c r="E138" i="4"/>
  <c r="E139" i="4" l="1"/>
  <c r="C139" i="4"/>
  <c r="A140" i="4"/>
  <c r="D139" i="4"/>
  <c r="B139" i="4"/>
  <c r="A141" i="4" l="1"/>
  <c r="B140" i="4"/>
  <c r="D140" i="4"/>
  <c r="E140" i="4"/>
  <c r="C140" i="4"/>
  <c r="A142" i="4" l="1"/>
  <c r="E141" i="4"/>
  <c r="B141" i="4"/>
  <c r="C141" i="4"/>
  <c r="D141" i="4"/>
  <c r="E142" i="4" l="1"/>
  <c r="D142" i="4"/>
  <c r="B142" i="4"/>
  <c r="C142" i="4"/>
  <c r="A143" i="4"/>
  <c r="E143" i="4" l="1"/>
  <c r="A144" i="4"/>
  <c r="D143" i="4"/>
  <c r="C143" i="4"/>
  <c r="B143" i="4"/>
  <c r="C144" i="4" l="1"/>
  <c r="D144" i="4"/>
  <c r="E144" i="4"/>
  <c r="A145" i="4"/>
  <c r="B144" i="4"/>
  <c r="E145" i="4" l="1"/>
  <c r="A146" i="4"/>
  <c r="B145" i="4"/>
  <c r="C145" i="4"/>
  <c r="D145" i="4"/>
  <c r="E146" i="4" l="1"/>
  <c r="D146" i="4"/>
  <c r="B146" i="4"/>
  <c r="C146" i="4"/>
  <c r="A147" i="4"/>
  <c r="E147" i="4" l="1"/>
  <c r="C147" i="4"/>
  <c r="B147" i="4"/>
  <c r="D147" i="4"/>
  <c r="A148" i="4"/>
  <c r="E148" i="4" l="1"/>
  <c r="C148" i="4"/>
  <c r="B148" i="4"/>
  <c r="A149" i="4"/>
  <c r="D148" i="4"/>
  <c r="C149" i="4" l="1"/>
  <c r="E149" i="4"/>
  <c r="D149" i="4"/>
  <c r="A150" i="4"/>
  <c r="B149" i="4"/>
  <c r="E150" i="4" l="1"/>
  <c r="C150" i="4"/>
  <c r="B150" i="4"/>
  <c r="D150" i="4"/>
  <c r="A151" i="4"/>
  <c r="A152" i="4" l="1"/>
  <c r="C151" i="4"/>
  <c r="D151" i="4"/>
  <c r="B151" i="4"/>
  <c r="E151" i="4"/>
  <c r="C152" i="4" l="1"/>
  <c r="D152" i="4"/>
  <c r="A153" i="4"/>
  <c r="E152" i="4"/>
  <c r="B152" i="4"/>
  <c r="D153" i="4" l="1"/>
  <c r="C153" i="4"/>
  <c r="A154" i="4"/>
  <c r="B153" i="4"/>
  <c r="E153" i="4"/>
  <c r="C154" i="4" l="1"/>
  <c r="B154" i="4"/>
  <c r="E154" i="4"/>
  <c r="D154" i="4"/>
  <c r="A155" i="4"/>
  <c r="B155" i="4" l="1"/>
  <c r="A156" i="4"/>
  <c r="E155" i="4"/>
  <c r="D155" i="4"/>
  <c r="C155" i="4"/>
  <c r="D156" i="4" l="1"/>
  <c r="C156" i="4"/>
  <c r="E156" i="4"/>
  <c r="B156" i="4"/>
  <c r="A157" i="4"/>
  <c r="E157" i="4" l="1"/>
  <c r="B157" i="4"/>
  <c r="D157" i="4"/>
  <c r="A158" i="4"/>
  <c r="C157" i="4"/>
  <c r="B158" i="4" l="1"/>
  <c r="E158" i="4"/>
  <c r="C158" i="4"/>
  <c r="A159" i="4"/>
  <c r="D158" i="4"/>
  <c r="E159" i="4" l="1"/>
  <c r="A160" i="4"/>
  <c r="D159" i="4"/>
  <c r="B159" i="4"/>
  <c r="C159" i="4"/>
  <c r="C160" i="4" l="1"/>
  <c r="B160" i="4"/>
  <c r="E160" i="4"/>
  <c r="D160" i="4"/>
  <c r="A161" i="4"/>
  <c r="E161" i="4" l="1"/>
  <c r="C161" i="4"/>
  <c r="D161" i="4"/>
  <c r="A162" i="4"/>
  <c r="B161" i="4"/>
  <c r="C162" i="4" l="1"/>
  <c r="D162" i="4"/>
  <c r="A163" i="4"/>
  <c r="B162" i="4"/>
  <c r="E162" i="4"/>
  <c r="E163" i="4" l="1"/>
  <c r="D163" i="4"/>
  <c r="A164" i="4"/>
  <c r="C163" i="4"/>
  <c r="B163" i="4"/>
  <c r="A165" i="4" l="1"/>
  <c r="B164" i="4"/>
  <c r="C164" i="4"/>
  <c r="D164" i="4"/>
  <c r="E164" i="4"/>
  <c r="A166" i="4" l="1"/>
  <c r="C165" i="4"/>
  <c r="B165" i="4"/>
  <c r="E165" i="4"/>
  <c r="D165" i="4"/>
  <c r="A167" i="4" l="1"/>
  <c r="C166" i="4"/>
  <c r="B166" i="4"/>
  <c r="D166" i="4"/>
  <c r="E166" i="4"/>
  <c r="D167" i="4" l="1"/>
  <c r="B167" i="4"/>
  <c r="A168" i="4"/>
  <c r="C167" i="4"/>
  <c r="E167" i="4"/>
  <c r="C168" i="4" l="1"/>
  <c r="E168" i="4"/>
  <c r="A169" i="4"/>
  <c r="B168" i="4"/>
  <c r="D168" i="4"/>
  <c r="D169" i="4" l="1"/>
  <c r="C169" i="4"/>
  <c r="A170" i="4"/>
  <c r="B169" i="4"/>
  <c r="E169" i="4"/>
  <c r="C170" i="4" l="1"/>
  <c r="D170" i="4"/>
  <c r="A171" i="4"/>
  <c r="E170" i="4"/>
  <c r="B170" i="4"/>
  <c r="E171" i="4" l="1"/>
  <c r="B171" i="4"/>
  <c r="A172" i="4"/>
  <c r="D171" i="4"/>
  <c r="C171" i="4"/>
  <c r="E172" i="4" l="1"/>
  <c r="D172" i="4"/>
  <c r="A173" i="4"/>
  <c r="C172" i="4"/>
  <c r="B172" i="4"/>
  <c r="D173" i="4" l="1"/>
  <c r="E173" i="4"/>
  <c r="A174" i="4"/>
  <c r="C173" i="4"/>
  <c r="B173" i="4"/>
  <c r="B174" i="4" l="1"/>
  <c r="A175" i="4"/>
  <c r="E174" i="4"/>
  <c r="C174" i="4"/>
  <c r="D174" i="4"/>
  <c r="C175" i="4" l="1"/>
  <c r="D175" i="4"/>
  <c r="E175" i="4"/>
  <c r="A176" i="4"/>
  <c r="B175" i="4"/>
  <c r="C176" i="4" l="1"/>
  <c r="A177" i="4"/>
  <c r="B176" i="4"/>
  <c r="E176" i="4"/>
  <c r="D176" i="4"/>
  <c r="B177" i="4" l="1"/>
  <c r="C177" i="4"/>
  <c r="E177" i="4"/>
  <c r="A178" i="4"/>
  <c r="D177" i="4"/>
  <c r="C178" i="4" l="1"/>
  <c r="B178" i="4"/>
  <c r="A179" i="4"/>
  <c r="E178" i="4"/>
  <c r="D178" i="4"/>
  <c r="E179" i="4" l="1"/>
  <c r="B179" i="4"/>
  <c r="D179" i="4"/>
  <c r="C179" i="4"/>
  <c r="A180" i="4"/>
  <c r="B180" i="4" l="1"/>
  <c r="E180" i="4"/>
  <c r="C180" i="4"/>
  <c r="D180" i="4"/>
  <c r="A181" i="4"/>
  <c r="B181" i="4" l="1"/>
  <c r="E181" i="4"/>
  <c r="D181" i="4"/>
  <c r="C181" i="4"/>
  <c r="A182" i="4"/>
  <c r="A183" i="4" l="1"/>
  <c r="B182" i="4"/>
  <c r="D182" i="4"/>
  <c r="C182" i="4"/>
  <c r="E182" i="4"/>
  <c r="D183" i="4" l="1"/>
  <c r="A184" i="4"/>
  <c r="C183" i="4"/>
  <c r="E183" i="4"/>
  <c r="B183" i="4"/>
  <c r="A185" i="4" l="1"/>
  <c r="B184" i="4"/>
  <c r="C184" i="4"/>
  <c r="E184" i="4"/>
  <c r="D184" i="4"/>
  <c r="E185" i="4" l="1"/>
  <c r="B185" i="4"/>
  <c r="C185" i="4"/>
  <c r="A186" i="4"/>
  <c r="D185" i="4"/>
  <c r="C186" i="4" l="1"/>
  <c r="B186" i="4"/>
  <c r="D186" i="4"/>
  <c r="E186" i="4"/>
  <c r="A187" i="4"/>
  <c r="B187" i="4" l="1"/>
  <c r="A188" i="4"/>
  <c r="D187" i="4"/>
  <c r="C187" i="4"/>
  <c r="E187" i="4"/>
  <c r="D188" i="4" l="1"/>
  <c r="A189" i="4"/>
  <c r="E188" i="4"/>
  <c r="C188" i="4"/>
  <c r="B188" i="4"/>
  <c r="E189" i="4" l="1"/>
  <c r="D189" i="4"/>
  <c r="A190" i="4"/>
  <c r="B189" i="4"/>
  <c r="C189" i="4"/>
  <c r="D190" i="4" l="1"/>
  <c r="B190" i="4"/>
  <c r="C190" i="4"/>
  <c r="E190" i="4"/>
  <c r="A191" i="4"/>
  <c r="E191" i="4" l="1"/>
  <c r="D191" i="4"/>
  <c r="C191" i="4"/>
  <c r="A192" i="4"/>
  <c r="B191" i="4"/>
  <c r="E192" i="4" l="1"/>
  <c r="D192" i="4"/>
  <c r="B192" i="4"/>
  <c r="C192" i="4"/>
  <c r="A193" i="4"/>
  <c r="B193" i="4" l="1"/>
  <c r="C193" i="4"/>
  <c r="A194" i="4"/>
  <c r="D193" i="4"/>
  <c r="E193" i="4"/>
  <c r="C194" i="4" l="1"/>
  <c r="E194" i="4"/>
  <c r="D194" i="4"/>
  <c r="B194" i="4"/>
  <c r="A195" i="4"/>
  <c r="E195" i="4" l="1"/>
  <c r="B195" i="4"/>
  <c r="A196" i="4"/>
  <c r="D195" i="4"/>
  <c r="C195" i="4"/>
  <c r="E196" i="4" l="1"/>
  <c r="A197" i="4"/>
  <c r="C196" i="4"/>
  <c r="D196" i="4"/>
  <c r="B196" i="4"/>
  <c r="C197" i="4" l="1"/>
  <c r="E197" i="4"/>
  <c r="B197" i="4"/>
  <c r="A198" i="4"/>
  <c r="D197" i="4"/>
  <c r="A199" i="4" l="1"/>
  <c r="B198" i="4"/>
  <c r="D198" i="4"/>
  <c r="C198" i="4"/>
  <c r="E198" i="4"/>
  <c r="D199" i="4" l="1"/>
  <c r="E199" i="4"/>
  <c r="C199" i="4"/>
  <c r="A200" i="4"/>
  <c r="B199" i="4"/>
  <c r="B200" i="4" l="1"/>
  <c r="E200" i="4"/>
  <c r="C200" i="4"/>
  <c r="D200" i="4"/>
  <c r="A201" i="4"/>
  <c r="A202" i="4" l="1"/>
  <c r="B201" i="4"/>
  <c r="C201" i="4"/>
  <c r="E201" i="4"/>
  <c r="D201" i="4"/>
  <c r="C202" i="4" l="1"/>
  <c r="B202" i="4"/>
  <c r="D202" i="4"/>
  <c r="A203" i="4"/>
  <c r="E202" i="4"/>
  <c r="E203" i="4" l="1"/>
  <c r="A204" i="4"/>
  <c r="B203" i="4"/>
  <c r="C203" i="4"/>
  <c r="D203" i="4"/>
  <c r="E204" i="4" l="1"/>
  <c r="B204" i="4"/>
  <c r="A205" i="4"/>
  <c r="C204" i="4"/>
  <c r="D204" i="4"/>
  <c r="E205" i="4" l="1"/>
  <c r="D205" i="4"/>
  <c r="A206" i="4"/>
  <c r="C205" i="4"/>
  <c r="B205" i="4"/>
  <c r="E206" i="4" l="1"/>
  <c r="D206" i="4"/>
  <c r="C206" i="4"/>
  <c r="B206" i="4"/>
  <c r="A207" i="4"/>
  <c r="E207" i="4" l="1"/>
  <c r="C207" i="4"/>
  <c r="D207" i="4"/>
  <c r="A208" i="4"/>
  <c r="B207" i="4"/>
  <c r="E208" i="4" l="1"/>
  <c r="B208" i="4"/>
  <c r="D208" i="4"/>
  <c r="C208" i="4"/>
  <c r="A209" i="4"/>
  <c r="C209" i="4" l="1"/>
  <c r="A210" i="4"/>
  <c r="B209" i="4"/>
  <c r="E209" i="4"/>
  <c r="D209" i="4"/>
  <c r="C210" i="4" l="1"/>
  <c r="E210" i="4"/>
  <c r="A211" i="4"/>
  <c r="B210" i="4"/>
  <c r="D210" i="4"/>
  <c r="A212" i="4" l="1"/>
  <c r="D211" i="4"/>
  <c r="B211" i="4"/>
  <c r="E211" i="4"/>
  <c r="C211" i="4"/>
  <c r="E212" i="4" l="1"/>
  <c r="B212" i="4"/>
  <c r="C212" i="4"/>
  <c r="D212" i="4"/>
  <c r="A213" i="4"/>
  <c r="B213" i="4" l="1"/>
  <c r="E213" i="4"/>
  <c r="A214" i="4"/>
  <c r="D213" i="4"/>
  <c r="C213" i="4"/>
  <c r="A215" i="4" l="1"/>
  <c r="D214" i="4"/>
  <c r="C214" i="4"/>
  <c r="E214" i="4"/>
  <c r="B214" i="4"/>
  <c r="D215" i="4" l="1"/>
  <c r="E215" i="4"/>
  <c r="B215" i="4"/>
  <c r="C215" i="4"/>
  <c r="A216" i="4"/>
  <c r="A217" i="4" l="1"/>
  <c r="D216" i="4"/>
  <c r="E216" i="4"/>
  <c r="C216" i="4"/>
  <c r="B216" i="4"/>
  <c r="D217" i="4" l="1"/>
  <c r="A218" i="4"/>
  <c r="E217" i="4"/>
  <c r="B217" i="4"/>
  <c r="C217" i="4"/>
  <c r="A219" i="4" l="1"/>
  <c r="B218" i="4"/>
  <c r="E218" i="4"/>
  <c r="D218" i="4"/>
  <c r="C218" i="4"/>
  <c r="C219" i="4" l="1"/>
  <c r="B219" i="4"/>
  <c r="E219" i="4"/>
  <c r="D219" i="4"/>
  <c r="A220" i="4"/>
  <c r="D220" i="4" l="1"/>
  <c r="B220" i="4"/>
  <c r="A221" i="4"/>
  <c r="E220" i="4"/>
  <c r="C220" i="4"/>
  <c r="C221" i="4" l="1"/>
  <c r="B221" i="4"/>
  <c r="D221" i="4"/>
  <c r="E221" i="4"/>
  <c r="A222" i="4"/>
  <c r="E222" i="4" l="1"/>
  <c r="D222" i="4"/>
  <c r="C222" i="4"/>
  <c r="A223" i="4"/>
  <c r="B222" i="4"/>
  <c r="D223" i="4" l="1"/>
  <c r="E223" i="4"/>
  <c r="B223" i="4"/>
  <c r="A224" i="4"/>
  <c r="C223" i="4"/>
  <c r="B224" i="4" l="1"/>
  <c r="C224" i="4"/>
  <c r="A225" i="4"/>
  <c r="E224" i="4"/>
  <c r="D224" i="4"/>
  <c r="A226" i="4" l="1"/>
  <c r="C225" i="4"/>
  <c r="E225" i="4"/>
  <c r="B225" i="4"/>
  <c r="D225" i="4"/>
  <c r="A227" i="4" l="1"/>
  <c r="B226" i="4"/>
  <c r="C226" i="4"/>
  <c r="D226" i="4"/>
  <c r="E226" i="4"/>
  <c r="E227" i="4" l="1"/>
  <c r="D227" i="4"/>
  <c r="B227" i="4"/>
  <c r="C227" i="4"/>
  <c r="A228" i="4"/>
  <c r="D228" i="4" l="1"/>
  <c r="B228" i="4"/>
  <c r="C228" i="4"/>
  <c r="A229" i="4"/>
  <c r="E228" i="4"/>
  <c r="B229" i="4" l="1"/>
  <c r="C229" i="4"/>
  <c r="D229" i="4"/>
  <c r="E229" i="4"/>
  <c r="A230" i="4"/>
  <c r="C230" i="4" l="1"/>
  <c r="D230" i="4"/>
  <c r="B230" i="4"/>
  <c r="E230" i="4"/>
  <c r="A231" i="4"/>
  <c r="D231" i="4" l="1"/>
  <c r="A232" i="4"/>
  <c r="E231" i="4"/>
  <c r="C231" i="4"/>
  <c r="B231" i="4"/>
  <c r="C232" i="4" l="1"/>
  <c r="D232" i="4"/>
  <c r="B232" i="4"/>
  <c r="A233" i="4"/>
  <c r="E232" i="4"/>
  <c r="E233" i="4" l="1"/>
  <c r="B233" i="4"/>
  <c r="C233" i="4"/>
  <c r="D233" i="4"/>
  <c r="A234" i="4"/>
  <c r="A235" i="4" l="1"/>
  <c r="B234" i="4"/>
  <c r="D234" i="4"/>
  <c r="E234" i="4"/>
  <c r="C234" i="4"/>
  <c r="C235" i="4" l="1"/>
  <c r="A236" i="4"/>
  <c r="E235" i="4"/>
  <c r="B235" i="4"/>
  <c r="D235" i="4"/>
  <c r="E236" i="4" l="1"/>
  <c r="D236" i="4"/>
  <c r="A237" i="4"/>
  <c r="C236" i="4"/>
  <c r="B236" i="4"/>
  <c r="E237" i="4" l="1"/>
  <c r="B237" i="4"/>
  <c r="D237" i="4"/>
  <c r="C237" i="4"/>
  <c r="A238" i="4"/>
  <c r="D238" i="4" l="1"/>
  <c r="C238" i="4"/>
  <c r="E238" i="4"/>
  <c r="A239" i="4"/>
  <c r="B238" i="4"/>
  <c r="B239" i="4" l="1"/>
  <c r="C239" i="4"/>
  <c r="D239" i="4"/>
  <c r="E239" i="4"/>
  <c r="A240" i="4"/>
  <c r="A241" i="4" l="1"/>
  <c r="C240" i="4"/>
  <c r="E240" i="4"/>
  <c r="B240" i="4"/>
  <c r="D240" i="4"/>
  <c r="A242" i="4" l="1"/>
  <c r="C241" i="4"/>
  <c r="D241" i="4"/>
  <c r="B241" i="4"/>
  <c r="E241" i="4"/>
  <c r="A243" i="4" l="1"/>
  <c r="B242" i="4"/>
  <c r="C242" i="4"/>
  <c r="D242" i="4"/>
  <c r="E242" i="4"/>
  <c r="E243" i="4" l="1"/>
  <c r="D243" i="4"/>
  <c r="B243" i="4"/>
  <c r="C243" i="4"/>
  <c r="A244" i="4"/>
  <c r="B244" i="4" l="1"/>
  <c r="D244" i="4"/>
  <c r="E244" i="4"/>
  <c r="A245" i="4"/>
  <c r="C244" i="4"/>
  <c r="B245" i="4" l="1"/>
  <c r="C245" i="4"/>
  <c r="D245" i="4"/>
  <c r="E245" i="4"/>
  <c r="A246" i="4"/>
  <c r="E246" i="4" l="1"/>
  <c r="D246" i="4"/>
  <c r="A247" i="4"/>
  <c r="C246" i="4"/>
  <c r="B246" i="4"/>
  <c r="D247" i="4" l="1"/>
  <c r="A248" i="4"/>
  <c r="E247" i="4"/>
  <c r="C247" i="4"/>
  <c r="B247" i="4"/>
  <c r="A249" i="4" l="1"/>
  <c r="C248" i="4"/>
  <c r="B248" i="4"/>
  <c r="D248" i="4"/>
  <c r="E248" i="4"/>
  <c r="A250" i="4" l="1"/>
  <c r="E249" i="4"/>
  <c r="C249" i="4"/>
  <c r="B249" i="4"/>
  <c r="D249" i="4"/>
  <c r="A251" i="4" l="1"/>
  <c r="B250" i="4"/>
  <c r="D250" i="4"/>
  <c r="E250" i="4"/>
  <c r="C250" i="4"/>
  <c r="B251" i="4" l="1"/>
  <c r="A252" i="4"/>
  <c r="E251" i="4"/>
  <c r="C251" i="4"/>
  <c r="D251" i="4"/>
  <c r="E252" i="4" l="1"/>
  <c r="D252" i="4"/>
  <c r="A253" i="4"/>
  <c r="B252" i="4"/>
  <c r="C252" i="4"/>
  <c r="D253" i="4" l="1"/>
  <c r="B253" i="4"/>
  <c r="E253" i="4"/>
  <c r="C253" i="4"/>
  <c r="A254" i="4"/>
  <c r="D254" i="4" l="1"/>
  <c r="C254" i="4"/>
  <c r="A255" i="4"/>
  <c r="B254" i="4"/>
  <c r="E254" i="4"/>
  <c r="C255" i="4" l="1"/>
  <c r="D255" i="4"/>
  <c r="B255" i="4"/>
  <c r="E255" i="4"/>
  <c r="A256" i="4"/>
  <c r="B256" i="4" l="1"/>
  <c r="C256" i="4"/>
  <c r="A257" i="4"/>
  <c r="E256" i="4"/>
  <c r="D256" i="4"/>
  <c r="A258" i="4" l="1"/>
  <c r="C257" i="4"/>
  <c r="D257" i="4"/>
  <c r="B257" i="4"/>
  <c r="E257" i="4"/>
  <c r="A259" i="4" l="1"/>
  <c r="B258" i="4"/>
  <c r="E258" i="4"/>
  <c r="D258" i="4"/>
  <c r="C258" i="4"/>
  <c r="E259" i="4" l="1"/>
  <c r="D259" i="4"/>
  <c r="C259" i="4"/>
  <c r="B259" i="4"/>
  <c r="A260" i="4"/>
  <c r="C260" i="4" l="1"/>
  <c r="B260" i="4"/>
  <c r="E260" i="4"/>
  <c r="A261" i="4"/>
  <c r="D260" i="4"/>
  <c r="B261" i="4" l="1"/>
  <c r="C261" i="4"/>
  <c r="D261" i="4"/>
  <c r="E261" i="4"/>
  <c r="A262" i="4"/>
  <c r="C262" i="4" l="1"/>
  <c r="D262" i="4"/>
  <c r="A263" i="4"/>
  <c r="B262" i="4"/>
  <c r="E262" i="4"/>
  <c r="B263" i="4" l="1"/>
  <c r="E263" i="4"/>
  <c r="A264" i="4"/>
  <c r="C263" i="4"/>
  <c r="D263" i="4"/>
  <c r="B264" i="4" l="1"/>
  <c r="C264" i="4"/>
  <c r="E264" i="4"/>
  <c r="A265" i="4"/>
  <c r="D264" i="4"/>
  <c r="A266" i="4" l="1"/>
  <c r="C265" i="4"/>
  <c r="E265" i="4"/>
  <c r="B265" i="4"/>
  <c r="D265" i="4"/>
  <c r="A267" i="4" l="1"/>
  <c r="B266" i="4"/>
  <c r="E266" i="4"/>
  <c r="C266" i="4"/>
  <c r="D266" i="4"/>
  <c r="A268" i="4" l="1"/>
  <c r="B267" i="4"/>
  <c r="D267" i="4"/>
  <c r="C267" i="4"/>
  <c r="E267" i="4"/>
  <c r="B268" i="4" l="1"/>
  <c r="E268" i="4"/>
  <c r="D268" i="4"/>
  <c r="A269" i="4"/>
  <c r="C268" i="4"/>
  <c r="D269" i="4" l="1"/>
  <c r="B269" i="4"/>
  <c r="C269" i="4"/>
  <c r="E269" i="4"/>
  <c r="A270" i="4"/>
  <c r="C270" i="4" l="1"/>
  <c r="E270" i="4"/>
  <c r="A271" i="4"/>
  <c r="B270" i="4"/>
  <c r="D270" i="4"/>
  <c r="C271" i="4" l="1"/>
  <c r="B271" i="4"/>
  <c r="D271" i="4"/>
  <c r="A272" i="4"/>
  <c r="E271" i="4"/>
  <c r="D272" i="4" l="1"/>
  <c r="B272" i="4"/>
  <c r="C272" i="4"/>
  <c r="A273" i="4"/>
  <c r="E272" i="4"/>
  <c r="A274" i="4" l="1"/>
  <c r="B273" i="4"/>
  <c r="E273" i="4"/>
  <c r="D273" i="4"/>
  <c r="C273" i="4"/>
  <c r="A275" i="4" l="1"/>
  <c r="B274" i="4"/>
  <c r="E274" i="4"/>
  <c r="C274" i="4"/>
  <c r="D274" i="4"/>
  <c r="E275" i="4" l="1"/>
  <c r="D275" i="4"/>
  <c r="A276" i="4"/>
  <c r="C275" i="4"/>
  <c r="B275" i="4"/>
  <c r="D276" i="4" l="1"/>
  <c r="A277" i="4"/>
  <c r="E276" i="4"/>
  <c r="B276" i="4"/>
  <c r="C276" i="4"/>
  <c r="C277" i="4" l="1"/>
  <c r="D277" i="4"/>
  <c r="E277" i="4"/>
  <c r="B277" i="4"/>
  <c r="A278" i="4"/>
  <c r="E278" i="4" l="1"/>
  <c r="D278" i="4"/>
  <c r="B278" i="4"/>
  <c r="C278" i="4"/>
  <c r="A279" i="4"/>
  <c r="D279" i="4" l="1"/>
  <c r="E279" i="4"/>
  <c r="A280" i="4"/>
  <c r="C279" i="4"/>
  <c r="B279" i="4"/>
  <c r="E280" i="4" l="1"/>
  <c r="A281" i="4"/>
  <c r="B280" i="4"/>
  <c r="D280" i="4"/>
  <c r="C280" i="4"/>
  <c r="E281" i="4" l="1"/>
  <c r="A282" i="4"/>
  <c r="C281" i="4"/>
  <c r="D281" i="4"/>
  <c r="B281" i="4"/>
  <c r="A283" i="4" l="1"/>
  <c r="B282" i="4"/>
  <c r="E282" i="4"/>
  <c r="D282" i="4"/>
  <c r="C282" i="4"/>
  <c r="E283" i="4" l="1"/>
  <c r="C283" i="4"/>
  <c r="B283" i="4"/>
  <c r="D283" i="4"/>
  <c r="A284" i="4"/>
  <c r="C284" i="4" l="1"/>
  <c r="E284" i="4"/>
  <c r="A285" i="4"/>
  <c r="D284" i="4"/>
  <c r="B284" i="4"/>
  <c r="D285" i="4" l="1"/>
  <c r="B285" i="4"/>
  <c r="C285" i="4"/>
  <c r="E285" i="4"/>
  <c r="A286" i="4"/>
  <c r="C286" i="4" l="1"/>
  <c r="A287" i="4"/>
  <c r="B286" i="4"/>
  <c r="E286" i="4"/>
  <c r="D286" i="4"/>
  <c r="B287" i="4" l="1"/>
  <c r="C287" i="4"/>
  <c r="E287" i="4"/>
  <c r="D287" i="4"/>
  <c r="A288" i="4"/>
  <c r="D288" i="4" l="1"/>
  <c r="E288" i="4"/>
  <c r="C288" i="4"/>
  <c r="A289" i="4"/>
  <c r="B288" i="4"/>
  <c r="A290" i="4" l="1"/>
  <c r="E289" i="4"/>
  <c r="D289" i="4"/>
  <c r="C289" i="4"/>
  <c r="B289" i="4"/>
  <c r="B290" i="4" l="1"/>
  <c r="D290" i="4"/>
  <c r="E290" i="4"/>
  <c r="A291" i="4"/>
  <c r="C290" i="4"/>
  <c r="C291" i="4" l="1"/>
  <c r="A292" i="4"/>
  <c r="D291" i="4"/>
  <c r="E291" i="4"/>
  <c r="B291" i="4"/>
  <c r="D292" i="4" l="1"/>
  <c r="A293" i="4"/>
  <c r="E292" i="4"/>
  <c r="C292" i="4"/>
  <c r="B292" i="4"/>
  <c r="E293" i="4" l="1"/>
  <c r="D293" i="4"/>
  <c r="A294" i="4"/>
  <c r="C293" i="4"/>
  <c r="B293" i="4"/>
  <c r="A295" i="4" l="1"/>
  <c r="C294" i="4"/>
  <c r="E294" i="4"/>
  <c r="B294" i="4"/>
  <c r="D294" i="4"/>
  <c r="E295" i="4" l="1"/>
  <c r="B295" i="4"/>
  <c r="C295" i="4"/>
  <c r="A296" i="4"/>
  <c r="D295" i="4"/>
  <c r="D296" i="4" l="1"/>
  <c r="B296" i="4"/>
  <c r="C296" i="4"/>
  <c r="A297" i="4"/>
  <c r="E296" i="4"/>
  <c r="A298" i="4" l="1"/>
  <c r="E297" i="4"/>
  <c r="C297" i="4"/>
  <c r="D297" i="4"/>
  <c r="B297" i="4"/>
  <c r="E298" i="4" l="1"/>
  <c r="D298" i="4"/>
  <c r="B298" i="4"/>
  <c r="A299" i="4"/>
  <c r="C298" i="4"/>
  <c r="C299" i="4" l="1"/>
  <c r="D299" i="4"/>
  <c r="E299" i="4"/>
  <c r="A300" i="4"/>
  <c r="B299" i="4"/>
  <c r="B300" i="4" l="1"/>
  <c r="A301" i="4"/>
  <c r="D300" i="4"/>
  <c r="E300" i="4"/>
  <c r="C300" i="4"/>
  <c r="C301" i="4" l="1"/>
  <c r="D301" i="4"/>
  <c r="A302" i="4"/>
  <c r="B301" i="4"/>
  <c r="E301" i="4"/>
  <c r="A303" i="4" l="1"/>
  <c r="B302" i="4"/>
  <c r="E302" i="4"/>
  <c r="D302" i="4"/>
  <c r="C302" i="4"/>
  <c r="A304" i="4" l="1"/>
  <c r="D303" i="4"/>
  <c r="E303" i="4"/>
  <c r="C303" i="4"/>
  <c r="B303" i="4"/>
  <c r="A305" i="4" l="1"/>
  <c r="D304" i="4"/>
  <c r="B304" i="4"/>
  <c r="C304" i="4"/>
  <c r="E304" i="4"/>
  <c r="A306" i="4" l="1"/>
  <c r="B305" i="4"/>
  <c r="D305" i="4"/>
  <c r="C305" i="4"/>
  <c r="E305" i="4"/>
  <c r="C306" i="4" l="1"/>
  <c r="E306" i="4"/>
  <c r="B306" i="4"/>
  <c r="A307" i="4"/>
  <c r="D306" i="4"/>
  <c r="C307" i="4" l="1"/>
  <c r="A308" i="4"/>
  <c r="D307" i="4"/>
  <c r="B307" i="4"/>
  <c r="E307" i="4"/>
  <c r="A309" i="4" l="1"/>
  <c r="D308" i="4"/>
  <c r="E308" i="4"/>
  <c r="C308" i="4"/>
  <c r="B308" i="4"/>
  <c r="E309" i="4" l="1"/>
  <c r="B309" i="4"/>
  <c r="A310" i="4"/>
  <c r="C309" i="4"/>
  <c r="D309" i="4"/>
  <c r="A311" i="4" l="1"/>
  <c r="B310" i="4"/>
  <c r="D310" i="4"/>
  <c r="C310" i="4"/>
  <c r="E310" i="4"/>
  <c r="D311" i="4" l="1"/>
  <c r="A312" i="4"/>
  <c r="B311" i="4"/>
  <c r="C311" i="4"/>
  <c r="E311" i="4"/>
  <c r="A313" i="4" l="1"/>
  <c r="E312" i="4"/>
  <c r="B312" i="4"/>
  <c r="D312" i="4"/>
  <c r="C312" i="4"/>
  <c r="E313" i="4" l="1"/>
  <c r="A314" i="4"/>
  <c r="D313" i="4"/>
  <c r="C313" i="4"/>
  <c r="B313" i="4"/>
  <c r="D314" i="4" l="1"/>
  <c r="E314" i="4"/>
  <c r="B314" i="4"/>
  <c r="C314" i="4"/>
  <c r="A315" i="4"/>
  <c r="B315" i="4" l="1"/>
  <c r="D315" i="4"/>
  <c r="E315" i="4"/>
  <c r="C315" i="4"/>
  <c r="A316" i="4"/>
  <c r="B316" i="4" l="1"/>
  <c r="A317" i="4"/>
  <c r="E316" i="4"/>
  <c r="C316" i="4"/>
  <c r="D316" i="4"/>
  <c r="D317" i="4" l="1"/>
  <c r="C317" i="4"/>
  <c r="A318" i="4"/>
  <c r="E317" i="4"/>
  <c r="B317" i="4"/>
  <c r="A319" i="4" l="1"/>
  <c r="B318" i="4"/>
  <c r="E318" i="4"/>
  <c r="C318" i="4"/>
  <c r="D318" i="4"/>
  <c r="E319" i="4" l="1"/>
  <c r="D319" i="4"/>
  <c r="A320" i="4"/>
  <c r="C319" i="4"/>
  <c r="B319" i="4"/>
  <c r="D320" i="4" l="1"/>
  <c r="B320" i="4"/>
  <c r="C320" i="4"/>
  <c r="E320" i="4"/>
  <c r="A321" i="4"/>
  <c r="A322" i="4" l="1"/>
  <c r="E321" i="4"/>
  <c r="D321" i="4"/>
  <c r="B321" i="4"/>
  <c r="C321" i="4"/>
  <c r="D322" i="4" l="1"/>
  <c r="C322" i="4"/>
  <c r="B322" i="4"/>
  <c r="A323" i="4"/>
  <c r="E322" i="4"/>
  <c r="B323" i="4" l="1"/>
  <c r="A324" i="4"/>
  <c r="D323" i="4"/>
  <c r="C323" i="4"/>
  <c r="E323" i="4"/>
  <c r="A325" i="4" l="1"/>
  <c r="E324" i="4"/>
  <c r="B324" i="4"/>
  <c r="C324" i="4"/>
  <c r="D324" i="4"/>
  <c r="D325" i="4" l="1"/>
  <c r="B325" i="4"/>
  <c r="C325" i="4"/>
  <c r="E325" i="4"/>
  <c r="A326" i="4"/>
  <c r="A327" i="4" l="1"/>
  <c r="B326" i="4"/>
  <c r="D326" i="4"/>
  <c r="C326" i="4"/>
  <c r="E326" i="4"/>
  <c r="A328" i="4" l="1"/>
  <c r="D327" i="4"/>
  <c r="B327" i="4"/>
  <c r="C327" i="4"/>
  <c r="E327" i="4"/>
  <c r="D328" i="4" l="1"/>
  <c r="E328" i="4"/>
  <c r="C328" i="4"/>
  <c r="B328" i="4"/>
  <c r="A329" i="4"/>
  <c r="A330" i="4" l="1"/>
  <c r="B329" i="4"/>
  <c r="D329" i="4"/>
  <c r="C329" i="4"/>
  <c r="E329" i="4"/>
  <c r="D330" i="4" l="1"/>
  <c r="E330" i="4"/>
  <c r="B330" i="4"/>
  <c r="A331" i="4"/>
  <c r="C330" i="4"/>
  <c r="C331" i="4" l="1"/>
  <c r="D331" i="4"/>
  <c r="B331" i="4"/>
  <c r="E331" i="4"/>
  <c r="A332" i="4"/>
  <c r="D332" i="4" l="1"/>
  <c r="B332" i="4"/>
  <c r="A333" i="4"/>
  <c r="E332" i="4"/>
  <c r="C332" i="4"/>
  <c r="B333" i="4" l="1"/>
  <c r="C333" i="4"/>
  <c r="D333" i="4"/>
  <c r="E333" i="4"/>
  <c r="A334" i="4"/>
  <c r="A335" i="4" l="1"/>
  <c r="B334" i="4"/>
  <c r="E334" i="4"/>
  <c r="D334" i="4"/>
  <c r="C334" i="4"/>
  <c r="D335" i="4" l="1"/>
  <c r="A336" i="4"/>
  <c r="E335" i="4"/>
  <c r="C335" i="4"/>
  <c r="B335" i="4"/>
  <c r="A337" i="4" l="1"/>
  <c r="C336" i="4"/>
  <c r="D336" i="4"/>
  <c r="E336" i="4"/>
  <c r="B336" i="4"/>
  <c r="A338" i="4" l="1"/>
  <c r="D337" i="4"/>
  <c r="C337" i="4"/>
  <c r="B337" i="4"/>
  <c r="E337" i="4"/>
  <c r="E338" i="4" l="1"/>
  <c r="D338" i="4"/>
  <c r="B338" i="4"/>
  <c r="A339" i="4"/>
  <c r="C338" i="4"/>
  <c r="C339" i="4" l="1"/>
  <c r="A340" i="4"/>
  <c r="E339" i="4"/>
  <c r="B339" i="4"/>
  <c r="D339" i="4"/>
  <c r="A341" i="4" l="1"/>
  <c r="C340" i="4"/>
  <c r="E340" i="4"/>
  <c r="B340" i="4"/>
  <c r="D340" i="4"/>
  <c r="B341" i="4" l="1"/>
  <c r="D341" i="4"/>
  <c r="A342" i="4"/>
  <c r="C341" i="4"/>
  <c r="E341" i="4"/>
  <c r="A343" i="4" l="1"/>
  <c r="B342" i="4"/>
  <c r="D342" i="4"/>
  <c r="E342" i="4"/>
  <c r="C342" i="4"/>
  <c r="A344" i="4" l="1"/>
  <c r="D343" i="4"/>
  <c r="C343" i="4"/>
  <c r="B343" i="4"/>
  <c r="E343" i="4"/>
  <c r="A345" i="4" l="1"/>
  <c r="B344" i="4"/>
  <c r="E344" i="4"/>
  <c r="C344" i="4"/>
  <c r="D344" i="4"/>
  <c r="E345" i="4" l="1"/>
  <c r="D345" i="4"/>
  <c r="B345" i="4"/>
  <c r="C345" i="4"/>
  <c r="A346" i="4"/>
  <c r="D346" i="4" l="1"/>
  <c r="E346" i="4"/>
  <c r="B346" i="4"/>
  <c r="C346" i="4"/>
  <c r="A347" i="4"/>
  <c r="D347" i="4" l="1"/>
  <c r="B347" i="4"/>
  <c r="E347" i="4"/>
  <c r="C347" i="4"/>
  <c r="A348" i="4"/>
  <c r="B348" i="4" l="1"/>
  <c r="A349" i="4"/>
  <c r="C348" i="4"/>
  <c r="D348" i="4"/>
  <c r="E348" i="4"/>
  <c r="E349" i="4" l="1"/>
  <c r="D349" i="4"/>
  <c r="B349" i="4"/>
  <c r="C349" i="4"/>
  <c r="A350" i="4"/>
  <c r="A351" i="4" l="1"/>
  <c r="B350" i="4"/>
  <c r="D350" i="4"/>
  <c r="E350" i="4"/>
  <c r="C350" i="4"/>
  <c r="E351" i="4" l="1"/>
  <c r="D351" i="4"/>
  <c r="B351" i="4"/>
  <c r="C351" i="4"/>
  <c r="A352" i="4"/>
  <c r="A353" i="4" l="1"/>
  <c r="D352" i="4"/>
  <c r="C352" i="4"/>
  <c r="B352" i="4"/>
  <c r="E352" i="4"/>
  <c r="C353" i="4" l="1"/>
  <c r="D353" i="4"/>
  <c r="A354" i="4"/>
  <c r="B353" i="4"/>
  <c r="E353" i="4"/>
  <c r="D354" i="4" l="1"/>
  <c r="C354" i="4"/>
  <c r="B354" i="4"/>
  <c r="E354" i="4"/>
  <c r="A355" i="4"/>
  <c r="D355" i="4" l="1"/>
  <c r="E355" i="4"/>
  <c r="A356" i="4"/>
  <c r="B355" i="4"/>
  <c r="C355" i="4"/>
  <c r="A357" i="4" l="1"/>
  <c r="C356" i="4"/>
  <c r="D356" i="4"/>
  <c r="B356" i="4"/>
  <c r="E356" i="4"/>
  <c r="D357" i="4" l="1"/>
  <c r="E357" i="4"/>
  <c r="A358" i="4"/>
  <c r="B357" i="4"/>
  <c r="C357" i="4"/>
  <c r="A359" i="4" l="1"/>
  <c r="B358" i="4"/>
  <c r="D358" i="4"/>
  <c r="E358" i="4"/>
  <c r="C358" i="4"/>
  <c r="B359" i="4" l="1"/>
  <c r="A360" i="4"/>
  <c r="E359" i="4"/>
  <c r="C359" i="4"/>
  <c r="D359" i="4"/>
  <c r="A361" i="4" l="1"/>
  <c r="C360" i="4"/>
  <c r="E360" i="4"/>
  <c r="B360" i="4"/>
  <c r="D360" i="4"/>
  <c r="C361" i="4" l="1"/>
  <c r="B361" i="4"/>
  <c r="A362" i="4"/>
  <c r="D361" i="4"/>
  <c r="E361" i="4"/>
  <c r="D362" i="4" l="1"/>
  <c r="E362" i="4"/>
  <c r="B362" i="4"/>
  <c r="A363" i="4"/>
  <c r="C362" i="4"/>
  <c r="D363" i="4" l="1"/>
  <c r="B363" i="4"/>
  <c r="C363" i="4"/>
  <c r="A364" i="4"/>
  <c r="E363" i="4"/>
  <c r="B364" i="4" l="1"/>
  <c r="C364" i="4"/>
  <c r="D364" i="4"/>
  <c r="A365" i="4"/>
  <c r="E364" i="4"/>
  <c r="E365" i="4" l="1"/>
  <c r="D365" i="4"/>
  <c r="C365" i="4"/>
  <c r="A366" i="4"/>
  <c r="B365" i="4"/>
  <c r="A367" i="4" l="1"/>
  <c r="B366" i="4"/>
  <c r="E366" i="4"/>
  <c r="D366" i="4"/>
  <c r="C366" i="4"/>
  <c r="E367" i="4" l="1"/>
  <c r="D367" i="4"/>
  <c r="B367" i="4"/>
  <c r="C367" i="4"/>
  <c r="A368" i="4"/>
  <c r="B368" i="4" l="1"/>
  <c r="D368" i="4"/>
  <c r="C368" i="4"/>
  <c r="E368" i="4"/>
</calcChain>
</file>

<file path=xl/sharedStrings.xml><?xml version="1.0" encoding="utf-8"?>
<sst xmlns="http://schemas.openxmlformats.org/spreadsheetml/2006/main" count="227" uniqueCount="157">
  <si>
    <t>Factor (%) on capital equipment</t>
  </si>
  <si>
    <t>Revenue</t>
  </si>
  <si>
    <t>Insurance</t>
  </si>
  <si>
    <t>Year 1</t>
  </si>
  <si>
    <t>Year 2</t>
  </si>
  <si>
    <t>Year 3</t>
  </si>
  <si>
    <t>Year 4</t>
  </si>
  <si>
    <t>Year 5</t>
  </si>
  <si>
    <t>Utilities</t>
  </si>
  <si>
    <t>Depreciation</t>
  </si>
  <si>
    <t>Annual cumulative price (revenue) increase</t>
  </si>
  <si>
    <t>Annual cumulative inflation (expense) increase</t>
  </si>
  <si>
    <t>Cost of goods sold</t>
  </si>
  <si>
    <t>Interest income</t>
  </si>
  <si>
    <t>Property taxes</t>
  </si>
  <si>
    <t>Administrative fees</t>
  </si>
  <si>
    <t>Interest expense on long-term debt</t>
  </si>
  <si>
    <t>Loss (gain) on sale of assets</t>
  </si>
  <si>
    <t>Other</t>
  </si>
  <si>
    <t>Sales and marketing</t>
  </si>
  <si>
    <t>Operating expenses</t>
  </si>
  <si>
    <t>Total revenue</t>
  </si>
  <si>
    <t>Total operating expenses</t>
  </si>
  <si>
    <t>Maintenance, repair, and overhaul</t>
  </si>
  <si>
    <t>Land</t>
  </si>
  <si>
    <t>Buildings</t>
  </si>
  <si>
    <t>Deposits</t>
  </si>
  <si>
    <t>Goodwill</t>
  </si>
  <si>
    <t>Accounts receivable</t>
  </si>
  <si>
    <t>Total inventory</t>
  </si>
  <si>
    <t>Prepaid expenses</t>
  </si>
  <si>
    <t>Deferred income tax</t>
  </si>
  <si>
    <t>Other current assets</t>
  </si>
  <si>
    <t>Capital improvements</t>
  </si>
  <si>
    <t>Accounts payable</t>
  </si>
  <si>
    <t>Accrued expenses</t>
  </si>
  <si>
    <t>Capital leases</t>
  </si>
  <si>
    <t>Other current liabilities</t>
  </si>
  <si>
    <t>Owner's equity (common)</t>
  </si>
  <si>
    <t>Preferred equity</t>
  </si>
  <si>
    <t>Retained earnings</t>
  </si>
  <si>
    <t>Other liabilities</t>
  </si>
  <si>
    <t>Cash and short-term investments</t>
  </si>
  <si>
    <t>Long-term investments</t>
  </si>
  <si>
    <t>Other long-term assets</t>
  </si>
  <si>
    <t>Notes payable/short-term debt</t>
  </si>
  <si>
    <t>Other long-term debt</t>
  </si>
  <si>
    <t>Machinery and equipment</t>
  </si>
  <si>
    <t>Total current assets</t>
  </si>
  <si>
    <t>Initial balance</t>
  </si>
  <si>
    <t>Paid-in capital</t>
  </si>
  <si>
    <t>Total</t>
  </si>
  <si>
    <t>Amortization</t>
  </si>
  <si>
    <t>Inventories</t>
  </si>
  <si>
    <t>Net income</t>
  </si>
  <si>
    <t>Other operating cash flow items</t>
  </si>
  <si>
    <t>Capital expenditures</t>
  </si>
  <si>
    <t>Sale of fixed assets</t>
  </si>
  <si>
    <t>Other investing cash flow items</t>
  </si>
  <si>
    <t>Long-term debt/financing</t>
  </si>
  <si>
    <t>Preferred stock</t>
  </si>
  <si>
    <t>Total cash dividends paid</t>
  </si>
  <si>
    <t>Common stock</t>
  </si>
  <si>
    <t>Other financing cash flow items</t>
  </si>
  <si>
    <t>Acquisition of business</t>
  </si>
  <si>
    <t>Operating activities</t>
  </si>
  <si>
    <t>Total operating activities</t>
  </si>
  <si>
    <t>Total investing activities</t>
  </si>
  <si>
    <t>Investing activities</t>
  </si>
  <si>
    <t>Financing activities</t>
  </si>
  <si>
    <t>Total financing activities</t>
  </si>
  <si>
    <t>Ending cash balance</t>
  </si>
  <si>
    <t>Beginning cash balance</t>
  </si>
  <si>
    <t>Cumulative cash flow</t>
  </si>
  <si>
    <t>Payment</t>
  </si>
  <si>
    <t>Monthly rate</t>
  </si>
  <si>
    <t>Term of loan (months)</t>
  </si>
  <si>
    <t>Annual interest rate</t>
  </si>
  <si>
    <t>FORECASTED REVENUE</t>
  </si>
  <si>
    <t>COST OF GOODS SOLD</t>
  </si>
  <si>
    <t>ANNUAL MAINTENANCE, REPAIR AND OVERHAUL</t>
  </si>
  <si>
    <t>ASSET DEPRECIATION</t>
  </si>
  <si>
    <t>Number of Years</t>
  </si>
  <si>
    <t>TAX</t>
  </si>
  <si>
    <t>Annual Tax Rate</t>
  </si>
  <si>
    <t>FUNDING</t>
  </si>
  <si>
    <t>Units sold 
annually</t>
  </si>
  <si>
    <t>Annual revenue 
per product</t>
  </si>
  <si>
    <t>Average
price per unit</t>
  </si>
  <si>
    <t>Annual cost of 
goods sold</t>
  </si>
  <si>
    <t>Expected 
gross margin</t>
  </si>
  <si>
    <t>Product 1</t>
  </si>
  <si>
    <t>Product 2</t>
  </si>
  <si>
    <t>TOTAL OF FORECASTED REVENUE</t>
  </si>
  <si>
    <t>Loan Amount</t>
  </si>
  <si>
    <t>PROFIT AND LOSS ASSUMPTION</t>
  </si>
  <si>
    <t>Non-Recurring Expenses</t>
  </si>
  <si>
    <t>Total Non-Recurring Expenses</t>
  </si>
  <si>
    <t>TOTAL EXPENSES</t>
  </si>
  <si>
    <t>Cost of Sales</t>
  </si>
  <si>
    <t>Non-Operation Income</t>
  </si>
  <si>
    <t>Rental</t>
  </si>
  <si>
    <t>Toatal Non-Operation Income</t>
  </si>
  <si>
    <t>INCOME</t>
  </si>
  <si>
    <t>TOTAL INCOME</t>
  </si>
  <si>
    <t>Gross Profit</t>
  </si>
  <si>
    <t>TAXES</t>
  </si>
  <si>
    <t>Income Tax</t>
  </si>
  <si>
    <t>Other Tax (specify)</t>
  </si>
  <si>
    <t>TOTAL TAXES</t>
  </si>
  <si>
    <t>INFLATION</t>
  </si>
  <si>
    <t>Annual Inflation Rate</t>
  </si>
  <si>
    <t>PRODUCT PRICE INCREASE</t>
  </si>
  <si>
    <t>Annual Price Increase</t>
  </si>
  <si>
    <t>EXPENSES</t>
  </si>
  <si>
    <t>Payroll and Payroll Tax</t>
  </si>
  <si>
    <t>NET PROFIT</t>
  </si>
  <si>
    <t>PROFIT AND LOSS PROJECTION</t>
  </si>
  <si>
    <t>Other income (specify)</t>
  </si>
  <si>
    <t>BALANCE SHEET PROJECTION</t>
  </si>
  <si>
    <t>ASSETS</t>
  </si>
  <si>
    <t>LIABILITIES</t>
  </si>
  <si>
    <t>EQUITY</t>
  </si>
  <si>
    <t>Other Assets</t>
  </si>
  <si>
    <t>Property and Equipment</t>
  </si>
  <si>
    <t>Total Property and Equipment</t>
  </si>
  <si>
    <t>Total Other Assets</t>
  </si>
  <si>
    <t>Current Assets</t>
  </si>
  <si>
    <t>Current Liabilities</t>
  </si>
  <si>
    <t>Debt</t>
  </si>
  <si>
    <t>Total Debt</t>
  </si>
  <si>
    <t>Total Current Liabilities</t>
  </si>
  <si>
    <t>Other Liabilities</t>
  </si>
  <si>
    <t>Other liabilities (specify)</t>
  </si>
  <si>
    <t>Total Other Liabilities</t>
  </si>
  <si>
    <t>TOTAL LIABILITIES</t>
  </si>
  <si>
    <t>TOTAL ASSETS</t>
  </si>
  <si>
    <t>TOTAL EQUITY</t>
  </si>
  <si>
    <t>TOTAL LIABILITIES AND EQUITY</t>
  </si>
  <si>
    <t>Long-term debt/loan</t>
  </si>
  <si>
    <t>CASH FLOW PROJECTION</t>
  </si>
  <si>
    <t>Less Accumulated depreciation expense</t>
  </si>
  <si>
    <t>Other expenses</t>
  </si>
  <si>
    <t>Unexpected Expenses</t>
  </si>
  <si>
    <t>LOAN AMORTIZATION SCHEDULE</t>
  </si>
  <si>
    <t>MONTH</t>
  </si>
  <si>
    <t>BALANCE</t>
  </si>
  <si>
    <t>SCHEDULED PAYMENT</t>
  </si>
  <si>
    <t>PRINCIPAL</t>
  </si>
  <si>
    <t>INTEREST</t>
  </si>
  <si>
    <t>NOTE: Loan Amortization calculations are limited for up to 30 years (360 months).</t>
  </si>
  <si>
    <t>Total Amount Payable</t>
  </si>
  <si>
    <t>Middle Eastern Kitchen financial plan</t>
  </si>
  <si>
    <t xml:space="preserve"> FINANCIAL PLAN </t>
  </si>
  <si>
    <t xml:space="preserve"> financial plan</t>
  </si>
  <si>
    <t>financial plan</t>
  </si>
  <si>
    <t>TOTAL COST OF GOODS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</si>
</sst>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5" formatCode="&quot;$&quot;#,##0_);[Red]\(&quot;$&quot;#,##0\)"/>
    <numFmt numFmtId="177" formatCode="_-* #,##0_-;\-* #,##0_-;_-* &quot;-&quot;_-;_-@_-"/>
    <numFmt numFmtId="179" formatCode="_-* #,##0.00_-;\-* #,##0.00_-;_-* &quot;-&quot;??_-;_-@_-"/>
    <numFmt numFmtId="182" formatCode="&quot;$&quot;#,##0"/>
    <numFmt numFmtId="185" formatCode="[$$-409]#,##0"/>
    <numFmt numFmtId="186" formatCode="_-* #,##0.00_-;[Red]\-* #,##0.00_-;_-* &quot;-&quot;??_-;_-@_-"/>
    <numFmt numFmtId="187" formatCode="0.00%_)"/>
  </numFmts>
  <fonts count="24" x14ac:knownFonts="1">
    <font>
      <sz val="10"/>
      <name val="Arial"/>
    </font>
    <font>
      <sz val="10"/>
      <name val="Arial"/>
    </font>
    <font>
      <b/>
      <sz val="20"/>
      <color indexed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sz val="12"/>
      <name val="Arial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20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sz val="10"/>
      <color indexed="63"/>
      <name val="Arial"/>
      <family val="2"/>
    </font>
    <font>
      <sz val="14"/>
      <name val="Arial"/>
      <family val="2"/>
    </font>
    <font>
      <sz val="10"/>
      <color indexed="47"/>
      <name val="Arial"/>
      <family val="2"/>
    </font>
    <font>
      <sz val="22"/>
      <name val="Arial"/>
      <family val="2"/>
    </font>
    <font>
      <b/>
      <sz val="22"/>
      <name val="Bell MT"/>
      <family val="1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thick">
        <color indexed="12"/>
      </top>
      <bottom/>
      <diagonal/>
    </border>
    <border>
      <left style="hair">
        <color indexed="55"/>
      </left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</borders>
  <cellStyleXfs count="6">
    <xf numFmtId="0" fontId="0" fillId="0" borderId="0"/>
    <xf numFmtId="0" fontId="7" fillId="2" borderId="1" applyNumberFormat="0" applyAlignment="0" applyProtection="0"/>
    <xf numFmtId="0" fontId="8" fillId="4" borderId="0" applyNumberFormat="0" applyBorder="0" applyAlignment="0" applyProtection="0"/>
    <xf numFmtId="0" fontId="9" fillId="3" borderId="2" applyNumberFormat="0" applyAlignment="0" applyProtection="0"/>
    <xf numFmtId="9" fontId="1" fillId="0" borderId="0" applyFont="0" applyFill="0" applyBorder="0" applyAlignment="0" applyProtection="0"/>
    <xf numFmtId="0" fontId="10" fillId="0" borderId="3" applyNumberFormat="0" applyFill="0" applyAlignment="0" applyProtection="0"/>
  </cellStyleXfs>
  <cellXfs count="119">
    <xf numFmtId="0" fontId="0" fillId="0" borderId="0" xfId="0"/>
    <xf numFmtId="0" fontId="0" fillId="5" borderId="0" xfId="0" applyFill="1" applyAlignment="1">
      <alignment vertical="center"/>
    </xf>
    <xf numFmtId="0" fontId="11" fillId="5" borderId="0" xfId="0" applyFont="1" applyFill="1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11" fillId="5" borderId="0" xfId="0" applyFont="1" applyFill="1" applyAlignment="1">
      <alignment vertical="center"/>
    </xf>
    <xf numFmtId="9" fontId="0" fillId="5" borderId="0" xfId="0" applyNumberFormat="1" applyFill="1" applyAlignment="1">
      <alignment horizontal="center" vertical="center"/>
    </xf>
    <xf numFmtId="0" fontId="11" fillId="5" borderId="0" xfId="0" applyFont="1" applyFill="1" applyAlignment="1">
      <alignment horizontal="left" vertical="center"/>
    </xf>
    <xf numFmtId="0" fontId="3" fillId="5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center" vertical="center"/>
    </xf>
    <xf numFmtId="38" fontId="3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5" fillId="6" borderId="0" xfId="0" applyFont="1" applyFill="1" applyAlignment="1">
      <alignment vertical="center"/>
    </xf>
    <xf numFmtId="9" fontId="15" fillId="6" borderId="0" xfId="0" applyNumberFormat="1" applyFont="1" applyFill="1" applyAlignment="1">
      <alignment horizontal="center" vertical="center"/>
    </xf>
    <xf numFmtId="38" fontId="16" fillId="6" borderId="0" xfId="0" applyNumberFormat="1" applyFont="1" applyFill="1" applyAlignment="1">
      <alignment horizontal="center" vertical="center"/>
    </xf>
    <xf numFmtId="9" fontId="16" fillId="6" borderId="0" xfId="0" applyNumberFormat="1" applyFont="1" applyFill="1" applyAlignment="1">
      <alignment horizontal="center" vertical="center"/>
    </xf>
    <xf numFmtId="165" fontId="16" fillId="6" borderId="0" xfId="0" applyNumberFormat="1" applyFont="1" applyFill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179" fontId="0" fillId="7" borderId="5" xfId="0" applyNumberFormat="1" applyFill="1" applyBorder="1" applyAlignment="1">
      <alignment vertical="center"/>
    </xf>
    <xf numFmtId="179" fontId="11" fillId="7" borderId="5" xfId="0" applyNumberFormat="1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left" vertical="center"/>
    </xf>
    <xf numFmtId="9" fontId="11" fillId="0" borderId="4" xfId="0" applyNumberFormat="1" applyFont="1" applyBorder="1" applyAlignment="1">
      <alignment horizontal="center" vertical="center"/>
    </xf>
    <xf numFmtId="38" fontId="11" fillId="0" borderId="4" xfId="0" applyNumberFormat="1" applyFont="1" applyBorder="1" applyAlignment="1">
      <alignment horizontal="center" vertical="center"/>
    </xf>
    <xf numFmtId="179" fontId="11" fillId="5" borderId="0" xfId="0" applyNumberFormat="1" applyFont="1" applyFill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11" fillId="5" borderId="0" xfId="0" applyFont="1" applyFill="1" applyAlignment="1">
      <alignment horizontal="left" vertical="center" indent="1"/>
    </xf>
    <xf numFmtId="0" fontId="11" fillId="5" borderId="0" xfId="0" applyFont="1" applyFill="1" applyAlignment="1">
      <alignment horizontal="left" vertical="center" wrapText="1" indent="1"/>
    </xf>
    <xf numFmtId="0" fontId="14" fillId="5" borderId="0" xfId="0" applyFont="1" applyFill="1" applyAlignment="1">
      <alignment vertical="center"/>
    </xf>
    <xf numFmtId="165" fontId="6" fillId="5" borderId="0" xfId="0" applyNumberFormat="1" applyFont="1" applyFill="1" applyAlignment="1">
      <alignment horizontal="center" vertical="center"/>
    </xf>
    <xf numFmtId="9" fontId="11" fillId="5" borderId="0" xfId="0" applyNumberFormat="1" applyFont="1" applyFill="1" applyAlignment="1">
      <alignment horizontal="center" vertical="center"/>
    </xf>
    <xf numFmtId="9" fontId="6" fillId="5" borderId="0" xfId="0" applyNumberFormat="1" applyFont="1" applyFill="1" applyAlignment="1">
      <alignment horizontal="center" vertical="center"/>
    </xf>
    <xf numFmtId="38" fontId="11" fillId="5" borderId="0" xfId="0" applyNumberFormat="1" applyFont="1" applyFill="1" applyAlignment="1">
      <alignment horizontal="center" vertical="center"/>
    </xf>
    <xf numFmtId="38" fontId="6" fillId="5" borderId="0" xfId="0" applyNumberFormat="1" applyFont="1" applyFill="1" applyAlignment="1">
      <alignment horizontal="center" vertical="center"/>
    </xf>
    <xf numFmtId="9" fontId="14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left" vertical="center" indent="1"/>
    </xf>
    <xf numFmtId="0" fontId="0" fillId="0" borderId="6" xfId="0" applyBorder="1" applyAlignment="1">
      <alignment vertical="center"/>
    </xf>
    <xf numFmtId="0" fontId="18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85" fontId="11" fillId="0" borderId="0" xfId="0" applyNumberFormat="1" applyFont="1" applyAlignment="1">
      <alignment horizontal="right" vertical="center"/>
    </xf>
    <xf numFmtId="0" fontId="11" fillId="6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185" fontId="19" fillId="6" borderId="0" xfId="0" applyNumberFormat="1" applyFont="1" applyFill="1" applyAlignment="1">
      <alignment horizontal="right" vertical="center"/>
    </xf>
    <xf numFmtId="0" fontId="12" fillId="8" borderId="0" xfId="0" applyFont="1" applyFill="1" applyAlignment="1">
      <alignment vertical="center"/>
    </xf>
    <xf numFmtId="165" fontId="11" fillId="9" borderId="0" xfId="0" applyNumberFormat="1" applyFont="1" applyFill="1" applyAlignment="1">
      <alignment horizontal="right" vertical="center"/>
    </xf>
    <xf numFmtId="0" fontId="11" fillId="9" borderId="0" xfId="0" applyFont="1" applyFill="1" applyAlignment="1">
      <alignment vertical="center"/>
    </xf>
    <xf numFmtId="185" fontId="11" fillId="9" borderId="0" xfId="0" applyNumberFormat="1" applyFont="1" applyFill="1" applyAlignment="1">
      <alignment horizontal="right" vertical="center"/>
    </xf>
    <xf numFmtId="165" fontId="11" fillId="5" borderId="0" xfId="0" applyNumberFormat="1" applyFont="1" applyFill="1" applyAlignment="1">
      <alignment horizontal="right" vertical="center"/>
    </xf>
    <xf numFmtId="185" fontId="11" fillId="5" borderId="0" xfId="0" applyNumberFormat="1" applyFont="1" applyFill="1" applyAlignment="1">
      <alignment horizontal="right" vertical="center"/>
    </xf>
    <xf numFmtId="185" fontId="11" fillId="0" borderId="0" xfId="0" applyNumberFormat="1" applyFont="1" applyAlignment="1">
      <alignment vertical="center"/>
    </xf>
    <xf numFmtId="0" fontId="14" fillId="7" borderId="5" xfId="0" applyFont="1" applyFill="1" applyBorder="1" applyAlignment="1">
      <alignment vertical="center"/>
    </xf>
    <xf numFmtId="0" fontId="11" fillId="7" borderId="5" xfId="0" applyFont="1" applyFill="1" applyBorder="1" applyAlignment="1">
      <alignment vertical="center"/>
    </xf>
    <xf numFmtId="14" fontId="11" fillId="5" borderId="0" xfId="0" applyNumberFormat="1" applyFont="1" applyFill="1" applyAlignment="1">
      <alignment horizontal="center" vertical="center"/>
    </xf>
    <xf numFmtId="186" fontId="11" fillId="5" borderId="0" xfId="0" applyNumberFormat="1" applyFont="1" applyFill="1" applyAlignment="1">
      <alignment horizontal="right" vertical="center"/>
    </xf>
    <xf numFmtId="186" fontId="11" fillId="9" borderId="0" xfId="0" applyNumberFormat="1" applyFont="1" applyFill="1" applyAlignment="1">
      <alignment horizontal="right" vertical="center"/>
    </xf>
    <xf numFmtId="186" fontId="11" fillId="5" borderId="0" xfId="0" applyNumberFormat="1" applyFont="1" applyFill="1" applyAlignment="1">
      <alignment vertical="center"/>
    </xf>
    <xf numFmtId="186" fontId="12" fillId="8" borderId="0" xfId="0" applyNumberFormat="1" applyFont="1" applyFill="1" applyAlignment="1">
      <alignment horizontal="right" vertical="center"/>
    </xf>
    <xf numFmtId="186" fontId="11" fillId="0" borderId="7" xfId="0" applyNumberFormat="1" applyFont="1" applyBorder="1" applyAlignment="1">
      <alignment horizontal="right" vertical="center"/>
    </xf>
    <xf numFmtId="186" fontId="11" fillId="7" borderId="5" xfId="0" applyNumberFormat="1" applyFont="1" applyFill="1" applyBorder="1" applyAlignment="1">
      <alignment horizontal="right" vertical="center"/>
    </xf>
    <xf numFmtId="186" fontId="19" fillId="6" borderId="0" xfId="0" applyNumberFormat="1" applyFont="1" applyFill="1" applyAlignment="1">
      <alignment horizontal="right" vertical="center"/>
    </xf>
    <xf numFmtId="0" fontId="3" fillId="9" borderId="0" xfId="0" applyFont="1" applyFill="1" applyAlignment="1">
      <alignment horizontal="left" vertical="center" indent="1"/>
    </xf>
    <xf numFmtId="0" fontId="11" fillId="5" borderId="0" xfId="0" applyFont="1" applyFill="1" applyAlignment="1">
      <alignment horizontal="left" vertical="center" indent="2"/>
    </xf>
    <xf numFmtId="0" fontId="15" fillId="8" borderId="0" xfId="0" applyFont="1" applyFill="1" applyAlignment="1">
      <alignment vertical="center"/>
    </xf>
    <xf numFmtId="0" fontId="15" fillId="10" borderId="0" xfId="0" applyFont="1" applyFill="1" applyAlignment="1">
      <alignment vertical="center"/>
    </xf>
    <xf numFmtId="0" fontId="12" fillId="10" borderId="0" xfId="0" applyFont="1" applyFill="1" applyAlignment="1">
      <alignment vertical="center"/>
    </xf>
    <xf numFmtId="0" fontId="11" fillId="11" borderId="0" xfId="0" applyFont="1" applyFill="1" applyAlignment="1">
      <alignment vertical="center"/>
    </xf>
    <xf numFmtId="10" fontId="11" fillId="11" borderId="0" xfId="0" applyNumberFormat="1" applyFont="1" applyFill="1" applyAlignment="1">
      <alignment horizontal="center" vertical="center"/>
    </xf>
    <xf numFmtId="0" fontId="11" fillId="12" borderId="0" xfId="0" quotePrefix="1" applyFont="1" applyFill="1" applyAlignment="1">
      <alignment horizontal="left" vertical="center"/>
    </xf>
    <xf numFmtId="0" fontId="11" fillId="12" borderId="0" xfId="0" applyFont="1" applyFill="1" applyAlignment="1">
      <alignment horizontal="center" vertical="center"/>
    </xf>
    <xf numFmtId="0" fontId="11" fillId="12" borderId="0" xfId="0" applyFont="1" applyFill="1" applyAlignment="1">
      <alignment vertical="center"/>
    </xf>
    <xf numFmtId="185" fontId="11" fillId="5" borderId="0" xfId="0" applyNumberFormat="1" applyFont="1" applyFill="1" applyAlignment="1">
      <alignment horizontal="center" vertical="center"/>
    </xf>
    <xf numFmtId="185" fontId="11" fillId="0" borderId="0" xfId="0" applyNumberFormat="1" applyFont="1" applyAlignment="1">
      <alignment horizontal="center" vertical="center"/>
    </xf>
    <xf numFmtId="182" fontId="11" fillId="0" borderId="0" xfId="0" applyNumberFormat="1" applyFont="1" applyAlignment="1">
      <alignment horizontal="center" vertical="center"/>
    </xf>
    <xf numFmtId="14" fontId="19" fillId="6" borderId="0" xfId="0" applyNumberFormat="1" applyFont="1" applyFill="1" applyAlignment="1">
      <alignment horizontal="right" vertical="center"/>
    </xf>
    <xf numFmtId="14" fontId="19" fillId="6" borderId="0" xfId="0" applyNumberFormat="1" applyFont="1" applyFill="1" applyAlignment="1">
      <alignment horizontal="center" vertical="center"/>
    </xf>
    <xf numFmtId="185" fontId="19" fillId="6" borderId="0" xfId="0" applyNumberFormat="1" applyFont="1" applyFill="1" applyAlignment="1">
      <alignment horizontal="center" vertical="center"/>
    </xf>
    <xf numFmtId="186" fontId="11" fillId="0" borderId="0" xfId="0" applyNumberFormat="1" applyFont="1" applyAlignment="1">
      <alignment vertical="center"/>
    </xf>
    <xf numFmtId="185" fontId="11" fillId="9" borderId="0" xfId="0" applyNumberFormat="1" applyFont="1" applyFill="1" applyAlignment="1">
      <alignment horizontal="center" vertical="center"/>
    </xf>
    <xf numFmtId="0" fontId="15" fillId="5" borderId="0" xfId="0" applyFont="1" applyFill="1" applyAlignment="1">
      <alignment vertical="center"/>
    </xf>
    <xf numFmtId="185" fontId="19" fillId="5" borderId="0" xfId="0" applyNumberFormat="1" applyFont="1" applyFill="1" applyAlignment="1">
      <alignment horizontal="right" vertical="center"/>
    </xf>
    <xf numFmtId="185" fontId="19" fillId="5" borderId="0" xfId="0" applyNumberFormat="1" applyFont="1" applyFill="1" applyAlignment="1">
      <alignment horizontal="center" vertical="center"/>
    </xf>
    <xf numFmtId="0" fontId="11" fillId="7" borderId="8" xfId="0" applyFont="1" applyFill="1" applyBorder="1" applyAlignment="1">
      <alignment vertical="center"/>
    </xf>
    <xf numFmtId="0" fontId="14" fillId="7" borderId="8" xfId="0" applyFont="1" applyFill="1" applyBorder="1" applyAlignment="1">
      <alignment vertical="center"/>
    </xf>
    <xf numFmtId="186" fontId="11" fillId="0" borderId="0" xfId="0" applyNumberFormat="1" applyFont="1" applyAlignment="1">
      <alignment horizontal="right" vertical="center"/>
    </xf>
    <xf numFmtId="14" fontId="11" fillId="9" borderId="0" xfId="0" applyNumberFormat="1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186" fontId="11" fillId="0" borderId="0" xfId="4" applyNumberFormat="1" applyFont="1" applyAlignment="1">
      <alignment horizontal="right" vertical="center"/>
    </xf>
    <xf numFmtId="0" fontId="12" fillId="6" borderId="0" xfId="0" applyFont="1" applyFill="1" applyAlignment="1">
      <alignment horizontal="center" vertical="center"/>
    </xf>
    <xf numFmtId="186" fontId="12" fillId="6" borderId="0" xfId="0" applyNumberFormat="1" applyFont="1" applyFill="1" applyAlignment="1">
      <alignment horizontal="center" vertical="center"/>
    </xf>
    <xf numFmtId="0" fontId="12" fillId="6" borderId="0" xfId="0" applyFont="1" applyFill="1" applyAlignment="1">
      <alignment vertical="center"/>
    </xf>
    <xf numFmtId="38" fontId="11" fillId="0" borderId="0" xfId="0" applyNumberFormat="1" applyFont="1" applyAlignment="1">
      <alignment vertical="center" wrapText="1"/>
    </xf>
    <xf numFmtId="0" fontId="20" fillId="0" borderId="9" xfId="0" applyFont="1" applyBorder="1" applyAlignment="1">
      <alignment vertical="center"/>
    </xf>
    <xf numFmtId="0" fontId="20" fillId="0" borderId="9" xfId="0" applyFont="1" applyBorder="1" applyAlignment="1">
      <alignment horizontal="left" vertical="center"/>
    </xf>
    <xf numFmtId="186" fontId="18" fillId="0" borderId="9" xfId="0" applyNumberFormat="1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86" fontId="11" fillId="0" borderId="4" xfId="0" applyNumberFormat="1" applyFont="1" applyBorder="1" applyAlignment="1">
      <alignment horizontal="center" vertical="center"/>
    </xf>
    <xf numFmtId="186" fontId="11" fillId="5" borderId="0" xfId="0" applyNumberFormat="1" applyFont="1" applyFill="1" applyAlignment="1">
      <alignment horizontal="center" vertical="center"/>
    </xf>
    <xf numFmtId="177" fontId="11" fillId="0" borderId="4" xfId="0" applyNumberFormat="1" applyFont="1" applyBorder="1" applyAlignment="1">
      <alignment horizontal="center" vertical="center"/>
    </xf>
    <xf numFmtId="187" fontId="11" fillId="0" borderId="4" xfId="4" applyNumberFormat="1" applyFont="1" applyBorder="1" applyAlignment="1">
      <alignment horizontal="right" vertical="center"/>
    </xf>
    <xf numFmtId="187" fontId="11" fillId="5" borderId="0" xfId="4" applyNumberFormat="1" applyFont="1" applyFill="1" applyAlignment="1">
      <alignment horizontal="right" vertical="center"/>
    </xf>
    <xf numFmtId="0" fontId="12" fillId="0" borderId="0" xfId="0" applyFont="1" applyAlignment="1">
      <alignment horizontal="center" vertical="center"/>
    </xf>
    <xf numFmtId="186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186" fontId="11" fillId="7" borderId="8" xfId="0" applyNumberFormat="1" applyFont="1" applyFill="1" applyBorder="1" applyAlignment="1">
      <alignment horizontal="right" vertical="center"/>
    </xf>
    <xf numFmtId="0" fontId="22" fillId="0" borderId="4" xfId="0" applyFont="1" applyBorder="1" applyAlignment="1">
      <alignment horizontal="left" vertical="center"/>
    </xf>
    <xf numFmtId="0" fontId="21" fillId="0" borderId="9" xfId="0" applyFont="1" applyBorder="1" applyAlignment="1">
      <alignment vertical="center"/>
    </xf>
    <xf numFmtId="0" fontId="23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</cellXfs>
  <cellStyles count="6">
    <cellStyle name="Input" xfId="1" builtinId="20" customBuiltin="1"/>
    <cellStyle name="Neutral" xfId="2" builtinId="28" customBuiltin="1"/>
    <cellStyle name="Normal" xfId="0" builtinId="0"/>
    <cellStyle name="Output" xfId="3" builtinId="21" customBuiltin="1"/>
    <cellStyle name="Percent" xfId="4" builtinId="5"/>
    <cellStyle name="Total" xfId="5" builtinId="25" customBuiltin="1"/>
  </cellStyles>
  <dxfs count="2">
    <dxf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9"/>
        </patternFill>
      </fill>
      <border>
        <left/>
        <right/>
        <top/>
        <bottom style="thin">
          <color indexed="23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C00"/>
      <rgbColor rgb="00F2F2F2"/>
      <rgbColor rgb="00F26B61"/>
      <rgbColor rgb="00A0CC41"/>
      <rgbColor rgb="00376092"/>
      <rgbColor rgb="00FFF3B9"/>
      <rgbColor rgb="00FFA099"/>
      <rgbColor rgb="00ACD8F1"/>
      <rgbColor rgb="00D9372B"/>
      <rgbColor rgb="006E9912"/>
      <rgbColor rgb="00244062"/>
      <rgbColor rgb="00FFE14F"/>
      <rgbColor rgb="00404040"/>
      <rgbColor rgb="0059B1E2"/>
      <rgbColor rgb="00D9D9D9"/>
      <rgbColor rgb="00A6A6A6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B8CCE4"/>
      <rgbColor rgb="00D6EBF8"/>
      <rgbColor rgb="00BBE560"/>
      <rgbColor rgb="00FFF9DC"/>
      <rgbColor rgb="00DCE6F1"/>
      <rgbColor rgb="00FFCFCC"/>
      <rgbColor rgb="00808080"/>
      <rgbColor rgb="00FFFFFF"/>
      <rgbColor rgb="0095B3D7"/>
      <rgbColor rgb="0083C4E9"/>
      <rgbColor rgb="00FFE772"/>
      <rgbColor rgb="00F0B873"/>
      <rgbColor rgb="00F0AD5B"/>
      <rgbColor rgb="00EFA143"/>
      <rgbColor rgb="00262626"/>
      <rgbColor rgb="00BFBFBF"/>
      <rgbColor rgb="00309DDB"/>
      <rgbColor rgb="0086B327"/>
      <rgbColor rgb="00587F03"/>
      <rgbColor rgb="006D4129"/>
      <rgbColor rgb="00000000"/>
      <rgbColor rgb="00595959"/>
      <rgbColor rgb="000D0D0D"/>
      <rgbColor rgb="00808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showGridLines="0" tabSelected="1" workbookViewId="0">
      <selection activeCell="C9" sqref="C9"/>
    </sheetView>
  </sheetViews>
  <sheetFormatPr defaultRowHeight="12.75" x14ac:dyDescent="0.2"/>
  <cols>
    <col min="1" max="1" width="54.5703125" style="10" customWidth="1"/>
    <col min="2" max="3" width="13.7109375" style="10" customWidth="1"/>
    <col min="4" max="4" width="15.5703125" style="11" customWidth="1"/>
    <col min="5" max="5" width="4.42578125" style="10" customWidth="1"/>
    <col min="6" max="16384" width="9.140625" style="10"/>
  </cols>
  <sheetData>
    <row r="1" spans="1:5" s="8" customFormat="1" ht="35.1" customHeight="1" thickBot="1" x14ac:dyDescent="0.25">
      <c r="A1" s="115" t="s">
        <v>153</v>
      </c>
      <c r="B1" s="103"/>
      <c r="C1" s="103"/>
      <c r="D1" s="103"/>
      <c r="E1" s="104"/>
    </row>
    <row r="2" spans="1:5" ht="18" customHeight="1" thickTop="1" x14ac:dyDescent="0.2">
      <c r="A2" s="9"/>
      <c r="B2" s="9"/>
      <c r="C2" s="9"/>
      <c r="D2" s="16"/>
      <c r="E2" s="9"/>
    </row>
    <row r="3" spans="1:5" ht="18" customHeight="1" x14ac:dyDescent="0.2">
      <c r="A3" s="114" t="s">
        <v>154</v>
      </c>
      <c r="B3" s="44"/>
      <c r="D3" s="10"/>
    </row>
    <row r="4" spans="1:5" ht="15" customHeight="1" x14ac:dyDescent="0.2"/>
    <row r="5" spans="1:5" s="17" customFormat="1" ht="20.100000000000001" customHeight="1" x14ac:dyDescent="0.2">
      <c r="A5" s="18" t="s">
        <v>78</v>
      </c>
      <c r="B5" s="18"/>
      <c r="C5" s="18"/>
      <c r="D5" s="18"/>
      <c r="E5" s="18"/>
    </row>
    <row r="6" spans="1:5" ht="30" customHeight="1" x14ac:dyDescent="0.2">
      <c r="A6" s="4"/>
      <c r="B6" s="35" t="s">
        <v>86</v>
      </c>
      <c r="C6" s="35" t="s">
        <v>88</v>
      </c>
      <c r="D6" s="35" t="s">
        <v>87</v>
      </c>
      <c r="E6" s="1"/>
    </row>
    <row r="7" spans="1:5" ht="18" customHeight="1" x14ac:dyDescent="0.2">
      <c r="A7" s="34" t="s">
        <v>91</v>
      </c>
      <c r="B7" s="24">
        <v>250</v>
      </c>
      <c r="C7" s="25">
        <v>1250</v>
      </c>
      <c r="D7" s="32">
        <f>IF(OR(ISBLANK(B7),ISBLANK(C7)),0,B7*C7)</f>
        <v>312500</v>
      </c>
      <c r="E7" s="1"/>
    </row>
    <row r="8" spans="1:5" ht="18" customHeight="1" x14ac:dyDescent="0.2">
      <c r="A8" s="34" t="s">
        <v>92</v>
      </c>
      <c r="B8" s="24">
        <v>430</v>
      </c>
      <c r="C8" s="25">
        <v>150</v>
      </c>
      <c r="D8" s="32">
        <f>IF(OR(ISBLANK(B8),ISBLANK(C8)),0,B8*C8)</f>
        <v>64500</v>
      </c>
      <c r="E8" s="1"/>
    </row>
    <row r="9" spans="1:5" ht="18" customHeight="1" x14ac:dyDescent="0.2">
      <c r="A9" s="34"/>
      <c r="B9" s="24"/>
      <c r="C9" s="25"/>
      <c r="D9" s="32">
        <f>IF(OR(ISBLANK(B9),ISBLANK(C9)),0,B9*C9)</f>
        <v>0</v>
      </c>
      <c r="E9" s="1"/>
    </row>
    <row r="10" spans="1:5" ht="18" customHeight="1" x14ac:dyDescent="0.2">
      <c r="A10" s="34"/>
      <c r="B10" s="24"/>
      <c r="C10" s="25"/>
      <c r="D10" s="32">
        <f>IF(OR(ISBLANK(B10),ISBLANK(C10)),0,B10*C10)</f>
        <v>0</v>
      </c>
      <c r="E10" s="1"/>
    </row>
    <row r="11" spans="1:5" ht="6.95" customHeight="1" thickBot="1" x14ac:dyDescent="0.25">
      <c r="A11" s="6"/>
      <c r="B11" s="3"/>
      <c r="C11" s="33"/>
      <c r="D11" s="32"/>
      <c r="E11" s="1"/>
    </row>
    <row r="12" spans="1:5" ht="20.100000000000001" customHeight="1" thickTop="1" x14ac:dyDescent="0.2">
      <c r="A12" s="29" t="s">
        <v>93</v>
      </c>
      <c r="B12" s="26"/>
      <c r="C12" s="27"/>
      <c r="D12" s="28">
        <f>SUM(D7:D10)</f>
        <v>377000</v>
      </c>
      <c r="E12" s="26"/>
    </row>
    <row r="13" spans="1:5" ht="6.95" customHeight="1" x14ac:dyDescent="0.2">
      <c r="A13" s="11"/>
    </row>
    <row r="14" spans="1:5" s="17" customFormat="1" ht="20.100000000000001" customHeight="1" x14ac:dyDescent="0.2">
      <c r="A14" s="18" t="s">
        <v>79</v>
      </c>
      <c r="B14" s="18"/>
      <c r="C14" s="18"/>
      <c r="D14" s="18"/>
      <c r="E14" s="18"/>
    </row>
    <row r="15" spans="1:5" ht="30" customHeight="1" x14ac:dyDescent="0.2">
      <c r="A15" s="4"/>
      <c r="B15" s="35" t="s">
        <v>90</v>
      </c>
      <c r="C15" s="1"/>
      <c r="D15" s="35" t="s">
        <v>89</v>
      </c>
      <c r="E15" s="1"/>
    </row>
    <row r="16" spans="1:5" ht="18" customHeight="1" x14ac:dyDescent="0.2">
      <c r="A16" s="34" t="str">
        <f>A7</f>
        <v>Product 1</v>
      </c>
      <c r="B16" s="23">
        <v>0.3</v>
      </c>
      <c r="C16" s="1"/>
      <c r="D16" s="32">
        <f>IF(ISBLANK(B16),0,D7*B16)</f>
        <v>93750</v>
      </c>
      <c r="E16" s="1"/>
    </row>
    <row r="17" spans="1:5" ht="18" customHeight="1" x14ac:dyDescent="0.2">
      <c r="A17" s="34" t="str">
        <f>A8</f>
        <v>Product 2</v>
      </c>
      <c r="B17" s="23">
        <v>0.25</v>
      </c>
      <c r="C17" s="1"/>
      <c r="D17" s="32">
        <f>IF(ISBLANK(B17),0,D8*B17)</f>
        <v>16125</v>
      </c>
      <c r="E17" s="1"/>
    </row>
    <row r="18" spans="1:5" ht="18" customHeight="1" x14ac:dyDescent="0.2">
      <c r="A18" s="34">
        <f>A9</f>
        <v>0</v>
      </c>
      <c r="B18" s="23"/>
      <c r="C18" s="1"/>
      <c r="D18" s="32">
        <f>IF(ISBLANK(B18),0,D9*B18)</f>
        <v>0</v>
      </c>
      <c r="E18" s="1"/>
    </row>
    <row r="19" spans="1:5" ht="18" customHeight="1" x14ac:dyDescent="0.2">
      <c r="A19" s="34">
        <f>A10</f>
        <v>0</v>
      </c>
      <c r="B19" s="23"/>
      <c r="C19" s="1"/>
      <c r="D19" s="32">
        <f>IF(ISBLANK(B19),0,D10*B19)</f>
        <v>0</v>
      </c>
      <c r="E19" s="1"/>
    </row>
    <row r="20" spans="1:5" ht="6.95" customHeight="1" thickBot="1" x14ac:dyDescent="0.25">
      <c r="A20" s="6"/>
      <c r="B20" s="5"/>
      <c r="C20" s="1"/>
      <c r="D20" s="32"/>
      <c r="E20" s="1"/>
    </row>
    <row r="21" spans="1:5" ht="20.100000000000001" customHeight="1" thickTop="1" x14ac:dyDescent="0.2">
      <c r="A21" s="29" t="s">
        <v>156</v>
      </c>
      <c r="B21" s="26"/>
      <c r="C21" s="26"/>
      <c r="D21" s="28">
        <f>SUM(D16:D19)</f>
        <v>109875</v>
      </c>
      <c r="E21" s="26"/>
    </row>
    <row r="22" spans="1:5" ht="6.95" customHeight="1" x14ac:dyDescent="0.2">
      <c r="A22" s="11"/>
    </row>
    <row r="23" spans="1:5" s="17" customFormat="1" ht="20.100000000000001" customHeight="1" x14ac:dyDescent="0.2">
      <c r="A23" s="18" t="s">
        <v>80</v>
      </c>
      <c r="B23" s="22"/>
      <c r="C23" s="18"/>
      <c r="D23" s="18"/>
      <c r="E23" s="18"/>
    </row>
    <row r="24" spans="1:5" s="17" customFormat="1" ht="6.95" customHeight="1" x14ac:dyDescent="0.2">
      <c r="A24" s="36"/>
      <c r="B24" s="37"/>
      <c r="C24" s="36"/>
      <c r="D24" s="36"/>
      <c r="E24" s="36"/>
    </row>
    <row r="25" spans="1:5" ht="18" customHeight="1" x14ac:dyDescent="0.2">
      <c r="A25" s="34" t="s">
        <v>0</v>
      </c>
      <c r="B25" s="30">
        <v>0.15</v>
      </c>
      <c r="C25" s="1"/>
      <c r="D25" s="4"/>
      <c r="E25" s="1"/>
    </row>
    <row r="26" spans="1:5" ht="6.95" customHeight="1" x14ac:dyDescent="0.2">
      <c r="A26" s="34"/>
      <c r="B26" s="38"/>
      <c r="C26" s="1"/>
      <c r="D26" s="4"/>
      <c r="E26" s="1"/>
    </row>
    <row r="27" spans="1:5" ht="6.95" customHeight="1" x14ac:dyDescent="0.2">
      <c r="A27" s="11"/>
      <c r="B27" s="13"/>
    </row>
    <row r="28" spans="1:5" s="17" customFormat="1" ht="20.100000000000001" customHeight="1" x14ac:dyDescent="0.2">
      <c r="A28" s="18" t="s">
        <v>81</v>
      </c>
      <c r="B28" s="21"/>
      <c r="C28" s="18"/>
      <c r="D28" s="18"/>
      <c r="E28" s="18"/>
    </row>
    <row r="29" spans="1:5" s="17" customFormat="1" ht="6.95" customHeight="1" x14ac:dyDescent="0.2">
      <c r="A29" s="36"/>
      <c r="B29" s="39"/>
      <c r="C29" s="36"/>
      <c r="D29" s="36"/>
      <c r="E29" s="36"/>
    </row>
    <row r="30" spans="1:5" ht="18" customHeight="1" x14ac:dyDescent="0.2">
      <c r="A30" s="34" t="s">
        <v>82</v>
      </c>
      <c r="B30" s="31">
        <v>5</v>
      </c>
      <c r="C30" s="1"/>
      <c r="D30" s="4"/>
      <c r="E30" s="1"/>
    </row>
    <row r="31" spans="1:5" ht="6.95" customHeight="1" x14ac:dyDescent="0.2">
      <c r="A31" s="34"/>
      <c r="B31" s="40"/>
      <c r="C31" s="1"/>
      <c r="D31" s="4"/>
      <c r="E31" s="1"/>
    </row>
    <row r="32" spans="1:5" ht="6.95" customHeight="1" x14ac:dyDescent="0.2">
      <c r="A32" s="11"/>
      <c r="B32" s="14"/>
    </row>
    <row r="33" spans="1:5" s="17" customFormat="1" ht="20.100000000000001" customHeight="1" x14ac:dyDescent="0.2">
      <c r="A33" s="18" t="s">
        <v>83</v>
      </c>
      <c r="B33" s="20"/>
      <c r="C33" s="18"/>
      <c r="D33" s="18"/>
      <c r="E33" s="18"/>
    </row>
    <row r="34" spans="1:5" s="17" customFormat="1" ht="6.95" customHeight="1" x14ac:dyDescent="0.2">
      <c r="A34" s="36"/>
      <c r="B34" s="41"/>
      <c r="C34" s="36"/>
      <c r="D34" s="36"/>
      <c r="E34" s="36"/>
    </row>
    <row r="35" spans="1:5" ht="18" customHeight="1" x14ac:dyDescent="0.2">
      <c r="A35" s="34" t="s">
        <v>84</v>
      </c>
      <c r="B35" s="30">
        <v>0.3</v>
      </c>
      <c r="C35" s="1"/>
      <c r="D35" s="4"/>
      <c r="E35" s="1"/>
    </row>
    <row r="36" spans="1:5" ht="6.95" customHeight="1" x14ac:dyDescent="0.2">
      <c r="A36" s="34"/>
      <c r="B36" s="38"/>
      <c r="C36" s="1"/>
      <c r="D36" s="4"/>
      <c r="E36" s="1"/>
    </row>
    <row r="37" spans="1:5" ht="6.95" customHeight="1" x14ac:dyDescent="0.2">
      <c r="A37" s="11"/>
      <c r="B37" s="15"/>
    </row>
    <row r="38" spans="1:5" s="17" customFormat="1" ht="20.100000000000001" customHeight="1" x14ac:dyDescent="0.2">
      <c r="A38" s="18" t="s">
        <v>110</v>
      </c>
      <c r="B38" s="20"/>
      <c r="C38" s="18"/>
      <c r="D38" s="18"/>
      <c r="E38" s="18"/>
    </row>
    <row r="39" spans="1:5" s="17" customFormat="1" ht="6.95" customHeight="1" x14ac:dyDescent="0.2">
      <c r="A39" s="36"/>
      <c r="B39" s="41"/>
      <c r="C39" s="36"/>
      <c r="D39" s="36"/>
      <c r="E39" s="36"/>
    </row>
    <row r="40" spans="1:5" ht="18" customHeight="1" x14ac:dyDescent="0.2">
      <c r="A40" s="34" t="s">
        <v>111</v>
      </c>
      <c r="B40" s="30">
        <v>0.02</v>
      </c>
      <c r="C40" s="1"/>
      <c r="D40" s="4"/>
      <c r="E40" s="1"/>
    </row>
    <row r="41" spans="1:5" ht="6.95" customHeight="1" x14ac:dyDescent="0.2">
      <c r="A41" s="34"/>
      <c r="B41" s="38"/>
      <c r="C41" s="1"/>
      <c r="D41" s="4"/>
      <c r="E41" s="1"/>
    </row>
    <row r="42" spans="1:5" ht="6.95" customHeight="1" x14ac:dyDescent="0.2">
      <c r="A42" s="11"/>
      <c r="B42" s="15"/>
    </row>
    <row r="43" spans="1:5" s="17" customFormat="1" ht="20.100000000000001" customHeight="1" x14ac:dyDescent="0.2">
      <c r="A43" s="18" t="s">
        <v>112</v>
      </c>
      <c r="B43" s="20"/>
      <c r="C43" s="18"/>
      <c r="D43" s="18"/>
      <c r="E43" s="18"/>
    </row>
    <row r="44" spans="1:5" s="17" customFormat="1" ht="6.95" customHeight="1" x14ac:dyDescent="0.2">
      <c r="A44" s="36"/>
      <c r="B44" s="41"/>
      <c r="C44" s="36"/>
      <c r="D44" s="36"/>
      <c r="E44" s="36"/>
    </row>
    <row r="45" spans="1:5" ht="18" customHeight="1" x14ac:dyDescent="0.2">
      <c r="A45" s="34" t="s">
        <v>113</v>
      </c>
      <c r="B45" s="30">
        <v>0.02</v>
      </c>
      <c r="C45" s="1"/>
      <c r="D45" s="4"/>
      <c r="E45" s="1"/>
    </row>
    <row r="46" spans="1:5" ht="6.95" customHeight="1" x14ac:dyDescent="0.2">
      <c r="A46" s="34"/>
      <c r="B46" s="38"/>
      <c r="C46" s="1"/>
      <c r="D46" s="4"/>
      <c r="E46" s="1"/>
    </row>
    <row r="47" spans="1:5" ht="6.95" customHeight="1" x14ac:dyDescent="0.2">
      <c r="A47" s="11"/>
      <c r="B47" s="15"/>
    </row>
    <row r="48" spans="1:5" s="17" customFormat="1" ht="20.100000000000001" customHeight="1" x14ac:dyDescent="0.2">
      <c r="A48" s="18" t="s">
        <v>85</v>
      </c>
      <c r="B48" s="19"/>
      <c r="C48" s="18"/>
      <c r="D48" s="18"/>
      <c r="E48" s="18"/>
    </row>
    <row r="49" spans="1:5" s="17" customFormat="1" ht="6.95" customHeight="1" x14ac:dyDescent="0.2">
      <c r="A49" s="36"/>
      <c r="B49" s="42"/>
      <c r="C49" s="36"/>
      <c r="D49" s="36"/>
      <c r="E49" s="36"/>
    </row>
    <row r="50" spans="1:5" ht="18" customHeight="1" x14ac:dyDescent="0.2">
      <c r="A50" s="35" t="s">
        <v>94</v>
      </c>
      <c r="B50" s="105">
        <v>6000</v>
      </c>
      <c r="C50" s="1"/>
      <c r="D50" s="4"/>
      <c r="E50" s="1"/>
    </row>
    <row r="51" spans="1:5" ht="18" customHeight="1" x14ac:dyDescent="0.2">
      <c r="A51" s="43" t="s">
        <v>77</v>
      </c>
      <c r="B51" s="108">
        <v>0.05</v>
      </c>
      <c r="C51" s="1"/>
      <c r="D51" s="4"/>
      <c r="E51" s="1"/>
    </row>
    <row r="52" spans="1:5" ht="18" customHeight="1" x14ac:dyDescent="0.2">
      <c r="A52" s="43" t="s">
        <v>76</v>
      </c>
      <c r="B52" s="107">
        <v>12</v>
      </c>
      <c r="C52" s="1"/>
      <c r="D52" s="4"/>
      <c r="E52" s="1"/>
    </row>
    <row r="53" spans="1:5" ht="18" customHeight="1" x14ac:dyDescent="0.2">
      <c r="A53" s="43" t="s">
        <v>75</v>
      </c>
      <c r="B53" s="109">
        <f>(1+'Model Inputs'!B51)^(1/12)-1</f>
        <v>4.0741237836483535E-3</v>
      </c>
      <c r="C53" s="1"/>
      <c r="D53" s="4"/>
      <c r="E53" s="1"/>
    </row>
    <row r="54" spans="1:5" ht="18" customHeight="1" x14ac:dyDescent="0.2">
      <c r="A54" s="43" t="s">
        <v>74</v>
      </c>
      <c r="B54" s="106">
        <f>IF(ISBLANK(B52),0,-PMT('Model Inputs'!B53,'Model Inputs'!B52,'Model Inputs'!B50))</f>
        <v>513.33959673968616</v>
      </c>
      <c r="C54" s="1"/>
      <c r="D54" s="4"/>
      <c r="E54" s="1"/>
    </row>
    <row r="55" spans="1:5" ht="18" customHeight="1" x14ac:dyDescent="0.2">
      <c r="A55" s="43" t="s">
        <v>151</v>
      </c>
      <c r="B55" s="106">
        <f>IF(ISBLANK(B52),0,B52*B54)</f>
        <v>6160.0751608762339</v>
      </c>
      <c r="C55" s="1"/>
      <c r="D55" s="4"/>
      <c r="E55" s="1"/>
    </row>
    <row r="56" spans="1:5" ht="6.95" customHeight="1" x14ac:dyDescent="0.2">
      <c r="A56" s="1"/>
      <c r="B56" s="1"/>
      <c r="C56" s="1"/>
      <c r="D56" s="4"/>
      <c r="E56" s="1"/>
    </row>
    <row r="57" spans="1:5" ht="18" customHeight="1" x14ac:dyDescent="0.2"/>
    <row r="58" spans="1:5" ht="18" customHeight="1" x14ac:dyDescent="0.2"/>
  </sheetData>
  <phoneticPr fontId="5" type="noConversion"/>
  <pageMargins left="0.19685039370078741" right="0.19685039370078741" top="0.19685039370078741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showGridLines="0" workbookViewId="0">
      <selection activeCell="A37" sqref="A37"/>
    </sheetView>
  </sheetViews>
  <sheetFormatPr defaultRowHeight="18" customHeight="1" x14ac:dyDescent="0.2"/>
  <cols>
    <col min="1" max="1" width="35.140625" style="11" customWidth="1"/>
    <col min="2" max="6" width="12.7109375" style="11" customWidth="1"/>
    <col min="7" max="7" width="3.7109375" style="11" customWidth="1"/>
    <col min="8" max="8" width="9.140625" style="11"/>
    <col min="9" max="9" width="10.28515625" style="11" bestFit="1" customWidth="1"/>
    <col min="10" max="16384" width="9.140625" style="11"/>
  </cols>
  <sheetData>
    <row r="1" spans="1:7" ht="35.1" customHeight="1" thickBot="1" x14ac:dyDescent="0.25">
      <c r="A1" s="99" t="s">
        <v>117</v>
      </c>
      <c r="B1" s="102"/>
      <c r="C1" s="102"/>
      <c r="D1" s="102"/>
      <c r="E1" s="102"/>
      <c r="F1" s="102"/>
      <c r="G1" s="102"/>
    </row>
    <row r="2" spans="1:7" ht="18" customHeight="1" thickTop="1" x14ac:dyDescent="0.2"/>
    <row r="3" spans="1:7" ht="18" customHeight="1" x14ac:dyDescent="0.2">
      <c r="A3" s="116" t="s">
        <v>152</v>
      </c>
      <c r="B3" s="117"/>
    </row>
    <row r="4" spans="1:7" ht="18" customHeight="1" x14ac:dyDescent="0.2">
      <c r="A4" s="16"/>
    </row>
    <row r="5" spans="1:7" ht="20.100000000000001" customHeight="1" x14ac:dyDescent="0.2">
      <c r="A5" s="71" t="s">
        <v>95</v>
      </c>
      <c r="B5" s="71"/>
      <c r="C5" s="71"/>
      <c r="D5" s="71"/>
      <c r="E5" s="71"/>
      <c r="F5" s="71"/>
      <c r="G5" s="72"/>
    </row>
    <row r="6" spans="1:7" ht="18" customHeight="1" x14ac:dyDescent="0.2">
      <c r="A6" s="75"/>
      <c r="B6" s="76" t="s">
        <v>3</v>
      </c>
      <c r="C6" s="76" t="s">
        <v>4</v>
      </c>
      <c r="D6" s="76" t="s">
        <v>5</v>
      </c>
      <c r="E6" s="76" t="s">
        <v>6</v>
      </c>
      <c r="F6" s="76" t="s">
        <v>7</v>
      </c>
      <c r="G6" s="77"/>
    </row>
    <row r="7" spans="1:7" ht="18" customHeight="1" x14ac:dyDescent="0.2">
      <c r="A7" s="73" t="s">
        <v>10</v>
      </c>
      <c r="B7" s="74">
        <f>IF(ISBLANK('Model Inputs'!$B$45),0,(COLUMN(B7)-COLUMN($B$7))*'Model Inputs'!$B$45)</f>
        <v>0</v>
      </c>
      <c r="C7" s="74">
        <f>IF(ISBLANK('Model Inputs'!$B$45),0,(COLUMN(C7)-COLUMN($B$7))*'Model Inputs'!$B$45)</f>
        <v>0.02</v>
      </c>
      <c r="D7" s="74">
        <f>IF(ISBLANK('Model Inputs'!$B$45),0,(COLUMN(D7)-COLUMN($B$7))*'Model Inputs'!$B$45)</f>
        <v>0.04</v>
      </c>
      <c r="E7" s="74">
        <f>IF(ISBLANK('Model Inputs'!$B$45),0,(COLUMN(E7)-COLUMN($B$7))*'Model Inputs'!$B$45)</f>
        <v>0.06</v>
      </c>
      <c r="F7" s="74">
        <f>IF(ISBLANK('Model Inputs'!$B$45),0,(COLUMN(F7)-COLUMN($B$7))*'Model Inputs'!$B$45)</f>
        <v>0.08</v>
      </c>
      <c r="G7" s="73"/>
    </row>
    <row r="8" spans="1:7" ht="18" customHeight="1" x14ac:dyDescent="0.2">
      <c r="A8" s="73" t="s">
        <v>11</v>
      </c>
      <c r="B8" s="74">
        <f>IF(ISBLANK('Model Inputs'!$B$40),0,(COLUMN(B8)-COLUMN($B$8))*'Model Inputs'!$B$40)</f>
        <v>0</v>
      </c>
      <c r="C8" s="74">
        <f>IF(ISBLANK('Model Inputs'!$B$40),0,(COLUMN(C8)-COLUMN($B$8))*'Model Inputs'!$B$40)</f>
        <v>0.02</v>
      </c>
      <c r="D8" s="74">
        <f>IF(ISBLANK('Model Inputs'!$B$40),0,(COLUMN(D8)-COLUMN($B$8))*'Model Inputs'!$B$40)</f>
        <v>0.04</v>
      </c>
      <c r="E8" s="74">
        <f>IF(ISBLANK('Model Inputs'!$B$40),0,(COLUMN(E8)-COLUMN($B$8))*'Model Inputs'!$B$40)</f>
        <v>0.06</v>
      </c>
      <c r="F8" s="74">
        <f>IF(ISBLANK('Model Inputs'!$B$40),0,(COLUMN(F8)-COLUMN($B$8))*'Model Inputs'!$B$40)</f>
        <v>0.08</v>
      </c>
      <c r="G8" s="73"/>
    </row>
    <row r="9" spans="1:7" ht="6.95" customHeight="1" x14ac:dyDescent="0.2">
      <c r="A9" s="73"/>
      <c r="B9" s="74"/>
      <c r="C9" s="74"/>
      <c r="D9" s="74"/>
      <c r="E9" s="74"/>
      <c r="F9" s="74"/>
      <c r="G9" s="73"/>
    </row>
    <row r="11" spans="1:7" ht="20.100000000000001" customHeight="1" x14ac:dyDescent="0.2">
      <c r="A11" s="18" t="s">
        <v>103</v>
      </c>
      <c r="B11" s="49"/>
      <c r="C11" s="49"/>
      <c r="D11" s="49"/>
      <c r="E11" s="49"/>
      <c r="F11" s="49"/>
      <c r="G11" s="49"/>
    </row>
    <row r="12" spans="1:7" ht="18" customHeight="1" x14ac:dyDescent="0.2">
      <c r="A12" s="4"/>
      <c r="B12" s="60" t="s">
        <v>3</v>
      </c>
      <c r="C12" s="60" t="s">
        <v>4</v>
      </c>
      <c r="D12" s="60" t="s">
        <v>5</v>
      </c>
      <c r="E12" s="60" t="s">
        <v>6</v>
      </c>
      <c r="F12" s="60" t="s">
        <v>7</v>
      </c>
      <c r="G12" s="4"/>
    </row>
    <row r="13" spans="1:7" ht="18" customHeight="1" x14ac:dyDescent="0.2">
      <c r="A13" s="68" t="s">
        <v>1</v>
      </c>
      <c r="B13" s="52"/>
      <c r="C13" s="52"/>
      <c r="D13" s="52"/>
      <c r="E13" s="52"/>
      <c r="F13" s="52"/>
      <c r="G13" s="53"/>
    </row>
    <row r="14" spans="1:7" ht="6.95" customHeight="1" x14ac:dyDescent="0.2">
      <c r="A14" s="7"/>
      <c r="B14" s="55"/>
      <c r="C14" s="55"/>
      <c r="D14" s="55"/>
      <c r="E14" s="55"/>
      <c r="F14" s="55"/>
      <c r="G14" s="4"/>
    </row>
    <row r="15" spans="1:7" ht="18" customHeight="1" x14ac:dyDescent="0.2">
      <c r="A15" s="69" t="str">
        <f>'Model Inputs'!A7</f>
        <v>Product 1</v>
      </c>
      <c r="B15" s="61">
        <f>'Model Inputs'!D7</f>
        <v>312500</v>
      </c>
      <c r="C15" s="61">
        <f>B15*(1+$C$7)</f>
        <v>318750</v>
      </c>
      <c r="D15" s="61">
        <f>C15*(1+$D$7)</f>
        <v>331500</v>
      </c>
      <c r="E15" s="61">
        <f>D15*(1+$E$7)</f>
        <v>351390</v>
      </c>
      <c r="F15" s="61">
        <f>E15*(1+$F$7)</f>
        <v>379501.2</v>
      </c>
      <c r="G15" s="4"/>
    </row>
    <row r="16" spans="1:7" ht="18" customHeight="1" x14ac:dyDescent="0.2">
      <c r="A16" s="69" t="str">
        <f>'Model Inputs'!A8</f>
        <v>Product 2</v>
      </c>
      <c r="B16" s="61">
        <f>'Model Inputs'!D8</f>
        <v>64500</v>
      </c>
      <c r="C16" s="61">
        <f>B16*(1+$C$7)</f>
        <v>65790</v>
      </c>
      <c r="D16" s="61">
        <f>C16*(1+$D$7)</f>
        <v>68421.600000000006</v>
      </c>
      <c r="E16" s="61">
        <f>D16*(1+$E$7)</f>
        <v>72526.896000000008</v>
      </c>
      <c r="F16" s="61">
        <f>E16*(1+$F$7)</f>
        <v>78329.047680000018</v>
      </c>
      <c r="G16" s="4"/>
    </row>
    <row r="17" spans="1:7" ht="18" customHeight="1" x14ac:dyDescent="0.2">
      <c r="A17" s="69"/>
      <c r="B17" s="61">
        <f>'Model Inputs'!D9</f>
        <v>0</v>
      </c>
      <c r="C17" s="61">
        <f>B17*(1+$C$7)</f>
        <v>0</v>
      </c>
      <c r="D17" s="61">
        <f>C17*(1+$D$7)</f>
        <v>0</v>
      </c>
      <c r="E17" s="61">
        <f>D17*(1+$E$7)</f>
        <v>0</v>
      </c>
      <c r="F17" s="61">
        <f>E17*(1+$F$7)</f>
        <v>0</v>
      </c>
      <c r="G17" s="4"/>
    </row>
    <row r="18" spans="1:7" ht="18" customHeight="1" x14ac:dyDescent="0.2">
      <c r="A18" s="69"/>
      <c r="B18" s="61">
        <f>'Model Inputs'!D10</f>
        <v>0</v>
      </c>
      <c r="C18" s="61">
        <f>B18*(1+$C$7)</f>
        <v>0</v>
      </c>
      <c r="D18" s="61">
        <f>C18*(1+$D$7)</f>
        <v>0</v>
      </c>
      <c r="E18" s="61">
        <f>D18*(1+$E$7)</f>
        <v>0</v>
      </c>
      <c r="F18" s="61">
        <f>E18*(1+$F$7)</f>
        <v>0</v>
      </c>
      <c r="G18" s="4"/>
    </row>
    <row r="19" spans="1:7" ht="6.95" customHeight="1" x14ac:dyDescent="0.2">
      <c r="A19" s="4"/>
      <c r="B19" s="61"/>
      <c r="C19" s="61"/>
      <c r="D19" s="61"/>
      <c r="E19" s="61"/>
      <c r="F19" s="61"/>
      <c r="G19" s="4"/>
    </row>
    <row r="20" spans="1:7" ht="18" customHeight="1" x14ac:dyDescent="0.2">
      <c r="A20" s="68" t="s">
        <v>21</v>
      </c>
      <c r="B20" s="62">
        <f>SUM(B15:B18)</f>
        <v>377000</v>
      </c>
      <c r="C20" s="62">
        <f>SUM(C15:C18)</f>
        <v>384540</v>
      </c>
      <c r="D20" s="62">
        <f>SUM(D15:D18)</f>
        <v>399921.6</v>
      </c>
      <c r="E20" s="62">
        <f>SUM(E15:E18)</f>
        <v>423916.89600000001</v>
      </c>
      <c r="F20" s="62">
        <f>SUM(F15:F18)</f>
        <v>457830.24768000003</v>
      </c>
      <c r="G20" s="53"/>
    </row>
    <row r="21" spans="1:7" ht="18" customHeight="1" x14ac:dyDescent="0.2">
      <c r="B21" s="47"/>
      <c r="C21" s="47"/>
      <c r="D21" s="47"/>
      <c r="E21" s="47"/>
      <c r="F21" s="47"/>
    </row>
    <row r="22" spans="1:7" ht="18" customHeight="1" x14ac:dyDescent="0.2">
      <c r="A22" s="68" t="s">
        <v>99</v>
      </c>
      <c r="B22" s="54"/>
      <c r="C22" s="54"/>
      <c r="D22" s="54"/>
      <c r="E22" s="54"/>
      <c r="F22" s="54"/>
      <c r="G22" s="53"/>
    </row>
    <row r="23" spans="1:7" ht="6.95" customHeight="1" x14ac:dyDescent="0.2">
      <c r="A23" s="7"/>
      <c r="B23" s="56"/>
      <c r="C23" s="56"/>
      <c r="D23" s="56"/>
      <c r="E23" s="56"/>
      <c r="F23" s="56"/>
      <c r="G23" s="4"/>
    </row>
    <row r="24" spans="1:7" ht="18" customHeight="1" x14ac:dyDescent="0.2">
      <c r="A24" s="69" t="str">
        <f>'Model Inputs'!A16</f>
        <v>Product 1</v>
      </c>
      <c r="B24" s="63">
        <f>'Model Inputs'!D16</f>
        <v>93750</v>
      </c>
      <c r="C24" s="61">
        <f>B24*(1+$C$8)</f>
        <v>95625</v>
      </c>
      <c r="D24" s="61">
        <f>C24*(1+$D$8)</f>
        <v>99450</v>
      </c>
      <c r="E24" s="61">
        <f>D24*(1+$E$8)</f>
        <v>105417</v>
      </c>
      <c r="F24" s="61">
        <f>E24*(1+$F$8)</f>
        <v>113850.36</v>
      </c>
      <c r="G24" s="4"/>
    </row>
    <row r="25" spans="1:7" ht="18" customHeight="1" x14ac:dyDescent="0.2">
      <c r="A25" s="69" t="str">
        <f>'Model Inputs'!A17</f>
        <v>Product 2</v>
      </c>
      <c r="B25" s="63">
        <f>'Model Inputs'!D17</f>
        <v>16125</v>
      </c>
      <c r="C25" s="61">
        <f>B25*(1+$C$8)</f>
        <v>16447.5</v>
      </c>
      <c r="D25" s="61">
        <f>C25*(1+$D$8)</f>
        <v>17105.400000000001</v>
      </c>
      <c r="E25" s="61">
        <f>D25*(1+$E$8)</f>
        <v>18131.724000000002</v>
      </c>
      <c r="F25" s="61">
        <f>E25*(1+$F$8)</f>
        <v>19582.261920000004</v>
      </c>
      <c r="G25" s="4"/>
    </row>
    <row r="26" spans="1:7" ht="18" customHeight="1" x14ac:dyDescent="0.2">
      <c r="A26" s="69"/>
      <c r="B26" s="63">
        <f>'Model Inputs'!D18</f>
        <v>0</v>
      </c>
      <c r="C26" s="61">
        <f>B26*(1+$C$8)</f>
        <v>0</v>
      </c>
      <c r="D26" s="61">
        <f>C26*(1+$D$8)</f>
        <v>0</v>
      </c>
      <c r="E26" s="61">
        <f>D26*(1+$E$8)</f>
        <v>0</v>
      </c>
      <c r="F26" s="61">
        <f>E26*(1+$F$8)</f>
        <v>0</v>
      </c>
      <c r="G26" s="4"/>
    </row>
    <row r="27" spans="1:7" ht="18" customHeight="1" x14ac:dyDescent="0.2">
      <c r="A27" s="69"/>
      <c r="B27" s="63">
        <f>'Model Inputs'!D19</f>
        <v>0</v>
      </c>
      <c r="C27" s="61">
        <f>B27*(1+$C$8)</f>
        <v>0</v>
      </c>
      <c r="D27" s="61">
        <f>C27*(1+$D$8)</f>
        <v>0</v>
      </c>
      <c r="E27" s="61">
        <f>D27*(1+$E$8)</f>
        <v>0</v>
      </c>
      <c r="F27" s="61">
        <f>E27*(1+$F$8)</f>
        <v>0</v>
      </c>
      <c r="G27" s="4"/>
    </row>
    <row r="28" spans="1:7" ht="6.95" customHeight="1" x14ac:dyDescent="0.2">
      <c r="A28" s="4"/>
      <c r="B28" s="63"/>
      <c r="C28" s="61"/>
      <c r="D28" s="61"/>
      <c r="E28" s="61"/>
      <c r="F28" s="61"/>
      <c r="G28" s="4"/>
    </row>
    <row r="29" spans="1:7" ht="18" customHeight="1" x14ac:dyDescent="0.2">
      <c r="A29" s="68" t="s">
        <v>12</v>
      </c>
      <c r="B29" s="62">
        <f>'Model Inputs'!D21</f>
        <v>109875</v>
      </c>
      <c r="C29" s="62">
        <f>B29*(1+$C$8)</f>
        <v>112072.5</v>
      </c>
      <c r="D29" s="62">
        <f>C29*(1+$D$8)</f>
        <v>116555.40000000001</v>
      </c>
      <c r="E29" s="62">
        <f>D29*(1+$E$8)</f>
        <v>123548.72400000002</v>
      </c>
      <c r="F29" s="62">
        <f>E29*(1+$F$8)</f>
        <v>133432.62192000003</v>
      </c>
      <c r="G29" s="53"/>
    </row>
    <row r="30" spans="1:7" ht="18" customHeight="1" x14ac:dyDescent="0.2">
      <c r="B30" s="47"/>
      <c r="C30" s="47"/>
      <c r="D30" s="47"/>
      <c r="E30" s="47"/>
      <c r="F30" s="47"/>
    </row>
    <row r="31" spans="1:7" ht="18" customHeight="1" x14ac:dyDescent="0.2">
      <c r="A31" s="70" t="s">
        <v>105</v>
      </c>
      <c r="B31" s="64">
        <f>B20-B29</f>
        <v>267125</v>
      </c>
      <c r="C31" s="64">
        <f>C20-C29</f>
        <v>272467.5</v>
      </c>
      <c r="D31" s="64">
        <f>D20-D29</f>
        <v>283366.19999999995</v>
      </c>
      <c r="E31" s="64">
        <f>E20-E29</f>
        <v>300368.17200000002</v>
      </c>
      <c r="F31" s="64">
        <f>F20-F29</f>
        <v>324397.62575999997</v>
      </c>
      <c r="G31" s="51"/>
    </row>
    <row r="32" spans="1:7" ht="18" customHeight="1" x14ac:dyDescent="0.2">
      <c r="B32" s="47"/>
      <c r="C32" s="47"/>
      <c r="D32" s="47"/>
      <c r="E32" s="47"/>
      <c r="F32" s="47"/>
    </row>
    <row r="33" spans="1:7" ht="18" customHeight="1" x14ac:dyDescent="0.2">
      <c r="A33" s="68" t="s">
        <v>100</v>
      </c>
      <c r="B33" s="54"/>
      <c r="C33" s="54"/>
      <c r="D33" s="54"/>
      <c r="E33" s="54"/>
      <c r="F33" s="54"/>
      <c r="G33" s="53"/>
    </row>
    <row r="34" spans="1:7" ht="6.95" customHeight="1" x14ac:dyDescent="0.2">
      <c r="A34" s="7"/>
      <c r="B34" s="56"/>
      <c r="C34" s="56"/>
      <c r="D34" s="56"/>
      <c r="E34" s="56"/>
      <c r="F34" s="56"/>
      <c r="G34" s="4"/>
    </row>
    <row r="35" spans="1:7" ht="18" customHeight="1" x14ac:dyDescent="0.2">
      <c r="A35" s="69" t="s">
        <v>101</v>
      </c>
      <c r="B35" s="65">
        <v>42000</v>
      </c>
      <c r="C35" s="65">
        <v>42000</v>
      </c>
      <c r="D35" s="65">
        <v>42000</v>
      </c>
      <c r="E35" s="65">
        <v>42000</v>
      </c>
      <c r="F35" s="65">
        <v>42000</v>
      </c>
      <c r="G35" s="4"/>
    </row>
    <row r="36" spans="1:7" ht="18" customHeight="1" x14ac:dyDescent="0.2">
      <c r="A36" s="69" t="s">
        <v>13</v>
      </c>
      <c r="B36" s="65">
        <v>0</v>
      </c>
      <c r="C36" s="65">
        <v>0</v>
      </c>
      <c r="D36" s="65">
        <v>0</v>
      </c>
      <c r="E36" s="65">
        <v>0</v>
      </c>
      <c r="F36" s="65">
        <v>0</v>
      </c>
      <c r="G36" s="4"/>
    </row>
    <row r="37" spans="1:7" ht="18" customHeight="1" x14ac:dyDescent="0.2">
      <c r="A37" s="69" t="s">
        <v>17</v>
      </c>
      <c r="B37" s="65">
        <v>0</v>
      </c>
      <c r="C37" s="65">
        <v>0</v>
      </c>
      <c r="D37" s="65">
        <v>1000</v>
      </c>
      <c r="E37" s="65">
        <v>0</v>
      </c>
      <c r="F37" s="65">
        <v>0</v>
      </c>
      <c r="G37" s="4"/>
    </row>
    <row r="38" spans="1:7" ht="18" customHeight="1" x14ac:dyDescent="0.2">
      <c r="A38" s="69" t="s">
        <v>118</v>
      </c>
      <c r="B38" s="65">
        <v>0</v>
      </c>
      <c r="C38" s="65">
        <v>0</v>
      </c>
      <c r="D38" s="65">
        <v>0</v>
      </c>
      <c r="E38" s="65">
        <v>0</v>
      </c>
      <c r="F38" s="65">
        <v>0</v>
      </c>
      <c r="G38" s="4"/>
    </row>
    <row r="39" spans="1:7" ht="6.95" customHeight="1" x14ac:dyDescent="0.2">
      <c r="A39" s="4"/>
      <c r="B39" s="56"/>
      <c r="C39" s="56"/>
      <c r="D39" s="56"/>
      <c r="E39" s="56"/>
      <c r="F39" s="56"/>
      <c r="G39" s="4"/>
    </row>
    <row r="40" spans="1:7" ht="18" customHeight="1" x14ac:dyDescent="0.2">
      <c r="A40" s="68" t="s">
        <v>102</v>
      </c>
      <c r="B40" s="62">
        <f>SUM(B35:B38)</f>
        <v>42000</v>
      </c>
      <c r="C40" s="62">
        <f>SUM(C35:C38)</f>
        <v>42000</v>
      </c>
      <c r="D40" s="62">
        <f>SUM(D35:D38)</f>
        <v>43000</v>
      </c>
      <c r="E40" s="62">
        <f>SUM(E35:E38)</f>
        <v>42000</v>
      </c>
      <c r="F40" s="62">
        <f>SUM(F35:F38)</f>
        <v>42000</v>
      </c>
      <c r="G40" s="53"/>
    </row>
    <row r="41" spans="1:7" ht="18" customHeight="1" thickBot="1" x14ac:dyDescent="0.25">
      <c r="B41" s="47"/>
      <c r="C41" s="47"/>
      <c r="D41" s="47"/>
      <c r="E41" s="47"/>
      <c r="F41" s="47"/>
    </row>
    <row r="42" spans="1:7" ht="20.100000000000001" customHeight="1" thickTop="1" x14ac:dyDescent="0.2">
      <c r="A42" s="58" t="s">
        <v>104</v>
      </c>
      <c r="B42" s="66">
        <f>B31+B40</f>
        <v>309125</v>
      </c>
      <c r="C42" s="66">
        <f>C31+C40</f>
        <v>314467.5</v>
      </c>
      <c r="D42" s="66">
        <f>D31+D40</f>
        <v>326366.19999999995</v>
      </c>
      <c r="E42" s="66">
        <f>E31+E40</f>
        <v>342368.17200000002</v>
      </c>
      <c r="F42" s="66">
        <f>F31+F40</f>
        <v>366397.62575999997</v>
      </c>
      <c r="G42" s="59"/>
    </row>
    <row r="43" spans="1:7" ht="18" customHeight="1" x14ac:dyDescent="0.2">
      <c r="B43" s="47"/>
      <c r="C43" s="47"/>
      <c r="D43" s="47"/>
      <c r="E43" s="47"/>
      <c r="F43" s="47"/>
    </row>
    <row r="44" spans="1:7" ht="20.100000000000001" customHeight="1" x14ac:dyDescent="0.2">
      <c r="A44" s="18" t="s">
        <v>114</v>
      </c>
      <c r="B44" s="50"/>
      <c r="C44" s="50"/>
      <c r="D44" s="50"/>
      <c r="E44" s="50"/>
      <c r="F44" s="50"/>
      <c r="G44" s="49"/>
    </row>
    <row r="45" spans="1:7" ht="18" customHeight="1" x14ac:dyDescent="0.2">
      <c r="B45" s="47"/>
      <c r="C45" s="47"/>
      <c r="D45" s="47"/>
      <c r="E45" s="47"/>
      <c r="F45" s="47"/>
    </row>
    <row r="46" spans="1:7" ht="18" customHeight="1" x14ac:dyDescent="0.2">
      <c r="A46" s="68" t="s">
        <v>20</v>
      </c>
      <c r="B46" s="54"/>
      <c r="C46" s="54"/>
      <c r="D46" s="54"/>
      <c r="E46" s="54"/>
      <c r="F46" s="54"/>
      <c r="G46" s="53"/>
    </row>
    <row r="47" spans="1:7" ht="6.95" customHeight="1" x14ac:dyDescent="0.2">
      <c r="A47" s="7"/>
      <c r="B47" s="56"/>
      <c r="C47" s="56"/>
      <c r="D47" s="56"/>
      <c r="E47" s="56"/>
      <c r="F47" s="56"/>
      <c r="G47" s="4"/>
    </row>
    <row r="48" spans="1:7" ht="18" customHeight="1" x14ac:dyDescent="0.2">
      <c r="A48" s="69" t="s">
        <v>19</v>
      </c>
      <c r="B48" s="65">
        <v>15000</v>
      </c>
      <c r="C48" s="61">
        <f>B48*(1+C$8)</f>
        <v>15300</v>
      </c>
      <c r="D48" s="61">
        <f>C48*(1+D$8)</f>
        <v>15912</v>
      </c>
      <c r="E48" s="61">
        <f>D48*(1+E$8)</f>
        <v>16866.72</v>
      </c>
      <c r="F48" s="61">
        <f>E48*(1+F$8)</f>
        <v>18216.057600000004</v>
      </c>
      <c r="G48" s="4"/>
    </row>
    <row r="49" spans="1:7" ht="18" customHeight="1" x14ac:dyDescent="0.2">
      <c r="A49" s="69" t="s">
        <v>9</v>
      </c>
      <c r="B49" s="61">
        <f>SUM('Balance Sheet'!B20,'Balance Sheet'!B22,'Balance Sheet'!B23)/'Model Inputs'!$B$30</f>
        <v>6000</v>
      </c>
      <c r="C49" s="61">
        <f>SUM('Balance Sheet'!C20,'Balance Sheet'!C21,'Balance Sheet'!C22)/'Model Inputs'!$B$30*(1+C$8)</f>
        <v>6120</v>
      </c>
      <c r="D49" s="61">
        <f>SUM('Balance Sheet'!D20,'Balance Sheet'!D21,'Balance Sheet'!D22)/'Model Inputs'!$B$30*(1+D$8)</f>
        <v>6240</v>
      </c>
      <c r="E49" s="61">
        <f>SUM('Balance Sheet'!E20,'Balance Sheet'!E21,'Balance Sheet'!E22)/'Model Inputs'!$B$30*(1+E$8)</f>
        <v>6360</v>
      </c>
      <c r="F49" s="61">
        <f>SUM('Balance Sheet'!F20,'Balance Sheet'!F21,'Balance Sheet'!F22)/'Model Inputs'!$B$30*(1+F$8)</f>
        <v>6480</v>
      </c>
      <c r="G49" s="4"/>
    </row>
    <row r="50" spans="1:7" ht="18" customHeight="1" x14ac:dyDescent="0.2">
      <c r="A50" s="69" t="s">
        <v>2</v>
      </c>
      <c r="B50" s="65">
        <v>7500</v>
      </c>
      <c r="C50" s="61">
        <f t="shared" ref="C50:F52" si="0">B50*(1+C$8)</f>
        <v>7650</v>
      </c>
      <c r="D50" s="61">
        <f t="shared" si="0"/>
        <v>7956</v>
      </c>
      <c r="E50" s="61">
        <f t="shared" si="0"/>
        <v>8433.36</v>
      </c>
      <c r="F50" s="61">
        <f t="shared" si="0"/>
        <v>9108.0288000000019</v>
      </c>
      <c r="G50" s="4"/>
    </row>
    <row r="51" spans="1:7" ht="18" customHeight="1" x14ac:dyDescent="0.2">
      <c r="A51" s="69" t="s">
        <v>115</v>
      </c>
      <c r="B51" s="65">
        <v>21000</v>
      </c>
      <c r="C51" s="61">
        <f t="shared" si="0"/>
        <v>21420</v>
      </c>
      <c r="D51" s="61">
        <f t="shared" si="0"/>
        <v>22276.799999999999</v>
      </c>
      <c r="E51" s="61">
        <f t="shared" si="0"/>
        <v>23613.407999999999</v>
      </c>
      <c r="F51" s="61">
        <f t="shared" si="0"/>
        <v>25502.480640000002</v>
      </c>
      <c r="G51" s="4"/>
    </row>
    <row r="52" spans="1:7" ht="18" customHeight="1" x14ac:dyDescent="0.2">
      <c r="A52" s="69" t="s">
        <v>14</v>
      </c>
      <c r="B52" s="65">
        <v>2500</v>
      </c>
      <c r="C52" s="61">
        <f t="shared" si="0"/>
        <v>2550</v>
      </c>
      <c r="D52" s="61">
        <f t="shared" si="0"/>
        <v>2652</v>
      </c>
      <c r="E52" s="61">
        <f t="shared" si="0"/>
        <v>2811.1200000000003</v>
      </c>
      <c r="F52" s="61">
        <f t="shared" si="0"/>
        <v>3036.0096000000008</v>
      </c>
      <c r="G52" s="4"/>
    </row>
    <row r="53" spans="1:7" ht="18" customHeight="1" x14ac:dyDescent="0.2">
      <c r="A53" s="69" t="s">
        <v>23</v>
      </c>
      <c r="B53" s="61">
        <f>'Balance Sheet'!B23*'Model Inputs'!$B$25</f>
        <v>1500</v>
      </c>
      <c r="C53" s="61">
        <f>('Balance Sheet'!C23*'Model Inputs'!$B$25)*(1+C$8)</f>
        <v>1530</v>
      </c>
      <c r="D53" s="61">
        <f>('Balance Sheet'!D23*'Model Inputs'!$B$25)*(1+D$8)</f>
        <v>1560</v>
      </c>
      <c r="E53" s="61">
        <f>('Balance Sheet'!E23*'Model Inputs'!$B$25)*(1+E$8)</f>
        <v>1590</v>
      </c>
      <c r="F53" s="61">
        <f>('Balance Sheet'!F23*'Model Inputs'!$B$25)*(1+F$8)</f>
        <v>1620</v>
      </c>
      <c r="G53" s="4"/>
    </row>
    <row r="54" spans="1:7" ht="18" customHeight="1" x14ac:dyDescent="0.2">
      <c r="A54" s="69" t="s">
        <v>8</v>
      </c>
      <c r="B54" s="65">
        <v>5000</v>
      </c>
      <c r="C54" s="61">
        <f t="shared" ref="C54:F57" si="1">B54*(1+C$8)</f>
        <v>5100</v>
      </c>
      <c r="D54" s="61">
        <f t="shared" si="1"/>
        <v>5304</v>
      </c>
      <c r="E54" s="61">
        <f t="shared" si="1"/>
        <v>5622.2400000000007</v>
      </c>
      <c r="F54" s="61">
        <f t="shared" si="1"/>
        <v>6072.0192000000015</v>
      </c>
      <c r="G54" s="4"/>
    </row>
    <row r="55" spans="1:7" ht="18" customHeight="1" x14ac:dyDescent="0.2">
      <c r="A55" s="69" t="s">
        <v>15</v>
      </c>
      <c r="B55" s="65">
        <v>300</v>
      </c>
      <c r="C55" s="61">
        <f t="shared" si="1"/>
        <v>306</v>
      </c>
      <c r="D55" s="61">
        <f t="shared" si="1"/>
        <v>318.24</v>
      </c>
      <c r="E55" s="61">
        <f t="shared" si="1"/>
        <v>337.33440000000002</v>
      </c>
      <c r="F55" s="61">
        <f t="shared" si="1"/>
        <v>364.32115200000004</v>
      </c>
      <c r="G55" s="4"/>
    </row>
    <row r="56" spans="1:7" ht="18" customHeight="1" x14ac:dyDescent="0.2">
      <c r="A56" s="69" t="s">
        <v>16</v>
      </c>
      <c r="B56" s="61">
        <f>SUM('Loan Payment Calculator'!E9:E20)</f>
        <v>160.07516087623409</v>
      </c>
      <c r="C56" s="61">
        <f>SUM('Loan Payment Calculator'!E21:E32)</f>
        <v>0</v>
      </c>
      <c r="D56" s="61">
        <f>SUM('Loan Payment Calculator'!E33:E44)</f>
        <v>0</v>
      </c>
      <c r="E56" s="61">
        <f>SUM('Loan Payment Calculator'!E45:E56)</f>
        <v>0</v>
      </c>
      <c r="F56" s="61">
        <f>SUM('Loan Payment Calculator'!E57:E68)</f>
        <v>0</v>
      </c>
      <c r="G56" s="4"/>
    </row>
    <row r="57" spans="1:7" ht="18" customHeight="1" x14ac:dyDescent="0.2">
      <c r="A57" s="69" t="s">
        <v>18</v>
      </c>
      <c r="B57" s="65">
        <v>1000</v>
      </c>
      <c r="C57" s="61">
        <f>B57*(1+C$8)</f>
        <v>1020</v>
      </c>
      <c r="D57" s="61">
        <f t="shared" si="1"/>
        <v>1060.8</v>
      </c>
      <c r="E57" s="61">
        <f t="shared" si="1"/>
        <v>1124.4480000000001</v>
      </c>
      <c r="F57" s="61">
        <f t="shared" si="1"/>
        <v>1214.4038400000002</v>
      </c>
      <c r="G57" s="4"/>
    </row>
    <row r="58" spans="1:7" ht="6.95" customHeight="1" x14ac:dyDescent="0.2">
      <c r="A58" s="4"/>
      <c r="B58" s="56"/>
      <c r="C58" s="56"/>
      <c r="D58" s="56"/>
      <c r="E58" s="56"/>
      <c r="F58" s="56"/>
      <c r="G58" s="4"/>
    </row>
    <row r="59" spans="1:7" ht="18" customHeight="1" x14ac:dyDescent="0.2">
      <c r="A59" s="68" t="s">
        <v>22</v>
      </c>
      <c r="B59" s="62">
        <f>SUM(B48:B57)</f>
        <v>59960.075160876237</v>
      </c>
      <c r="C59" s="62">
        <f>SUM(C48:C57)</f>
        <v>60996</v>
      </c>
      <c r="D59" s="62">
        <f>SUM(D48:D57)</f>
        <v>63279.840000000004</v>
      </c>
      <c r="E59" s="62">
        <f>SUM(E48:E57)</f>
        <v>66758.630400000009</v>
      </c>
      <c r="F59" s="62">
        <f>SUM(F48:F57)</f>
        <v>71613.320832000012</v>
      </c>
      <c r="G59" s="53"/>
    </row>
    <row r="60" spans="1:7" ht="18" customHeight="1" x14ac:dyDescent="0.2">
      <c r="B60" s="47"/>
      <c r="C60" s="47"/>
      <c r="D60" s="47"/>
      <c r="E60" s="47"/>
      <c r="F60" s="47"/>
    </row>
    <row r="61" spans="1:7" ht="18" customHeight="1" x14ac:dyDescent="0.2">
      <c r="A61" s="68" t="s">
        <v>96</v>
      </c>
      <c r="B61" s="54"/>
      <c r="C61" s="54"/>
      <c r="D61" s="54"/>
      <c r="E61" s="54"/>
      <c r="F61" s="54"/>
      <c r="G61" s="53"/>
    </row>
    <row r="62" spans="1:7" ht="6.95" customHeight="1" x14ac:dyDescent="0.2">
      <c r="A62" s="7"/>
      <c r="B62" s="56"/>
      <c r="C62" s="56"/>
      <c r="D62" s="56"/>
      <c r="E62" s="56"/>
      <c r="F62" s="56"/>
      <c r="G62" s="4"/>
    </row>
    <row r="63" spans="1:7" ht="18" customHeight="1" x14ac:dyDescent="0.2">
      <c r="A63" s="69" t="s">
        <v>143</v>
      </c>
      <c r="B63" s="65">
        <v>0</v>
      </c>
      <c r="C63" s="65">
        <v>0</v>
      </c>
      <c r="D63" s="65"/>
      <c r="E63" s="65">
        <v>0</v>
      </c>
      <c r="F63" s="65">
        <v>0</v>
      </c>
      <c r="G63" s="4"/>
    </row>
    <row r="64" spans="1:7" ht="18" customHeight="1" x14ac:dyDescent="0.2">
      <c r="A64" s="69" t="s">
        <v>142</v>
      </c>
      <c r="B64" s="65">
        <v>0</v>
      </c>
      <c r="C64" s="65">
        <v>0</v>
      </c>
      <c r="D64" s="65">
        <v>0</v>
      </c>
      <c r="E64" s="65">
        <v>0</v>
      </c>
      <c r="F64" s="65">
        <v>0</v>
      </c>
      <c r="G64" s="4"/>
    </row>
    <row r="65" spans="1:10" ht="6.95" customHeight="1" x14ac:dyDescent="0.2">
      <c r="A65" s="4"/>
      <c r="B65" s="56"/>
      <c r="C65" s="56"/>
      <c r="D65" s="56"/>
      <c r="E65" s="56"/>
      <c r="F65" s="56"/>
      <c r="G65" s="4"/>
    </row>
    <row r="66" spans="1:10" ht="18" customHeight="1" x14ac:dyDescent="0.2">
      <c r="A66" s="68" t="s">
        <v>97</v>
      </c>
      <c r="B66" s="62">
        <f>SUM(B63:B64)</f>
        <v>0</v>
      </c>
      <c r="C66" s="62">
        <f>SUM(C63:C64)</f>
        <v>0</v>
      </c>
      <c r="D66" s="62">
        <f>SUM(D63:D64)</f>
        <v>0</v>
      </c>
      <c r="E66" s="62">
        <f>SUM(E63:E64)</f>
        <v>0</v>
      </c>
      <c r="F66" s="62">
        <f>SUM(F63:F64)</f>
        <v>0</v>
      </c>
      <c r="G66" s="53"/>
      <c r="J66" s="57"/>
    </row>
    <row r="67" spans="1:10" ht="18" customHeight="1" thickBot="1" x14ac:dyDescent="0.25">
      <c r="B67" s="47"/>
      <c r="C67" s="47"/>
      <c r="D67" s="47"/>
      <c r="E67" s="47"/>
      <c r="F67" s="47"/>
    </row>
    <row r="68" spans="1:10" ht="20.100000000000001" customHeight="1" thickTop="1" x14ac:dyDescent="0.2">
      <c r="A68" s="58" t="s">
        <v>98</v>
      </c>
      <c r="B68" s="66">
        <f>B59+B66</f>
        <v>59960.075160876237</v>
      </c>
      <c r="C68" s="66">
        <f>C59+C66</f>
        <v>60996</v>
      </c>
      <c r="D68" s="66">
        <f>D59+D66</f>
        <v>63279.840000000004</v>
      </c>
      <c r="E68" s="66">
        <f>E59+E66</f>
        <v>66758.630400000009</v>
      </c>
      <c r="F68" s="66">
        <f>F59+F66</f>
        <v>71613.320832000012</v>
      </c>
      <c r="G68" s="59"/>
      <c r="I68" s="84"/>
    </row>
    <row r="69" spans="1:10" ht="18" customHeight="1" x14ac:dyDescent="0.2">
      <c r="B69" s="47"/>
      <c r="C69" s="47"/>
      <c r="D69" s="47"/>
      <c r="E69" s="47"/>
      <c r="F69" s="47"/>
    </row>
    <row r="70" spans="1:10" ht="20.100000000000001" customHeight="1" x14ac:dyDescent="0.2">
      <c r="A70" s="18" t="s">
        <v>106</v>
      </c>
      <c r="B70" s="50"/>
      <c r="C70" s="50"/>
      <c r="D70" s="50"/>
      <c r="E70" s="50"/>
      <c r="F70" s="50"/>
      <c r="G70" s="49"/>
    </row>
    <row r="71" spans="1:10" ht="6.95" customHeight="1" x14ac:dyDescent="0.2">
      <c r="A71" s="4"/>
      <c r="B71" s="56"/>
      <c r="C71" s="56"/>
      <c r="D71" s="56"/>
      <c r="E71" s="56"/>
      <c r="F71" s="56"/>
      <c r="G71" s="4"/>
    </row>
    <row r="72" spans="1:10" ht="18" customHeight="1" x14ac:dyDescent="0.2">
      <c r="A72" s="69" t="s">
        <v>107</v>
      </c>
      <c r="B72" s="61">
        <f>IF(ISBLANK('Model Inputs'!$B$35),0,'Model Inputs'!$B$35*(B42-B68))</f>
        <v>74749.477451737126</v>
      </c>
      <c r="C72" s="61">
        <f>IF(ISBLANK('Model Inputs'!$B$35),0,'Model Inputs'!$B$35*(C42-C68))</f>
        <v>76041.45</v>
      </c>
      <c r="D72" s="61">
        <f>IF(ISBLANK('Model Inputs'!$B$35),0,'Model Inputs'!$B$35*(D42-D68))</f>
        <v>78925.907999999981</v>
      </c>
      <c r="E72" s="61">
        <f>IF(ISBLANK('Model Inputs'!$B$35),0,'Model Inputs'!$B$35*(E42-E68))</f>
        <v>82682.862479999996</v>
      </c>
      <c r="F72" s="61">
        <f>IF(ISBLANK('Model Inputs'!$B$35),0,'Model Inputs'!$B$35*(F42-F68))</f>
        <v>88435.291478399988</v>
      </c>
      <c r="G72" s="4"/>
    </row>
    <row r="73" spans="1:10" ht="18" customHeight="1" x14ac:dyDescent="0.2">
      <c r="A73" s="69" t="s">
        <v>108</v>
      </c>
      <c r="B73" s="65">
        <v>0</v>
      </c>
      <c r="C73" s="65">
        <v>0</v>
      </c>
      <c r="D73" s="65">
        <v>0</v>
      </c>
      <c r="E73" s="65">
        <v>0</v>
      </c>
      <c r="F73" s="65">
        <v>0</v>
      </c>
      <c r="G73" s="4"/>
    </row>
    <row r="74" spans="1:10" ht="6.95" customHeight="1" thickBot="1" x14ac:dyDescent="0.25">
      <c r="A74" s="4"/>
      <c r="B74" s="56"/>
      <c r="C74" s="56"/>
      <c r="D74" s="56"/>
      <c r="E74" s="56"/>
      <c r="F74" s="56"/>
      <c r="G74" s="4"/>
    </row>
    <row r="75" spans="1:10" ht="20.100000000000001" customHeight="1" thickTop="1" x14ac:dyDescent="0.2">
      <c r="A75" s="58" t="s">
        <v>109</v>
      </c>
      <c r="B75" s="66">
        <f>SUM(B72:B73)</f>
        <v>74749.477451737126</v>
      </c>
      <c r="C75" s="66">
        <f>SUM(C72:C73)</f>
        <v>76041.45</v>
      </c>
      <c r="D75" s="66">
        <f>SUM(D72:D73)</f>
        <v>78925.907999999981</v>
      </c>
      <c r="E75" s="66">
        <f>SUM(E72:E73)</f>
        <v>82682.862479999996</v>
      </c>
      <c r="F75" s="66">
        <f>SUM(F72:F73)</f>
        <v>88435.291478399988</v>
      </c>
      <c r="G75" s="59"/>
    </row>
    <row r="76" spans="1:10" ht="18" customHeight="1" x14ac:dyDescent="0.2">
      <c r="B76" s="47"/>
      <c r="C76" s="47"/>
      <c r="D76" s="47"/>
      <c r="E76" s="47"/>
      <c r="F76" s="47"/>
    </row>
    <row r="77" spans="1:10" ht="20.100000000000001" customHeight="1" x14ac:dyDescent="0.2">
      <c r="A77" s="18" t="s">
        <v>116</v>
      </c>
      <c r="B77" s="67">
        <f>B42-B68-B75</f>
        <v>174415.44738738664</v>
      </c>
      <c r="C77" s="67">
        <f>C42-C68-C75</f>
        <v>177430.05</v>
      </c>
      <c r="D77" s="67">
        <f>D42-D68-D75</f>
        <v>184160.45199999993</v>
      </c>
      <c r="E77" s="67">
        <f>E42-E68-E75</f>
        <v>192926.67911999999</v>
      </c>
      <c r="F77" s="67">
        <f>F42-F68-F75</f>
        <v>206349.01344959997</v>
      </c>
      <c r="G77" s="49"/>
    </row>
    <row r="78" spans="1:10" ht="18" customHeight="1" x14ac:dyDescent="0.2">
      <c r="B78" s="47"/>
      <c r="C78" s="47"/>
      <c r="D78" s="47"/>
      <c r="E78" s="47"/>
      <c r="F78" s="47"/>
    </row>
    <row r="79" spans="1:10" ht="18" customHeight="1" x14ac:dyDescent="0.2">
      <c r="B79" s="47"/>
      <c r="C79" s="47"/>
      <c r="D79" s="47"/>
      <c r="E79" s="47"/>
      <c r="F79" s="47"/>
    </row>
    <row r="80" spans="1:10" ht="18" customHeight="1" x14ac:dyDescent="0.2">
      <c r="B80" s="16"/>
      <c r="C80" s="16"/>
      <c r="D80" s="16"/>
      <c r="E80" s="16"/>
      <c r="F80" s="16"/>
    </row>
  </sheetData>
  <mergeCells count="1">
    <mergeCell ref="A3:B3"/>
  </mergeCells>
  <phoneticPr fontId="5" type="noConversion"/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  <ignoredErrors>
    <ignoredError sqref="D53:F53 C5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showGridLines="0" topLeftCell="A43" workbookViewId="0">
      <selection activeCell="C74" sqref="C74"/>
    </sheetView>
  </sheetViews>
  <sheetFormatPr defaultRowHeight="18" customHeight="1" x14ac:dyDescent="0.2"/>
  <cols>
    <col min="1" max="1" width="39.5703125" style="11" customWidth="1"/>
    <col min="2" max="5" width="11.7109375" style="11" customWidth="1"/>
    <col min="6" max="6" width="15" style="11" customWidth="1"/>
    <col min="7" max="7" width="15.42578125" style="11" customWidth="1"/>
    <col min="8" max="8" width="4" style="11" customWidth="1"/>
    <col min="9" max="16384" width="9.140625" style="11"/>
  </cols>
  <sheetData>
    <row r="1" spans="1:8" ht="35.1" customHeight="1" thickBot="1" x14ac:dyDescent="0.25">
      <c r="A1" s="99" t="s">
        <v>119</v>
      </c>
      <c r="B1" s="99"/>
      <c r="C1" s="99"/>
      <c r="D1" s="99"/>
      <c r="E1" s="99"/>
      <c r="F1" s="99"/>
      <c r="G1" s="99"/>
      <c r="H1" s="99"/>
    </row>
    <row r="2" spans="1:8" ht="18" customHeight="1" thickTop="1" x14ac:dyDescent="0.2"/>
    <row r="3" spans="1:8" ht="18" customHeight="1" x14ac:dyDescent="0.2">
      <c r="A3" s="116" t="s">
        <v>152</v>
      </c>
      <c r="B3" s="117"/>
    </row>
    <row r="5" spans="1:8" ht="20.100000000000001" customHeight="1" x14ac:dyDescent="0.2">
      <c r="A5" s="18" t="s">
        <v>120</v>
      </c>
      <c r="B5" s="81"/>
      <c r="C5" s="82"/>
      <c r="D5" s="82"/>
      <c r="E5" s="82"/>
      <c r="F5" s="82"/>
      <c r="G5" s="82"/>
      <c r="H5" s="49"/>
    </row>
    <row r="6" spans="1:8" ht="6.95" customHeight="1" x14ac:dyDescent="0.2"/>
    <row r="7" spans="1:8" ht="20.100000000000001" customHeight="1" x14ac:dyDescent="0.2">
      <c r="A7" s="68" t="s">
        <v>127</v>
      </c>
      <c r="B7" s="54" t="s">
        <v>49</v>
      </c>
      <c r="C7" s="85" t="s">
        <v>3</v>
      </c>
      <c r="D7" s="85" t="s">
        <v>4</v>
      </c>
      <c r="E7" s="85" t="s">
        <v>5</v>
      </c>
      <c r="F7" s="85" t="s">
        <v>6</v>
      </c>
      <c r="G7" s="85" t="s">
        <v>7</v>
      </c>
      <c r="H7" s="53"/>
    </row>
    <row r="8" spans="1:8" ht="6.95" customHeight="1" x14ac:dyDescent="0.2">
      <c r="A8" s="4"/>
      <c r="B8" s="4"/>
      <c r="C8" s="4"/>
      <c r="D8" s="4"/>
      <c r="E8" s="4"/>
      <c r="F8" s="4"/>
      <c r="G8" s="4"/>
      <c r="H8" s="4"/>
    </row>
    <row r="9" spans="1:8" ht="18" customHeight="1" x14ac:dyDescent="0.2">
      <c r="A9" s="69" t="s">
        <v>42</v>
      </c>
      <c r="B9" s="65">
        <v>80000</v>
      </c>
      <c r="C9" s="61">
        <f>'Cash Flow'!B41</f>
        <v>354415.44738738664</v>
      </c>
      <c r="D9" s="61">
        <f>'Cash Flow'!C41</f>
        <v>487965.49738738663</v>
      </c>
      <c r="E9" s="61">
        <f>'Cash Flow'!D41</f>
        <v>702365.94938738656</v>
      </c>
      <c r="F9" s="61">
        <f>'Cash Flow'!E41</f>
        <v>951652.62850738654</v>
      </c>
      <c r="G9" s="61">
        <f>'Cash Flow'!F41</f>
        <v>1089481.6419569864</v>
      </c>
      <c r="H9" s="4"/>
    </row>
    <row r="10" spans="1:8" ht="18" customHeight="1" x14ac:dyDescent="0.2">
      <c r="A10" s="69" t="s">
        <v>28</v>
      </c>
      <c r="B10" s="65">
        <v>3000</v>
      </c>
      <c r="C10" s="61">
        <f t="shared" ref="C10:G11" si="0">B10</f>
        <v>3000</v>
      </c>
      <c r="D10" s="61">
        <f t="shared" si="0"/>
        <v>3000</v>
      </c>
      <c r="E10" s="61">
        <f t="shared" si="0"/>
        <v>3000</v>
      </c>
      <c r="F10" s="61">
        <f t="shared" si="0"/>
        <v>3000</v>
      </c>
      <c r="G10" s="61">
        <f t="shared" si="0"/>
        <v>3000</v>
      </c>
      <c r="H10" s="4"/>
    </row>
    <row r="11" spans="1:8" ht="18" customHeight="1" x14ac:dyDescent="0.2">
      <c r="A11" s="69" t="s">
        <v>29</v>
      </c>
      <c r="B11" s="65">
        <v>20000</v>
      </c>
      <c r="C11" s="61">
        <f t="shared" si="0"/>
        <v>20000</v>
      </c>
      <c r="D11" s="61">
        <f t="shared" si="0"/>
        <v>20000</v>
      </c>
      <c r="E11" s="61">
        <f t="shared" si="0"/>
        <v>20000</v>
      </c>
      <c r="F11" s="61">
        <f t="shared" si="0"/>
        <v>20000</v>
      </c>
      <c r="G11" s="61">
        <f t="shared" si="0"/>
        <v>20000</v>
      </c>
      <c r="H11" s="4"/>
    </row>
    <row r="12" spans="1:8" ht="18" customHeight="1" x14ac:dyDescent="0.2">
      <c r="A12" s="69" t="s">
        <v>30</v>
      </c>
      <c r="B12" s="65">
        <v>0</v>
      </c>
      <c r="C12" s="61">
        <f t="shared" ref="C12:G13" si="1">B12</f>
        <v>0</v>
      </c>
      <c r="D12" s="61">
        <f t="shared" si="1"/>
        <v>0</v>
      </c>
      <c r="E12" s="61">
        <f t="shared" si="1"/>
        <v>0</v>
      </c>
      <c r="F12" s="61">
        <f t="shared" si="1"/>
        <v>0</v>
      </c>
      <c r="G12" s="61">
        <f t="shared" si="1"/>
        <v>0</v>
      </c>
      <c r="H12" s="4"/>
    </row>
    <row r="13" spans="1:8" ht="18" customHeight="1" x14ac:dyDescent="0.2">
      <c r="A13" s="69" t="s">
        <v>31</v>
      </c>
      <c r="B13" s="65">
        <v>0</v>
      </c>
      <c r="C13" s="61">
        <f t="shared" si="1"/>
        <v>0</v>
      </c>
      <c r="D13" s="61">
        <f t="shared" si="1"/>
        <v>0</v>
      </c>
      <c r="E13" s="61">
        <f t="shared" si="1"/>
        <v>0</v>
      </c>
      <c r="F13" s="61">
        <f t="shared" si="1"/>
        <v>0</v>
      </c>
      <c r="G13" s="61">
        <f t="shared" si="1"/>
        <v>0</v>
      </c>
      <c r="H13" s="4"/>
    </row>
    <row r="14" spans="1:8" ht="18" customHeight="1" x14ac:dyDescent="0.2">
      <c r="A14" s="69" t="s">
        <v>32</v>
      </c>
      <c r="B14" s="65">
        <v>5000</v>
      </c>
      <c r="C14" s="61">
        <f>+B14</f>
        <v>5000</v>
      </c>
      <c r="D14" s="61">
        <f>+C14</f>
        <v>5000</v>
      </c>
      <c r="E14" s="61">
        <f>+D14</f>
        <v>5000</v>
      </c>
      <c r="F14" s="61">
        <f>+E14</f>
        <v>5000</v>
      </c>
      <c r="G14" s="61">
        <f>+F14</f>
        <v>5000</v>
      </c>
      <c r="H14" s="4"/>
    </row>
    <row r="15" spans="1:8" ht="6.95" customHeight="1" x14ac:dyDescent="0.2">
      <c r="A15" s="4"/>
      <c r="B15" s="56"/>
      <c r="C15" s="56"/>
      <c r="D15" s="56"/>
      <c r="E15" s="56"/>
      <c r="F15" s="56"/>
      <c r="G15" s="56"/>
      <c r="H15" s="4"/>
    </row>
    <row r="16" spans="1:8" ht="20.100000000000001" customHeight="1" x14ac:dyDescent="0.2">
      <c r="A16" s="68" t="s">
        <v>48</v>
      </c>
      <c r="B16" s="62">
        <f t="shared" ref="B16:G16" si="2">SUM(B9:B14)</f>
        <v>108000</v>
      </c>
      <c r="C16" s="62">
        <f>SUM(C9:C14)</f>
        <v>382415.44738738664</v>
      </c>
      <c r="D16" s="62">
        <f t="shared" si="2"/>
        <v>515965.49738738663</v>
      </c>
      <c r="E16" s="62">
        <f t="shared" si="2"/>
        <v>730365.94938738656</v>
      </c>
      <c r="F16" s="62">
        <f t="shared" si="2"/>
        <v>979652.62850738654</v>
      </c>
      <c r="G16" s="62">
        <f t="shared" si="2"/>
        <v>1117481.6419569864</v>
      </c>
      <c r="H16" s="53"/>
    </row>
    <row r="17" spans="1:8" ht="20.100000000000001" customHeight="1" x14ac:dyDescent="0.2">
      <c r="B17" s="47"/>
      <c r="C17" s="47"/>
      <c r="D17" s="47"/>
      <c r="E17" s="47"/>
      <c r="F17" s="47"/>
      <c r="G17" s="47"/>
    </row>
    <row r="18" spans="1:8" ht="20.100000000000001" customHeight="1" x14ac:dyDescent="0.2">
      <c r="A18" s="68" t="s">
        <v>124</v>
      </c>
      <c r="B18" s="54" t="s">
        <v>49</v>
      </c>
      <c r="C18" s="85" t="s">
        <v>3</v>
      </c>
      <c r="D18" s="85" t="s">
        <v>4</v>
      </c>
      <c r="E18" s="85" t="s">
        <v>5</v>
      </c>
      <c r="F18" s="85" t="s">
        <v>6</v>
      </c>
      <c r="G18" s="85" t="s">
        <v>7</v>
      </c>
      <c r="H18" s="53"/>
    </row>
    <row r="19" spans="1:8" ht="6.95" customHeight="1" x14ac:dyDescent="0.2">
      <c r="A19" s="4"/>
      <c r="B19" s="56"/>
      <c r="C19" s="56"/>
      <c r="D19" s="56"/>
      <c r="E19" s="56"/>
      <c r="F19" s="56"/>
      <c r="G19" s="56"/>
      <c r="H19" s="4"/>
    </row>
    <row r="20" spans="1:8" ht="18" customHeight="1" x14ac:dyDescent="0.2">
      <c r="A20" s="69" t="s">
        <v>25</v>
      </c>
      <c r="B20" s="65">
        <v>20000</v>
      </c>
      <c r="C20" s="61">
        <f t="shared" ref="C20:G21" si="3">B20</f>
        <v>20000</v>
      </c>
      <c r="D20" s="61">
        <f t="shared" si="3"/>
        <v>20000</v>
      </c>
      <c r="E20" s="61">
        <f t="shared" si="3"/>
        <v>20000</v>
      </c>
      <c r="F20" s="61">
        <f t="shared" si="3"/>
        <v>20000</v>
      </c>
      <c r="G20" s="61">
        <f t="shared" si="3"/>
        <v>20000</v>
      </c>
      <c r="H20" s="4"/>
    </row>
    <row r="21" spans="1:8" ht="18" customHeight="1" x14ac:dyDescent="0.2">
      <c r="A21" s="69" t="s">
        <v>24</v>
      </c>
      <c r="B21" s="65">
        <v>10000</v>
      </c>
      <c r="C21" s="61">
        <f t="shared" si="3"/>
        <v>10000</v>
      </c>
      <c r="D21" s="61">
        <f t="shared" si="3"/>
        <v>10000</v>
      </c>
      <c r="E21" s="61">
        <f t="shared" si="3"/>
        <v>10000</v>
      </c>
      <c r="F21" s="61">
        <f t="shared" si="3"/>
        <v>10000</v>
      </c>
      <c r="G21" s="61">
        <f t="shared" si="3"/>
        <v>10000</v>
      </c>
      <c r="H21" s="4"/>
    </row>
    <row r="22" spans="1:8" ht="18" customHeight="1" x14ac:dyDescent="0.2">
      <c r="A22" s="69" t="s">
        <v>33</v>
      </c>
      <c r="B22" s="65">
        <v>0</v>
      </c>
      <c r="C22" s="61">
        <f t="shared" ref="C22:G23" si="4">B22</f>
        <v>0</v>
      </c>
      <c r="D22" s="61">
        <f t="shared" si="4"/>
        <v>0</v>
      </c>
      <c r="E22" s="61">
        <f t="shared" si="4"/>
        <v>0</v>
      </c>
      <c r="F22" s="61">
        <f t="shared" si="4"/>
        <v>0</v>
      </c>
      <c r="G22" s="61">
        <f t="shared" si="4"/>
        <v>0</v>
      </c>
      <c r="H22" s="4"/>
    </row>
    <row r="23" spans="1:8" ht="18" customHeight="1" x14ac:dyDescent="0.2">
      <c r="A23" s="69" t="s">
        <v>47</v>
      </c>
      <c r="B23" s="65">
        <v>10000</v>
      </c>
      <c r="C23" s="61">
        <f t="shared" si="4"/>
        <v>10000</v>
      </c>
      <c r="D23" s="61">
        <f t="shared" si="4"/>
        <v>10000</v>
      </c>
      <c r="E23" s="61">
        <f t="shared" si="4"/>
        <v>10000</v>
      </c>
      <c r="F23" s="61">
        <f t="shared" si="4"/>
        <v>10000</v>
      </c>
      <c r="G23" s="61">
        <f t="shared" si="4"/>
        <v>10000</v>
      </c>
      <c r="H23" s="4"/>
    </row>
    <row r="24" spans="1:8" ht="18" customHeight="1" x14ac:dyDescent="0.2">
      <c r="A24" s="69" t="s">
        <v>141</v>
      </c>
      <c r="B24" s="61"/>
      <c r="C24" s="61">
        <f>B24+'Profit and Loss'!B49</f>
        <v>6000</v>
      </c>
      <c r="D24" s="61">
        <f>C24+'Profit and Loss'!C49</f>
        <v>12120</v>
      </c>
      <c r="E24" s="61">
        <f>D24+'Profit and Loss'!D49</f>
        <v>18360</v>
      </c>
      <c r="F24" s="61">
        <f>E24+'Profit and Loss'!E49</f>
        <v>24720</v>
      </c>
      <c r="G24" s="61">
        <f>F24+'Profit and Loss'!F49</f>
        <v>31200</v>
      </c>
      <c r="H24" s="4"/>
    </row>
    <row r="25" spans="1:8" ht="6.95" customHeight="1" x14ac:dyDescent="0.2">
      <c r="A25" s="4"/>
      <c r="B25" s="56"/>
      <c r="C25" s="56"/>
      <c r="D25" s="56"/>
      <c r="E25" s="56"/>
      <c r="F25" s="56"/>
      <c r="G25" s="56"/>
      <c r="H25" s="4"/>
    </row>
    <row r="26" spans="1:8" ht="20.100000000000001" customHeight="1" x14ac:dyDescent="0.2">
      <c r="A26" s="68" t="s">
        <v>125</v>
      </c>
      <c r="B26" s="62">
        <f t="shared" ref="B26:G26" si="5">SUM(B20:B23)-B24</f>
        <v>40000</v>
      </c>
      <c r="C26" s="62">
        <f t="shared" si="5"/>
        <v>34000</v>
      </c>
      <c r="D26" s="62">
        <f t="shared" si="5"/>
        <v>27880</v>
      </c>
      <c r="E26" s="62">
        <f>SUM(E20:E23)-E24</f>
        <v>21640</v>
      </c>
      <c r="F26" s="62">
        <f t="shared" si="5"/>
        <v>15280</v>
      </c>
      <c r="G26" s="62">
        <f t="shared" si="5"/>
        <v>8800</v>
      </c>
      <c r="H26" s="53"/>
    </row>
    <row r="27" spans="1:8" ht="20.100000000000001" customHeight="1" x14ac:dyDescent="0.2">
      <c r="B27" s="47"/>
      <c r="C27" s="47"/>
      <c r="D27" s="47"/>
      <c r="E27" s="47"/>
      <c r="F27" s="47"/>
      <c r="G27" s="47"/>
    </row>
    <row r="28" spans="1:8" ht="20.100000000000001" customHeight="1" x14ac:dyDescent="0.2">
      <c r="A28" s="68" t="s">
        <v>123</v>
      </c>
      <c r="B28" s="54" t="s">
        <v>49</v>
      </c>
      <c r="C28" s="85" t="s">
        <v>3</v>
      </c>
      <c r="D28" s="85" t="s">
        <v>4</v>
      </c>
      <c r="E28" s="85" t="s">
        <v>5</v>
      </c>
      <c r="F28" s="85" t="s">
        <v>6</v>
      </c>
      <c r="G28" s="85" t="s">
        <v>7</v>
      </c>
      <c r="H28" s="53"/>
    </row>
    <row r="29" spans="1:8" ht="6.95" customHeight="1" x14ac:dyDescent="0.2">
      <c r="A29" s="4"/>
      <c r="B29" s="56"/>
      <c r="C29" s="56"/>
      <c r="D29" s="56"/>
      <c r="E29" s="56"/>
      <c r="F29" s="56"/>
      <c r="G29" s="56"/>
      <c r="H29" s="4"/>
    </row>
    <row r="30" spans="1:8" ht="18" customHeight="1" x14ac:dyDescent="0.2">
      <c r="A30" s="69" t="s">
        <v>27</v>
      </c>
      <c r="B30" s="65">
        <v>0</v>
      </c>
      <c r="C30" s="61">
        <f t="shared" ref="C30:G32" si="6">B30</f>
        <v>0</v>
      </c>
      <c r="D30" s="61">
        <f t="shared" si="6"/>
        <v>0</v>
      </c>
      <c r="E30" s="61">
        <f t="shared" si="6"/>
        <v>0</v>
      </c>
      <c r="F30" s="61">
        <f t="shared" si="6"/>
        <v>0</v>
      </c>
      <c r="G30" s="61">
        <f t="shared" si="6"/>
        <v>0</v>
      </c>
      <c r="H30" s="4"/>
    </row>
    <row r="31" spans="1:8" ht="18" customHeight="1" x14ac:dyDescent="0.2">
      <c r="A31" s="69" t="s">
        <v>31</v>
      </c>
      <c r="B31" s="65">
        <v>0</v>
      </c>
      <c r="C31" s="61">
        <f t="shared" si="6"/>
        <v>0</v>
      </c>
      <c r="D31" s="61">
        <f t="shared" si="6"/>
        <v>0</v>
      </c>
      <c r="E31" s="61">
        <f t="shared" si="6"/>
        <v>0</v>
      </c>
      <c r="F31" s="61">
        <f t="shared" si="6"/>
        <v>0</v>
      </c>
      <c r="G31" s="61">
        <f t="shared" si="6"/>
        <v>0</v>
      </c>
      <c r="H31" s="4"/>
    </row>
    <row r="32" spans="1:8" ht="18" customHeight="1" x14ac:dyDescent="0.2">
      <c r="A32" s="69" t="s">
        <v>43</v>
      </c>
      <c r="B32" s="65">
        <v>0</v>
      </c>
      <c r="C32" s="61">
        <f t="shared" si="6"/>
        <v>0</v>
      </c>
      <c r="D32" s="61">
        <f t="shared" si="6"/>
        <v>0</v>
      </c>
      <c r="E32" s="61">
        <f t="shared" si="6"/>
        <v>0</v>
      </c>
      <c r="F32" s="61">
        <f t="shared" si="6"/>
        <v>0</v>
      </c>
      <c r="G32" s="61">
        <f t="shared" si="6"/>
        <v>0</v>
      </c>
      <c r="H32" s="4"/>
    </row>
    <row r="33" spans="1:8" ht="18" customHeight="1" x14ac:dyDescent="0.2">
      <c r="A33" s="69" t="s">
        <v>26</v>
      </c>
      <c r="B33" s="65">
        <v>0</v>
      </c>
      <c r="C33" s="61">
        <f t="shared" ref="C33:G34" si="7">B33</f>
        <v>0</v>
      </c>
      <c r="D33" s="61">
        <f t="shared" si="7"/>
        <v>0</v>
      </c>
      <c r="E33" s="61">
        <f t="shared" si="7"/>
        <v>0</v>
      </c>
      <c r="F33" s="61">
        <f t="shared" si="7"/>
        <v>0</v>
      </c>
      <c r="G33" s="61">
        <f t="shared" si="7"/>
        <v>0</v>
      </c>
      <c r="H33" s="4"/>
    </row>
    <row r="34" spans="1:8" ht="18" customHeight="1" x14ac:dyDescent="0.2">
      <c r="A34" s="69" t="s">
        <v>44</v>
      </c>
      <c r="B34" s="65">
        <v>0</v>
      </c>
      <c r="C34" s="61">
        <f t="shared" si="7"/>
        <v>0</v>
      </c>
      <c r="D34" s="61">
        <f t="shared" si="7"/>
        <v>0</v>
      </c>
      <c r="E34" s="61">
        <f t="shared" si="7"/>
        <v>0</v>
      </c>
      <c r="F34" s="61">
        <f t="shared" si="7"/>
        <v>0</v>
      </c>
      <c r="G34" s="61">
        <f t="shared" si="7"/>
        <v>0</v>
      </c>
      <c r="H34" s="4"/>
    </row>
    <row r="35" spans="1:8" ht="6.95" customHeight="1" x14ac:dyDescent="0.2">
      <c r="A35" s="4"/>
      <c r="B35" s="56"/>
      <c r="C35" s="56"/>
      <c r="D35" s="56"/>
      <c r="E35" s="56"/>
      <c r="F35" s="56"/>
      <c r="G35" s="56"/>
      <c r="H35" s="4"/>
    </row>
    <row r="36" spans="1:8" ht="20.100000000000001" customHeight="1" x14ac:dyDescent="0.2">
      <c r="A36" s="68" t="s">
        <v>126</v>
      </c>
      <c r="B36" s="62">
        <f t="shared" ref="B36:G36" si="8">SUM(B30:B34)</f>
        <v>0</v>
      </c>
      <c r="C36" s="62">
        <f t="shared" si="8"/>
        <v>0</v>
      </c>
      <c r="D36" s="62">
        <f t="shared" si="8"/>
        <v>0</v>
      </c>
      <c r="E36" s="62">
        <f t="shared" si="8"/>
        <v>0</v>
      </c>
      <c r="F36" s="62">
        <f t="shared" si="8"/>
        <v>0</v>
      </c>
      <c r="G36" s="62">
        <f t="shared" si="8"/>
        <v>0</v>
      </c>
      <c r="H36" s="53"/>
    </row>
    <row r="37" spans="1:8" ht="20.100000000000001" customHeight="1" thickBot="1" x14ac:dyDescent="0.25">
      <c r="B37" s="47"/>
      <c r="C37" s="47"/>
      <c r="D37" s="47"/>
      <c r="E37" s="47"/>
      <c r="F37" s="47"/>
      <c r="G37" s="47"/>
    </row>
    <row r="38" spans="1:8" ht="20.100000000000001" customHeight="1" thickTop="1" x14ac:dyDescent="0.2">
      <c r="A38" s="58" t="s">
        <v>136</v>
      </c>
      <c r="B38" s="66">
        <f t="shared" ref="B38:G38" si="9">B16+B26+B36</f>
        <v>148000</v>
      </c>
      <c r="C38" s="66">
        <f t="shared" si="9"/>
        <v>416415.44738738664</v>
      </c>
      <c r="D38" s="66">
        <f t="shared" si="9"/>
        <v>543845.49738738663</v>
      </c>
      <c r="E38" s="66">
        <f t="shared" si="9"/>
        <v>752005.94938738656</v>
      </c>
      <c r="F38" s="66">
        <f t="shared" si="9"/>
        <v>994932.62850738654</v>
      </c>
      <c r="G38" s="66">
        <f t="shared" si="9"/>
        <v>1126281.6419569864</v>
      </c>
      <c r="H38" s="59"/>
    </row>
    <row r="39" spans="1:8" ht="18" customHeight="1" x14ac:dyDescent="0.2">
      <c r="B39" s="79"/>
      <c r="C39" s="79"/>
      <c r="D39" s="79"/>
      <c r="E39" s="79"/>
      <c r="F39" s="79"/>
      <c r="G39" s="79"/>
    </row>
    <row r="40" spans="1:8" ht="20.100000000000001" customHeight="1" x14ac:dyDescent="0.2">
      <c r="A40" s="18" t="s">
        <v>121</v>
      </c>
      <c r="B40" s="48"/>
      <c r="C40" s="48"/>
      <c r="D40" s="48"/>
      <c r="E40" s="48"/>
      <c r="F40" s="48"/>
      <c r="G40" s="48"/>
      <c r="H40" s="48"/>
    </row>
    <row r="41" spans="1:8" ht="6.95" customHeight="1" x14ac:dyDescent="0.2">
      <c r="B41" s="47"/>
      <c r="C41" s="47"/>
      <c r="D41" s="47"/>
      <c r="E41" s="47"/>
      <c r="F41" s="47"/>
      <c r="G41" s="47"/>
    </row>
    <row r="42" spans="1:8" ht="18" customHeight="1" x14ac:dyDescent="0.2">
      <c r="A42" s="68" t="s">
        <v>128</v>
      </c>
      <c r="B42" s="54" t="s">
        <v>49</v>
      </c>
      <c r="C42" s="85" t="s">
        <v>3</v>
      </c>
      <c r="D42" s="85" t="s">
        <v>4</v>
      </c>
      <c r="E42" s="85" t="s">
        <v>5</v>
      </c>
      <c r="F42" s="85" t="s">
        <v>6</v>
      </c>
      <c r="G42" s="85" t="s">
        <v>7</v>
      </c>
      <c r="H42" s="53"/>
    </row>
    <row r="43" spans="1:8" ht="6.95" customHeight="1" x14ac:dyDescent="0.2">
      <c r="A43" s="4"/>
      <c r="B43" s="56"/>
      <c r="C43" s="78"/>
      <c r="D43" s="78"/>
      <c r="E43" s="78"/>
      <c r="F43" s="78"/>
      <c r="G43" s="78"/>
      <c r="H43" s="4"/>
    </row>
    <row r="44" spans="1:8" ht="18" customHeight="1" x14ac:dyDescent="0.2">
      <c r="A44" s="69" t="s">
        <v>34</v>
      </c>
      <c r="B44" s="65">
        <v>2000</v>
      </c>
      <c r="C44" s="61">
        <f t="shared" ref="C44:G47" si="10">B44</f>
        <v>2000</v>
      </c>
      <c r="D44" s="61">
        <f t="shared" si="10"/>
        <v>2000</v>
      </c>
      <c r="E44" s="61">
        <f t="shared" si="10"/>
        <v>2000</v>
      </c>
      <c r="F44" s="61">
        <f t="shared" si="10"/>
        <v>2000</v>
      </c>
      <c r="G44" s="61">
        <f t="shared" si="10"/>
        <v>2000</v>
      </c>
      <c r="H44" s="4"/>
    </row>
    <row r="45" spans="1:8" ht="18" customHeight="1" x14ac:dyDescent="0.2">
      <c r="A45" s="69" t="s">
        <v>35</v>
      </c>
      <c r="B45" s="65">
        <v>0</v>
      </c>
      <c r="C45" s="61">
        <f t="shared" si="10"/>
        <v>0</v>
      </c>
      <c r="D45" s="61">
        <f t="shared" si="10"/>
        <v>0</v>
      </c>
      <c r="E45" s="61">
        <f t="shared" si="10"/>
        <v>0</v>
      </c>
      <c r="F45" s="61">
        <f t="shared" si="10"/>
        <v>0</v>
      </c>
      <c r="G45" s="61">
        <f t="shared" si="10"/>
        <v>0</v>
      </c>
      <c r="H45" s="4"/>
    </row>
    <row r="46" spans="1:8" ht="18" customHeight="1" x14ac:dyDescent="0.2">
      <c r="A46" s="69" t="s">
        <v>45</v>
      </c>
      <c r="B46" s="65">
        <v>0</v>
      </c>
      <c r="C46" s="61">
        <f t="shared" si="10"/>
        <v>0</v>
      </c>
      <c r="D46" s="61">
        <f t="shared" si="10"/>
        <v>0</v>
      </c>
      <c r="E46" s="61">
        <f t="shared" si="10"/>
        <v>0</v>
      </c>
      <c r="F46" s="61">
        <f t="shared" si="10"/>
        <v>0</v>
      </c>
      <c r="G46" s="61">
        <f t="shared" si="10"/>
        <v>0</v>
      </c>
      <c r="H46" s="4"/>
    </row>
    <row r="47" spans="1:8" ht="18" customHeight="1" x14ac:dyDescent="0.2">
      <c r="A47" s="69" t="s">
        <v>36</v>
      </c>
      <c r="B47" s="65">
        <v>0</v>
      </c>
      <c r="C47" s="61">
        <f t="shared" si="10"/>
        <v>0</v>
      </c>
      <c r="D47" s="61">
        <f t="shared" si="10"/>
        <v>0</v>
      </c>
      <c r="E47" s="61">
        <f t="shared" si="10"/>
        <v>0</v>
      </c>
      <c r="F47" s="61">
        <f t="shared" si="10"/>
        <v>0</v>
      </c>
      <c r="G47" s="61">
        <f t="shared" si="10"/>
        <v>0</v>
      </c>
      <c r="H47" s="4"/>
    </row>
    <row r="48" spans="1:8" ht="18" customHeight="1" x14ac:dyDescent="0.2">
      <c r="A48" s="69" t="s">
        <v>37</v>
      </c>
      <c r="B48" s="65">
        <v>100</v>
      </c>
      <c r="C48" s="61">
        <f>+B48</f>
        <v>100</v>
      </c>
      <c r="D48" s="61">
        <f>+C48</f>
        <v>100</v>
      </c>
      <c r="E48" s="61">
        <f>+D48</f>
        <v>100</v>
      </c>
      <c r="F48" s="61">
        <f>+E48</f>
        <v>100</v>
      </c>
      <c r="G48" s="61">
        <f>+F48</f>
        <v>100</v>
      </c>
      <c r="H48" s="4"/>
    </row>
    <row r="49" spans="1:8" ht="6.95" customHeight="1" x14ac:dyDescent="0.2">
      <c r="A49" s="4"/>
      <c r="B49" s="56"/>
      <c r="C49" s="56"/>
      <c r="D49" s="56"/>
      <c r="E49" s="56"/>
      <c r="F49" s="56"/>
      <c r="G49" s="56"/>
      <c r="H49" s="4"/>
    </row>
    <row r="50" spans="1:8" ht="18" customHeight="1" x14ac:dyDescent="0.2">
      <c r="A50" s="68" t="s">
        <v>131</v>
      </c>
      <c r="B50" s="62">
        <f t="shared" ref="B50:G50" si="11">SUM(B44:B48)</f>
        <v>2100</v>
      </c>
      <c r="C50" s="62">
        <f t="shared" si="11"/>
        <v>2100</v>
      </c>
      <c r="D50" s="62">
        <f t="shared" si="11"/>
        <v>2100</v>
      </c>
      <c r="E50" s="62">
        <f t="shared" si="11"/>
        <v>2100</v>
      </c>
      <c r="F50" s="62">
        <f t="shared" si="11"/>
        <v>2100</v>
      </c>
      <c r="G50" s="62">
        <f t="shared" si="11"/>
        <v>2100</v>
      </c>
      <c r="H50" s="53"/>
    </row>
    <row r="51" spans="1:8" ht="18" customHeight="1" x14ac:dyDescent="0.2">
      <c r="B51" s="47"/>
      <c r="C51" s="47"/>
      <c r="D51" s="47"/>
      <c r="E51" s="47"/>
      <c r="F51" s="47"/>
      <c r="G51" s="47"/>
    </row>
    <row r="52" spans="1:8" ht="18" customHeight="1" x14ac:dyDescent="0.2">
      <c r="A52" s="68" t="s">
        <v>129</v>
      </c>
      <c r="B52" s="54" t="s">
        <v>49</v>
      </c>
      <c r="C52" s="85" t="s">
        <v>3</v>
      </c>
      <c r="D52" s="85" t="s">
        <v>4</v>
      </c>
      <c r="E52" s="85" t="s">
        <v>5</v>
      </c>
      <c r="F52" s="85" t="s">
        <v>6</v>
      </c>
      <c r="G52" s="85" t="s">
        <v>7</v>
      </c>
      <c r="H52" s="53"/>
    </row>
    <row r="53" spans="1:8" ht="6.95" customHeight="1" x14ac:dyDescent="0.2">
      <c r="A53" s="4"/>
      <c r="B53" s="56"/>
      <c r="C53" s="56"/>
      <c r="D53" s="56"/>
      <c r="E53" s="56"/>
      <c r="F53" s="56"/>
      <c r="G53" s="56"/>
      <c r="H53" s="4"/>
    </row>
    <row r="54" spans="1:8" ht="18" customHeight="1" x14ac:dyDescent="0.2">
      <c r="A54" s="69" t="s">
        <v>139</v>
      </c>
      <c r="B54" s="61">
        <f>IF('Loan Payment Calculator'!B8="",0,'Loan Payment Calculator'!B8)</f>
        <v>6000</v>
      </c>
      <c r="C54" s="61">
        <f>IF('Loan Payment Calculator'!B21="",0,'Loan Payment Calculator'!B21)</f>
        <v>0</v>
      </c>
      <c r="D54" s="61">
        <f>IF('Loan Payment Calculator'!B33="",0,'Loan Payment Calculator'!B33)</f>
        <v>0</v>
      </c>
      <c r="E54" s="61">
        <f>IF('Loan Payment Calculator'!B45="",0,'Loan Payment Calculator'!B45)</f>
        <v>0</v>
      </c>
      <c r="F54" s="61">
        <f>IF('Loan Payment Calculator'!B57="",0,'Loan Payment Calculator'!B57)</f>
        <v>0</v>
      </c>
      <c r="G54" s="61">
        <f>IF('Loan Payment Calculator'!B69="",0,'Loan Payment Calculator'!B69)</f>
        <v>0</v>
      </c>
      <c r="H54" s="4"/>
    </row>
    <row r="55" spans="1:8" ht="18" customHeight="1" x14ac:dyDescent="0.2">
      <c r="A55" s="69" t="s">
        <v>46</v>
      </c>
      <c r="B55" s="65">
        <v>100000</v>
      </c>
      <c r="C55" s="65">
        <v>200000</v>
      </c>
      <c r="D55" s="65">
        <v>150000</v>
      </c>
      <c r="E55" s="65">
        <v>175000</v>
      </c>
      <c r="F55" s="65">
        <v>225000</v>
      </c>
      <c r="G55" s="65">
        <v>150000</v>
      </c>
      <c r="H55" s="4"/>
    </row>
    <row r="56" spans="1:8" ht="6.95" customHeight="1" x14ac:dyDescent="0.2">
      <c r="A56" s="4"/>
      <c r="B56" s="56"/>
      <c r="C56" s="56"/>
      <c r="D56" s="56"/>
      <c r="E56" s="56"/>
      <c r="F56" s="56"/>
      <c r="G56" s="56"/>
      <c r="H56" s="4"/>
    </row>
    <row r="57" spans="1:8" ht="18" customHeight="1" x14ac:dyDescent="0.2">
      <c r="A57" s="68" t="s">
        <v>130</v>
      </c>
      <c r="B57" s="62">
        <f t="shared" ref="B57:G57" si="12">B50+B54+B55</f>
        <v>108100</v>
      </c>
      <c r="C57" s="62">
        <f t="shared" si="12"/>
        <v>202100</v>
      </c>
      <c r="D57" s="62">
        <f t="shared" si="12"/>
        <v>152100</v>
      </c>
      <c r="E57" s="62">
        <f t="shared" si="12"/>
        <v>177100</v>
      </c>
      <c r="F57" s="62">
        <f t="shared" si="12"/>
        <v>227100</v>
      </c>
      <c r="G57" s="62">
        <f t="shared" si="12"/>
        <v>152100</v>
      </c>
      <c r="H57" s="53"/>
    </row>
    <row r="58" spans="1:8" ht="18" customHeight="1" x14ac:dyDescent="0.2">
      <c r="B58" s="47"/>
      <c r="C58" s="47"/>
      <c r="D58" s="47"/>
      <c r="E58" s="47"/>
      <c r="F58" s="47"/>
      <c r="G58" s="47"/>
    </row>
    <row r="59" spans="1:8" ht="18" customHeight="1" x14ac:dyDescent="0.2">
      <c r="A59" s="68" t="s">
        <v>132</v>
      </c>
      <c r="B59" s="54" t="s">
        <v>49</v>
      </c>
      <c r="C59" s="85" t="s">
        <v>3</v>
      </c>
      <c r="D59" s="85" t="s">
        <v>4</v>
      </c>
      <c r="E59" s="85" t="s">
        <v>5</v>
      </c>
      <c r="F59" s="85" t="s">
        <v>6</v>
      </c>
      <c r="G59" s="85" t="s">
        <v>7</v>
      </c>
      <c r="H59" s="53"/>
    </row>
    <row r="60" spans="1:8" ht="6.95" customHeight="1" x14ac:dyDescent="0.2">
      <c r="A60" s="4"/>
      <c r="B60" s="56"/>
      <c r="C60" s="56"/>
      <c r="D60" s="56"/>
      <c r="E60" s="56"/>
      <c r="F60" s="56"/>
      <c r="G60" s="56"/>
      <c r="H60" s="4"/>
    </row>
    <row r="61" spans="1:8" ht="18" customHeight="1" x14ac:dyDescent="0.2">
      <c r="A61" s="69" t="s">
        <v>133</v>
      </c>
      <c r="B61" s="65">
        <v>0</v>
      </c>
      <c r="C61" s="61">
        <f t="shared" ref="C61:G62" si="13">B61</f>
        <v>0</v>
      </c>
      <c r="D61" s="61">
        <f t="shared" si="13"/>
        <v>0</v>
      </c>
      <c r="E61" s="61">
        <f t="shared" si="13"/>
        <v>0</v>
      </c>
      <c r="F61" s="61">
        <f t="shared" si="13"/>
        <v>0</v>
      </c>
      <c r="G61" s="61">
        <f t="shared" si="13"/>
        <v>0</v>
      </c>
      <c r="H61" s="4"/>
    </row>
    <row r="62" spans="1:8" ht="18" customHeight="1" x14ac:dyDescent="0.2">
      <c r="A62" s="69" t="s">
        <v>133</v>
      </c>
      <c r="B62" s="65">
        <v>0</v>
      </c>
      <c r="C62" s="61">
        <f t="shared" si="13"/>
        <v>0</v>
      </c>
      <c r="D62" s="61">
        <f t="shared" si="13"/>
        <v>0</v>
      </c>
      <c r="E62" s="61">
        <f t="shared" si="13"/>
        <v>0</v>
      </c>
      <c r="F62" s="61">
        <f t="shared" si="13"/>
        <v>0</v>
      </c>
      <c r="G62" s="61">
        <f t="shared" si="13"/>
        <v>0</v>
      </c>
      <c r="H62" s="4"/>
    </row>
    <row r="63" spans="1:8" ht="6.95" customHeight="1" x14ac:dyDescent="0.2">
      <c r="A63" s="4"/>
      <c r="B63" s="56"/>
      <c r="C63" s="56"/>
      <c r="D63" s="56"/>
      <c r="E63" s="56"/>
      <c r="F63" s="56"/>
      <c r="G63" s="56"/>
      <c r="H63" s="4"/>
    </row>
    <row r="64" spans="1:8" ht="18" customHeight="1" x14ac:dyDescent="0.2">
      <c r="A64" s="68" t="s">
        <v>134</v>
      </c>
      <c r="B64" s="62">
        <f t="shared" ref="B64:G64" si="14">SUM(B61:B62)</f>
        <v>0</v>
      </c>
      <c r="C64" s="62">
        <f t="shared" si="14"/>
        <v>0</v>
      </c>
      <c r="D64" s="62">
        <f t="shared" si="14"/>
        <v>0</v>
      </c>
      <c r="E64" s="62">
        <f t="shared" si="14"/>
        <v>0</v>
      </c>
      <c r="F64" s="62">
        <f t="shared" si="14"/>
        <v>0</v>
      </c>
      <c r="G64" s="62">
        <f t="shared" si="14"/>
        <v>0</v>
      </c>
      <c r="H64" s="53"/>
    </row>
    <row r="65" spans="1:8" ht="18" customHeight="1" thickBot="1" x14ac:dyDescent="0.25">
      <c r="B65" s="47"/>
      <c r="C65" s="47"/>
      <c r="D65" s="47"/>
      <c r="E65" s="47"/>
      <c r="F65" s="47"/>
      <c r="G65" s="47"/>
    </row>
    <row r="66" spans="1:8" ht="20.100000000000001" customHeight="1" thickTop="1" x14ac:dyDescent="0.2">
      <c r="A66" s="58" t="s">
        <v>135</v>
      </c>
      <c r="B66" s="66">
        <f t="shared" ref="B66:G66" si="15">B50+B54+B64</f>
        <v>8100</v>
      </c>
      <c r="C66" s="66">
        <f t="shared" si="15"/>
        <v>2100</v>
      </c>
      <c r="D66" s="66">
        <f t="shared" si="15"/>
        <v>2100</v>
      </c>
      <c r="E66" s="66">
        <f t="shared" si="15"/>
        <v>2100</v>
      </c>
      <c r="F66" s="66">
        <f t="shared" si="15"/>
        <v>2100</v>
      </c>
      <c r="G66" s="66">
        <f t="shared" si="15"/>
        <v>2100</v>
      </c>
      <c r="H66" s="59"/>
    </row>
    <row r="67" spans="1:8" ht="18" customHeight="1" x14ac:dyDescent="0.2">
      <c r="B67" s="79"/>
      <c r="C67" s="79"/>
      <c r="D67" s="79"/>
      <c r="E67" s="79"/>
      <c r="F67" s="79"/>
      <c r="G67" s="79"/>
    </row>
    <row r="68" spans="1:8" ht="20.100000000000001" customHeight="1" x14ac:dyDescent="0.2">
      <c r="A68" s="18" t="s">
        <v>122</v>
      </c>
      <c r="B68" s="50"/>
      <c r="C68" s="83"/>
      <c r="D68" s="83"/>
      <c r="E68" s="83"/>
      <c r="F68" s="83"/>
      <c r="G68" s="83"/>
      <c r="H68" s="48"/>
    </row>
    <row r="69" spans="1:8" ht="6.95" customHeight="1" x14ac:dyDescent="0.2">
      <c r="A69" s="86"/>
      <c r="B69" s="87"/>
      <c r="C69" s="88"/>
      <c r="D69" s="88"/>
      <c r="E69" s="88"/>
      <c r="F69" s="88"/>
      <c r="G69" s="88"/>
      <c r="H69" s="4"/>
    </row>
    <row r="70" spans="1:8" ht="18" customHeight="1" x14ac:dyDescent="0.2">
      <c r="A70" s="4"/>
      <c r="B70" s="56" t="s">
        <v>49</v>
      </c>
      <c r="C70" s="78" t="s">
        <v>3</v>
      </c>
      <c r="D70" s="78" t="s">
        <v>4</v>
      </c>
      <c r="E70" s="78" t="s">
        <v>5</v>
      </c>
      <c r="F70" s="78" t="s">
        <v>6</v>
      </c>
      <c r="G70" s="78" t="s">
        <v>7</v>
      </c>
      <c r="H70" s="4"/>
    </row>
    <row r="71" spans="1:8" ht="18" customHeight="1" x14ac:dyDescent="0.2">
      <c r="A71" s="69" t="s">
        <v>38</v>
      </c>
      <c r="B71" s="65">
        <v>50000</v>
      </c>
      <c r="C71" s="61">
        <f t="shared" ref="C71:G73" si="16">B71</f>
        <v>50000</v>
      </c>
      <c r="D71" s="61">
        <f t="shared" si="16"/>
        <v>50000</v>
      </c>
      <c r="E71" s="61">
        <f t="shared" si="16"/>
        <v>50000</v>
      </c>
      <c r="F71" s="61">
        <f t="shared" si="16"/>
        <v>50000</v>
      </c>
      <c r="G71" s="61">
        <f t="shared" si="16"/>
        <v>50000</v>
      </c>
      <c r="H71" s="4"/>
    </row>
    <row r="72" spans="1:8" ht="18" customHeight="1" x14ac:dyDescent="0.2">
      <c r="A72" s="69" t="s">
        <v>50</v>
      </c>
      <c r="B72" s="65">
        <v>250000</v>
      </c>
      <c r="C72" s="61">
        <f t="shared" si="16"/>
        <v>250000</v>
      </c>
      <c r="D72" s="61">
        <f t="shared" si="16"/>
        <v>250000</v>
      </c>
      <c r="E72" s="61">
        <f t="shared" si="16"/>
        <v>250000</v>
      </c>
      <c r="F72" s="61">
        <f t="shared" si="16"/>
        <v>250000</v>
      </c>
      <c r="G72" s="61">
        <f t="shared" si="16"/>
        <v>250000</v>
      </c>
      <c r="H72" s="4"/>
    </row>
    <row r="73" spans="1:8" ht="18" customHeight="1" x14ac:dyDescent="0.2">
      <c r="A73" s="69" t="s">
        <v>39</v>
      </c>
      <c r="B73" s="65">
        <v>0</v>
      </c>
      <c r="C73" s="61">
        <f t="shared" si="16"/>
        <v>0</v>
      </c>
      <c r="D73" s="61">
        <f t="shared" si="16"/>
        <v>0</v>
      </c>
      <c r="E73" s="61">
        <f t="shared" si="16"/>
        <v>0</v>
      </c>
      <c r="F73" s="61">
        <f t="shared" si="16"/>
        <v>0</v>
      </c>
      <c r="G73" s="61">
        <f t="shared" si="16"/>
        <v>0</v>
      </c>
      <c r="H73" s="4"/>
    </row>
    <row r="74" spans="1:8" ht="18" customHeight="1" x14ac:dyDescent="0.2">
      <c r="A74" s="69" t="s">
        <v>40</v>
      </c>
      <c r="B74" s="65">
        <v>0</v>
      </c>
      <c r="C74" s="61">
        <f>'Profit and Loss'!B77</f>
        <v>174415.44738738664</v>
      </c>
      <c r="D74" s="61">
        <f>C74+'Profit and Loss'!C77</f>
        <v>351845.49738738663</v>
      </c>
      <c r="E74" s="61">
        <f>D74+'Profit and Loss'!D77</f>
        <v>536005.94938738656</v>
      </c>
      <c r="F74" s="61">
        <f>E74+'Profit and Loss'!E77</f>
        <v>728932.62850738654</v>
      </c>
      <c r="G74" s="61">
        <f>F74+'Profit and Loss'!F77</f>
        <v>935281.64195698651</v>
      </c>
      <c r="H74" s="4"/>
    </row>
    <row r="75" spans="1:8" ht="6.95" customHeight="1" thickBot="1" x14ac:dyDescent="0.25">
      <c r="A75" s="4"/>
      <c r="B75" s="56"/>
      <c r="C75" s="56"/>
      <c r="D75" s="56"/>
      <c r="E75" s="56"/>
      <c r="F75" s="56"/>
      <c r="G75" s="56"/>
      <c r="H75" s="4"/>
    </row>
    <row r="76" spans="1:8" ht="20.100000000000001" customHeight="1" thickTop="1" x14ac:dyDescent="0.2">
      <c r="A76" s="58" t="s">
        <v>137</v>
      </c>
      <c r="B76" s="66">
        <f t="shared" ref="B76:G76" si="17">SUM(B71:B74)</f>
        <v>300000</v>
      </c>
      <c r="C76" s="66">
        <f>SUM(C71:C74)</f>
        <v>474415.44738738664</v>
      </c>
      <c r="D76" s="66">
        <f t="shared" si="17"/>
        <v>651845.49738738663</v>
      </c>
      <c r="E76" s="66">
        <f t="shared" si="17"/>
        <v>836005.94938738656</v>
      </c>
      <c r="F76" s="66">
        <f t="shared" si="17"/>
        <v>1028932.6285073865</v>
      </c>
      <c r="G76" s="66">
        <f t="shared" si="17"/>
        <v>1235281.6419569864</v>
      </c>
      <c r="H76" s="59"/>
    </row>
    <row r="77" spans="1:8" ht="18" customHeight="1" thickBot="1" x14ac:dyDescent="0.25">
      <c r="B77" s="47"/>
      <c r="C77" s="47"/>
      <c r="D77" s="47"/>
      <c r="E77" s="47"/>
      <c r="F77" s="47"/>
      <c r="G77" s="47"/>
    </row>
    <row r="78" spans="1:8" ht="20.100000000000001" customHeight="1" thickTop="1" thickBot="1" x14ac:dyDescent="0.25">
      <c r="A78" s="90" t="s">
        <v>138</v>
      </c>
      <c r="B78" s="113">
        <f t="shared" ref="B78:G78" si="18">B76+B66</f>
        <v>308100</v>
      </c>
      <c r="C78" s="113">
        <f t="shared" si="18"/>
        <v>476515.44738738664</v>
      </c>
      <c r="D78" s="113">
        <f t="shared" si="18"/>
        <v>653945.49738738663</v>
      </c>
      <c r="E78" s="113">
        <f t="shared" si="18"/>
        <v>838105.94938738656</v>
      </c>
      <c r="F78" s="113">
        <f t="shared" si="18"/>
        <v>1031032.6285073865</v>
      </c>
      <c r="G78" s="113">
        <f t="shared" si="18"/>
        <v>1237381.6419569864</v>
      </c>
      <c r="H78" s="89"/>
    </row>
    <row r="79" spans="1:8" ht="18" customHeight="1" thickTop="1" x14ac:dyDescent="0.2">
      <c r="B79" s="80"/>
      <c r="C79" s="80"/>
      <c r="D79" s="80"/>
      <c r="E79" s="80"/>
      <c r="F79" s="80"/>
      <c r="G79" s="80"/>
    </row>
  </sheetData>
  <mergeCells count="1">
    <mergeCell ref="A3:B3"/>
  </mergeCells>
  <phoneticPr fontId="5" type="noConversion"/>
  <pageMargins left="0.19685039370078741" right="0.19685039370078741" top="0.19685039370078741" bottom="0.19685039370078741" header="0.51181102362204722" footer="0.51181102362204722"/>
  <pageSetup paperSize="9"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topLeftCell="A7" workbookViewId="0">
      <selection activeCell="B44" sqref="B44"/>
    </sheetView>
  </sheetViews>
  <sheetFormatPr defaultRowHeight="18" customHeight="1" x14ac:dyDescent="0.2"/>
  <cols>
    <col min="1" max="1" width="37" style="11" customWidth="1"/>
    <col min="2" max="5" width="11.7109375" style="11" customWidth="1"/>
    <col min="6" max="6" width="18.5703125" style="11" customWidth="1"/>
    <col min="7" max="7" width="18.42578125" style="11" customWidth="1"/>
    <col min="8" max="8" width="4.7109375" style="11" customWidth="1"/>
    <col min="9" max="16384" width="9.140625" style="11"/>
  </cols>
  <sheetData>
    <row r="1" spans="1:8" ht="35.1" customHeight="1" thickBot="1" x14ac:dyDescent="0.25">
      <c r="A1" s="103" t="s">
        <v>140</v>
      </c>
      <c r="B1" s="103"/>
      <c r="C1" s="103"/>
      <c r="D1" s="103"/>
      <c r="E1" s="103"/>
      <c r="F1" s="103"/>
      <c r="G1" s="103"/>
      <c r="H1" s="103"/>
    </row>
    <row r="2" spans="1:8" ht="18" customHeight="1" thickTop="1" x14ac:dyDescent="0.2">
      <c r="A2" s="45"/>
      <c r="B2" s="45"/>
      <c r="C2" s="45"/>
      <c r="D2" s="45"/>
      <c r="E2" s="45"/>
      <c r="F2" s="45"/>
      <c r="G2" s="45"/>
      <c r="H2" s="45"/>
    </row>
    <row r="3" spans="1:8" ht="18" customHeight="1" x14ac:dyDescent="0.2">
      <c r="A3" s="116" t="s">
        <v>155</v>
      </c>
      <c r="B3" s="117"/>
    </row>
    <row r="5" spans="1:8" ht="18" customHeight="1" x14ac:dyDescent="0.2">
      <c r="A5" s="68" t="s">
        <v>65</v>
      </c>
      <c r="B5" s="92" t="s">
        <v>3</v>
      </c>
      <c r="C5" s="92" t="s">
        <v>4</v>
      </c>
      <c r="D5" s="92" t="s">
        <v>5</v>
      </c>
      <c r="E5" s="92" t="s">
        <v>6</v>
      </c>
      <c r="F5" s="92" t="s">
        <v>7</v>
      </c>
      <c r="G5" s="93" t="s">
        <v>51</v>
      </c>
      <c r="H5" s="53"/>
    </row>
    <row r="6" spans="1:8" ht="6.95" customHeight="1" x14ac:dyDescent="0.2">
      <c r="A6" s="4"/>
      <c r="B6" s="2"/>
      <c r="C6" s="2"/>
      <c r="D6" s="2"/>
      <c r="E6" s="2"/>
      <c r="F6" s="2"/>
      <c r="G6" s="2"/>
      <c r="H6" s="4"/>
    </row>
    <row r="7" spans="1:8" ht="18" customHeight="1" x14ac:dyDescent="0.2">
      <c r="A7" s="69" t="s">
        <v>54</v>
      </c>
      <c r="B7" s="61">
        <f>'Profit and Loss'!B77</f>
        <v>174415.44738738664</v>
      </c>
      <c r="C7" s="61">
        <f>'Profit and Loss'!C77</f>
        <v>177430.05</v>
      </c>
      <c r="D7" s="61">
        <f>'Profit and Loss'!D77</f>
        <v>184160.45199999993</v>
      </c>
      <c r="E7" s="61">
        <f>'Profit and Loss'!E77</f>
        <v>192926.67911999999</v>
      </c>
      <c r="F7" s="61">
        <f>'Profit and Loss'!F77</f>
        <v>206349.01344959997</v>
      </c>
      <c r="G7" s="61">
        <f t="shared" ref="G7:G12" si="0">SUM(B7:F7)</f>
        <v>935281.64195698651</v>
      </c>
      <c r="H7" s="4"/>
    </row>
    <row r="8" spans="1:8" ht="18" customHeight="1" x14ac:dyDescent="0.2">
      <c r="A8" s="69" t="s">
        <v>9</v>
      </c>
      <c r="B8" s="61">
        <f>'Profit and Loss'!B49</f>
        <v>6000</v>
      </c>
      <c r="C8" s="61">
        <f>'Profit and Loss'!C49</f>
        <v>6120</v>
      </c>
      <c r="D8" s="61">
        <f>'Profit and Loss'!D49</f>
        <v>6240</v>
      </c>
      <c r="E8" s="61">
        <f>'Profit and Loss'!E49</f>
        <v>6360</v>
      </c>
      <c r="F8" s="61">
        <f>'Profit and Loss'!F49</f>
        <v>6480</v>
      </c>
      <c r="G8" s="61">
        <f t="shared" si="0"/>
        <v>31200</v>
      </c>
      <c r="H8" s="4"/>
    </row>
    <row r="9" spans="1:8" ht="18" customHeight="1" x14ac:dyDescent="0.2">
      <c r="A9" s="69" t="s">
        <v>28</v>
      </c>
      <c r="B9" s="61">
        <f>'Balance Sheet'!B10-'Balance Sheet'!C10</f>
        <v>0</v>
      </c>
      <c r="C9" s="61">
        <f>'Balance Sheet'!C10-'Balance Sheet'!D10</f>
        <v>0</v>
      </c>
      <c r="D9" s="61">
        <f>'Balance Sheet'!D10-'Balance Sheet'!E10</f>
        <v>0</v>
      </c>
      <c r="E9" s="61">
        <f>'Balance Sheet'!E10-'Balance Sheet'!F10</f>
        <v>0</v>
      </c>
      <c r="F9" s="61">
        <f>'Balance Sheet'!F10-'Balance Sheet'!G10</f>
        <v>0</v>
      </c>
      <c r="G9" s="61">
        <f t="shared" si="0"/>
        <v>0</v>
      </c>
      <c r="H9" s="4"/>
    </row>
    <row r="10" spans="1:8" ht="18" customHeight="1" x14ac:dyDescent="0.2">
      <c r="A10" s="69" t="s">
        <v>53</v>
      </c>
      <c r="B10" s="61">
        <f>'Balance Sheet'!B11-'Balance Sheet'!C11</f>
        <v>0</v>
      </c>
      <c r="C10" s="61">
        <f>'Balance Sheet'!C11-'Balance Sheet'!D11</f>
        <v>0</v>
      </c>
      <c r="D10" s="61">
        <f>'Balance Sheet'!D11-'Balance Sheet'!E11</f>
        <v>0</v>
      </c>
      <c r="E10" s="61">
        <f>'Balance Sheet'!E11-'Balance Sheet'!F11</f>
        <v>0</v>
      </c>
      <c r="F10" s="61">
        <f>'Balance Sheet'!F11-'Balance Sheet'!G11</f>
        <v>0</v>
      </c>
      <c r="G10" s="61">
        <f t="shared" si="0"/>
        <v>0</v>
      </c>
      <c r="H10" s="4"/>
    </row>
    <row r="11" spans="1:8" ht="18" customHeight="1" x14ac:dyDescent="0.2">
      <c r="A11" s="69" t="s">
        <v>34</v>
      </c>
      <c r="B11" s="61">
        <f>'Balance Sheet'!B44-'Balance Sheet'!C44</f>
        <v>0</v>
      </c>
      <c r="C11" s="61">
        <f>'Balance Sheet'!C44-'Balance Sheet'!D44</f>
        <v>0</v>
      </c>
      <c r="D11" s="61">
        <f>'Balance Sheet'!D44-'Balance Sheet'!E44</f>
        <v>0</v>
      </c>
      <c r="E11" s="61">
        <f>'Balance Sheet'!E44-'Balance Sheet'!F44</f>
        <v>0</v>
      </c>
      <c r="F11" s="61">
        <f>'Balance Sheet'!F44-'Balance Sheet'!G44</f>
        <v>0</v>
      </c>
      <c r="G11" s="61">
        <f t="shared" si="0"/>
        <v>0</v>
      </c>
      <c r="H11" s="4"/>
    </row>
    <row r="12" spans="1:8" ht="18" customHeight="1" x14ac:dyDescent="0.2">
      <c r="A12" s="69" t="s">
        <v>52</v>
      </c>
      <c r="B12" s="65">
        <v>0</v>
      </c>
      <c r="C12" s="61">
        <f t="shared" ref="C12:F14" si="1">B12</f>
        <v>0</v>
      </c>
      <c r="D12" s="61">
        <f t="shared" si="1"/>
        <v>0</v>
      </c>
      <c r="E12" s="61">
        <f t="shared" si="1"/>
        <v>0</v>
      </c>
      <c r="F12" s="61">
        <f t="shared" si="1"/>
        <v>0</v>
      </c>
      <c r="G12" s="61">
        <f t="shared" si="0"/>
        <v>0</v>
      </c>
      <c r="H12" s="4"/>
    </row>
    <row r="13" spans="1:8" ht="18" customHeight="1" x14ac:dyDescent="0.2">
      <c r="A13" s="69" t="s">
        <v>41</v>
      </c>
      <c r="B13" s="65">
        <v>0</v>
      </c>
      <c r="C13" s="61">
        <f t="shared" si="1"/>
        <v>0</v>
      </c>
      <c r="D13" s="61">
        <f t="shared" si="1"/>
        <v>0</v>
      </c>
      <c r="E13" s="61">
        <f t="shared" si="1"/>
        <v>0</v>
      </c>
      <c r="F13" s="61">
        <f t="shared" si="1"/>
        <v>0</v>
      </c>
      <c r="G13" s="61">
        <f>SUM(B13:F13)</f>
        <v>0</v>
      </c>
      <c r="H13" s="4"/>
    </row>
    <row r="14" spans="1:8" ht="18" customHeight="1" x14ac:dyDescent="0.2">
      <c r="A14" s="69" t="s">
        <v>55</v>
      </c>
      <c r="B14" s="65">
        <v>0</v>
      </c>
      <c r="C14" s="61">
        <f t="shared" si="1"/>
        <v>0</v>
      </c>
      <c r="D14" s="61">
        <f t="shared" si="1"/>
        <v>0</v>
      </c>
      <c r="E14" s="61">
        <f t="shared" si="1"/>
        <v>0</v>
      </c>
      <c r="F14" s="61">
        <f t="shared" si="1"/>
        <v>0</v>
      </c>
      <c r="G14" s="61">
        <f>SUM(B14:F14)</f>
        <v>0</v>
      </c>
      <c r="H14" s="4"/>
    </row>
    <row r="15" spans="1:8" ht="6.95" customHeight="1" x14ac:dyDescent="0.2">
      <c r="A15" s="4"/>
      <c r="B15" s="61"/>
      <c r="C15" s="61"/>
      <c r="D15" s="61"/>
      <c r="E15" s="61"/>
      <c r="F15" s="61"/>
      <c r="G15" s="61"/>
      <c r="H15" s="4"/>
    </row>
    <row r="16" spans="1:8" ht="18" customHeight="1" x14ac:dyDescent="0.2">
      <c r="A16" s="68" t="s">
        <v>66</v>
      </c>
      <c r="B16" s="62">
        <f>SUM(B7:B14)</f>
        <v>180415.44738738664</v>
      </c>
      <c r="C16" s="62">
        <f>SUM(C7:C14)</f>
        <v>183550.05</v>
      </c>
      <c r="D16" s="62">
        <f>SUM(D7:D14)</f>
        <v>190400.45199999993</v>
      </c>
      <c r="E16" s="62">
        <f>SUM(E7:E14)</f>
        <v>199286.67911999999</v>
      </c>
      <c r="F16" s="62">
        <f>SUM(F7:F14)</f>
        <v>212829.01344959997</v>
      </c>
      <c r="G16" s="62">
        <f>SUM(B16:F16)</f>
        <v>966481.64195698651</v>
      </c>
      <c r="H16" s="53"/>
    </row>
    <row r="17" spans="1:8" ht="18" customHeight="1" x14ac:dyDescent="0.2">
      <c r="B17" s="91"/>
      <c r="C17" s="91"/>
      <c r="D17" s="91"/>
      <c r="E17" s="91"/>
      <c r="F17" s="91"/>
      <c r="G17" s="91"/>
    </row>
    <row r="18" spans="1:8" ht="18" customHeight="1" x14ac:dyDescent="0.2">
      <c r="A18" s="68" t="s">
        <v>68</v>
      </c>
      <c r="B18" s="92" t="s">
        <v>3</v>
      </c>
      <c r="C18" s="92" t="s">
        <v>4</v>
      </c>
      <c r="D18" s="92" t="s">
        <v>5</v>
      </c>
      <c r="E18" s="92" t="s">
        <v>6</v>
      </c>
      <c r="F18" s="92" t="s">
        <v>7</v>
      </c>
      <c r="G18" s="93" t="s">
        <v>51</v>
      </c>
      <c r="H18" s="53"/>
    </row>
    <row r="19" spans="1:8" ht="6.95" customHeight="1" x14ac:dyDescent="0.2">
      <c r="A19" s="4"/>
      <c r="B19" s="61"/>
      <c r="C19" s="61"/>
      <c r="D19" s="61"/>
      <c r="E19" s="61"/>
      <c r="F19" s="61"/>
      <c r="G19" s="61"/>
      <c r="H19" s="4"/>
    </row>
    <row r="20" spans="1:8" ht="18" customHeight="1" x14ac:dyDescent="0.2">
      <c r="A20" s="69" t="s">
        <v>56</v>
      </c>
      <c r="B20" s="61">
        <f>-1 * MAX(0,SUM('Balance Sheet'!C20:C23)-SUM('Balance Sheet'!B20:B23))</f>
        <v>0</v>
      </c>
      <c r="C20" s="61">
        <f>-1 * MAX(0,SUM('Balance Sheet'!D20:D23)-SUM('Balance Sheet'!C20:C23))</f>
        <v>0</v>
      </c>
      <c r="D20" s="61">
        <f>-1 * MAX(0,SUM('Balance Sheet'!E20:E23)-SUM('Balance Sheet'!D20:D23))</f>
        <v>0</v>
      </c>
      <c r="E20" s="61">
        <f>-1 * MAX(0,SUM('Balance Sheet'!F20:F23)-SUM('Balance Sheet'!E20:E23))</f>
        <v>0</v>
      </c>
      <c r="F20" s="61">
        <f>-1 * MAX(0,SUM('Balance Sheet'!G20:G23)-SUM('Balance Sheet'!F20:F23))</f>
        <v>0</v>
      </c>
      <c r="G20" s="61">
        <f>SUM(B20:F20)</f>
        <v>0</v>
      </c>
      <c r="H20" s="4"/>
    </row>
    <row r="21" spans="1:8" ht="18" customHeight="1" x14ac:dyDescent="0.2">
      <c r="A21" s="69" t="s">
        <v>64</v>
      </c>
      <c r="B21" s="65">
        <v>0</v>
      </c>
      <c r="C21" s="65">
        <v>0</v>
      </c>
      <c r="D21" s="65"/>
      <c r="E21" s="65">
        <v>0</v>
      </c>
      <c r="F21" s="65">
        <v>0</v>
      </c>
      <c r="G21" s="61">
        <f>SUM(B21:F21)</f>
        <v>0</v>
      </c>
      <c r="H21" s="4"/>
    </row>
    <row r="22" spans="1:8" ht="18" customHeight="1" x14ac:dyDescent="0.2">
      <c r="A22" s="69" t="s">
        <v>57</v>
      </c>
      <c r="B22" s="61">
        <f>(-1*MIN(0,SUM('Balance Sheet'!C20:C23)-SUM('Balance Sheet'!B20:B23))-'Profit and Loss'!B37)</f>
        <v>0</v>
      </c>
      <c r="C22" s="61">
        <f>(-1*MIN(0,SUM('Balance Sheet'!D20:D23)-SUM('Balance Sheet'!C20:C23))-'Profit and Loss'!C37)</f>
        <v>0</v>
      </c>
      <c r="D22" s="61">
        <f>(-1*MIN(0,SUM('Balance Sheet'!E20:E23)-SUM('Balance Sheet'!D20:D23))-'Profit and Loss'!D37)</f>
        <v>-1000</v>
      </c>
      <c r="E22" s="61">
        <f>(-1*MIN(0,SUM('Balance Sheet'!F20:F23)-SUM('Balance Sheet'!E20:E23))-'Profit and Loss'!E37)</f>
        <v>0</v>
      </c>
      <c r="F22" s="61">
        <f>(-1*MIN(0,SUM('Balance Sheet'!G20:G23)-SUM('Balance Sheet'!F20:F23))-'Profit and Loss'!F37)</f>
        <v>0</v>
      </c>
      <c r="G22" s="61">
        <f>SUM(B22:F22)</f>
        <v>-1000</v>
      </c>
      <c r="H22" s="4"/>
    </row>
    <row r="23" spans="1:8" ht="18" customHeight="1" x14ac:dyDescent="0.2">
      <c r="A23" s="69" t="s">
        <v>58</v>
      </c>
      <c r="B23" s="65">
        <v>0</v>
      </c>
      <c r="C23" s="65">
        <v>0</v>
      </c>
      <c r="D23" s="65">
        <v>0</v>
      </c>
      <c r="E23" s="65">
        <v>0</v>
      </c>
      <c r="F23" s="65">
        <v>0</v>
      </c>
      <c r="G23" s="61">
        <f>SUM(B23:F23)</f>
        <v>0</v>
      </c>
      <c r="H23" s="4"/>
    </row>
    <row r="24" spans="1:8" ht="6.95" customHeight="1" x14ac:dyDescent="0.2">
      <c r="A24" s="4"/>
      <c r="B24" s="61"/>
      <c r="C24" s="61"/>
      <c r="D24" s="61"/>
      <c r="E24" s="61"/>
      <c r="F24" s="61"/>
      <c r="G24" s="61"/>
      <c r="H24" s="4"/>
    </row>
    <row r="25" spans="1:8" ht="18" customHeight="1" x14ac:dyDescent="0.2">
      <c r="A25" s="68" t="s">
        <v>67</v>
      </c>
      <c r="B25" s="62">
        <f>SUM(B20:B23)</f>
        <v>0</v>
      </c>
      <c r="C25" s="62">
        <f>SUM(C20:C23)</f>
        <v>0</v>
      </c>
      <c r="D25" s="62">
        <f>SUM(D20:D23)</f>
        <v>-1000</v>
      </c>
      <c r="E25" s="62">
        <f>SUM(E20:E23)</f>
        <v>0</v>
      </c>
      <c r="F25" s="62">
        <f>SUM(F20:F23)</f>
        <v>0</v>
      </c>
      <c r="G25" s="62">
        <f>SUM(B25:F25)</f>
        <v>-1000</v>
      </c>
      <c r="H25" s="53"/>
    </row>
    <row r="26" spans="1:8" ht="18" customHeight="1" x14ac:dyDescent="0.2">
      <c r="B26" s="91"/>
      <c r="C26" s="91"/>
      <c r="D26" s="91"/>
      <c r="E26" s="91"/>
      <c r="F26" s="91"/>
      <c r="G26" s="91"/>
    </row>
    <row r="27" spans="1:8" ht="18" customHeight="1" x14ac:dyDescent="0.2">
      <c r="A27" s="68" t="s">
        <v>69</v>
      </c>
      <c r="B27" s="92" t="s">
        <v>3</v>
      </c>
      <c r="C27" s="92" t="s">
        <v>4</v>
      </c>
      <c r="D27" s="92" t="s">
        <v>5</v>
      </c>
      <c r="E27" s="92" t="s">
        <v>6</v>
      </c>
      <c r="F27" s="92" t="s">
        <v>7</v>
      </c>
      <c r="G27" s="93" t="s">
        <v>51</v>
      </c>
      <c r="H27" s="53"/>
    </row>
    <row r="28" spans="1:8" ht="6.95" customHeight="1" x14ac:dyDescent="0.2">
      <c r="A28" s="4"/>
      <c r="B28" s="61"/>
      <c r="C28" s="61"/>
      <c r="D28" s="61"/>
      <c r="E28" s="61"/>
      <c r="F28" s="61"/>
      <c r="G28" s="61"/>
      <c r="H28" s="4"/>
    </row>
    <row r="29" spans="1:8" ht="18" customHeight="1" x14ac:dyDescent="0.2">
      <c r="A29" s="69" t="s">
        <v>59</v>
      </c>
      <c r="B29" s="61">
        <f>SUM('Balance Sheet'!C54:C55)-SUM('Balance Sheet'!B54:B55)</f>
        <v>94000</v>
      </c>
      <c r="C29" s="61">
        <f>SUM('Balance Sheet'!D54:D55)-SUM('Balance Sheet'!C54:C55)</f>
        <v>-50000</v>
      </c>
      <c r="D29" s="61">
        <f>SUM('Balance Sheet'!E54:E55)-SUM('Balance Sheet'!D54:D55)</f>
        <v>25000</v>
      </c>
      <c r="E29" s="61">
        <f>SUM('Balance Sheet'!F54:F55)-SUM('Balance Sheet'!E54:E55)</f>
        <v>50000</v>
      </c>
      <c r="F29" s="61">
        <f>SUM('Balance Sheet'!G54:G55)-SUM('Balance Sheet'!F54:F55)</f>
        <v>-75000</v>
      </c>
      <c r="G29" s="61">
        <f>SUM(B29:F29)</f>
        <v>44000</v>
      </c>
      <c r="H29" s="4"/>
    </row>
    <row r="30" spans="1:8" ht="18" customHeight="1" x14ac:dyDescent="0.2">
      <c r="A30" s="69" t="s">
        <v>60</v>
      </c>
      <c r="B30" s="65">
        <v>0</v>
      </c>
      <c r="C30" s="61">
        <f t="shared" ref="C30:F33" si="2">B30</f>
        <v>0</v>
      </c>
      <c r="D30" s="61">
        <f t="shared" si="2"/>
        <v>0</v>
      </c>
      <c r="E30" s="61">
        <f t="shared" si="2"/>
        <v>0</v>
      </c>
      <c r="F30" s="61">
        <f t="shared" si="2"/>
        <v>0</v>
      </c>
      <c r="G30" s="61">
        <f t="shared" ref="G30:G35" si="3">SUM(B30:F30)</f>
        <v>0</v>
      </c>
      <c r="H30" s="4"/>
    </row>
    <row r="31" spans="1:8" ht="18" customHeight="1" x14ac:dyDescent="0.2">
      <c r="A31" s="69" t="s">
        <v>61</v>
      </c>
      <c r="B31" s="65">
        <v>0</v>
      </c>
      <c r="C31" s="61">
        <f t="shared" si="2"/>
        <v>0</v>
      </c>
      <c r="D31" s="61">
        <f t="shared" si="2"/>
        <v>0</v>
      </c>
      <c r="E31" s="61">
        <f t="shared" si="2"/>
        <v>0</v>
      </c>
      <c r="F31" s="61">
        <f t="shared" si="2"/>
        <v>0</v>
      </c>
      <c r="G31" s="61">
        <f t="shared" si="3"/>
        <v>0</v>
      </c>
      <c r="H31" s="4"/>
    </row>
    <row r="32" spans="1:8" ht="18" customHeight="1" x14ac:dyDescent="0.2">
      <c r="A32" s="69" t="s">
        <v>62</v>
      </c>
      <c r="B32" s="65">
        <v>0</v>
      </c>
      <c r="C32" s="61">
        <f t="shared" si="2"/>
        <v>0</v>
      </c>
      <c r="D32" s="61">
        <f t="shared" si="2"/>
        <v>0</v>
      </c>
      <c r="E32" s="61">
        <f t="shared" si="2"/>
        <v>0</v>
      </c>
      <c r="F32" s="61">
        <f t="shared" si="2"/>
        <v>0</v>
      </c>
      <c r="G32" s="61">
        <f t="shared" si="3"/>
        <v>0</v>
      </c>
      <c r="H32" s="4"/>
    </row>
    <row r="33" spans="1:8" ht="18" customHeight="1" x14ac:dyDescent="0.2">
      <c r="A33" s="69" t="s">
        <v>63</v>
      </c>
      <c r="B33" s="65">
        <v>0</v>
      </c>
      <c r="C33" s="61">
        <f t="shared" si="2"/>
        <v>0</v>
      </c>
      <c r="D33" s="61">
        <f t="shared" si="2"/>
        <v>0</v>
      </c>
      <c r="E33" s="61">
        <f t="shared" si="2"/>
        <v>0</v>
      </c>
      <c r="F33" s="61">
        <f t="shared" si="2"/>
        <v>0</v>
      </c>
      <c r="G33" s="61">
        <f t="shared" si="3"/>
        <v>0</v>
      </c>
      <c r="H33" s="4"/>
    </row>
    <row r="34" spans="1:8" ht="6.95" customHeight="1" x14ac:dyDescent="0.2">
      <c r="A34" s="4"/>
      <c r="B34" s="61"/>
      <c r="C34" s="61"/>
      <c r="D34" s="61"/>
      <c r="E34" s="61"/>
      <c r="F34" s="61"/>
      <c r="G34" s="61"/>
      <c r="H34" s="4"/>
    </row>
    <row r="35" spans="1:8" ht="18" customHeight="1" x14ac:dyDescent="0.2">
      <c r="A35" s="68" t="s">
        <v>70</v>
      </c>
      <c r="B35" s="62">
        <f>SUM(B29:B33)</f>
        <v>94000</v>
      </c>
      <c r="C35" s="62">
        <f>SUM(C29:C33)</f>
        <v>-50000</v>
      </c>
      <c r="D35" s="62">
        <f>SUM(D29:D33)</f>
        <v>25000</v>
      </c>
      <c r="E35" s="62">
        <f>SUM(E29:E33)</f>
        <v>50000</v>
      </c>
      <c r="F35" s="62">
        <f>SUM(F29:F33)</f>
        <v>-75000</v>
      </c>
      <c r="G35" s="62">
        <f t="shared" si="3"/>
        <v>44000</v>
      </c>
      <c r="H35" s="53"/>
    </row>
    <row r="36" spans="1:8" ht="18" customHeight="1" x14ac:dyDescent="0.2">
      <c r="B36" s="91"/>
      <c r="C36" s="91"/>
      <c r="D36" s="91"/>
      <c r="E36" s="91"/>
      <c r="F36" s="91"/>
      <c r="G36" s="91"/>
    </row>
    <row r="37" spans="1:8" ht="18" customHeight="1" x14ac:dyDescent="0.2">
      <c r="A37" s="68" t="s">
        <v>73</v>
      </c>
      <c r="B37" s="62">
        <f>B35+B25+B16</f>
        <v>274415.44738738664</v>
      </c>
      <c r="C37" s="62">
        <f>C35+C25+C16</f>
        <v>133550.04999999999</v>
      </c>
      <c r="D37" s="62">
        <f>D35+D25+D16</f>
        <v>214400.45199999993</v>
      </c>
      <c r="E37" s="62">
        <f>E35+E25+E16</f>
        <v>249286.67911999999</v>
      </c>
      <c r="F37" s="62">
        <f>F35+F25+F16</f>
        <v>137829.01344959997</v>
      </c>
      <c r="G37" s="62">
        <f>SUM(B37:F37)</f>
        <v>1009481.6419569865</v>
      </c>
      <c r="H37" s="53"/>
    </row>
    <row r="38" spans="1:8" ht="18" customHeight="1" x14ac:dyDescent="0.2">
      <c r="B38" s="91"/>
      <c r="C38" s="91"/>
      <c r="D38" s="91"/>
      <c r="E38" s="91"/>
      <c r="F38" s="91"/>
      <c r="G38" s="91"/>
    </row>
    <row r="39" spans="1:8" ht="18" customHeight="1" x14ac:dyDescent="0.2">
      <c r="A39" s="68" t="s">
        <v>72</v>
      </c>
      <c r="B39" s="62">
        <f>'Balance Sheet'!B9</f>
        <v>80000</v>
      </c>
      <c r="C39" s="62">
        <f>B41</f>
        <v>354415.44738738664</v>
      </c>
      <c r="D39" s="62">
        <f>C41</f>
        <v>487965.49738738663</v>
      </c>
      <c r="E39" s="62">
        <f>D41</f>
        <v>702365.94938738656</v>
      </c>
      <c r="F39" s="62">
        <f>E41</f>
        <v>951652.62850738654</v>
      </c>
      <c r="G39" s="62"/>
      <c r="H39" s="53"/>
    </row>
    <row r="40" spans="1:8" ht="18" customHeight="1" x14ac:dyDescent="0.2">
      <c r="B40" s="91"/>
      <c r="C40" s="91"/>
      <c r="D40" s="91"/>
      <c r="E40" s="91"/>
      <c r="F40" s="91"/>
      <c r="G40" s="91"/>
    </row>
    <row r="41" spans="1:8" ht="18" customHeight="1" x14ac:dyDescent="0.2">
      <c r="A41" s="68" t="s">
        <v>71</v>
      </c>
      <c r="B41" s="62">
        <f>B39+B37</f>
        <v>354415.44738738664</v>
      </c>
      <c r="C41" s="62">
        <f>C39+C37</f>
        <v>487965.49738738663</v>
      </c>
      <c r="D41" s="62">
        <f>D39+D37</f>
        <v>702365.94938738656</v>
      </c>
      <c r="E41" s="62">
        <f>E39+E37</f>
        <v>951652.62850738654</v>
      </c>
      <c r="F41" s="62">
        <f>F39+F37</f>
        <v>1089481.6419569864</v>
      </c>
      <c r="G41" s="62"/>
      <c r="H41" s="53"/>
    </row>
  </sheetData>
  <mergeCells count="1">
    <mergeCell ref="A3:B3"/>
  </mergeCells>
  <phoneticPr fontId="5" type="noConversion"/>
  <pageMargins left="0.19685039370078741" right="0.19685039370078741" top="0.19685039370078741" bottom="0.19685039370078741" header="0.51181102362204722" footer="0.51181102362204722"/>
  <pageSetup paperSize="9" scale="90" orientation="portrait" r:id="rId1"/>
  <headerFooter alignWithMargins="0"/>
  <ignoredErrors>
    <ignoredError sqref="B2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8"/>
  <sheetViews>
    <sheetView showGridLines="0" zoomScale="90" zoomScaleNormal="90" workbookViewId="0">
      <selection activeCell="A3" sqref="A3:C3"/>
    </sheetView>
  </sheetViews>
  <sheetFormatPr defaultRowHeight="18" customHeight="1" x14ac:dyDescent="0.2"/>
  <cols>
    <col min="1" max="1" width="11.85546875" style="46" customWidth="1"/>
    <col min="2" max="5" width="21.7109375" style="84" customWidth="1"/>
    <col min="6" max="6" width="3.7109375" style="11" customWidth="1"/>
    <col min="7" max="16384" width="9.140625" style="11"/>
  </cols>
  <sheetData>
    <row r="1" spans="1:8" ht="35.1" customHeight="1" thickBot="1" x14ac:dyDescent="0.25">
      <c r="A1" s="100" t="s">
        <v>144</v>
      </c>
      <c r="B1" s="101"/>
      <c r="C1" s="101"/>
      <c r="D1" s="101"/>
      <c r="E1" s="101"/>
      <c r="F1" s="102"/>
    </row>
    <row r="2" spans="1:8" ht="18" customHeight="1" thickTop="1" x14ac:dyDescent="0.2"/>
    <row r="3" spans="1:8" ht="18" customHeight="1" x14ac:dyDescent="0.2">
      <c r="A3" s="116" t="s">
        <v>154</v>
      </c>
      <c r="B3" s="118"/>
      <c r="C3" s="117"/>
    </row>
    <row r="5" spans="1:8" ht="18" customHeight="1" x14ac:dyDescent="0.2">
      <c r="A5" s="12" t="s">
        <v>150</v>
      </c>
    </row>
    <row r="7" spans="1:8" ht="20.100000000000001" customHeight="1" x14ac:dyDescent="0.2">
      <c r="A7" s="95" t="s">
        <v>145</v>
      </c>
      <c r="B7" s="96" t="s">
        <v>146</v>
      </c>
      <c r="C7" s="96" t="s">
        <v>147</v>
      </c>
      <c r="D7" s="96" t="s">
        <v>148</v>
      </c>
      <c r="E7" s="96" t="s">
        <v>149</v>
      </c>
      <c r="F7" s="97"/>
    </row>
    <row r="8" spans="1:8" ht="6.95" customHeight="1" x14ac:dyDescent="0.2">
      <c r="A8" s="110"/>
      <c r="B8" s="111">
        <f>'Model Inputs'!$B$50</f>
        <v>6000</v>
      </c>
      <c r="C8" s="111"/>
      <c r="D8" s="111"/>
      <c r="E8" s="111"/>
      <c r="F8" s="112"/>
    </row>
    <row r="9" spans="1:8" ht="18" customHeight="1" x14ac:dyDescent="0.2">
      <c r="A9" s="46">
        <f>IF(A8&gt;='Model Inputs'!$B$52,"",A8+1)</f>
        <v>1</v>
      </c>
      <c r="B9" s="84">
        <f>IF(A9="","",B8-D3)</f>
        <v>6000</v>
      </c>
      <c r="C9" s="91">
        <f>IF(A9="","",-PMT('Model Inputs'!$B$53,'Model Inputs'!$B$52,'Model Inputs'!$B$50))</f>
        <v>513.33959673968616</v>
      </c>
      <c r="D9" s="91">
        <f>IF(A9="","",C9-E9)</f>
        <v>488.89485403779605</v>
      </c>
      <c r="E9" s="94">
        <f>IF(A9="","",'Model Inputs'!$B$53*B9)</f>
        <v>24.444742701890121</v>
      </c>
    </row>
    <row r="10" spans="1:8" ht="18" customHeight="1" x14ac:dyDescent="0.2">
      <c r="A10" s="46">
        <f>IF(A9&gt;='Model Inputs'!$B$52,"",A9+1)</f>
        <v>2</v>
      </c>
      <c r="B10" s="84">
        <f t="shared" ref="B10:B73" si="0">IF(A10="","",B9-D9)</f>
        <v>5511.105145962204</v>
      </c>
      <c r="C10" s="91">
        <f>IF(A10="","",-PMT('Model Inputs'!$B$53,'Model Inputs'!$B$52,'Model Inputs'!$B$50))</f>
        <v>513.33959673968616</v>
      </c>
      <c r="D10" s="91">
        <f t="shared" ref="D10:D73" si="1">IF(A10="","",C10-E10)</f>
        <v>490.88667219033471</v>
      </c>
      <c r="E10" s="94">
        <f>IF(A10="","",'Model Inputs'!$B$53*B10)</f>
        <v>22.452924549351447</v>
      </c>
    </row>
    <row r="11" spans="1:8" ht="18" customHeight="1" x14ac:dyDescent="0.2">
      <c r="A11" s="46">
        <f>IF(A10&gt;='Model Inputs'!$B$52,"",A10+1)</f>
        <v>3</v>
      </c>
      <c r="B11" s="84">
        <f t="shared" si="0"/>
        <v>5020.218473771869</v>
      </c>
      <c r="C11" s="91">
        <f>IF(A11="","",-PMT('Model Inputs'!$B$53,'Model Inputs'!$B$52,'Model Inputs'!$B$50))</f>
        <v>513.33959673968616</v>
      </c>
      <c r="D11" s="91">
        <f t="shared" si="1"/>
        <v>492.88660525658133</v>
      </c>
      <c r="E11" s="94">
        <f>IF(A11="","",'Model Inputs'!$B$53*B11)</f>
        <v>20.45299148310481</v>
      </c>
      <c r="H11" s="98"/>
    </row>
    <row r="12" spans="1:8" ht="18" customHeight="1" x14ac:dyDescent="0.2">
      <c r="A12" s="46">
        <f>IF(A11&gt;='Model Inputs'!$B$52,"",A11+1)</f>
        <v>4</v>
      </c>
      <c r="B12" s="84">
        <f t="shared" si="0"/>
        <v>4527.3318685152881</v>
      </c>
      <c r="C12" s="91">
        <f>IF(A12="","",-PMT('Model Inputs'!$B$53,'Model Inputs'!$B$52,'Model Inputs'!$B$50))</f>
        <v>513.33959673968616</v>
      </c>
      <c r="D12" s="91">
        <f t="shared" si="1"/>
        <v>494.89468629769885</v>
      </c>
      <c r="E12" s="94">
        <f>IF(A12="","",'Model Inputs'!$B$53*B12)</f>
        <v>18.444910441987275</v>
      </c>
    </row>
    <row r="13" spans="1:8" ht="18" customHeight="1" x14ac:dyDescent="0.2">
      <c r="A13" s="46">
        <f>IF(A12&gt;='Model Inputs'!$B$52,"",A12+1)</f>
        <v>5</v>
      </c>
      <c r="B13" s="84">
        <f t="shared" si="0"/>
        <v>4032.437182217589</v>
      </c>
      <c r="C13" s="91">
        <f>IF(A13="","",-PMT('Model Inputs'!$B$53,'Model Inputs'!$B$52,'Model Inputs'!$B$50))</f>
        <v>513.33959673968616</v>
      </c>
      <c r="D13" s="91">
        <f t="shared" si="1"/>
        <v>496.91094850954551</v>
      </c>
      <c r="E13" s="94">
        <f>IF(A13="","",'Model Inputs'!$B$53*B13)</f>
        <v>16.428648230140627</v>
      </c>
    </row>
    <row r="14" spans="1:8" ht="18" customHeight="1" x14ac:dyDescent="0.2">
      <c r="A14" s="46">
        <f>IF(A13&gt;='Model Inputs'!$B$52,"",A13+1)</f>
        <v>6</v>
      </c>
      <c r="B14" s="84">
        <f t="shared" si="0"/>
        <v>3535.5262337080435</v>
      </c>
      <c r="C14" s="91">
        <f>IF(A14="","",-PMT('Model Inputs'!$B$53,'Model Inputs'!$B$52,'Model Inputs'!$B$50))</f>
        <v>513.33959673968616</v>
      </c>
      <c r="D14" s="91">
        <f t="shared" si="1"/>
        <v>498.93542522322355</v>
      </c>
      <c r="E14" s="94">
        <f>IF(A14="","",'Model Inputs'!$B$53*B14)</f>
        <v>14.404171516462627</v>
      </c>
    </row>
    <row r="15" spans="1:8" ht="18" customHeight="1" x14ac:dyDescent="0.2">
      <c r="A15" s="46">
        <f>IF(A14&gt;='Model Inputs'!$B$52,"",A14+1)</f>
        <v>7</v>
      </c>
      <c r="B15" s="84">
        <f t="shared" si="0"/>
        <v>3036.5908084848197</v>
      </c>
      <c r="C15" s="91">
        <f>IF(A15="","",-PMT('Model Inputs'!$B$53,'Model Inputs'!$B$52,'Model Inputs'!$B$50))</f>
        <v>513.33959673968616</v>
      </c>
      <c r="D15" s="91">
        <f t="shared" si="1"/>
        <v>500.96814990563018</v>
      </c>
      <c r="E15" s="94">
        <f>IF(A15="","",'Model Inputs'!$B$53*B15)</f>
        <v>12.371446834055986</v>
      </c>
    </row>
    <row r="16" spans="1:8" ht="18" customHeight="1" x14ac:dyDescent="0.2">
      <c r="A16" s="46">
        <f>IF(A15&gt;='Model Inputs'!$B$52,"",A15+1)</f>
        <v>8</v>
      </c>
      <c r="B16" s="84">
        <f t="shared" si="0"/>
        <v>2535.6226585791896</v>
      </c>
      <c r="C16" s="91">
        <f>IF(A16="","",-PMT('Model Inputs'!$B$53,'Model Inputs'!$B$52,'Model Inputs'!$B$50))</f>
        <v>513.33959673968616</v>
      </c>
      <c r="D16" s="91">
        <f t="shared" si="1"/>
        <v>503.009156160011</v>
      </c>
      <c r="E16" s="94">
        <f>IF(A16="","",'Model Inputs'!$B$53*B16)</f>
        <v>10.330440579675145</v>
      </c>
    </row>
    <row r="17" spans="1:5" ht="18" customHeight="1" x14ac:dyDescent="0.2">
      <c r="A17" s="46">
        <f>IF(A16&gt;='Model Inputs'!$B$52,"",A16+1)</f>
        <v>9</v>
      </c>
      <c r="B17" s="84">
        <f t="shared" si="0"/>
        <v>2032.6135024191785</v>
      </c>
      <c r="C17" s="91">
        <f>IF(A17="","",-PMT('Model Inputs'!$B$53,'Model Inputs'!$B$52,'Model Inputs'!$B$50))</f>
        <v>513.33959673968616</v>
      </c>
      <c r="D17" s="91">
        <f t="shared" si="1"/>
        <v>505.05847772651538</v>
      </c>
      <c r="E17" s="94">
        <f>IF(A17="","",'Model Inputs'!$B$53*B17)</f>
        <v>8.2811190131707555</v>
      </c>
    </row>
    <row r="18" spans="1:5" ht="18" customHeight="1" x14ac:dyDescent="0.2">
      <c r="A18" s="46">
        <f>IF(A17&gt;='Model Inputs'!$B$52,"",A17+1)</f>
        <v>10</v>
      </c>
      <c r="B18" s="84">
        <f t="shared" si="0"/>
        <v>1527.5550246926632</v>
      </c>
      <c r="C18" s="91">
        <f>IF(A18="","",-PMT('Model Inputs'!$B$53,'Model Inputs'!$B$52,'Model Inputs'!$B$50))</f>
        <v>513.33959673968616</v>
      </c>
      <c r="D18" s="91">
        <f t="shared" si="1"/>
        <v>507.11614848275423</v>
      </c>
      <c r="E18" s="94">
        <f>IF(A18="","",'Model Inputs'!$B$53*B18)</f>
        <v>6.2234482569319267</v>
      </c>
    </row>
    <row r="19" spans="1:5" ht="18" customHeight="1" x14ac:dyDescent="0.2">
      <c r="A19" s="46">
        <f>IF(A18&gt;='Model Inputs'!$B$52,"",A18+1)</f>
        <v>11</v>
      </c>
      <c r="B19" s="84">
        <f t="shared" si="0"/>
        <v>1020.438876209909</v>
      </c>
      <c r="C19" s="91">
        <f>IF(A19="","",-PMT('Model Inputs'!$B$53,'Model Inputs'!$B$52,'Model Inputs'!$B$50))</f>
        <v>513.33959673968616</v>
      </c>
      <c r="D19" s="91">
        <f t="shared" si="1"/>
        <v>509.18220244435997</v>
      </c>
      <c r="E19" s="94">
        <f>IF(A19="","",'Model Inputs'!$B$53*B19)</f>
        <v>4.1573942953261884</v>
      </c>
    </row>
    <row r="20" spans="1:5" ht="18" customHeight="1" x14ac:dyDescent="0.2">
      <c r="A20" s="46">
        <f>IF(A19&gt;='Model Inputs'!$B$52,"",A19+1)</f>
        <v>12</v>
      </c>
      <c r="B20" s="84">
        <f t="shared" si="0"/>
        <v>511.25667376554907</v>
      </c>
      <c r="C20" s="91">
        <f>IF(A20="","",-PMT('Model Inputs'!$B$53,'Model Inputs'!$B$52,'Model Inputs'!$B$50))</f>
        <v>513.33959673968616</v>
      </c>
      <c r="D20" s="91">
        <f t="shared" si="1"/>
        <v>511.25667376554901</v>
      </c>
      <c r="E20" s="94">
        <f>IF(A20="","",'Model Inputs'!$B$53*B20)</f>
        <v>2.0829229741371709</v>
      </c>
    </row>
    <row r="21" spans="1:5" ht="18" customHeight="1" x14ac:dyDescent="0.2">
      <c r="A21" s="46" t="str">
        <f>IF(A20&gt;='Model Inputs'!$B$52,"",A20+1)</f>
        <v/>
      </c>
      <c r="B21" s="84" t="str">
        <f t="shared" si="0"/>
        <v/>
      </c>
      <c r="C21" s="91" t="str">
        <f>IF(A21="","",-PMT('Model Inputs'!$B$53,'Model Inputs'!$B$52,'Model Inputs'!$B$50))</f>
        <v/>
      </c>
      <c r="D21" s="91" t="str">
        <f t="shared" si="1"/>
        <v/>
      </c>
      <c r="E21" s="94" t="str">
        <f>IF(A21="","",'Model Inputs'!$B$53*B21)</f>
        <v/>
      </c>
    </row>
    <row r="22" spans="1:5" ht="18" customHeight="1" x14ac:dyDescent="0.2">
      <c r="A22" s="46" t="str">
        <f>IF(A21&gt;='Model Inputs'!$B$52,"",A21+1)</f>
        <v/>
      </c>
      <c r="B22" s="84" t="str">
        <f t="shared" si="0"/>
        <v/>
      </c>
      <c r="C22" s="91" t="str">
        <f>IF(A22="","",-PMT('Model Inputs'!$B$53,'Model Inputs'!$B$52,'Model Inputs'!$B$50))</f>
        <v/>
      </c>
      <c r="D22" s="91" t="str">
        <f t="shared" si="1"/>
        <v/>
      </c>
      <c r="E22" s="94" t="str">
        <f>IF(A22="","",'Model Inputs'!$B$53*B22)</f>
        <v/>
      </c>
    </row>
    <row r="23" spans="1:5" ht="18" customHeight="1" x14ac:dyDescent="0.2">
      <c r="A23" s="46" t="str">
        <f>IF(A22&gt;='Model Inputs'!$B$52,"",A22+1)</f>
        <v/>
      </c>
      <c r="B23" s="84" t="str">
        <f t="shared" si="0"/>
        <v/>
      </c>
      <c r="C23" s="91" t="str">
        <f>IF(A23="","",-PMT('Model Inputs'!$B$53,'Model Inputs'!$B$52,'Model Inputs'!$B$50))</f>
        <v/>
      </c>
      <c r="D23" s="91" t="str">
        <f t="shared" si="1"/>
        <v/>
      </c>
      <c r="E23" s="94" t="str">
        <f>IF(A23="","",'Model Inputs'!$B$53*B23)</f>
        <v/>
      </c>
    </row>
    <row r="24" spans="1:5" ht="18" customHeight="1" x14ac:dyDescent="0.2">
      <c r="A24" s="46" t="str">
        <f>IF(A23&gt;='Model Inputs'!$B$52,"",A23+1)</f>
        <v/>
      </c>
      <c r="B24" s="84" t="str">
        <f t="shared" si="0"/>
        <v/>
      </c>
      <c r="C24" s="91" t="str">
        <f>IF(A24="","",-PMT('Model Inputs'!$B$53,'Model Inputs'!$B$52,'Model Inputs'!$B$50))</f>
        <v/>
      </c>
      <c r="D24" s="91" t="str">
        <f t="shared" si="1"/>
        <v/>
      </c>
      <c r="E24" s="94" t="str">
        <f>IF(A24="","",'Model Inputs'!$B$53*B24)</f>
        <v/>
      </c>
    </row>
    <row r="25" spans="1:5" ht="18" customHeight="1" x14ac:dyDescent="0.2">
      <c r="A25" s="46" t="str">
        <f>IF(A24&gt;='Model Inputs'!$B$52,"",A24+1)</f>
        <v/>
      </c>
      <c r="B25" s="84" t="str">
        <f t="shared" si="0"/>
        <v/>
      </c>
      <c r="C25" s="91" t="str">
        <f>IF(A25="","",-PMT('Model Inputs'!$B$53,'Model Inputs'!$B$52,'Model Inputs'!$B$50))</f>
        <v/>
      </c>
      <c r="D25" s="91" t="str">
        <f t="shared" si="1"/>
        <v/>
      </c>
      <c r="E25" s="94" t="str">
        <f>IF(A25="","",'Model Inputs'!$B$53*B25)</f>
        <v/>
      </c>
    </row>
    <row r="26" spans="1:5" ht="18" customHeight="1" x14ac:dyDescent="0.2">
      <c r="A26" s="46" t="str">
        <f>IF(A25&gt;='Model Inputs'!$B$52,"",A25+1)</f>
        <v/>
      </c>
      <c r="B26" s="84" t="str">
        <f t="shared" si="0"/>
        <v/>
      </c>
      <c r="C26" s="91" t="str">
        <f>IF(A26="","",-PMT('Model Inputs'!$B$53,'Model Inputs'!$B$52,'Model Inputs'!$B$50))</f>
        <v/>
      </c>
      <c r="D26" s="91" t="str">
        <f t="shared" si="1"/>
        <v/>
      </c>
      <c r="E26" s="94" t="str">
        <f>IF(A26="","",'Model Inputs'!$B$53*B26)</f>
        <v/>
      </c>
    </row>
    <row r="27" spans="1:5" ht="18" customHeight="1" x14ac:dyDescent="0.2">
      <c r="A27" s="46" t="str">
        <f>IF(A26&gt;='Model Inputs'!$B$52,"",A26+1)</f>
        <v/>
      </c>
      <c r="B27" s="84" t="str">
        <f t="shared" si="0"/>
        <v/>
      </c>
      <c r="C27" s="91" t="str">
        <f>IF(A27="","",-PMT('Model Inputs'!$B$53,'Model Inputs'!$B$52,'Model Inputs'!$B$50))</f>
        <v/>
      </c>
      <c r="D27" s="91" t="str">
        <f t="shared" si="1"/>
        <v/>
      </c>
      <c r="E27" s="94" t="str">
        <f>IF(A27="","",'Model Inputs'!$B$53*B27)</f>
        <v/>
      </c>
    </row>
    <row r="28" spans="1:5" ht="18" customHeight="1" x14ac:dyDescent="0.2">
      <c r="A28" s="46" t="str">
        <f>IF(A27&gt;='Model Inputs'!$B$52,"",A27+1)</f>
        <v/>
      </c>
      <c r="B28" s="84" t="str">
        <f t="shared" si="0"/>
        <v/>
      </c>
      <c r="C28" s="91" t="str">
        <f>IF(A28="","",-PMT('Model Inputs'!$B$53,'Model Inputs'!$B$52,'Model Inputs'!$B$50))</f>
        <v/>
      </c>
      <c r="D28" s="91" t="str">
        <f t="shared" si="1"/>
        <v/>
      </c>
      <c r="E28" s="94" t="str">
        <f>IF(A28="","",'Model Inputs'!$B$53*B28)</f>
        <v/>
      </c>
    </row>
    <row r="29" spans="1:5" ht="18" customHeight="1" x14ac:dyDescent="0.2">
      <c r="A29" s="46" t="str">
        <f>IF(A28&gt;='Model Inputs'!$B$52,"",A28+1)</f>
        <v/>
      </c>
      <c r="B29" s="84" t="str">
        <f t="shared" si="0"/>
        <v/>
      </c>
      <c r="C29" s="91" t="str">
        <f>IF(A29="","",-PMT('Model Inputs'!$B$53,'Model Inputs'!$B$52,'Model Inputs'!$B$50))</f>
        <v/>
      </c>
      <c r="D29" s="91" t="str">
        <f t="shared" si="1"/>
        <v/>
      </c>
      <c r="E29" s="94" t="str">
        <f>IF(A29="","",'Model Inputs'!$B$53*B29)</f>
        <v/>
      </c>
    </row>
    <row r="30" spans="1:5" ht="18" customHeight="1" x14ac:dyDescent="0.2">
      <c r="A30" s="46" t="str">
        <f>IF(A29&gt;='Model Inputs'!$B$52,"",A29+1)</f>
        <v/>
      </c>
      <c r="B30" s="84" t="str">
        <f t="shared" si="0"/>
        <v/>
      </c>
      <c r="C30" s="91" t="str">
        <f>IF(A30="","",-PMT('Model Inputs'!$B$53,'Model Inputs'!$B$52,'Model Inputs'!$B$50))</f>
        <v/>
      </c>
      <c r="D30" s="91" t="str">
        <f t="shared" si="1"/>
        <v/>
      </c>
      <c r="E30" s="94" t="str">
        <f>IF(A30="","",'Model Inputs'!$B$53*B30)</f>
        <v/>
      </c>
    </row>
    <row r="31" spans="1:5" ht="18" customHeight="1" x14ac:dyDescent="0.2">
      <c r="A31" s="46" t="str">
        <f>IF(A30&gt;='Model Inputs'!$B$52,"",A30+1)</f>
        <v/>
      </c>
      <c r="B31" s="84" t="str">
        <f t="shared" si="0"/>
        <v/>
      </c>
      <c r="C31" s="91" t="str">
        <f>IF(A31="","",-PMT('Model Inputs'!$B$53,'Model Inputs'!$B$52,'Model Inputs'!$B$50))</f>
        <v/>
      </c>
      <c r="D31" s="91" t="str">
        <f t="shared" si="1"/>
        <v/>
      </c>
      <c r="E31" s="94" t="str">
        <f>IF(A31="","",'Model Inputs'!$B$53*B31)</f>
        <v/>
      </c>
    </row>
    <row r="32" spans="1:5" ht="18" customHeight="1" x14ac:dyDescent="0.2">
      <c r="A32" s="46" t="str">
        <f>IF(A31&gt;='Model Inputs'!$B$52,"",A31+1)</f>
        <v/>
      </c>
      <c r="B32" s="84" t="str">
        <f t="shared" si="0"/>
        <v/>
      </c>
      <c r="C32" s="91" t="str">
        <f>IF(A32="","",-PMT('Model Inputs'!$B$53,'Model Inputs'!$B$52,'Model Inputs'!$B$50))</f>
        <v/>
      </c>
      <c r="D32" s="91" t="str">
        <f t="shared" si="1"/>
        <v/>
      </c>
      <c r="E32" s="94" t="str">
        <f>IF(A32="","",'Model Inputs'!$B$53*B32)</f>
        <v/>
      </c>
    </row>
    <row r="33" spans="1:5" ht="18" customHeight="1" x14ac:dyDescent="0.2">
      <c r="A33" s="46" t="str">
        <f>IF(A32&gt;='Model Inputs'!$B$52,"",A32+1)</f>
        <v/>
      </c>
      <c r="B33" s="84" t="str">
        <f t="shared" si="0"/>
        <v/>
      </c>
      <c r="C33" s="91" t="str">
        <f>IF(A33="","",-PMT('Model Inputs'!$B$53,'Model Inputs'!$B$52,'Model Inputs'!$B$50))</f>
        <v/>
      </c>
      <c r="D33" s="91" t="str">
        <f t="shared" si="1"/>
        <v/>
      </c>
      <c r="E33" s="94" t="str">
        <f>IF(A33="","",'Model Inputs'!$B$53*B33)</f>
        <v/>
      </c>
    </row>
    <row r="34" spans="1:5" ht="18" customHeight="1" x14ac:dyDescent="0.2">
      <c r="A34" s="46" t="str">
        <f>IF(A33&gt;='Model Inputs'!$B$52,"",A33+1)</f>
        <v/>
      </c>
      <c r="B34" s="84" t="str">
        <f t="shared" si="0"/>
        <v/>
      </c>
      <c r="C34" s="91" t="str">
        <f>IF(A34="","",-PMT('Model Inputs'!$B$53,'Model Inputs'!$B$52,'Model Inputs'!$B$50))</f>
        <v/>
      </c>
      <c r="D34" s="91" t="str">
        <f t="shared" si="1"/>
        <v/>
      </c>
      <c r="E34" s="94" t="str">
        <f>IF(A34="","",'Model Inputs'!$B$53*B34)</f>
        <v/>
      </c>
    </row>
    <row r="35" spans="1:5" ht="18" customHeight="1" x14ac:dyDescent="0.2">
      <c r="A35" s="46" t="str">
        <f>IF(A34&gt;='Model Inputs'!$B$52,"",A34+1)</f>
        <v/>
      </c>
      <c r="B35" s="84" t="str">
        <f t="shared" si="0"/>
        <v/>
      </c>
      <c r="C35" s="91" t="str">
        <f>IF(A35="","",-PMT('Model Inputs'!$B$53,'Model Inputs'!$B$52,'Model Inputs'!$B$50))</f>
        <v/>
      </c>
      <c r="D35" s="91" t="str">
        <f t="shared" si="1"/>
        <v/>
      </c>
      <c r="E35" s="94" t="str">
        <f>IF(A35="","",'Model Inputs'!$B$53*B35)</f>
        <v/>
      </c>
    </row>
    <row r="36" spans="1:5" ht="18" customHeight="1" x14ac:dyDescent="0.2">
      <c r="A36" s="46" t="str">
        <f>IF(A35&gt;='Model Inputs'!$B$52,"",A35+1)</f>
        <v/>
      </c>
      <c r="B36" s="84" t="str">
        <f t="shared" si="0"/>
        <v/>
      </c>
      <c r="C36" s="91" t="str">
        <f>IF(A36="","",-PMT('Model Inputs'!$B$53,'Model Inputs'!$B$52,'Model Inputs'!$B$50))</f>
        <v/>
      </c>
      <c r="D36" s="91" t="str">
        <f t="shared" si="1"/>
        <v/>
      </c>
      <c r="E36" s="94" t="str">
        <f>IF(A36="","",'Model Inputs'!$B$53*B36)</f>
        <v/>
      </c>
    </row>
    <row r="37" spans="1:5" ht="18" customHeight="1" x14ac:dyDescent="0.2">
      <c r="A37" s="46" t="str">
        <f>IF(A36&gt;='Model Inputs'!$B$52,"",A36+1)</f>
        <v/>
      </c>
      <c r="B37" s="84" t="str">
        <f t="shared" si="0"/>
        <v/>
      </c>
      <c r="C37" s="91" t="str">
        <f>IF(A37="","",-PMT('Model Inputs'!$B$53,'Model Inputs'!$B$52,'Model Inputs'!$B$50))</f>
        <v/>
      </c>
      <c r="D37" s="91" t="str">
        <f t="shared" si="1"/>
        <v/>
      </c>
      <c r="E37" s="94" t="str">
        <f>IF(A37="","",'Model Inputs'!$B$53*B37)</f>
        <v/>
      </c>
    </row>
    <row r="38" spans="1:5" ht="18" customHeight="1" x14ac:dyDescent="0.2">
      <c r="A38" s="46" t="str">
        <f>IF(A37&gt;='Model Inputs'!$B$52,"",A37+1)</f>
        <v/>
      </c>
      <c r="B38" s="84" t="str">
        <f t="shared" si="0"/>
        <v/>
      </c>
      <c r="C38" s="91" t="str">
        <f>IF(A38="","",-PMT('Model Inputs'!$B$53,'Model Inputs'!$B$52,'Model Inputs'!$B$50))</f>
        <v/>
      </c>
      <c r="D38" s="91" t="str">
        <f t="shared" si="1"/>
        <v/>
      </c>
      <c r="E38" s="94" t="str">
        <f>IF(A38="","",'Model Inputs'!$B$53*B38)</f>
        <v/>
      </c>
    </row>
    <row r="39" spans="1:5" ht="18" customHeight="1" x14ac:dyDescent="0.2">
      <c r="A39" s="46" t="str">
        <f>IF(A38&gt;='Model Inputs'!$B$52,"",A38+1)</f>
        <v/>
      </c>
      <c r="B39" s="84" t="str">
        <f t="shared" si="0"/>
        <v/>
      </c>
      <c r="C39" s="91" t="str">
        <f>IF(A39="","",-PMT('Model Inputs'!$B$53,'Model Inputs'!$B$52,'Model Inputs'!$B$50))</f>
        <v/>
      </c>
      <c r="D39" s="91" t="str">
        <f t="shared" si="1"/>
        <v/>
      </c>
      <c r="E39" s="94" t="str">
        <f>IF(A39="","",'Model Inputs'!$B$53*B39)</f>
        <v/>
      </c>
    </row>
    <row r="40" spans="1:5" ht="18" customHeight="1" x14ac:dyDescent="0.2">
      <c r="A40" s="46" t="str">
        <f>IF(A39&gt;='Model Inputs'!$B$52,"",A39+1)</f>
        <v/>
      </c>
      <c r="B40" s="84" t="str">
        <f t="shared" si="0"/>
        <v/>
      </c>
      <c r="C40" s="91" t="str">
        <f>IF(A40="","",-PMT('Model Inputs'!$B$53,'Model Inputs'!$B$52,'Model Inputs'!$B$50))</f>
        <v/>
      </c>
      <c r="D40" s="91" t="str">
        <f t="shared" si="1"/>
        <v/>
      </c>
      <c r="E40" s="94" t="str">
        <f>IF(A40="","",'Model Inputs'!$B$53*B40)</f>
        <v/>
      </c>
    </row>
    <row r="41" spans="1:5" ht="18" customHeight="1" x14ac:dyDescent="0.2">
      <c r="A41" s="46" t="str">
        <f>IF(A40&gt;='Model Inputs'!$B$52,"",A40+1)</f>
        <v/>
      </c>
      <c r="B41" s="84" t="str">
        <f t="shared" si="0"/>
        <v/>
      </c>
      <c r="C41" s="91" t="str">
        <f>IF(A41="","",-PMT('Model Inputs'!$B$53,'Model Inputs'!$B$52,'Model Inputs'!$B$50))</f>
        <v/>
      </c>
      <c r="D41" s="91" t="str">
        <f t="shared" si="1"/>
        <v/>
      </c>
      <c r="E41" s="94" t="str">
        <f>IF(A41="","",'Model Inputs'!$B$53*B41)</f>
        <v/>
      </c>
    </row>
    <row r="42" spans="1:5" ht="18" customHeight="1" x14ac:dyDescent="0.2">
      <c r="A42" s="46" t="str">
        <f>IF(A41&gt;='Model Inputs'!$B$52,"",A41+1)</f>
        <v/>
      </c>
      <c r="B42" s="84" t="str">
        <f t="shared" si="0"/>
        <v/>
      </c>
      <c r="C42" s="91" t="str">
        <f>IF(A42="","",-PMT('Model Inputs'!$B$53,'Model Inputs'!$B$52,'Model Inputs'!$B$50))</f>
        <v/>
      </c>
      <c r="D42" s="91" t="str">
        <f t="shared" si="1"/>
        <v/>
      </c>
      <c r="E42" s="94" t="str">
        <f>IF(A42="","",'Model Inputs'!$B$53*B42)</f>
        <v/>
      </c>
    </row>
    <row r="43" spans="1:5" ht="18" customHeight="1" x14ac:dyDescent="0.2">
      <c r="A43" s="46" t="str">
        <f>IF(A42&gt;='Model Inputs'!$B$52,"",A42+1)</f>
        <v/>
      </c>
      <c r="B43" s="84" t="str">
        <f t="shared" si="0"/>
        <v/>
      </c>
      <c r="C43" s="91" t="str">
        <f>IF(A43="","",-PMT('Model Inputs'!$B$53,'Model Inputs'!$B$52,'Model Inputs'!$B$50))</f>
        <v/>
      </c>
      <c r="D43" s="91" t="str">
        <f t="shared" si="1"/>
        <v/>
      </c>
      <c r="E43" s="94" t="str">
        <f>IF(A43="","",'Model Inputs'!$B$53*B43)</f>
        <v/>
      </c>
    </row>
    <row r="44" spans="1:5" ht="18" customHeight="1" x14ac:dyDescent="0.2">
      <c r="A44" s="46" t="str">
        <f>IF(A43&gt;='Model Inputs'!$B$52,"",A43+1)</f>
        <v/>
      </c>
      <c r="B44" s="84" t="str">
        <f t="shared" si="0"/>
        <v/>
      </c>
      <c r="C44" s="91" t="str">
        <f>IF(A44="","",-PMT('Model Inputs'!$B$53,'Model Inputs'!$B$52,'Model Inputs'!$B$50))</f>
        <v/>
      </c>
      <c r="D44" s="91" t="str">
        <f t="shared" si="1"/>
        <v/>
      </c>
      <c r="E44" s="94" t="str">
        <f>IF(A44="","",'Model Inputs'!$B$53*B44)</f>
        <v/>
      </c>
    </row>
    <row r="45" spans="1:5" ht="18" customHeight="1" x14ac:dyDescent="0.2">
      <c r="A45" s="46" t="str">
        <f>IF(A44&gt;='Model Inputs'!$B$52,"",A44+1)</f>
        <v/>
      </c>
      <c r="B45" s="84" t="str">
        <f t="shared" si="0"/>
        <v/>
      </c>
      <c r="C45" s="91" t="str">
        <f>IF(A45="","",-PMT('Model Inputs'!$B$53,'Model Inputs'!$B$52,'Model Inputs'!$B$50))</f>
        <v/>
      </c>
      <c r="D45" s="91" t="str">
        <f t="shared" si="1"/>
        <v/>
      </c>
      <c r="E45" s="94" t="str">
        <f>IF(A45="","",'Model Inputs'!$B$53*B45)</f>
        <v/>
      </c>
    </row>
    <row r="46" spans="1:5" ht="18" customHeight="1" x14ac:dyDescent="0.2">
      <c r="A46" s="46" t="str">
        <f>IF(A45&gt;='Model Inputs'!$B$52,"",A45+1)</f>
        <v/>
      </c>
      <c r="B46" s="84" t="str">
        <f t="shared" si="0"/>
        <v/>
      </c>
      <c r="C46" s="91" t="str">
        <f>IF(A46="","",-PMT('Model Inputs'!$B$53,'Model Inputs'!$B$52,'Model Inputs'!$B$50))</f>
        <v/>
      </c>
      <c r="D46" s="91" t="str">
        <f t="shared" si="1"/>
        <v/>
      </c>
      <c r="E46" s="94" t="str">
        <f>IF(A46="","",'Model Inputs'!$B$53*B46)</f>
        <v/>
      </c>
    </row>
    <row r="47" spans="1:5" ht="18" customHeight="1" x14ac:dyDescent="0.2">
      <c r="A47" s="46" t="str">
        <f>IF(A46&gt;='Model Inputs'!$B$52,"",A46+1)</f>
        <v/>
      </c>
      <c r="B47" s="84" t="str">
        <f t="shared" si="0"/>
        <v/>
      </c>
      <c r="C47" s="91" t="str">
        <f>IF(A47="","",-PMT('Model Inputs'!$B$53,'Model Inputs'!$B$52,'Model Inputs'!$B$50))</f>
        <v/>
      </c>
      <c r="D47" s="91" t="str">
        <f t="shared" si="1"/>
        <v/>
      </c>
      <c r="E47" s="94" t="str">
        <f>IF(A47="","",'Model Inputs'!$B$53*B47)</f>
        <v/>
      </c>
    </row>
    <row r="48" spans="1:5" ht="18" customHeight="1" x14ac:dyDescent="0.2">
      <c r="A48" s="46" t="str">
        <f>IF(A47&gt;='Model Inputs'!$B$52,"",A47+1)</f>
        <v/>
      </c>
      <c r="B48" s="84" t="str">
        <f t="shared" si="0"/>
        <v/>
      </c>
      <c r="C48" s="91" t="str">
        <f>IF(A48="","",-PMT('Model Inputs'!$B$53,'Model Inputs'!$B$52,'Model Inputs'!$B$50))</f>
        <v/>
      </c>
      <c r="D48" s="91" t="str">
        <f t="shared" si="1"/>
        <v/>
      </c>
      <c r="E48" s="94" t="str">
        <f>IF(A48="","",'Model Inputs'!$B$53*B48)</f>
        <v/>
      </c>
    </row>
    <row r="49" spans="1:5" ht="18" customHeight="1" x14ac:dyDescent="0.2">
      <c r="A49" s="46" t="str">
        <f>IF(A48&gt;='Model Inputs'!$B$52,"",A48+1)</f>
        <v/>
      </c>
      <c r="B49" s="84" t="str">
        <f t="shared" si="0"/>
        <v/>
      </c>
      <c r="C49" s="91" t="str">
        <f>IF(A49="","",-PMT('Model Inputs'!$B$53,'Model Inputs'!$B$52,'Model Inputs'!$B$50))</f>
        <v/>
      </c>
      <c r="D49" s="91" t="str">
        <f t="shared" si="1"/>
        <v/>
      </c>
      <c r="E49" s="94" t="str">
        <f>IF(A49="","",'Model Inputs'!$B$53*B49)</f>
        <v/>
      </c>
    </row>
    <row r="50" spans="1:5" ht="18" customHeight="1" x14ac:dyDescent="0.2">
      <c r="A50" s="46" t="str">
        <f>IF(A49&gt;='Model Inputs'!$B$52,"",A49+1)</f>
        <v/>
      </c>
      <c r="B50" s="84" t="str">
        <f t="shared" si="0"/>
        <v/>
      </c>
      <c r="C50" s="91" t="str">
        <f>IF(A50="","",-PMT('Model Inputs'!$B$53,'Model Inputs'!$B$52,'Model Inputs'!$B$50))</f>
        <v/>
      </c>
      <c r="D50" s="91" t="str">
        <f t="shared" si="1"/>
        <v/>
      </c>
      <c r="E50" s="94" t="str">
        <f>IF(A50="","",'Model Inputs'!$B$53*B50)</f>
        <v/>
      </c>
    </row>
    <row r="51" spans="1:5" ht="18" customHeight="1" x14ac:dyDescent="0.2">
      <c r="A51" s="46" t="str">
        <f>IF(A50&gt;='Model Inputs'!$B$52,"",A50+1)</f>
        <v/>
      </c>
      <c r="B51" s="84" t="str">
        <f t="shared" si="0"/>
        <v/>
      </c>
      <c r="C51" s="91" t="str">
        <f>IF(A51="","",-PMT('Model Inputs'!$B$53,'Model Inputs'!$B$52,'Model Inputs'!$B$50))</f>
        <v/>
      </c>
      <c r="D51" s="91" t="str">
        <f t="shared" si="1"/>
        <v/>
      </c>
      <c r="E51" s="94" t="str">
        <f>IF(A51="","",'Model Inputs'!$B$53*B51)</f>
        <v/>
      </c>
    </row>
    <row r="52" spans="1:5" ht="18" customHeight="1" x14ac:dyDescent="0.2">
      <c r="A52" s="46" t="str">
        <f>IF(A51&gt;='Model Inputs'!$B$52,"",A51+1)</f>
        <v/>
      </c>
      <c r="B52" s="84" t="str">
        <f t="shared" si="0"/>
        <v/>
      </c>
      <c r="C52" s="91" t="str">
        <f>IF(A52="","",-PMT('Model Inputs'!$B$53,'Model Inputs'!$B$52,'Model Inputs'!$B$50))</f>
        <v/>
      </c>
      <c r="D52" s="91" t="str">
        <f t="shared" si="1"/>
        <v/>
      </c>
      <c r="E52" s="94" t="str">
        <f>IF(A52="","",'Model Inputs'!$B$53*B52)</f>
        <v/>
      </c>
    </row>
    <row r="53" spans="1:5" ht="18" customHeight="1" x14ac:dyDescent="0.2">
      <c r="A53" s="46" t="str">
        <f>IF(A52&gt;='Model Inputs'!$B$52,"",A52+1)</f>
        <v/>
      </c>
      <c r="B53" s="84" t="str">
        <f t="shared" si="0"/>
        <v/>
      </c>
      <c r="C53" s="91" t="str">
        <f>IF(A53="","",-PMT('Model Inputs'!$B$53,'Model Inputs'!$B$52,'Model Inputs'!$B$50))</f>
        <v/>
      </c>
      <c r="D53" s="91" t="str">
        <f t="shared" si="1"/>
        <v/>
      </c>
      <c r="E53" s="94" t="str">
        <f>IF(A53="","",'Model Inputs'!$B$53*B53)</f>
        <v/>
      </c>
    </row>
    <row r="54" spans="1:5" ht="18" customHeight="1" x14ac:dyDescent="0.2">
      <c r="A54" s="46" t="str">
        <f>IF(A53&gt;='Model Inputs'!$B$52,"",A53+1)</f>
        <v/>
      </c>
      <c r="B54" s="84" t="str">
        <f t="shared" si="0"/>
        <v/>
      </c>
      <c r="C54" s="91" t="str">
        <f>IF(A54="","",-PMT('Model Inputs'!$B$53,'Model Inputs'!$B$52,'Model Inputs'!$B$50))</f>
        <v/>
      </c>
      <c r="D54" s="91" t="str">
        <f t="shared" si="1"/>
        <v/>
      </c>
      <c r="E54" s="94" t="str">
        <f>IF(A54="","",'Model Inputs'!$B$53*B54)</f>
        <v/>
      </c>
    </row>
    <row r="55" spans="1:5" ht="18" customHeight="1" x14ac:dyDescent="0.2">
      <c r="A55" s="46" t="str">
        <f>IF(A54&gt;='Model Inputs'!$B$52,"",A54+1)</f>
        <v/>
      </c>
      <c r="B55" s="84" t="str">
        <f t="shared" si="0"/>
        <v/>
      </c>
      <c r="C55" s="91" t="str">
        <f>IF(A55="","",-PMT('Model Inputs'!$B$53,'Model Inputs'!$B$52,'Model Inputs'!$B$50))</f>
        <v/>
      </c>
      <c r="D55" s="91" t="str">
        <f t="shared" si="1"/>
        <v/>
      </c>
      <c r="E55" s="94" t="str">
        <f>IF(A55="","",'Model Inputs'!$B$53*B55)</f>
        <v/>
      </c>
    </row>
    <row r="56" spans="1:5" ht="18" customHeight="1" x14ac:dyDescent="0.2">
      <c r="A56" s="46" t="str">
        <f>IF(A55&gt;='Model Inputs'!$B$52,"",A55+1)</f>
        <v/>
      </c>
      <c r="B56" s="84" t="str">
        <f t="shared" si="0"/>
        <v/>
      </c>
      <c r="C56" s="91" t="str">
        <f>IF(A56="","",-PMT('Model Inputs'!$B$53,'Model Inputs'!$B$52,'Model Inputs'!$B$50))</f>
        <v/>
      </c>
      <c r="D56" s="91" t="str">
        <f t="shared" si="1"/>
        <v/>
      </c>
      <c r="E56" s="94" t="str">
        <f>IF(A56="","",'Model Inputs'!$B$53*B56)</f>
        <v/>
      </c>
    </row>
    <row r="57" spans="1:5" ht="18" customHeight="1" x14ac:dyDescent="0.2">
      <c r="A57" s="46" t="str">
        <f>IF(A56&gt;='Model Inputs'!$B$52,"",A56+1)</f>
        <v/>
      </c>
      <c r="B57" s="84" t="str">
        <f t="shared" si="0"/>
        <v/>
      </c>
      <c r="C57" s="91" t="str">
        <f>IF(A57="","",-PMT('Model Inputs'!$B$53,'Model Inputs'!$B$52,'Model Inputs'!$B$50))</f>
        <v/>
      </c>
      <c r="D57" s="91" t="str">
        <f t="shared" si="1"/>
        <v/>
      </c>
      <c r="E57" s="94" t="str">
        <f>IF(A57="","",'Model Inputs'!$B$53*B57)</f>
        <v/>
      </c>
    </row>
    <row r="58" spans="1:5" ht="18" customHeight="1" x14ac:dyDescent="0.2">
      <c r="A58" s="46" t="str">
        <f>IF(A57&gt;='Model Inputs'!$B$52,"",A57+1)</f>
        <v/>
      </c>
      <c r="B58" s="84" t="str">
        <f t="shared" si="0"/>
        <v/>
      </c>
      <c r="C58" s="91" t="str">
        <f>IF(A58="","",-PMT('Model Inputs'!$B$53,'Model Inputs'!$B$52,'Model Inputs'!$B$50))</f>
        <v/>
      </c>
      <c r="D58" s="91" t="str">
        <f t="shared" si="1"/>
        <v/>
      </c>
      <c r="E58" s="94" t="str">
        <f>IF(A58="","",'Model Inputs'!$B$53*B58)</f>
        <v/>
      </c>
    </row>
    <row r="59" spans="1:5" ht="18" customHeight="1" x14ac:dyDescent="0.2">
      <c r="A59" s="46" t="str">
        <f>IF(A58&gt;='Model Inputs'!$B$52,"",A58+1)</f>
        <v/>
      </c>
      <c r="B59" s="84" t="str">
        <f t="shared" si="0"/>
        <v/>
      </c>
      <c r="C59" s="91" t="str">
        <f>IF(A59="","",-PMT('Model Inputs'!$B$53,'Model Inputs'!$B$52,'Model Inputs'!$B$50))</f>
        <v/>
      </c>
      <c r="D59" s="91" t="str">
        <f t="shared" si="1"/>
        <v/>
      </c>
      <c r="E59" s="94" t="str">
        <f>IF(A59="","",'Model Inputs'!$B$53*B59)</f>
        <v/>
      </c>
    </row>
    <row r="60" spans="1:5" ht="18" customHeight="1" x14ac:dyDescent="0.2">
      <c r="A60" s="46" t="str">
        <f>IF(A59&gt;='Model Inputs'!$B$52,"",A59+1)</f>
        <v/>
      </c>
      <c r="B60" s="84" t="str">
        <f t="shared" si="0"/>
        <v/>
      </c>
      <c r="C60" s="91" t="str">
        <f>IF(A60="","",-PMT('Model Inputs'!$B$53,'Model Inputs'!$B$52,'Model Inputs'!$B$50))</f>
        <v/>
      </c>
      <c r="D60" s="91" t="str">
        <f t="shared" si="1"/>
        <v/>
      </c>
      <c r="E60" s="94" t="str">
        <f>IF(A60="","",'Model Inputs'!$B$53*B60)</f>
        <v/>
      </c>
    </row>
    <row r="61" spans="1:5" ht="18" customHeight="1" x14ac:dyDescent="0.2">
      <c r="A61" s="46" t="str">
        <f>IF(A60&gt;='Model Inputs'!$B$52,"",A60+1)</f>
        <v/>
      </c>
      <c r="B61" s="84" t="str">
        <f t="shared" si="0"/>
        <v/>
      </c>
      <c r="C61" s="91" t="str">
        <f>IF(A61="","",-PMT('Model Inputs'!$B$53,'Model Inputs'!$B$52,'Model Inputs'!$B$50))</f>
        <v/>
      </c>
      <c r="D61" s="91" t="str">
        <f t="shared" si="1"/>
        <v/>
      </c>
      <c r="E61" s="94" t="str">
        <f>IF(A61="","",'Model Inputs'!$B$53*B61)</f>
        <v/>
      </c>
    </row>
    <row r="62" spans="1:5" ht="18" customHeight="1" x14ac:dyDescent="0.2">
      <c r="A62" s="46" t="str">
        <f>IF(A61&gt;='Model Inputs'!$B$52,"",A61+1)</f>
        <v/>
      </c>
      <c r="B62" s="84" t="str">
        <f t="shared" si="0"/>
        <v/>
      </c>
      <c r="C62" s="91" t="str">
        <f>IF(A62="","",-PMT('Model Inputs'!$B$53,'Model Inputs'!$B$52,'Model Inputs'!$B$50))</f>
        <v/>
      </c>
      <c r="D62" s="91" t="str">
        <f t="shared" si="1"/>
        <v/>
      </c>
      <c r="E62" s="94" t="str">
        <f>IF(A62="","",'Model Inputs'!$B$53*B62)</f>
        <v/>
      </c>
    </row>
    <row r="63" spans="1:5" ht="18" customHeight="1" x14ac:dyDescent="0.2">
      <c r="A63" s="46" t="str">
        <f>IF(A62&gt;='Model Inputs'!$B$52,"",A62+1)</f>
        <v/>
      </c>
      <c r="B63" s="84" t="str">
        <f t="shared" si="0"/>
        <v/>
      </c>
      <c r="C63" s="91" t="str">
        <f>IF(A63="","",-PMT('Model Inputs'!$B$53,'Model Inputs'!$B$52,'Model Inputs'!$B$50))</f>
        <v/>
      </c>
      <c r="D63" s="91" t="str">
        <f t="shared" si="1"/>
        <v/>
      </c>
      <c r="E63" s="94" t="str">
        <f>IF(A63="","",'Model Inputs'!$B$53*B63)</f>
        <v/>
      </c>
    </row>
    <row r="64" spans="1:5" ht="18" customHeight="1" x14ac:dyDescent="0.2">
      <c r="A64" s="46" t="str">
        <f>IF(A63&gt;='Model Inputs'!$B$52,"",A63+1)</f>
        <v/>
      </c>
      <c r="B64" s="84" t="str">
        <f t="shared" si="0"/>
        <v/>
      </c>
      <c r="C64" s="91" t="str">
        <f>IF(A64="","",-PMT('Model Inputs'!$B$53,'Model Inputs'!$B$52,'Model Inputs'!$B$50))</f>
        <v/>
      </c>
      <c r="D64" s="91" t="str">
        <f t="shared" si="1"/>
        <v/>
      </c>
      <c r="E64" s="94" t="str">
        <f>IF(A64="","",'Model Inputs'!$B$53*B64)</f>
        <v/>
      </c>
    </row>
    <row r="65" spans="1:5" ht="18" customHeight="1" x14ac:dyDescent="0.2">
      <c r="A65" s="46" t="str">
        <f>IF(A64&gt;='Model Inputs'!$B$52,"",A64+1)</f>
        <v/>
      </c>
      <c r="B65" s="84" t="str">
        <f t="shared" si="0"/>
        <v/>
      </c>
      <c r="C65" s="91" t="str">
        <f>IF(A65="","",-PMT('Model Inputs'!$B$53,'Model Inputs'!$B$52,'Model Inputs'!$B$50))</f>
        <v/>
      </c>
      <c r="D65" s="91" t="str">
        <f t="shared" si="1"/>
        <v/>
      </c>
      <c r="E65" s="94" t="str">
        <f>IF(A65="","",'Model Inputs'!$B$53*B65)</f>
        <v/>
      </c>
    </row>
    <row r="66" spans="1:5" ht="18" customHeight="1" x14ac:dyDescent="0.2">
      <c r="A66" s="46" t="str">
        <f>IF(A65&gt;='Model Inputs'!$B$52,"",A65+1)</f>
        <v/>
      </c>
      <c r="B66" s="84" t="str">
        <f t="shared" si="0"/>
        <v/>
      </c>
      <c r="C66" s="91" t="str">
        <f>IF(A66="","",-PMT('Model Inputs'!$B$53,'Model Inputs'!$B$52,'Model Inputs'!$B$50))</f>
        <v/>
      </c>
      <c r="D66" s="91" t="str">
        <f t="shared" si="1"/>
        <v/>
      </c>
      <c r="E66" s="94" t="str">
        <f>IF(A66="","",'Model Inputs'!$B$53*B66)</f>
        <v/>
      </c>
    </row>
    <row r="67" spans="1:5" ht="18" customHeight="1" x14ac:dyDescent="0.2">
      <c r="A67" s="46" t="str">
        <f>IF(A66&gt;='Model Inputs'!$B$52,"",A66+1)</f>
        <v/>
      </c>
      <c r="B67" s="84" t="str">
        <f t="shared" si="0"/>
        <v/>
      </c>
      <c r="C67" s="91" t="str">
        <f>IF(A67="","",-PMT('Model Inputs'!$B$53,'Model Inputs'!$B$52,'Model Inputs'!$B$50))</f>
        <v/>
      </c>
      <c r="D67" s="91" t="str">
        <f t="shared" si="1"/>
        <v/>
      </c>
      <c r="E67" s="94" t="str">
        <f>IF(A67="","",'Model Inputs'!$B$53*B67)</f>
        <v/>
      </c>
    </row>
    <row r="68" spans="1:5" ht="18" customHeight="1" x14ac:dyDescent="0.2">
      <c r="A68" s="46" t="str">
        <f>IF(A67&gt;='Model Inputs'!$B$52,"",A67+1)</f>
        <v/>
      </c>
      <c r="B68" s="84" t="str">
        <f t="shared" si="0"/>
        <v/>
      </c>
      <c r="C68" s="91" t="str">
        <f>IF(A68="","",-PMT('Model Inputs'!$B$53,'Model Inputs'!$B$52,'Model Inputs'!$B$50))</f>
        <v/>
      </c>
      <c r="D68" s="91" t="str">
        <f t="shared" si="1"/>
        <v/>
      </c>
      <c r="E68" s="94" t="str">
        <f>IF(A68="","",'Model Inputs'!$B$53*B68)</f>
        <v/>
      </c>
    </row>
    <row r="69" spans="1:5" ht="18" customHeight="1" x14ac:dyDescent="0.2">
      <c r="A69" s="46" t="str">
        <f>IF(A68&gt;='Model Inputs'!$B$52,"",A68+1)</f>
        <v/>
      </c>
      <c r="B69" s="84" t="str">
        <f t="shared" si="0"/>
        <v/>
      </c>
      <c r="C69" s="91" t="str">
        <f>IF(A69="","",-PMT('Model Inputs'!$B$53,'Model Inputs'!$B$52,'Model Inputs'!$B$50))</f>
        <v/>
      </c>
      <c r="D69" s="91" t="str">
        <f t="shared" si="1"/>
        <v/>
      </c>
      <c r="E69" s="94" t="str">
        <f>IF(A69="","",'Model Inputs'!$B$53*B69)</f>
        <v/>
      </c>
    </row>
    <row r="70" spans="1:5" ht="18" customHeight="1" x14ac:dyDescent="0.2">
      <c r="A70" s="46" t="str">
        <f>IF(A69&gt;='Model Inputs'!$B$52,"",A69+1)</f>
        <v/>
      </c>
      <c r="B70" s="84" t="str">
        <f t="shared" si="0"/>
        <v/>
      </c>
      <c r="C70" s="91" t="str">
        <f>IF(A70="","",-PMT('Model Inputs'!$B$53,'Model Inputs'!$B$52,'Model Inputs'!$B$50))</f>
        <v/>
      </c>
      <c r="D70" s="91" t="str">
        <f t="shared" si="1"/>
        <v/>
      </c>
      <c r="E70" s="94" t="str">
        <f>IF(A70="","",'Model Inputs'!$B$53*B70)</f>
        <v/>
      </c>
    </row>
    <row r="71" spans="1:5" ht="18" customHeight="1" x14ac:dyDescent="0.2">
      <c r="A71" s="46" t="str">
        <f>IF(A70&gt;='Model Inputs'!$B$52,"",A70+1)</f>
        <v/>
      </c>
      <c r="B71" s="84" t="str">
        <f t="shared" si="0"/>
        <v/>
      </c>
      <c r="C71" s="91" t="str">
        <f>IF(A71="","",-PMT('Model Inputs'!$B$53,'Model Inputs'!$B$52,'Model Inputs'!$B$50))</f>
        <v/>
      </c>
      <c r="D71" s="91" t="str">
        <f t="shared" si="1"/>
        <v/>
      </c>
      <c r="E71" s="94" t="str">
        <f>IF(A71="","",'Model Inputs'!$B$53*B71)</f>
        <v/>
      </c>
    </row>
    <row r="72" spans="1:5" ht="18" customHeight="1" x14ac:dyDescent="0.2">
      <c r="A72" s="46" t="str">
        <f>IF(A71&gt;='Model Inputs'!$B$52,"",A71+1)</f>
        <v/>
      </c>
      <c r="B72" s="84" t="str">
        <f t="shared" si="0"/>
        <v/>
      </c>
      <c r="C72" s="91" t="str">
        <f>IF(A72="","",-PMT('Model Inputs'!$B$53,'Model Inputs'!$B$52,'Model Inputs'!$B$50))</f>
        <v/>
      </c>
      <c r="D72" s="91" t="str">
        <f t="shared" si="1"/>
        <v/>
      </c>
      <c r="E72" s="94" t="str">
        <f>IF(A72="","",'Model Inputs'!$B$53*B72)</f>
        <v/>
      </c>
    </row>
    <row r="73" spans="1:5" ht="18" customHeight="1" x14ac:dyDescent="0.2">
      <c r="A73" s="46" t="str">
        <f>IF(A72&gt;='Model Inputs'!$B$52,"",A72+1)</f>
        <v/>
      </c>
      <c r="B73" s="84" t="str">
        <f t="shared" si="0"/>
        <v/>
      </c>
      <c r="C73" s="91" t="str">
        <f>IF(A73="","",-PMT('Model Inputs'!$B$53,'Model Inputs'!$B$52,'Model Inputs'!$B$50))</f>
        <v/>
      </c>
      <c r="D73" s="91" t="str">
        <f t="shared" si="1"/>
        <v/>
      </c>
      <c r="E73" s="94" t="str">
        <f>IF(A73="","",'Model Inputs'!$B$53*B73)</f>
        <v/>
      </c>
    </row>
    <row r="74" spans="1:5" ht="18" customHeight="1" x14ac:dyDescent="0.2">
      <c r="A74" s="46" t="str">
        <f>IF(A73&gt;='Model Inputs'!$B$52,"",A73+1)</f>
        <v/>
      </c>
      <c r="B74" s="84" t="str">
        <f t="shared" ref="B74:B137" si="2">IF(A74="","",B73-D73)</f>
        <v/>
      </c>
      <c r="C74" s="91" t="str">
        <f>IF(A74="","",-PMT('Model Inputs'!$B$53,'Model Inputs'!$B$52,'Model Inputs'!$B$50))</f>
        <v/>
      </c>
      <c r="D74" s="91" t="str">
        <f t="shared" ref="D74:D137" si="3">IF(A74="","",C74-E74)</f>
        <v/>
      </c>
      <c r="E74" s="94" t="str">
        <f>IF(A74="","",'Model Inputs'!$B$53*B74)</f>
        <v/>
      </c>
    </row>
    <row r="75" spans="1:5" ht="18" customHeight="1" x14ac:dyDescent="0.2">
      <c r="A75" s="46" t="str">
        <f>IF(A74&gt;='Model Inputs'!$B$52,"",A74+1)</f>
        <v/>
      </c>
      <c r="B75" s="84" t="str">
        <f t="shared" si="2"/>
        <v/>
      </c>
      <c r="C75" s="91" t="str">
        <f>IF(A75="","",-PMT('Model Inputs'!$B$53,'Model Inputs'!$B$52,'Model Inputs'!$B$50))</f>
        <v/>
      </c>
      <c r="D75" s="91" t="str">
        <f t="shared" si="3"/>
        <v/>
      </c>
      <c r="E75" s="94" t="str">
        <f>IF(A75="","",'Model Inputs'!$B$53*B75)</f>
        <v/>
      </c>
    </row>
    <row r="76" spans="1:5" ht="18" customHeight="1" x14ac:dyDescent="0.2">
      <c r="A76" s="46" t="str">
        <f>IF(A75&gt;='Model Inputs'!$B$52,"",A75+1)</f>
        <v/>
      </c>
      <c r="B76" s="84" t="str">
        <f t="shared" si="2"/>
        <v/>
      </c>
      <c r="C76" s="91" t="str">
        <f>IF(A76="","",-PMT('Model Inputs'!$B$53,'Model Inputs'!$B$52,'Model Inputs'!$B$50))</f>
        <v/>
      </c>
      <c r="D76" s="91" t="str">
        <f t="shared" si="3"/>
        <v/>
      </c>
      <c r="E76" s="94" t="str">
        <f>IF(A76="","",'Model Inputs'!$B$53*B76)</f>
        <v/>
      </c>
    </row>
    <row r="77" spans="1:5" ht="18" customHeight="1" x14ac:dyDescent="0.2">
      <c r="A77" s="46" t="str">
        <f>IF(A76&gt;='Model Inputs'!$B$52,"",A76+1)</f>
        <v/>
      </c>
      <c r="B77" s="84" t="str">
        <f t="shared" si="2"/>
        <v/>
      </c>
      <c r="C77" s="91" t="str">
        <f>IF(A77="","",-PMT('Model Inputs'!$B$53,'Model Inputs'!$B$52,'Model Inputs'!$B$50))</f>
        <v/>
      </c>
      <c r="D77" s="91" t="str">
        <f t="shared" si="3"/>
        <v/>
      </c>
      <c r="E77" s="94" t="str">
        <f>IF(A77="","",'Model Inputs'!$B$53*B77)</f>
        <v/>
      </c>
    </row>
    <row r="78" spans="1:5" ht="18" customHeight="1" x14ac:dyDescent="0.2">
      <c r="A78" s="46" t="str">
        <f>IF(A77&gt;='Model Inputs'!$B$52,"",A77+1)</f>
        <v/>
      </c>
      <c r="B78" s="84" t="str">
        <f t="shared" si="2"/>
        <v/>
      </c>
      <c r="C78" s="91" t="str">
        <f>IF(A78="","",-PMT('Model Inputs'!$B$53,'Model Inputs'!$B$52,'Model Inputs'!$B$50))</f>
        <v/>
      </c>
      <c r="D78" s="91" t="str">
        <f t="shared" si="3"/>
        <v/>
      </c>
      <c r="E78" s="94" t="str">
        <f>IF(A78="","",'Model Inputs'!$B$53*B78)</f>
        <v/>
      </c>
    </row>
    <row r="79" spans="1:5" ht="18" customHeight="1" x14ac:dyDescent="0.2">
      <c r="A79" s="46" t="str">
        <f>IF(A78&gt;='Model Inputs'!$B$52,"",A78+1)</f>
        <v/>
      </c>
      <c r="B79" s="84" t="str">
        <f t="shared" si="2"/>
        <v/>
      </c>
      <c r="C79" s="91" t="str">
        <f>IF(A79="","",-PMT('Model Inputs'!$B$53,'Model Inputs'!$B$52,'Model Inputs'!$B$50))</f>
        <v/>
      </c>
      <c r="D79" s="91" t="str">
        <f t="shared" si="3"/>
        <v/>
      </c>
      <c r="E79" s="94" t="str">
        <f>IF(A79="","",'Model Inputs'!$B$53*B79)</f>
        <v/>
      </c>
    </row>
    <row r="80" spans="1:5" ht="18" customHeight="1" x14ac:dyDescent="0.2">
      <c r="A80" s="46" t="str">
        <f>IF(A79&gt;='Model Inputs'!$B$52,"",A79+1)</f>
        <v/>
      </c>
      <c r="B80" s="84" t="str">
        <f t="shared" si="2"/>
        <v/>
      </c>
      <c r="C80" s="91" t="str">
        <f>IF(A80="","",-PMT('Model Inputs'!$B$53,'Model Inputs'!$B$52,'Model Inputs'!$B$50))</f>
        <v/>
      </c>
      <c r="D80" s="91" t="str">
        <f t="shared" si="3"/>
        <v/>
      </c>
      <c r="E80" s="94" t="str">
        <f>IF(A80="","",'Model Inputs'!$B$53*B80)</f>
        <v/>
      </c>
    </row>
    <row r="81" spans="1:5" ht="18" customHeight="1" x14ac:dyDescent="0.2">
      <c r="A81" s="46" t="str">
        <f>IF(A80&gt;='Model Inputs'!$B$52,"",A80+1)</f>
        <v/>
      </c>
      <c r="B81" s="84" t="str">
        <f t="shared" si="2"/>
        <v/>
      </c>
      <c r="C81" s="91" t="str">
        <f>IF(A81="","",-PMT('Model Inputs'!$B$53,'Model Inputs'!$B$52,'Model Inputs'!$B$50))</f>
        <v/>
      </c>
      <c r="D81" s="91" t="str">
        <f t="shared" si="3"/>
        <v/>
      </c>
      <c r="E81" s="94" t="str">
        <f>IF(A81="","",'Model Inputs'!$B$53*B81)</f>
        <v/>
      </c>
    </row>
    <row r="82" spans="1:5" ht="18" customHeight="1" x14ac:dyDescent="0.2">
      <c r="A82" s="46" t="str">
        <f>IF(A81&gt;='Model Inputs'!$B$52,"",A81+1)</f>
        <v/>
      </c>
      <c r="B82" s="84" t="str">
        <f t="shared" si="2"/>
        <v/>
      </c>
      <c r="C82" s="91" t="str">
        <f>IF(A82="","",-PMT('Model Inputs'!$B$53,'Model Inputs'!$B$52,'Model Inputs'!$B$50))</f>
        <v/>
      </c>
      <c r="D82" s="91" t="str">
        <f t="shared" si="3"/>
        <v/>
      </c>
      <c r="E82" s="94" t="str">
        <f>IF(A82="","",'Model Inputs'!$B$53*B82)</f>
        <v/>
      </c>
    </row>
    <row r="83" spans="1:5" ht="18" customHeight="1" x14ac:dyDescent="0.2">
      <c r="A83" s="46" t="str">
        <f>IF(A82&gt;='Model Inputs'!$B$52,"",A82+1)</f>
        <v/>
      </c>
      <c r="B83" s="84" t="str">
        <f t="shared" si="2"/>
        <v/>
      </c>
      <c r="C83" s="91" t="str">
        <f>IF(A83="","",-PMT('Model Inputs'!$B$53,'Model Inputs'!$B$52,'Model Inputs'!$B$50))</f>
        <v/>
      </c>
      <c r="D83" s="91" t="str">
        <f t="shared" si="3"/>
        <v/>
      </c>
      <c r="E83" s="94" t="str">
        <f>IF(A83="","",'Model Inputs'!$B$53*B83)</f>
        <v/>
      </c>
    </row>
    <row r="84" spans="1:5" ht="18" customHeight="1" x14ac:dyDescent="0.2">
      <c r="A84" s="46" t="str">
        <f>IF(A83&gt;='Model Inputs'!$B$52,"",A83+1)</f>
        <v/>
      </c>
      <c r="B84" s="84" t="str">
        <f t="shared" si="2"/>
        <v/>
      </c>
      <c r="C84" s="91" t="str">
        <f>IF(A84="","",-PMT('Model Inputs'!$B$53,'Model Inputs'!$B$52,'Model Inputs'!$B$50))</f>
        <v/>
      </c>
      <c r="D84" s="91" t="str">
        <f t="shared" si="3"/>
        <v/>
      </c>
      <c r="E84" s="94" t="str">
        <f>IF(A84="","",'Model Inputs'!$B$53*B84)</f>
        <v/>
      </c>
    </row>
    <row r="85" spans="1:5" ht="18" customHeight="1" x14ac:dyDescent="0.2">
      <c r="A85" s="46" t="str">
        <f>IF(A84&gt;='Model Inputs'!$B$52,"",A84+1)</f>
        <v/>
      </c>
      <c r="B85" s="84" t="str">
        <f t="shared" si="2"/>
        <v/>
      </c>
      <c r="C85" s="91" t="str">
        <f>IF(A85="","",-PMT('Model Inputs'!$B$53,'Model Inputs'!$B$52,'Model Inputs'!$B$50))</f>
        <v/>
      </c>
      <c r="D85" s="91" t="str">
        <f t="shared" si="3"/>
        <v/>
      </c>
      <c r="E85" s="94" t="str">
        <f>IF(A85="","",'Model Inputs'!$B$53*B85)</f>
        <v/>
      </c>
    </row>
    <row r="86" spans="1:5" ht="18" customHeight="1" x14ac:dyDescent="0.2">
      <c r="A86" s="46" t="str">
        <f>IF(A85&gt;='Model Inputs'!$B$52,"",A85+1)</f>
        <v/>
      </c>
      <c r="B86" s="84" t="str">
        <f t="shared" si="2"/>
        <v/>
      </c>
      <c r="C86" s="91" t="str">
        <f>IF(A86="","",-PMT('Model Inputs'!$B$53,'Model Inputs'!$B$52,'Model Inputs'!$B$50))</f>
        <v/>
      </c>
      <c r="D86" s="91" t="str">
        <f t="shared" si="3"/>
        <v/>
      </c>
      <c r="E86" s="94" t="str">
        <f>IF(A86="","",'Model Inputs'!$B$53*B86)</f>
        <v/>
      </c>
    </row>
    <row r="87" spans="1:5" ht="18" customHeight="1" x14ac:dyDescent="0.2">
      <c r="A87" s="46" t="str">
        <f>IF(A86&gt;='Model Inputs'!$B$52,"",A86+1)</f>
        <v/>
      </c>
      <c r="B87" s="84" t="str">
        <f t="shared" si="2"/>
        <v/>
      </c>
      <c r="C87" s="91" t="str">
        <f>IF(A87="","",-PMT('Model Inputs'!$B$53,'Model Inputs'!$B$52,'Model Inputs'!$B$50))</f>
        <v/>
      </c>
      <c r="D87" s="91" t="str">
        <f t="shared" si="3"/>
        <v/>
      </c>
      <c r="E87" s="94" t="str">
        <f>IF(A87="","",'Model Inputs'!$B$53*B87)</f>
        <v/>
      </c>
    </row>
    <row r="88" spans="1:5" ht="18" customHeight="1" x14ac:dyDescent="0.2">
      <c r="A88" s="46" t="str">
        <f>IF(A87&gt;='Model Inputs'!$B$52,"",A87+1)</f>
        <v/>
      </c>
      <c r="B88" s="84" t="str">
        <f t="shared" si="2"/>
        <v/>
      </c>
      <c r="C88" s="91" t="str">
        <f>IF(A88="","",-PMT('Model Inputs'!$B$53,'Model Inputs'!$B$52,'Model Inputs'!$B$50))</f>
        <v/>
      </c>
      <c r="D88" s="91" t="str">
        <f t="shared" si="3"/>
        <v/>
      </c>
      <c r="E88" s="94" t="str">
        <f>IF(A88="","",'Model Inputs'!$B$53*B88)</f>
        <v/>
      </c>
    </row>
    <row r="89" spans="1:5" ht="18" customHeight="1" x14ac:dyDescent="0.2">
      <c r="A89" s="46" t="str">
        <f>IF(A88&gt;='Model Inputs'!$B$52,"",A88+1)</f>
        <v/>
      </c>
      <c r="B89" s="84" t="str">
        <f t="shared" si="2"/>
        <v/>
      </c>
      <c r="C89" s="91" t="str">
        <f>IF(A89="","",-PMT('Model Inputs'!$B$53,'Model Inputs'!$B$52,'Model Inputs'!$B$50))</f>
        <v/>
      </c>
      <c r="D89" s="91" t="str">
        <f t="shared" si="3"/>
        <v/>
      </c>
      <c r="E89" s="94" t="str">
        <f>IF(A89="","",'Model Inputs'!$B$53*B89)</f>
        <v/>
      </c>
    </row>
    <row r="90" spans="1:5" ht="18" customHeight="1" x14ac:dyDescent="0.2">
      <c r="A90" s="46" t="str">
        <f>IF(A89&gt;='Model Inputs'!$B$52,"",A89+1)</f>
        <v/>
      </c>
      <c r="B90" s="84" t="str">
        <f t="shared" si="2"/>
        <v/>
      </c>
      <c r="C90" s="91" t="str">
        <f>IF(A90="","",-PMT('Model Inputs'!$B$53,'Model Inputs'!$B$52,'Model Inputs'!$B$50))</f>
        <v/>
      </c>
      <c r="D90" s="91" t="str">
        <f t="shared" si="3"/>
        <v/>
      </c>
      <c r="E90" s="94" t="str">
        <f>IF(A90="","",'Model Inputs'!$B$53*B90)</f>
        <v/>
      </c>
    </row>
    <row r="91" spans="1:5" ht="18" customHeight="1" x14ac:dyDescent="0.2">
      <c r="A91" s="46" t="str">
        <f>IF(A90&gt;='Model Inputs'!$B$52,"",A90+1)</f>
        <v/>
      </c>
      <c r="B91" s="84" t="str">
        <f t="shared" si="2"/>
        <v/>
      </c>
      <c r="C91" s="91" t="str">
        <f>IF(A91="","",-PMT('Model Inputs'!$B$53,'Model Inputs'!$B$52,'Model Inputs'!$B$50))</f>
        <v/>
      </c>
      <c r="D91" s="91" t="str">
        <f t="shared" si="3"/>
        <v/>
      </c>
      <c r="E91" s="94" t="str">
        <f>IF(A91="","",'Model Inputs'!$B$53*B91)</f>
        <v/>
      </c>
    </row>
    <row r="92" spans="1:5" ht="18" customHeight="1" x14ac:dyDescent="0.2">
      <c r="A92" s="46" t="str">
        <f>IF(A91&gt;='Model Inputs'!$B$52,"",A91+1)</f>
        <v/>
      </c>
      <c r="B92" s="84" t="str">
        <f t="shared" si="2"/>
        <v/>
      </c>
      <c r="C92" s="91" t="str">
        <f>IF(A92="","",-PMT('Model Inputs'!$B$53,'Model Inputs'!$B$52,'Model Inputs'!$B$50))</f>
        <v/>
      </c>
      <c r="D92" s="91" t="str">
        <f t="shared" si="3"/>
        <v/>
      </c>
      <c r="E92" s="94" t="str">
        <f>IF(A92="","",'Model Inputs'!$B$53*B92)</f>
        <v/>
      </c>
    </row>
    <row r="93" spans="1:5" ht="18" customHeight="1" x14ac:dyDescent="0.2">
      <c r="A93" s="46" t="str">
        <f>IF(A92&gt;='Model Inputs'!$B$52,"",A92+1)</f>
        <v/>
      </c>
      <c r="B93" s="84" t="str">
        <f t="shared" si="2"/>
        <v/>
      </c>
      <c r="C93" s="91" t="str">
        <f>IF(A93="","",-PMT('Model Inputs'!$B$53,'Model Inputs'!$B$52,'Model Inputs'!$B$50))</f>
        <v/>
      </c>
      <c r="D93" s="91" t="str">
        <f t="shared" si="3"/>
        <v/>
      </c>
      <c r="E93" s="94" t="str">
        <f>IF(A93="","",'Model Inputs'!$B$53*B93)</f>
        <v/>
      </c>
    </row>
    <row r="94" spans="1:5" ht="18" customHeight="1" x14ac:dyDescent="0.2">
      <c r="A94" s="46" t="str">
        <f>IF(A93&gt;='Model Inputs'!$B$52,"",A93+1)</f>
        <v/>
      </c>
      <c r="B94" s="84" t="str">
        <f t="shared" si="2"/>
        <v/>
      </c>
      <c r="C94" s="91" t="str">
        <f>IF(A94="","",-PMT('Model Inputs'!$B$53,'Model Inputs'!$B$52,'Model Inputs'!$B$50))</f>
        <v/>
      </c>
      <c r="D94" s="91" t="str">
        <f t="shared" si="3"/>
        <v/>
      </c>
      <c r="E94" s="94" t="str">
        <f>IF(A94="","",'Model Inputs'!$B$53*B94)</f>
        <v/>
      </c>
    </row>
    <row r="95" spans="1:5" ht="18" customHeight="1" x14ac:dyDescent="0.2">
      <c r="A95" s="46" t="str">
        <f>IF(A94&gt;='Model Inputs'!$B$52,"",A94+1)</f>
        <v/>
      </c>
      <c r="B95" s="84" t="str">
        <f t="shared" si="2"/>
        <v/>
      </c>
      <c r="C95" s="91" t="str">
        <f>IF(A95="","",-PMT('Model Inputs'!$B$53,'Model Inputs'!$B$52,'Model Inputs'!$B$50))</f>
        <v/>
      </c>
      <c r="D95" s="91" t="str">
        <f t="shared" si="3"/>
        <v/>
      </c>
      <c r="E95" s="94" t="str">
        <f>IF(A95="","",'Model Inputs'!$B$53*B95)</f>
        <v/>
      </c>
    </row>
    <row r="96" spans="1:5" ht="18" customHeight="1" x14ac:dyDescent="0.2">
      <c r="A96" s="46" t="str">
        <f>IF(A95&gt;='Model Inputs'!$B$52,"",A95+1)</f>
        <v/>
      </c>
      <c r="B96" s="84" t="str">
        <f t="shared" si="2"/>
        <v/>
      </c>
      <c r="C96" s="91" t="str">
        <f>IF(A96="","",-PMT('Model Inputs'!$B$53,'Model Inputs'!$B$52,'Model Inputs'!$B$50))</f>
        <v/>
      </c>
      <c r="D96" s="91" t="str">
        <f t="shared" si="3"/>
        <v/>
      </c>
      <c r="E96" s="94" t="str">
        <f>IF(A96="","",'Model Inputs'!$B$53*B96)</f>
        <v/>
      </c>
    </row>
    <row r="97" spans="1:5" ht="18" customHeight="1" x14ac:dyDescent="0.2">
      <c r="A97" s="46" t="str">
        <f>IF(A96&gt;='Model Inputs'!$B$52,"",A96+1)</f>
        <v/>
      </c>
      <c r="B97" s="84" t="str">
        <f t="shared" si="2"/>
        <v/>
      </c>
      <c r="C97" s="91" t="str">
        <f>IF(A97="","",-PMT('Model Inputs'!$B$53,'Model Inputs'!$B$52,'Model Inputs'!$B$50))</f>
        <v/>
      </c>
      <c r="D97" s="91" t="str">
        <f t="shared" si="3"/>
        <v/>
      </c>
      <c r="E97" s="94" t="str">
        <f>IF(A97="","",'Model Inputs'!$B$53*B97)</f>
        <v/>
      </c>
    </row>
    <row r="98" spans="1:5" ht="18" customHeight="1" x14ac:dyDescent="0.2">
      <c r="A98" s="46" t="str">
        <f>IF(A97&gt;='Model Inputs'!$B$52,"",A97+1)</f>
        <v/>
      </c>
      <c r="B98" s="84" t="str">
        <f t="shared" si="2"/>
        <v/>
      </c>
      <c r="C98" s="91" t="str">
        <f>IF(A98="","",-PMT('Model Inputs'!$B$53,'Model Inputs'!$B$52,'Model Inputs'!$B$50))</f>
        <v/>
      </c>
      <c r="D98" s="91" t="str">
        <f t="shared" si="3"/>
        <v/>
      </c>
      <c r="E98" s="94" t="str">
        <f>IF(A98="","",'Model Inputs'!$B$53*B98)</f>
        <v/>
      </c>
    </row>
    <row r="99" spans="1:5" ht="18" customHeight="1" x14ac:dyDescent="0.2">
      <c r="A99" s="46" t="str">
        <f>IF(A98&gt;='Model Inputs'!$B$52,"",A98+1)</f>
        <v/>
      </c>
      <c r="B99" s="84" t="str">
        <f t="shared" si="2"/>
        <v/>
      </c>
      <c r="C99" s="91" t="str">
        <f>IF(A99="","",-PMT('Model Inputs'!$B$53,'Model Inputs'!$B$52,'Model Inputs'!$B$50))</f>
        <v/>
      </c>
      <c r="D99" s="91" t="str">
        <f t="shared" si="3"/>
        <v/>
      </c>
      <c r="E99" s="94" t="str">
        <f>IF(A99="","",'Model Inputs'!$B$53*B99)</f>
        <v/>
      </c>
    </row>
    <row r="100" spans="1:5" ht="18" customHeight="1" x14ac:dyDescent="0.2">
      <c r="A100" s="46" t="str">
        <f>IF(A99&gt;='Model Inputs'!$B$52,"",A99+1)</f>
        <v/>
      </c>
      <c r="B100" s="84" t="str">
        <f t="shared" si="2"/>
        <v/>
      </c>
      <c r="C100" s="91" t="str">
        <f>IF(A100="","",-PMT('Model Inputs'!$B$53,'Model Inputs'!$B$52,'Model Inputs'!$B$50))</f>
        <v/>
      </c>
      <c r="D100" s="91" t="str">
        <f t="shared" si="3"/>
        <v/>
      </c>
      <c r="E100" s="94" t="str">
        <f>IF(A100="","",'Model Inputs'!$B$53*B100)</f>
        <v/>
      </c>
    </row>
    <row r="101" spans="1:5" ht="18" customHeight="1" x14ac:dyDescent="0.2">
      <c r="A101" s="46" t="str">
        <f>IF(A100&gt;='Model Inputs'!$B$52,"",A100+1)</f>
        <v/>
      </c>
      <c r="B101" s="84" t="str">
        <f t="shared" si="2"/>
        <v/>
      </c>
      <c r="C101" s="91" t="str">
        <f>IF(A101="","",-PMT('Model Inputs'!$B$53,'Model Inputs'!$B$52,'Model Inputs'!$B$50))</f>
        <v/>
      </c>
      <c r="D101" s="91" t="str">
        <f t="shared" si="3"/>
        <v/>
      </c>
      <c r="E101" s="94" t="str">
        <f>IF(A101="","",'Model Inputs'!$B$53*B101)</f>
        <v/>
      </c>
    </row>
    <row r="102" spans="1:5" ht="18" customHeight="1" x14ac:dyDescent="0.2">
      <c r="A102" s="46" t="str">
        <f>IF(A101&gt;='Model Inputs'!$B$52,"",A101+1)</f>
        <v/>
      </c>
      <c r="B102" s="84" t="str">
        <f t="shared" si="2"/>
        <v/>
      </c>
      <c r="C102" s="91" t="str">
        <f>IF(A102="","",-PMT('Model Inputs'!$B$53,'Model Inputs'!$B$52,'Model Inputs'!$B$50))</f>
        <v/>
      </c>
      <c r="D102" s="91" t="str">
        <f t="shared" si="3"/>
        <v/>
      </c>
      <c r="E102" s="94" t="str">
        <f>IF(A102="","",'Model Inputs'!$B$53*B102)</f>
        <v/>
      </c>
    </row>
    <row r="103" spans="1:5" ht="18" customHeight="1" x14ac:dyDescent="0.2">
      <c r="A103" s="46" t="str">
        <f>IF(A102&gt;='Model Inputs'!$B$52,"",A102+1)</f>
        <v/>
      </c>
      <c r="B103" s="84" t="str">
        <f t="shared" si="2"/>
        <v/>
      </c>
      <c r="C103" s="91" t="str">
        <f>IF(A103="","",-PMT('Model Inputs'!$B$53,'Model Inputs'!$B$52,'Model Inputs'!$B$50))</f>
        <v/>
      </c>
      <c r="D103" s="91" t="str">
        <f t="shared" si="3"/>
        <v/>
      </c>
      <c r="E103" s="94" t="str">
        <f>IF(A103="","",'Model Inputs'!$B$53*B103)</f>
        <v/>
      </c>
    </row>
    <row r="104" spans="1:5" ht="18" customHeight="1" x14ac:dyDescent="0.2">
      <c r="A104" s="46" t="str">
        <f>IF(A103&gt;='Model Inputs'!$B$52,"",A103+1)</f>
        <v/>
      </c>
      <c r="B104" s="84" t="str">
        <f t="shared" si="2"/>
        <v/>
      </c>
      <c r="C104" s="91" t="str">
        <f>IF(A104="","",-PMT('Model Inputs'!$B$53,'Model Inputs'!$B$52,'Model Inputs'!$B$50))</f>
        <v/>
      </c>
      <c r="D104" s="91" t="str">
        <f t="shared" si="3"/>
        <v/>
      </c>
      <c r="E104" s="94" t="str">
        <f>IF(A104="","",'Model Inputs'!$B$53*B104)</f>
        <v/>
      </c>
    </row>
    <row r="105" spans="1:5" ht="18" customHeight="1" x14ac:dyDescent="0.2">
      <c r="A105" s="46" t="str">
        <f>IF(A104&gt;='Model Inputs'!$B$52,"",A104+1)</f>
        <v/>
      </c>
      <c r="B105" s="84" t="str">
        <f t="shared" si="2"/>
        <v/>
      </c>
      <c r="C105" s="91" t="str">
        <f>IF(A105="","",-PMT('Model Inputs'!$B$53,'Model Inputs'!$B$52,'Model Inputs'!$B$50))</f>
        <v/>
      </c>
      <c r="D105" s="91" t="str">
        <f t="shared" si="3"/>
        <v/>
      </c>
      <c r="E105" s="94" t="str">
        <f>IF(A105="","",'Model Inputs'!$B$53*B105)</f>
        <v/>
      </c>
    </row>
    <row r="106" spans="1:5" ht="18" customHeight="1" x14ac:dyDescent="0.2">
      <c r="A106" s="46" t="str">
        <f>IF(A105&gt;='Model Inputs'!$B$52,"",A105+1)</f>
        <v/>
      </c>
      <c r="B106" s="84" t="str">
        <f t="shared" si="2"/>
        <v/>
      </c>
      <c r="C106" s="91" t="str">
        <f>IF(A106="","",-PMT('Model Inputs'!$B$53,'Model Inputs'!$B$52,'Model Inputs'!$B$50))</f>
        <v/>
      </c>
      <c r="D106" s="91" t="str">
        <f t="shared" si="3"/>
        <v/>
      </c>
      <c r="E106" s="94" t="str">
        <f>IF(A106="","",'Model Inputs'!$B$53*B106)</f>
        <v/>
      </c>
    </row>
    <row r="107" spans="1:5" ht="18" customHeight="1" x14ac:dyDescent="0.2">
      <c r="A107" s="46" t="str">
        <f>IF(A106&gt;='Model Inputs'!$B$52,"",A106+1)</f>
        <v/>
      </c>
      <c r="B107" s="84" t="str">
        <f t="shared" si="2"/>
        <v/>
      </c>
      <c r="C107" s="91" t="str">
        <f>IF(A107="","",-PMT('Model Inputs'!$B$53,'Model Inputs'!$B$52,'Model Inputs'!$B$50))</f>
        <v/>
      </c>
      <c r="D107" s="91" t="str">
        <f t="shared" si="3"/>
        <v/>
      </c>
      <c r="E107" s="94" t="str">
        <f>IF(A107="","",'Model Inputs'!$B$53*B107)</f>
        <v/>
      </c>
    </row>
    <row r="108" spans="1:5" ht="18" customHeight="1" x14ac:dyDescent="0.2">
      <c r="A108" s="46" t="str">
        <f>IF(A107&gt;='Model Inputs'!$B$52,"",A107+1)</f>
        <v/>
      </c>
      <c r="B108" s="84" t="str">
        <f t="shared" si="2"/>
        <v/>
      </c>
      <c r="C108" s="91" t="str">
        <f>IF(A108="","",-PMT('Model Inputs'!$B$53,'Model Inputs'!$B$52,'Model Inputs'!$B$50))</f>
        <v/>
      </c>
      <c r="D108" s="91" t="str">
        <f t="shared" si="3"/>
        <v/>
      </c>
      <c r="E108" s="94" t="str">
        <f>IF(A108="","",'Model Inputs'!$B$53*B108)</f>
        <v/>
      </c>
    </row>
    <row r="109" spans="1:5" ht="18" customHeight="1" x14ac:dyDescent="0.2">
      <c r="A109" s="46" t="str">
        <f>IF(A108&gt;='Model Inputs'!$B$52,"",A108+1)</f>
        <v/>
      </c>
      <c r="B109" s="84" t="str">
        <f t="shared" si="2"/>
        <v/>
      </c>
      <c r="C109" s="91" t="str">
        <f>IF(A109="","",-PMT('Model Inputs'!$B$53,'Model Inputs'!$B$52,'Model Inputs'!$B$50))</f>
        <v/>
      </c>
      <c r="D109" s="91" t="str">
        <f t="shared" si="3"/>
        <v/>
      </c>
      <c r="E109" s="94" t="str">
        <f>IF(A109="","",'Model Inputs'!$B$53*B109)</f>
        <v/>
      </c>
    </row>
    <row r="110" spans="1:5" ht="18" customHeight="1" x14ac:dyDescent="0.2">
      <c r="A110" s="46" t="str">
        <f>IF(A109&gt;='Model Inputs'!$B$52,"",A109+1)</f>
        <v/>
      </c>
      <c r="B110" s="84" t="str">
        <f t="shared" si="2"/>
        <v/>
      </c>
      <c r="C110" s="91" t="str">
        <f>IF(A110="","",-PMT('Model Inputs'!$B$53,'Model Inputs'!$B$52,'Model Inputs'!$B$50))</f>
        <v/>
      </c>
      <c r="D110" s="91" t="str">
        <f t="shared" si="3"/>
        <v/>
      </c>
      <c r="E110" s="94" t="str">
        <f>IF(A110="","",'Model Inputs'!$B$53*B110)</f>
        <v/>
      </c>
    </row>
    <row r="111" spans="1:5" ht="18" customHeight="1" x14ac:dyDescent="0.2">
      <c r="A111" s="46" t="str">
        <f>IF(A110&gt;='Model Inputs'!$B$52,"",A110+1)</f>
        <v/>
      </c>
      <c r="B111" s="84" t="str">
        <f t="shared" si="2"/>
        <v/>
      </c>
      <c r="C111" s="91" t="str">
        <f>IF(A111="","",-PMT('Model Inputs'!$B$53,'Model Inputs'!$B$52,'Model Inputs'!$B$50))</f>
        <v/>
      </c>
      <c r="D111" s="91" t="str">
        <f t="shared" si="3"/>
        <v/>
      </c>
      <c r="E111" s="94" t="str">
        <f>IF(A111="","",'Model Inputs'!$B$53*B111)</f>
        <v/>
      </c>
    </row>
    <row r="112" spans="1:5" ht="18" customHeight="1" x14ac:dyDescent="0.2">
      <c r="A112" s="46" t="str">
        <f>IF(A111&gt;='Model Inputs'!$B$52,"",A111+1)</f>
        <v/>
      </c>
      <c r="B112" s="84" t="str">
        <f t="shared" si="2"/>
        <v/>
      </c>
      <c r="C112" s="91" t="str">
        <f>IF(A112="","",-PMT('Model Inputs'!$B$53,'Model Inputs'!$B$52,'Model Inputs'!$B$50))</f>
        <v/>
      </c>
      <c r="D112" s="91" t="str">
        <f t="shared" si="3"/>
        <v/>
      </c>
      <c r="E112" s="94" t="str">
        <f>IF(A112="","",'Model Inputs'!$B$53*B112)</f>
        <v/>
      </c>
    </row>
    <row r="113" spans="1:5" ht="18" customHeight="1" x14ac:dyDescent="0.2">
      <c r="A113" s="46" t="str">
        <f>IF(A112&gt;='Model Inputs'!$B$52,"",A112+1)</f>
        <v/>
      </c>
      <c r="B113" s="84" t="str">
        <f t="shared" si="2"/>
        <v/>
      </c>
      <c r="C113" s="91" t="str">
        <f>IF(A113="","",-PMT('Model Inputs'!$B$53,'Model Inputs'!$B$52,'Model Inputs'!$B$50))</f>
        <v/>
      </c>
      <c r="D113" s="91" t="str">
        <f t="shared" si="3"/>
        <v/>
      </c>
      <c r="E113" s="94" t="str">
        <f>IF(A113="","",'Model Inputs'!$B$53*B113)</f>
        <v/>
      </c>
    </row>
    <row r="114" spans="1:5" ht="18" customHeight="1" x14ac:dyDescent="0.2">
      <c r="A114" s="46" t="str">
        <f>IF(A113&gt;='Model Inputs'!$B$52,"",A113+1)</f>
        <v/>
      </c>
      <c r="B114" s="84" t="str">
        <f t="shared" si="2"/>
        <v/>
      </c>
      <c r="C114" s="91" t="str">
        <f>IF(A114="","",-PMT('Model Inputs'!$B$53,'Model Inputs'!$B$52,'Model Inputs'!$B$50))</f>
        <v/>
      </c>
      <c r="D114" s="91" t="str">
        <f t="shared" si="3"/>
        <v/>
      </c>
      <c r="E114" s="94" t="str">
        <f>IF(A114="","",'Model Inputs'!$B$53*B114)</f>
        <v/>
      </c>
    </row>
    <row r="115" spans="1:5" ht="18" customHeight="1" x14ac:dyDescent="0.2">
      <c r="A115" s="46" t="str">
        <f>IF(A114&gt;='Model Inputs'!$B$52,"",A114+1)</f>
        <v/>
      </c>
      <c r="B115" s="84" t="str">
        <f t="shared" si="2"/>
        <v/>
      </c>
      <c r="C115" s="91" t="str">
        <f>IF(A115="","",-PMT('Model Inputs'!$B$53,'Model Inputs'!$B$52,'Model Inputs'!$B$50))</f>
        <v/>
      </c>
      <c r="D115" s="91" t="str">
        <f t="shared" si="3"/>
        <v/>
      </c>
      <c r="E115" s="94" t="str">
        <f>IF(A115="","",'Model Inputs'!$B$53*B115)</f>
        <v/>
      </c>
    </row>
    <row r="116" spans="1:5" ht="18" customHeight="1" x14ac:dyDescent="0.2">
      <c r="A116" s="46" t="str">
        <f>IF(A115&gt;='Model Inputs'!$B$52,"",A115+1)</f>
        <v/>
      </c>
      <c r="B116" s="84" t="str">
        <f t="shared" si="2"/>
        <v/>
      </c>
      <c r="C116" s="91" t="str">
        <f>IF(A116="","",-PMT('Model Inputs'!$B$53,'Model Inputs'!$B$52,'Model Inputs'!$B$50))</f>
        <v/>
      </c>
      <c r="D116" s="91" t="str">
        <f t="shared" si="3"/>
        <v/>
      </c>
      <c r="E116" s="94" t="str">
        <f>IF(A116="","",'Model Inputs'!$B$53*B116)</f>
        <v/>
      </c>
    </row>
    <row r="117" spans="1:5" ht="18" customHeight="1" x14ac:dyDescent="0.2">
      <c r="A117" s="46" t="str">
        <f>IF(A116&gt;='Model Inputs'!$B$52,"",A116+1)</f>
        <v/>
      </c>
      <c r="B117" s="84" t="str">
        <f t="shared" si="2"/>
        <v/>
      </c>
      <c r="C117" s="91" t="str">
        <f>IF(A117="","",-PMT('Model Inputs'!$B$53,'Model Inputs'!$B$52,'Model Inputs'!$B$50))</f>
        <v/>
      </c>
      <c r="D117" s="91" t="str">
        <f t="shared" si="3"/>
        <v/>
      </c>
      <c r="E117" s="94" t="str">
        <f>IF(A117="","",'Model Inputs'!$B$53*B117)</f>
        <v/>
      </c>
    </row>
    <row r="118" spans="1:5" ht="18" customHeight="1" x14ac:dyDescent="0.2">
      <c r="A118" s="46" t="str">
        <f>IF(A117&gt;='Model Inputs'!$B$52,"",A117+1)</f>
        <v/>
      </c>
      <c r="B118" s="84" t="str">
        <f t="shared" si="2"/>
        <v/>
      </c>
      <c r="C118" s="91" t="str">
        <f>IF(A118="","",-PMT('Model Inputs'!$B$53,'Model Inputs'!$B$52,'Model Inputs'!$B$50))</f>
        <v/>
      </c>
      <c r="D118" s="91" t="str">
        <f t="shared" si="3"/>
        <v/>
      </c>
      <c r="E118" s="94" t="str">
        <f>IF(A118="","",'Model Inputs'!$B$53*B118)</f>
        <v/>
      </c>
    </row>
    <row r="119" spans="1:5" ht="18" customHeight="1" x14ac:dyDescent="0.2">
      <c r="A119" s="46" t="str">
        <f>IF(A118&gt;='Model Inputs'!$B$52,"",A118+1)</f>
        <v/>
      </c>
      <c r="B119" s="84" t="str">
        <f t="shared" si="2"/>
        <v/>
      </c>
      <c r="C119" s="91" t="str">
        <f>IF(A119="","",-PMT('Model Inputs'!$B$53,'Model Inputs'!$B$52,'Model Inputs'!$B$50))</f>
        <v/>
      </c>
      <c r="D119" s="91" t="str">
        <f t="shared" si="3"/>
        <v/>
      </c>
      <c r="E119" s="94" t="str">
        <f>IF(A119="","",'Model Inputs'!$B$53*B119)</f>
        <v/>
      </c>
    </row>
    <row r="120" spans="1:5" ht="18" customHeight="1" x14ac:dyDescent="0.2">
      <c r="A120" s="46" t="str">
        <f>IF(A119&gt;='Model Inputs'!$B$52,"",A119+1)</f>
        <v/>
      </c>
      <c r="B120" s="84" t="str">
        <f t="shared" si="2"/>
        <v/>
      </c>
      <c r="C120" s="91" t="str">
        <f>IF(A120="","",-PMT('Model Inputs'!$B$53,'Model Inputs'!$B$52,'Model Inputs'!$B$50))</f>
        <v/>
      </c>
      <c r="D120" s="91" t="str">
        <f t="shared" si="3"/>
        <v/>
      </c>
      <c r="E120" s="94" t="str">
        <f>IF(A120="","",'Model Inputs'!$B$53*B120)</f>
        <v/>
      </c>
    </row>
    <row r="121" spans="1:5" ht="18" customHeight="1" x14ac:dyDescent="0.2">
      <c r="A121" s="46" t="str">
        <f>IF(A120&gt;='Model Inputs'!$B$52,"",A120+1)</f>
        <v/>
      </c>
      <c r="B121" s="84" t="str">
        <f t="shared" si="2"/>
        <v/>
      </c>
      <c r="C121" s="91" t="str">
        <f>IF(A121="","",-PMT('Model Inputs'!$B$53,'Model Inputs'!$B$52,'Model Inputs'!$B$50))</f>
        <v/>
      </c>
      <c r="D121" s="91" t="str">
        <f t="shared" si="3"/>
        <v/>
      </c>
      <c r="E121" s="94" t="str">
        <f>IF(A121="","",'Model Inputs'!$B$53*B121)</f>
        <v/>
      </c>
    </row>
    <row r="122" spans="1:5" ht="18" customHeight="1" x14ac:dyDescent="0.2">
      <c r="A122" s="46" t="str">
        <f>IF(A121&gt;='Model Inputs'!$B$52,"",A121+1)</f>
        <v/>
      </c>
      <c r="B122" s="84" t="str">
        <f t="shared" si="2"/>
        <v/>
      </c>
      <c r="C122" s="91" t="str">
        <f>IF(A122="","",-PMT('Model Inputs'!$B$53,'Model Inputs'!$B$52,'Model Inputs'!$B$50))</f>
        <v/>
      </c>
      <c r="D122" s="91" t="str">
        <f t="shared" si="3"/>
        <v/>
      </c>
      <c r="E122" s="94" t="str">
        <f>IF(A122="","",'Model Inputs'!$B$53*B122)</f>
        <v/>
      </c>
    </row>
    <row r="123" spans="1:5" ht="18" customHeight="1" x14ac:dyDescent="0.2">
      <c r="A123" s="46" t="str">
        <f>IF(A122&gt;='Model Inputs'!$B$52,"",A122+1)</f>
        <v/>
      </c>
      <c r="B123" s="84" t="str">
        <f t="shared" si="2"/>
        <v/>
      </c>
      <c r="C123" s="91" t="str">
        <f>IF(A123="","",-PMT('Model Inputs'!$B$53,'Model Inputs'!$B$52,'Model Inputs'!$B$50))</f>
        <v/>
      </c>
      <c r="D123" s="91" t="str">
        <f t="shared" si="3"/>
        <v/>
      </c>
      <c r="E123" s="94" t="str">
        <f>IF(A123="","",'Model Inputs'!$B$53*B123)</f>
        <v/>
      </c>
    </row>
    <row r="124" spans="1:5" ht="18" customHeight="1" x14ac:dyDescent="0.2">
      <c r="A124" s="46" t="str">
        <f>IF(A123&gt;='Model Inputs'!$B$52,"",A123+1)</f>
        <v/>
      </c>
      <c r="B124" s="84" t="str">
        <f t="shared" si="2"/>
        <v/>
      </c>
      <c r="C124" s="91" t="str">
        <f>IF(A124="","",-PMT('Model Inputs'!$B$53,'Model Inputs'!$B$52,'Model Inputs'!$B$50))</f>
        <v/>
      </c>
      <c r="D124" s="91" t="str">
        <f t="shared" si="3"/>
        <v/>
      </c>
      <c r="E124" s="94" t="str">
        <f>IF(A124="","",'Model Inputs'!$B$53*B124)</f>
        <v/>
      </c>
    </row>
    <row r="125" spans="1:5" ht="18" customHeight="1" x14ac:dyDescent="0.2">
      <c r="A125" s="46" t="str">
        <f>IF(A124&gt;='Model Inputs'!$B$52,"",A124+1)</f>
        <v/>
      </c>
      <c r="B125" s="84" t="str">
        <f t="shared" si="2"/>
        <v/>
      </c>
      <c r="C125" s="91" t="str">
        <f>IF(A125="","",-PMT('Model Inputs'!$B$53,'Model Inputs'!$B$52,'Model Inputs'!$B$50))</f>
        <v/>
      </c>
      <c r="D125" s="91" t="str">
        <f t="shared" si="3"/>
        <v/>
      </c>
      <c r="E125" s="94" t="str">
        <f>IF(A125="","",'Model Inputs'!$B$53*B125)</f>
        <v/>
      </c>
    </row>
    <row r="126" spans="1:5" ht="18" customHeight="1" x14ac:dyDescent="0.2">
      <c r="A126" s="46" t="str">
        <f>IF(A125&gt;='Model Inputs'!$B$52,"",A125+1)</f>
        <v/>
      </c>
      <c r="B126" s="84" t="str">
        <f t="shared" si="2"/>
        <v/>
      </c>
      <c r="C126" s="91" t="str">
        <f>IF(A126="","",-PMT('Model Inputs'!$B$53,'Model Inputs'!$B$52,'Model Inputs'!$B$50))</f>
        <v/>
      </c>
      <c r="D126" s="91" t="str">
        <f t="shared" si="3"/>
        <v/>
      </c>
      <c r="E126" s="94" t="str">
        <f>IF(A126="","",'Model Inputs'!$B$53*B126)</f>
        <v/>
      </c>
    </row>
    <row r="127" spans="1:5" ht="18" customHeight="1" x14ac:dyDescent="0.2">
      <c r="A127" s="46" t="str">
        <f>IF(A126&gt;='Model Inputs'!$B$52,"",A126+1)</f>
        <v/>
      </c>
      <c r="B127" s="84" t="str">
        <f t="shared" si="2"/>
        <v/>
      </c>
      <c r="C127" s="91" t="str">
        <f>IF(A127="","",-PMT('Model Inputs'!$B$53,'Model Inputs'!$B$52,'Model Inputs'!$B$50))</f>
        <v/>
      </c>
      <c r="D127" s="91" t="str">
        <f t="shared" si="3"/>
        <v/>
      </c>
      <c r="E127" s="94" t="str">
        <f>IF(A127="","",'Model Inputs'!$B$53*B127)</f>
        <v/>
      </c>
    </row>
    <row r="128" spans="1:5" ht="18" customHeight="1" x14ac:dyDescent="0.2">
      <c r="A128" s="46" t="str">
        <f>IF(A127&gt;='Model Inputs'!$B$52,"",A127+1)</f>
        <v/>
      </c>
      <c r="B128" s="84" t="str">
        <f t="shared" si="2"/>
        <v/>
      </c>
      <c r="C128" s="91" t="str">
        <f>IF(A128="","",-PMT('Model Inputs'!$B$53,'Model Inputs'!$B$52,'Model Inputs'!$B$50))</f>
        <v/>
      </c>
      <c r="D128" s="91" t="str">
        <f t="shared" si="3"/>
        <v/>
      </c>
      <c r="E128" s="94" t="str">
        <f>IF(A128="","",'Model Inputs'!$B$53*B128)</f>
        <v/>
      </c>
    </row>
    <row r="129" spans="1:5" ht="18" customHeight="1" x14ac:dyDescent="0.2">
      <c r="A129" s="46" t="str">
        <f>IF(A128&gt;='Model Inputs'!$B$52,"",A128+1)</f>
        <v/>
      </c>
      <c r="B129" s="84" t="str">
        <f t="shared" si="2"/>
        <v/>
      </c>
      <c r="C129" s="91" t="str">
        <f>IF(A129="","",-PMT('Model Inputs'!$B$53,'Model Inputs'!$B$52,'Model Inputs'!$B$50))</f>
        <v/>
      </c>
      <c r="D129" s="91" t="str">
        <f t="shared" si="3"/>
        <v/>
      </c>
      <c r="E129" s="94" t="str">
        <f>IF(A129="","",'Model Inputs'!$B$53*B129)</f>
        <v/>
      </c>
    </row>
    <row r="130" spans="1:5" ht="18" customHeight="1" x14ac:dyDescent="0.2">
      <c r="A130" s="46" t="str">
        <f>IF(A129&gt;='Model Inputs'!$B$52,"",A129+1)</f>
        <v/>
      </c>
      <c r="B130" s="84" t="str">
        <f t="shared" si="2"/>
        <v/>
      </c>
      <c r="C130" s="91" t="str">
        <f>IF(A130="","",-PMT('Model Inputs'!$B$53,'Model Inputs'!$B$52,'Model Inputs'!$B$50))</f>
        <v/>
      </c>
      <c r="D130" s="91" t="str">
        <f t="shared" si="3"/>
        <v/>
      </c>
      <c r="E130" s="94" t="str">
        <f>IF(A130="","",'Model Inputs'!$B$53*B130)</f>
        <v/>
      </c>
    </row>
    <row r="131" spans="1:5" ht="18" customHeight="1" x14ac:dyDescent="0.2">
      <c r="A131" s="46" t="str">
        <f>IF(A130&gt;='Model Inputs'!$B$52,"",A130+1)</f>
        <v/>
      </c>
      <c r="B131" s="84" t="str">
        <f t="shared" si="2"/>
        <v/>
      </c>
      <c r="C131" s="91" t="str">
        <f>IF(A131="","",-PMT('Model Inputs'!$B$53,'Model Inputs'!$B$52,'Model Inputs'!$B$50))</f>
        <v/>
      </c>
      <c r="D131" s="91" t="str">
        <f t="shared" si="3"/>
        <v/>
      </c>
      <c r="E131" s="94" t="str">
        <f>IF(A131="","",'Model Inputs'!$B$53*B131)</f>
        <v/>
      </c>
    </row>
    <row r="132" spans="1:5" ht="18" customHeight="1" x14ac:dyDescent="0.2">
      <c r="A132" s="46" t="str">
        <f>IF(A131&gt;='Model Inputs'!$B$52,"",A131+1)</f>
        <v/>
      </c>
      <c r="B132" s="84" t="str">
        <f t="shared" si="2"/>
        <v/>
      </c>
      <c r="C132" s="91" t="str">
        <f>IF(A132="","",-PMT('Model Inputs'!$B$53,'Model Inputs'!$B$52,'Model Inputs'!$B$50))</f>
        <v/>
      </c>
      <c r="D132" s="91" t="str">
        <f t="shared" si="3"/>
        <v/>
      </c>
      <c r="E132" s="94" t="str">
        <f>IF(A132="","",'Model Inputs'!$B$53*B132)</f>
        <v/>
      </c>
    </row>
    <row r="133" spans="1:5" ht="18" customHeight="1" x14ac:dyDescent="0.2">
      <c r="A133" s="46" t="str">
        <f>IF(A132&gt;='Model Inputs'!$B$52,"",A132+1)</f>
        <v/>
      </c>
      <c r="B133" s="84" t="str">
        <f t="shared" si="2"/>
        <v/>
      </c>
      <c r="C133" s="91" t="str">
        <f>IF(A133="","",-PMT('Model Inputs'!$B$53,'Model Inputs'!$B$52,'Model Inputs'!$B$50))</f>
        <v/>
      </c>
      <c r="D133" s="91" t="str">
        <f t="shared" si="3"/>
        <v/>
      </c>
      <c r="E133" s="94" t="str">
        <f>IF(A133="","",'Model Inputs'!$B$53*B133)</f>
        <v/>
      </c>
    </row>
    <row r="134" spans="1:5" ht="18" customHeight="1" x14ac:dyDescent="0.2">
      <c r="A134" s="46" t="str">
        <f>IF(A133&gt;='Model Inputs'!$B$52,"",A133+1)</f>
        <v/>
      </c>
      <c r="B134" s="84" t="str">
        <f t="shared" si="2"/>
        <v/>
      </c>
      <c r="C134" s="91" t="str">
        <f>IF(A134="","",-PMT('Model Inputs'!$B$53,'Model Inputs'!$B$52,'Model Inputs'!$B$50))</f>
        <v/>
      </c>
      <c r="D134" s="91" t="str">
        <f t="shared" si="3"/>
        <v/>
      </c>
      <c r="E134" s="94" t="str">
        <f>IF(A134="","",'Model Inputs'!$B$53*B134)</f>
        <v/>
      </c>
    </row>
    <row r="135" spans="1:5" ht="18" customHeight="1" x14ac:dyDescent="0.2">
      <c r="A135" s="46" t="str">
        <f>IF(A134&gt;='Model Inputs'!$B$52,"",A134+1)</f>
        <v/>
      </c>
      <c r="B135" s="84" t="str">
        <f t="shared" si="2"/>
        <v/>
      </c>
      <c r="C135" s="91" t="str">
        <f>IF(A135="","",-PMT('Model Inputs'!$B$53,'Model Inputs'!$B$52,'Model Inputs'!$B$50))</f>
        <v/>
      </c>
      <c r="D135" s="91" t="str">
        <f t="shared" si="3"/>
        <v/>
      </c>
      <c r="E135" s="94" t="str">
        <f>IF(A135="","",'Model Inputs'!$B$53*B135)</f>
        <v/>
      </c>
    </row>
    <row r="136" spans="1:5" ht="18" customHeight="1" x14ac:dyDescent="0.2">
      <c r="A136" s="46" t="str">
        <f>IF(A135&gt;='Model Inputs'!$B$52,"",A135+1)</f>
        <v/>
      </c>
      <c r="B136" s="84" t="str">
        <f t="shared" si="2"/>
        <v/>
      </c>
      <c r="C136" s="91" t="str">
        <f>IF(A136="","",-PMT('Model Inputs'!$B$53,'Model Inputs'!$B$52,'Model Inputs'!$B$50))</f>
        <v/>
      </c>
      <c r="D136" s="91" t="str">
        <f t="shared" si="3"/>
        <v/>
      </c>
      <c r="E136" s="94" t="str">
        <f>IF(A136="","",'Model Inputs'!$B$53*B136)</f>
        <v/>
      </c>
    </row>
    <row r="137" spans="1:5" ht="18" customHeight="1" x14ac:dyDescent="0.2">
      <c r="A137" s="46" t="str">
        <f>IF(A136&gt;='Model Inputs'!$B$52,"",A136+1)</f>
        <v/>
      </c>
      <c r="B137" s="84" t="str">
        <f t="shared" si="2"/>
        <v/>
      </c>
      <c r="C137" s="91" t="str">
        <f>IF(A137="","",-PMT('Model Inputs'!$B$53,'Model Inputs'!$B$52,'Model Inputs'!$B$50))</f>
        <v/>
      </c>
      <c r="D137" s="91" t="str">
        <f t="shared" si="3"/>
        <v/>
      </c>
      <c r="E137" s="94" t="str">
        <f>IF(A137="","",'Model Inputs'!$B$53*B137)</f>
        <v/>
      </c>
    </row>
    <row r="138" spans="1:5" ht="18" customHeight="1" x14ac:dyDescent="0.2">
      <c r="A138" s="46" t="str">
        <f>IF(A137&gt;='Model Inputs'!$B$52,"",A137+1)</f>
        <v/>
      </c>
      <c r="B138" s="84" t="str">
        <f t="shared" ref="B138:B201" si="4">IF(A138="","",B137-D137)</f>
        <v/>
      </c>
      <c r="C138" s="91" t="str">
        <f>IF(A138="","",-PMT('Model Inputs'!$B$53,'Model Inputs'!$B$52,'Model Inputs'!$B$50))</f>
        <v/>
      </c>
      <c r="D138" s="91" t="str">
        <f t="shared" ref="D138:D201" si="5">IF(A138="","",C138-E138)</f>
        <v/>
      </c>
      <c r="E138" s="94" t="str">
        <f>IF(A138="","",'Model Inputs'!$B$53*B138)</f>
        <v/>
      </c>
    </row>
    <row r="139" spans="1:5" ht="18" customHeight="1" x14ac:dyDescent="0.2">
      <c r="A139" s="46" t="str">
        <f>IF(A138&gt;='Model Inputs'!$B$52,"",A138+1)</f>
        <v/>
      </c>
      <c r="B139" s="84" t="str">
        <f t="shared" si="4"/>
        <v/>
      </c>
      <c r="C139" s="91" t="str">
        <f>IF(A139="","",-PMT('Model Inputs'!$B$53,'Model Inputs'!$B$52,'Model Inputs'!$B$50))</f>
        <v/>
      </c>
      <c r="D139" s="91" t="str">
        <f t="shared" si="5"/>
        <v/>
      </c>
      <c r="E139" s="94" t="str">
        <f>IF(A139="","",'Model Inputs'!$B$53*B139)</f>
        <v/>
      </c>
    </row>
    <row r="140" spans="1:5" ht="18" customHeight="1" x14ac:dyDescent="0.2">
      <c r="A140" s="46" t="str">
        <f>IF(A139&gt;='Model Inputs'!$B$52,"",A139+1)</f>
        <v/>
      </c>
      <c r="B140" s="84" t="str">
        <f t="shared" si="4"/>
        <v/>
      </c>
      <c r="C140" s="91" t="str">
        <f>IF(A140="","",-PMT('Model Inputs'!$B$53,'Model Inputs'!$B$52,'Model Inputs'!$B$50))</f>
        <v/>
      </c>
      <c r="D140" s="91" t="str">
        <f t="shared" si="5"/>
        <v/>
      </c>
      <c r="E140" s="94" t="str">
        <f>IF(A140="","",'Model Inputs'!$B$53*B140)</f>
        <v/>
      </c>
    </row>
    <row r="141" spans="1:5" ht="18" customHeight="1" x14ac:dyDescent="0.2">
      <c r="A141" s="46" t="str">
        <f>IF(A140&gt;='Model Inputs'!$B$52,"",A140+1)</f>
        <v/>
      </c>
      <c r="B141" s="84" t="str">
        <f t="shared" si="4"/>
        <v/>
      </c>
      <c r="C141" s="91" t="str">
        <f>IF(A141="","",-PMT('Model Inputs'!$B$53,'Model Inputs'!$B$52,'Model Inputs'!$B$50))</f>
        <v/>
      </c>
      <c r="D141" s="91" t="str">
        <f t="shared" si="5"/>
        <v/>
      </c>
      <c r="E141" s="94" t="str">
        <f>IF(A141="","",'Model Inputs'!$B$53*B141)</f>
        <v/>
      </c>
    </row>
    <row r="142" spans="1:5" ht="18" customHeight="1" x14ac:dyDescent="0.2">
      <c r="A142" s="46" t="str">
        <f>IF(A141&gt;='Model Inputs'!$B$52,"",A141+1)</f>
        <v/>
      </c>
      <c r="B142" s="84" t="str">
        <f t="shared" si="4"/>
        <v/>
      </c>
      <c r="C142" s="91" t="str">
        <f>IF(A142="","",-PMT('Model Inputs'!$B$53,'Model Inputs'!$B$52,'Model Inputs'!$B$50))</f>
        <v/>
      </c>
      <c r="D142" s="91" t="str">
        <f t="shared" si="5"/>
        <v/>
      </c>
      <c r="E142" s="94" t="str">
        <f>IF(A142="","",'Model Inputs'!$B$53*B142)</f>
        <v/>
      </c>
    </row>
    <row r="143" spans="1:5" ht="18" customHeight="1" x14ac:dyDescent="0.2">
      <c r="A143" s="46" t="str">
        <f>IF(A142&gt;='Model Inputs'!$B$52,"",A142+1)</f>
        <v/>
      </c>
      <c r="B143" s="84" t="str">
        <f t="shared" si="4"/>
        <v/>
      </c>
      <c r="C143" s="91" t="str">
        <f>IF(A143="","",-PMT('Model Inputs'!$B$53,'Model Inputs'!$B$52,'Model Inputs'!$B$50))</f>
        <v/>
      </c>
      <c r="D143" s="91" t="str">
        <f t="shared" si="5"/>
        <v/>
      </c>
      <c r="E143" s="94" t="str">
        <f>IF(A143="","",'Model Inputs'!$B$53*B143)</f>
        <v/>
      </c>
    </row>
    <row r="144" spans="1:5" ht="18" customHeight="1" x14ac:dyDescent="0.2">
      <c r="A144" s="46" t="str">
        <f>IF(A143&gt;='Model Inputs'!$B$52,"",A143+1)</f>
        <v/>
      </c>
      <c r="B144" s="84" t="str">
        <f t="shared" si="4"/>
        <v/>
      </c>
      <c r="C144" s="91" t="str">
        <f>IF(A144="","",-PMT('Model Inputs'!$B$53,'Model Inputs'!$B$52,'Model Inputs'!$B$50))</f>
        <v/>
      </c>
      <c r="D144" s="91" t="str">
        <f t="shared" si="5"/>
        <v/>
      </c>
      <c r="E144" s="94" t="str">
        <f>IF(A144="","",'Model Inputs'!$B$53*B144)</f>
        <v/>
      </c>
    </row>
    <row r="145" spans="1:5" ht="18" customHeight="1" x14ac:dyDescent="0.2">
      <c r="A145" s="46" t="str">
        <f>IF(A144&gt;='Model Inputs'!$B$52,"",A144+1)</f>
        <v/>
      </c>
      <c r="B145" s="84" t="str">
        <f t="shared" si="4"/>
        <v/>
      </c>
      <c r="C145" s="91" t="str">
        <f>IF(A145="","",-PMT('Model Inputs'!$B$53,'Model Inputs'!$B$52,'Model Inputs'!$B$50))</f>
        <v/>
      </c>
      <c r="D145" s="91" t="str">
        <f t="shared" si="5"/>
        <v/>
      </c>
      <c r="E145" s="94" t="str">
        <f>IF(A145="","",'Model Inputs'!$B$53*B145)</f>
        <v/>
      </c>
    </row>
    <row r="146" spans="1:5" ht="18" customHeight="1" x14ac:dyDescent="0.2">
      <c r="A146" s="46" t="str">
        <f>IF(A145&gt;='Model Inputs'!$B$52,"",A145+1)</f>
        <v/>
      </c>
      <c r="B146" s="84" t="str">
        <f t="shared" si="4"/>
        <v/>
      </c>
      <c r="C146" s="91" t="str">
        <f>IF(A146="","",-PMT('Model Inputs'!$B$53,'Model Inputs'!$B$52,'Model Inputs'!$B$50))</f>
        <v/>
      </c>
      <c r="D146" s="91" t="str">
        <f t="shared" si="5"/>
        <v/>
      </c>
      <c r="E146" s="94" t="str">
        <f>IF(A146="","",'Model Inputs'!$B$53*B146)</f>
        <v/>
      </c>
    </row>
    <row r="147" spans="1:5" ht="18" customHeight="1" x14ac:dyDescent="0.2">
      <c r="A147" s="46" t="str">
        <f>IF(A146&gt;='Model Inputs'!$B$52,"",A146+1)</f>
        <v/>
      </c>
      <c r="B147" s="84" t="str">
        <f t="shared" si="4"/>
        <v/>
      </c>
      <c r="C147" s="91" t="str">
        <f>IF(A147="","",-PMT('Model Inputs'!$B$53,'Model Inputs'!$B$52,'Model Inputs'!$B$50))</f>
        <v/>
      </c>
      <c r="D147" s="91" t="str">
        <f t="shared" si="5"/>
        <v/>
      </c>
      <c r="E147" s="94" t="str">
        <f>IF(A147="","",'Model Inputs'!$B$53*B147)</f>
        <v/>
      </c>
    </row>
    <row r="148" spans="1:5" ht="18" customHeight="1" x14ac:dyDescent="0.2">
      <c r="A148" s="46" t="str">
        <f>IF(A147&gt;='Model Inputs'!$B$52,"",A147+1)</f>
        <v/>
      </c>
      <c r="B148" s="84" t="str">
        <f t="shared" si="4"/>
        <v/>
      </c>
      <c r="C148" s="91" t="str">
        <f>IF(A148="","",-PMT('Model Inputs'!$B$53,'Model Inputs'!$B$52,'Model Inputs'!$B$50))</f>
        <v/>
      </c>
      <c r="D148" s="91" t="str">
        <f t="shared" si="5"/>
        <v/>
      </c>
      <c r="E148" s="94" t="str">
        <f>IF(A148="","",'Model Inputs'!$B$53*B148)</f>
        <v/>
      </c>
    </row>
    <row r="149" spans="1:5" ht="18" customHeight="1" x14ac:dyDescent="0.2">
      <c r="A149" s="46" t="str">
        <f>IF(A148&gt;='Model Inputs'!$B$52,"",A148+1)</f>
        <v/>
      </c>
      <c r="B149" s="84" t="str">
        <f t="shared" si="4"/>
        <v/>
      </c>
      <c r="C149" s="91" t="str">
        <f>IF(A149="","",-PMT('Model Inputs'!$B$53,'Model Inputs'!$B$52,'Model Inputs'!$B$50))</f>
        <v/>
      </c>
      <c r="D149" s="91" t="str">
        <f t="shared" si="5"/>
        <v/>
      </c>
      <c r="E149" s="94" t="str">
        <f>IF(A149="","",'Model Inputs'!$B$53*B149)</f>
        <v/>
      </c>
    </row>
    <row r="150" spans="1:5" ht="18" customHeight="1" x14ac:dyDescent="0.2">
      <c r="A150" s="46" t="str">
        <f>IF(A149&gt;='Model Inputs'!$B$52,"",A149+1)</f>
        <v/>
      </c>
      <c r="B150" s="84" t="str">
        <f t="shared" si="4"/>
        <v/>
      </c>
      <c r="C150" s="91" t="str">
        <f>IF(A150="","",-PMT('Model Inputs'!$B$53,'Model Inputs'!$B$52,'Model Inputs'!$B$50))</f>
        <v/>
      </c>
      <c r="D150" s="91" t="str">
        <f t="shared" si="5"/>
        <v/>
      </c>
      <c r="E150" s="94" t="str">
        <f>IF(A150="","",'Model Inputs'!$B$53*B150)</f>
        <v/>
      </c>
    </row>
    <row r="151" spans="1:5" ht="18" customHeight="1" x14ac:dyDescent="0.2">
      <c r="A151" s="46" t="str">
        <f>IF(A150&gt;='Model Inputs'!$B$52,"",A150+1)</f>
        <v/>
      </c>
      <c r="B151" s="84" t="str">
        <f t="shared" si="4"/>
        <v/>
      </c>
      <c r="C151" s="91" t="str">
        <f>IF(A151="","",-PMT('Model Inputs'!$B$53,'Model Inputs'!$B$52,'Model Inputs'!$B$50))</f>
        <v/>
      </c>
      <c r="D151" s="91" t="str">
        <f t="shared" si="5"/>
        <v/>
      </c>
      <c r="E151" s="94" t="str">
        <f>IF(A151="","",'Model Inputs'!$B$53*B151)</f>
        <v/>
      </c>
    </row>
    <row r="152" spans="1:5" ht="18" customHeight="1" x14ac:dyDescent="0.2">
      <c r="A152" s="46" t="str">
        <f>IF(A151&gt;='Model Inputs'!$B$52,"",A151+1)</f>
        <v/>
      </c>
      <c r="B152" s="84" t="str">
        <f t="shared" si="4"/>
        <v/>
      </c>
      <c r="C152" s="91" t="str">
        <f>IF(A152="","",-PMT('Model Inputs'!$B$53,'Model Inputs'!$B$52,'Model Inputs'!$B$50))</f>
        <v/>
      </c>
      <c r="D152" s="91" t="str">
        <f t="shared" si="5"/>
        <v/>
      </c>
      <c r="E152" s="94" t="str">
        <f>IF(A152="","",'Model Inputs'!$B$53*B152)</f>
        <v/>
      </c>
    </row>
    <row r="153" spans="1:5" ht="18" customHeight="1" x14ac:dyDescent="0.2">
      <c r="A153" s="46" t="str">
        <f>IF(A152&gt;='Model Inputs'!$B$52,"",A152+1)</f>
        <v/>
      </c>
      <c r="B153" s="84" t="str">
        <f t="shared" si="4"/>
        <v/>
      </c>
      <c r="C153" s="91" t="str">
        <f>IF(A153="","",-PMT('Model Inputs'!$B$53,'Model Inputs'!$B$52,'Model Inputs'!$B$50))</f>
        <v/>
      </c>
      <c r="D153" s="91" t="str">
        <f t="shared" si="5"/>
        <v/>
      </c>
      <c r="E153" s="94" t="str">
        <f>IF(A153="","",'Model Inputs'!$B$53*B153)</f>
        <v/>
      </c>
    </row>
    <row r="154" spans="1:5" ht="18" customHeight="1" x14ac:dyDescent="0.2">
      <c r="A154" s="46" t="str">
        <f>IF(A153&gt;='Model Inputs'!$B$52,"",A153+1)</f>
        <v/>
      </c>
      <c r="B154" s="84" t="str">
        <f t="shared" si="4"/>
        <v/>
      </c>
      <c r="C154" s="91" t="str">
        <f>IF(A154="","",-PMT('Model Inputs'!$B$53,'Model Inputs'!$B$52,'Model Inputs'!$B$50))</f>
        <v/>
      </c>
      <c r="D154" s="91" t="str">
        <f t="shared" si="5"/>
        <v/>
      </c>
      <c r="E154" s="94" t="str">
        <f>IF(A154="","",'Model Inputs'!$B$53*B154)</f>
        <v/>
      </c>
    </row>
    <row r="155" spans="1:5" ht="18" customHeight="1" x14ac:dyDescent="0.2">
      <c r="A155" s="46" t="str">
        <f>IF(A154&gt;='Model Inputs'!$B$52,"",A154+1)</f>
        <v/>
      </c>
      <c r="B155" s="84" t="str">
        <f t="shared" si="4"/>
        <v/>
      </c>
      <c r="C155" s="91" t="str">
        <f>IF(A155="","",-PMT('Model Inputs'!$B$53,'Model Inputs'!$B$52,'Model Inputs'!$B$50))</f>
        <v/>
      </c>
      <c r="D155" s="91" t="str">
        <f t="shared" si="5"/>
        <v/>
      </c>
      <c r="E155" s="94" t="str">
        <f>IF(A155="","",'Model Inputs'!$B$53*B155)</f>
        <v/>
      </c>
    </row>
    <row r="156" spans="1:5" ht="18" customHeight="1" x14ac:dyDescent="0.2">
      <c r="A156" s="46" t="str">
        <f>IF(A155&gt;='Model Inputs'!$B$52,"",A155+1)</f>
        <v/>
      </c>
      <c r="B156" s="84" t="str">
        <f t="shared" si="4"/>
        <v/>
      </c>
      <c r="C156" s="91" t="str">
        <f>IF(A156="","",-PMT('Model Inputs'!$B$53,'Model Inputs'!$B$52,'Model Inputs'!$B$50))</f>
        <v/>
      </c>
      <c r="D156" s="91" t="str">
        <f t="shared" si="5"/>
        <v/>
      </c>
      <c r="E156" s="94" t="str">
        <f>IF(A156="","",'Model Inputs'!$B$53*B156)</f>
        <v/>
      </c>
    </row>
    <row r="157" spans="1:5" ht="18" customHeight="1" x14ac:dyDescent="0.2">
      <c r="A157" s="46" t="str">
        <f>IF(A156&gt;='Model Inputs'!$B$52,"",A156+1)</f>
        <v/>
      </c>
      <c r="B157" s="84" t="str">
        <f t="shared" si="4"/>
        <v/>
      </c>
      <c r="C157" s="91" t="str">
        <f>IF(A157="","",-PMT('Model Inputs'!$B$53,'Model Inputs'!$B$52,'Model Inputs'!$B$50))</f>
        <v/>
      </c>
      <c r="D157" s="91" t="str">
        <f t="shared" si="5"/>
        <v/>
      </c>
      <c r="E157" s="94" t="str">
        <f>IF(A157="","",'Model Inputs'!$B$53*B157)</f>
        <v/>
      </c>
    </row>
    <row r="158" spans="1:5" ht="18" customHeight="1" x14ac:dyDescent="0.2">
      <c r="A158" s="46" t="str">
        <f>IF(A157&gt;='Model Inputs'!$B$52,"",A157+1)</f>
        <v/>
      </c>
      <c r="B158" s="84" t="str">
        <f t="shared" si="4"/>
        <v/>
      </c>
      <c r="C158" s="91" t="str">
        <f>IF(A158="","",-PMT('Model Inputs'!$B$53,'Model Inputs'!$B$52,'Model Inputs'!$B$50))</f>
        <v/>
      </c>
      <c r="D158" s="91" t="str">
        <f t="shared" si="5"/>
        <v/>
      </c>
      <c r="E158" s="94" t="str">
        <f>IF(A158="","",'Model Inputs'!$B$53*B158)</f>
        <v/>
      </c>
    </row>
    <row r="159" spans="1:5" ht="18" customHeight="1" x14ac:dyDescent="0.2">
      <c r="A159" s="46" t="str">
        <f>IF(A158&gt;='Model Inputs'!$B$52,"",A158+1)</f>
        <v/>
      </c>
      <c r="B159" s="84" t="str">
        <f t="shared" si="4"/>
        <v/>
      </c>
      <c r="C159" s="91" t="str">
        <f>IF(A159="","",-PMT('Model Inputs'!$B$53,'Model Inputs'!$B$52,'Model Inputs'!$B$50))</f>
        <v/>
      </c>
      <c r="D159" s="91" t="str">
        <f t="shared" si="5"/>
        <v/>
      </c>
      <c r="E159" s="94" t="str">
        <f>IF(A159="","",'Model Inputs'!$B$53*B159)</f>
        <v/>
      </c>
    </row>
    <row r="160" spans="1:5" ht="18" customHeight="1" x14ac:dyDescent="0.2">
      <c r="A160" s="46" t="str">
        <f>IF(A159&gt;='Model Inputs'!$B$52,"",A159+1)</f>
        <v/>
      </c>
      <c r="B160" s="84" t="str">
        <f t="shared" si="4"/>
        <v/>
      </c>
      <c r="C160" s="91" t="str">
        <f>IF(A160="","",-PMT('Model Inputs'!$B$53,'Model Inputs'!$B$52,'Model Inputs'!$B$50))</f>
        <v/>
      </c>
      <c r="D160" s="91" t="str">
        <f t="shared" si="5"/>
        <v/>
      </c>
      <c r="E160" s="94" t="str">
        <f>IF(A160="","",'Model Inputs'!$B$53*B160)</f>
        <v/>
      </c>
    </row>
    <row r="161" spans="1:5" ht="18" customHeight="1" x14ac:dyDescent="0.2">
      <c r="A161" s="46" t="str">
        <f>IF(A160&gt;='Model Inputs'!$B$52,"",A160+1)</f>
        <v/>
      </c>
      <c r="B161" s="84" t="str">
        <f t="shared" si="4"/>
        <v/>
      </c>
      <c r="C161" s="91" t="str">
        <f>IF(A161="","",-PMT('Model Inputs'!$B$53,'Model Inputs'!$B$52,'Model Inputs'!$B$50))</f>
        <v/>
      </c>
      <c r="D161" s="91" t="str">
        <f t="shared" si="5"/>
        <v/>
      </c>
      <c r="E161" s="94" t="str">
        <f>IF(A161="","",'Model Inputs'!$B$53*B161)</f>
        <v/>
      </c>
    </row>
    <row r="162" spans="1:5" ht="18" customHeight="1" x14ac:dyDescent="0.2">
      <c r="A162" s="46" t="str">
        <f>IF(A161&gt;='Model Inputs'!$B$52,"",A161+1)</f>
        <v/>
      </c>
      <c r="B162" s="84" t="str">
        <f t="shared" si="4"/>
        <v/>
      </c>
      <c r="C162" s="91" t="str">
        <f>IF(A162="","",-PMT('Model Inputs'!$B$53,'Model Inputs'!$B$52,'Model Inputs'!$B$50))</f>
        <v/>
      </c>
      <c r="D162" s="91" t="str">
        <f t="shared" si="5"/>
        <v/>
      </c>
      <c r="E162" s="94" t="str">
        <f>IF(A162="","",'Model Inputs'!$B$53*B162)</f>
        <v/>
      </c>
    </row>
    <row r="163" spans="1:5" ht="18" customHeight="1" x14ac:dyDescent="0.2">
      <c r="A163" s="46" t="str">
        <f>IF(A162&gt;='Model Inputs'!$B$52,"",A162+1)</f>
        <v/>
      </c>
      <c r="B163" s="84" t="str">
        <f t="shared" si="4"/>
        <v/>
      </c>
      <c r="C163" s="91" t="str">
        <f>IF(A163="","",-PMT('Model Inputs'!$B$53,'Model Inputs'!$B$52,'Model Inputs'!$B$50))</f>
        <v/>
      </c>
      <c r="D163" s="91" t="str">
        <f t="shared" si="5"/>
        <v/>
      </c>
      <c r="E163" s="94" t="str">
        <f>IF(A163="","",'Model Inputs'!$B$53*B163)</f>
        <v/>
      </c>
    </row>
    <row r="164" spans="1:5" ht="18" customHeight="1" x14ac:dyDescent="0.2">
      <c r="A164" s="46" t="str">
        <f>IF(A163&gt;='Model Inputs'!$B$52,"",A163+1)</f>
        <v/>
      </c>
      <c r="B164" s="84" t="str">
        <f t="shared" si="4"/>
        <v/>
      </c>
      <c r="C164" s="91" t="str">
        <f>IF(A164="","",-PMT('Model Inputs'!$B$53,'Model Inputs'!$B$52,'Model Inputs'!$B$50))</f>
        <v/>
      </c>
      <c r="D164" s="91" t="str">
        <f t="shared" si="5"/>
        <v/>
      </c>
      <c r="E164" s="94" t="str">
        <f>IF(A164="","",'Model Inputs'!$B$53*B164)</f>
        <v/>
      </c>
    </row>
    <row r="165" spans="1:5" ht="18" customHeight="1" x14ac:dyDescent="0.2">
      <c r="A165" s="46" t="str">
        <f>IF(A164&gt;='Model Inputs'!$B$52,"",A164+1)</f>
        <v/>
      </c>
      <c r="B165" s="84" t="str">
        <f t="shared" si="4"/>
        <v/>
      </c>
      <c r="C165" s="91" t="str">
        <f>IF(A165="","",-PMT('Model Inputs'!$B$53,'Model Inputs'!$B$52,'Model Inputs'!$B$50))</f>
        <v/>
      </c>
      <c r="D165" s="91" t="str">
        <f t="shared" si="5"/>
        <v/>
      </c>
      <c r="E165" s="94" t="str">
        <f>IF(A165="","",'Model Inputs'!$B$53*B165)</f>
        <v/>
      </c>
    </row>
    <row r="166" spans="1:5" ht="18" customHeight="1" x14ac:dyDescent="0.2">
      <c r="A166" s="46" t="str">
        <f>IF(A165&gt;='Model Inputs'!$B$52,"",A165+1)</f>
        <v/>
      </c>
      <c r="B166" s="84" t="str">
        <f t="shared" si="4"/>
        <v/>
      </c>
      <c r="C166" s="91" t="str">
        <f>IF(A166="","",-PMT('Model Inputs'!$B$53,'Model Inputs'!$B$52,'Model Inputs'!$B$50))</f>
        <v/>
      </c>
      <c r="D166" s="91" t="str">
        <f t="shared" si="5"/>
        <v/>
      </c>
      <c r="E166" s="94" t="str">
        <f>IF(A166="","",'Model Inputs'!$B$53*B166)</f>
        <v/>
      </c>
    </row>
    <row r="167" spans="1:5" ht="18" customHeight="1" x14ac:dyDescent="0.2">
      <c r="A167" s="46" t="str">
        <f>IF(A166&gt;='Model Inputs'!$B$52,"",A166+1)</f>
        <v/>
      </c>
      <c r="B167" s="84" t="str">
        <f t="shared" si="4"/>
        <v/>
      </c>
      <c r="C167" s="91" t="str">
        <f>IF(A167="","",-PMT('Model Inputs'!$B$53,'Model Inputs'!$B$52,'Model Inputs'!$B$50))</f>
        <v/>
      </c>
      <c r="D167" s="91" t="str">
        <f t="shared" si="5"/>
        <v/>
      </c>
      <c r="E167" s="94" t="str">
        <f>IF(A167="","",'Model Inputs'!$B$53*B167)</f>
        <v/>
      </c>
    </row>
    <row r="168" spans="1:5" ht="18" customHeight="1" x14ac:dyDescent="0.2">
      <c r="A168" s="46" t="str">
        <f>IF(A167&gt;='Model Inputs'!$B$52,"",A167+1)</f>
        <v/>
      </c>
      <c r="B168" s="84" t="str">
        <f t="shared" si="4"/>
        <v/>
      </c>
      <c r="C168" s="91" t="str">
        <f>IF(A168="","",-PMT('Model Inputs'!$B$53,'Model Inputs'!$B$52,'Model Inputs'!$B$50))</f>
        <v/>
      </c>
      <c r="D168" s="91" t="str">
        <f t="shared" si="5"/>
        <v/>
      </c>
      <c r="E168" s="94" t="str">
        <f>IF(A168="","",'Model Inputs'!$B$53*B168)</f>
        <v/>
      </c>
    </row>
    <row r="169" spans="1:5" ht="18" customHeight="1" x14ac:dyDescent="0.2">
      <c r="A169" s="46" t="str">
        <f>IF(A168&gt;='Model Inputs'!$B$52,"",A168+1)</f>
        <v/>
      </c>
      <c r="B169" s="84" t="str">
        <f t="shared" si="4"/>
        <v/>
      </c>
      <c r="C169" s="91" t="str">
        <f>IF(A169="","",-PMT('Model Inputs'!$B$53,'Model Inputs'!$B$52,'Model Inputs'!$B$50))</f>
        <v/>
      </c>
      <c r="D169" s="91" t="str">
        <f t="shared" si="5"/>
        <v/>
      </c>
      <c r="E169" s="94" t="str">
        <f>IF(A169="","",'Model Inputs'!$B$53*B169)</f>
        <v/>
      </c>
    </row>
    <row r="170" spans="1:5" ht="18" customHeight="1" x14ac:dyDescent="0.2">
      <c r="A170" s="46" t="str">
        <f>IF(A169&gt;='Model Inputs'!$B$52,"",A169+1)</f>
        <v/>
      </c>
      <c r="B170" s="84" t="str">
        <f t="shared" si="4"/>
        <v/>
      </c>
      <c r="C170" s="91" t="str">
        <f>IF(A170="","",-PMT('Model Inputs'!$B$53,'Model Inputs'!$B$52,'Model Inputs'!$B$50))</f>
        <v/>
      </c>
      <c r="D170" s="91" t="str">
        <f t="shared" si="5"/>
        <v/>
      </c>
      <c r="E170" s="94" t="str">
        <f>IF(A170="","",'Model Inputs'!$B$53*B170)</f>
        <v/>
      </c>
    </row>
    <row r="171" spans="1:5" ht="18" customHeight="1" x14ac:dyDescent="0.2">
      <c r="A171" s="46" t="str">
        <f>IF(A170&gt;='Model Inputs'!$B$52,"",A170+1)</f>
        <v/>
      </c>
      <c r="B171" s="84" t="str">
        <f t="shared" si="4"/>
        <v/>
      </c>
      <c r="C171" s="91" t="str">
        <f>IF(A171="","",-PMT('Model Inputs'!$B$53,'Model Inputs'!$B$52,'Model Inputs'!$B$50))</f>
        <v/>
      </c>
      <c r="D171" s="91" t="str">
        <f t="shared" si="5"/>
        <v/>
      </c>
      <c r="E171" s="94" t="str">
        <f>IF(A171="","",'Model Inputs'!$B$53*B171)</f>
        <v/>
      </c>
    </row>
    <row r="172" spans="1:5" ht="18" customHeight="1" x14ac:dyDescent="0.2">
      <c r="A172" s="46" t="str">
        <f>IF(A171&gt;='Model Inputs'!$B$52,"",A171+1)</f>
        <v/>
      </c>
      <c r="B172" s="84" t="str">
        <f t="shared" si="4"/>
        <v/>
      </c>
      <c r="C172" s="91" t="str">
        <f>IF(A172="","",-PMT('Model Inputs'!$B$53,'Model Inputs'!$B$52,'Model Inputs'!$B$50))</f>
        <v/>
      </c>
      <c r="D172" s="91" t="str">
        <f t="shared" si="5"/>
        <v/>
      </c>
      <c r="E172" s="94" t="str">
        <f>IF(A172="","",'Model Inputs'!$B$53*B172)</f>
        <v/>
      </c>
    </row>
    <row r="173" spans="1:5" ht="18" customHeight="1" x14ac:dyDescent="0.2">
      <c r="A173" s="46" t="str">
        <f>IF(A172&gt;='Model Inputs'!$B$52,"",A172+1)</f>
        <v/>
      </c>
      <c r="B173" s="84" t="str">
        <f t="shared" si="4"/>
        <v/>
      </c>
      <c r="C173" s="91" t="str">
        <f>IF(A173="","",-PMT('Model Inputs'!$B$53,'Model Inputs'!$B$52,'Model Inputs'!$B$50))</f>
        <v/>
      </c>
      <c r="D173" s="91" t="str">
        <f t="shared" si="5"/>
        <v/>
      </c>
      <c r="E173" s="94" t="str">
        <f>IF(A173="","",'Model Inputs'!$B$53*B173)</f>
        <v/>
      </c>
    </row>
    <row r="174" spans="1:5" ht="18" customHeight="1" x14ac:dyDescent="0.2">
      <c r="A174" s="46" t="str">
        <f>IF(A173&gt;='Model Inputs'!$B$52,"",A173+1)</f>
        <v/>
      </c>
      <c r="B174" s="84" t="str">
        <f t="shared" si="4"/>
        <v/>
      </c>
      <c r="C174" s="91" t="str">
        <f>IF(A174="","",-PMT('Model Inputs'!$B$53,'Model Inputs'!$B$52,'Model Inputs'!$B$50))</f>
        <v/>
      </c>
      <c r="D174" s="91" t="str">
        <f t="shared" si="5"/>
        <v/>
      </c>
      <c r="E174" s="94" t="str">
        <f>IF(A174="","",'Model Inputs'!$B$53*B174)</f>
        <v/>
      </c>
    </row>
    <row r="175" spans="1:5" ht="18" customHeight="1" x14ac:dyDescent="0.2">
      <c r="A175" s="46" t="str">
        <f>IF(A174&gt;='Model Inputs'!$B$52,"",A174+1)</f>
        <v/>
      </c>
      <c r="B175" s="84" t="str">
        <f t="shared" si="4"/>
        <v/>
      </c>
      <c r="C175" s="91" t="str">
        <f>IF(A175="","",-PMT('Model Inputs'!$B$53,'Model Inputs'!$B$52,'Model Inputs'!$B$50))</f>
        <v/>
      </c>
      <c r="D175" s="91" t="str">
        <f t="shared" si="5"/>
        <v/>
      </c>
      <c r="E175" s="94" t="str">
        <f>IF(A175="","",'Model Inputs'!$B$53*B175)</f>
        <v/>
      </c>
    </row>
    <row r="176" spans="1:5" ht="18" customHeight="1" x14ac:dyDescent="0.2">
      <c r="A176" s="46" t="str">
        <f>IF(A175&gt;='Model Inputs'!$B$52,"",A175+1)</f>
        <v/>
      </c>
      <c r="B176" s="84" t="str">
        <f t="shared" si="4"/>
        <v/>
      </c>
      <c r="C176" s="91" t="str">
        <f>IF(A176="","",-PMT('Model Inputs'!$B$53,'Model Inputs'!$B$52,'Model Inputs'!$B$50))</f>
        <v/>
      </c>
      <c r="D176" s="91" t="str">
        <f t="shared" si="5"/>
        <v/>
      </c>
      <c r="E176" s="94" t="str">
        <f>IF(A176="","",'Model Inputs'!$B$53*B176)</f>
        <v/>
      </c>
    </row>
    <row r="177" spans="1:5" ht="18" customHeight="1" x14ac:dyDescent="0.2">
      <c r="A177" s="46" t="str">
        <f>IF(A176&gt;='Model Inputs'!$B$52,"",A176+1)</f>
        <v/>
      </c>
      <c r="B177" s="84" t="str">
        <f t="shared" si="4"/>
        <v/>
      </c>
      <c r="C177" s="91" t="str">
        <f>IF(A177="","",-PMT('Model Inputs'!$B$53,'Model Inputs'!$B$52,'Model Inputs'!$B$50))</f>
        <v/>
      </c>
      <c r="D177" s="91" t="str">
        <f t="shared" si="5"/>
        <v/>
      </c>
      <c r="E177" s="94" t="str">
        <f>IF(A177="","",'Model Inputs'!$B$53*B177)</f>
        <v/>
      </c>
    </row>
    <row r="178" spans="1:5" ht="18" customHeight="1" x14ac:dyDescent="0.2">
      <c r="A178" s="46" t="str">
        <f>IF(A177&gt;='Model Inputs'!$B$52,"",A177+1)</f>
        <v/>
      </c>
      <c r="B178" s="84" t="str">
        <f t="shared" si="4"/>
        <v/>
      </c>
      <c r="C178" s="91" t="str">
        <f>IF(A178="","",-PMT('Model Inputs'!$B$53,'Model Inputs'!$B$52,'Model Inputs'!$B$50))</f>
        <v/>
      </c>
      <c r="D178" s="91" t="str">
        <f t="shared" si="5"/>
        <v/>
      </c>
      <c r="E178" s="94" t="str">
        <f>IF(A178="","",'Model Inputs'!$B$53*B178)</f>
        <v/>
      </c>
    </row>
    <row r="179" spans="1:5" ht="18" customHeight="1" x14ac:dyDescent="0.2">
      <c r="A179" s="46" t="str">
        <f>IF(A178&gt;='Model Inputs'!$B$52,"",A178+1)</f>
        <v/>
      </c>
      <c r="B179" s="84" t="str">
        <f t="shared" si="4"/>
        <v/>
      </c>
      <c r="C179" s="91" t="str">
        <f>IF(A179="","",-PMT('Model Inputs'!$B$53,'Model Inputs'!$B$52,'Model Inputs'!$B$50))</f>
        <v/>
      </c>
      <c r="D179" s="91" t="str">
        <f t="shared" si="5"/>
        <v/>
      </c>
      <c r="E179" s="94" t="str">
        <f>IF(A179="","",'Model Inputs'!$B$53*B179)</f>
        <v/>
      </c>
    </row>
    <row r="180" spans="1:5" ht="18" customHeight="1" x14ac:dyDescent="0.2">
      <c r="A180" s="46" t="str">
        <f>IF(A179&gt;='Model Inputs'!$B$52,"",A179+1)</f>
        <v/>
      </c>
      <c r="B180" s="84" t="str">
        <f t="shared" si="4"/>
        <v/>
      </c>
      <c r="C180" s="91" t="str">
        <f>IF(A180="","",-PMT('Model Inputs'!$B$53,'Model Inputs'!$B$52,'Model Inputs'!$B$50))</f>
        <v/>
      </c>
      <c r="D180" s="91" t="str">
        <f t="shared" si="5"/>
        <v/>
      </c>
      <c r="E180" s="94" t="str">
        <f>IF(A180="","",'Model Inputs'!$B$53*B180)</f>
        <v/>
      </c>
    </row>
    <row r="181" spans="1:5" ht="18" customHeight="1" x14ac:dyDescent="0.2">
      <c r="A181" s="46" t="str">
        <f>IF(A180&gt;='Model Inputs'!$B$52,"",A180+1)</f>
        <v/>
      </c>
      <c r="B181" s="84" t="str">
        <f t="shared" si="4"/>
        <v/>
      </c>
      <c r="C181" s="91" t="str">
        <f>IF(A181="","",-PMT('Model Inputs'!$B$53,'Model Inputs'!$B$52,'Model Inputs'!$B$50))</f>
        <v/>
      </c>
      <c r="D181" s="91" t="str">
        <f t="shared" si="5"/>
        <v/>
      </c>
      <c r="E181" s="94" t="str">
        <f>IF(A181="","",'Model Inputs'!$B$53*B181)</f>
        <v/>
      </c>
    </row>
    <row r="182" spans="1:5" ht="18" customHeight="1" x14ac:dyDescent="0.2">
      <c r="A182" s="46" t="str">
        <f>IF(A181&gt;='Model Inputs'!$B$52,"",A181+1)</f>
        <v/>
      </c>
      <c r="B182" s="84" t="str">
        <f t="shared" si="4"/>
        <v/>
      </c>
      <c r="C182" s="91" t="str">
        <f>IF(A182="","",-PMT('Model Inputs'!$B$53,'Model Inputs'!$B$52,'Model Inputs'!$B$50))</f>
        <v/>
      </c>
      <c r="D182" s="91" t="str">
        <f t="shared" si="5"/>
        <v/>
      </c>
      <c r="E182" s="94" t="str">
        <f>IF(A182="","",'Model Inputs'!$B$53*B182)</f>
        <v/>
      </c>
    </row>
    <row r="183" spans="1:5" ht="18" customHeight="1" x14ac:dyDescent="0.2">
      <c r="A183" s="46" t="str">
        <f>IF(A182&gt;='Model Inputs'!$B$52,"",A182+1)</f>
        <v/>
      </c>
      <c r="B183" s="84" t="str">
        <f t="shared" si="4"/>
        <v/>
      </c>
      <c r="C183" s="91" t="str">
        <f>IF(A183="","",-PMT('Model Inputs'!$B$53,'Model Inputs'!$B$52,'Model Inputs'!$B$50))</f>
        <v/>
      </c>
      <c r="D183" s="91" t="str">
        <f t="shared" si="5"/>
        <v/>
      </c>
      <c r="E183" s="94" t="str">
        <f>IF(A183="","",'Model Inputs'!$B$53*B183)</f>
        <v/>
      </c>
    </row>
    <row r="184" spans="1:5" ht="18" customHeight="1" x14ac:dyDescent="0.2">
      <c r="A184" s="46" t="str">
        <f>IF(A183&gt;='Model Inputs'!$B$52,"",A183+1)</f>
        <v/>
      </c>
      <c r="B184" s="84" t="str">
        <f t="shared" si="4"/>
        <v/>
      </c>
      <c r="C184" s="91" t="str">
        <f>IF(A184="","",-PMT('Model Inputs'!$B$53,'Model Inputs'!$B$52,'Model Inputs'!$B$50))</f>
        <v/>
      </c>
      <c r="D184" s="91" t="str">
        <f t="shared" si="5"/>
        <v/>
      </c>
      <c r="E184" s="94" t="str">
        <f>IF(A184="","",'Model Inputs'!$B$53*B184)</f>
        <v/>
      </c>
    </row>
    <row r="185" spans="1:5" ht="18" customHeight="1" x14ac:dyDescent="0.2">
      <c r="A185" s="46" t="str">
        <f>IF(A184&gt;='Model Inputs'!$B$52,"",A184+1)</f>
        <v/>
      </c>
      <c r="B185" s="84" t="str">
        <f t="shared" si="4"/>
        <v/>
      </c>
      <c r="C185" s="91" t="str">
        <f>IF(A185="","",-PMT('Model Inputs'!$B$53,'Model Inputs'!$B$52,'Model Inputs'!$B$50))</f>
        <v/>
      </c>
      <c r="D185" s="91" t="str">
        <f t="shared" si="5"/>
        <v/>
      </c>
      <c r="E185" s="94" t="str">
        <f>IF(A185="","",'Model Inputs'!$B$53*B185)</f>
        <v/>
      </c>
    </row>
    <row r="186" spans="1:5" ht="18" customHeight="1" x14ac:dyDescent="0.2">
      <c r="A186" s="46" t="str">
        <f>IF(A185&gt;='Model Inputs'!$B$52,"",A185+1)</f>
        <v/>
      </c>
      <c r="B186" s="84" t="str">
        <f t="shared" si="4"/>
        <v/>
      </c>
      <c r="C186" s="91" t="str">
        <f>IF(A186="","",-PMT('Model Inputs'!$B$53,'Model Inputs'!$B$52,'Model Inputs'!$B$50))</f>
        <v/>
      </c>
      <c r="D186" s="91" t="str">
        <f t="shared" si="5"/>
        <v/>
      </c>
      <c r="E186" s="94" t="str">
        <f>IF(A186="","",'Model Inputs'!$B$53*B186)</f>
        <v/>
      </c>
    </row>
    <row r="187" spans="1:5" ht="18" customHeight="1" x14ac:dyDescent="0.2">
      <c r="A187" s="46" t="str">
        <f>IF(A186&gt;='Model Inputs'!$B$52,"",A186+1)</f>
        <v/>
      </c>
      <c r="B187" s="84" t="str">
        <f t="shared" si="4"/>
        <v/>
      </c>
      <c r="C187" s="91" t="str">
        <f>IF(A187="","",-PMT('Model Inputs'!$B$53,'Model Inputs'!$B$52,'Model Inputs'!$B$50))</f>
        <v/>
      </c>
      <c r="D187" s="91" t="str">
        <f t="shared" si="5"/>
        <v/>
      </c>
      <c r="E187" s="94" t="str">
        <f>IF(A187="","",'Model Inputs'!$B$53*B187)</f>
        <v/>
      </c>
    </row>
    <row r="188" spans="1:5" ht="18" customHeight="1" x14ac:dyDescent="0.2">
      <c r="A188" s="46" t="str">
        <f>IF(A187&gt;='Model Inputs'!$B$52,"",A187+1)</f>
        <v/>
      </c>
      <c r="B188" s="84" t="str">
        <f t="shared" si="4"/>
        <v/>
      </c>
      <c r="C188" s="91" t="str">
        <f>IF(A188="","",-PMT('Model Inputs'!$B$53,'Model Inputs'!$B$52,'Model Inputs'!$B$50))</f>
        <v/>
      </c>
      <c r="D188" s="91" t="str">
        <f t="shared" si="5"/>
        <v/>
      </c>
      <c r="E188" s="94" t="str">
        <f>IF(A188="","",'Model Inputs'!$B$53*B188)</f>
        <v/>
      </c>
    </row>
    <row r="189" spans="1:5" ht="18" customHeight="1" x14ac:dyDescent="0.2">
      <c r="A189" s="46" t="str">
        <f>IF(A188&gt;='Model Inputs'!$B$52,"",A188+1)</f>
        <v/>
      </c>
      <c r="B189" s="84" t="str">
        <f t="shared" si="4"/>
        <v/>
      </c>
      <c r="C189" s="91" t="str">
        <f>IF(A189="","",-PMT('Model Inputs'!$B$53,'Model Inputs'!$B$52,'Model Inputs'!$B$50))</f>
        <v/>
      </c>
      <c r="D189" s="91" t="str">
        <f t="shared" si="5"/>
        <v/>
      </c>
      <c r="E189" s="94" t="str">
        <f>IF(A189="","",'Model Inputs'!$B$53*B189)</f>
        <v/>
      </c>
    </row>
    <row r="190" spans="1:5" ht="18" customHeight="1" x14ac:dyDescent="0.2">
      <c r="A190" s="46" t="str">
        <f>IF(A189&gt;='Model Inputs'!$B$52,"",A189+1)</f>
        <v/>
      </c>
      <c r="B190" s="84" t="str">
        <f t="shared" si="4"/>
        <v/>
      </c>
      <c r="C190" s="91" t="str">
        <f>IF(A190="","",-PMT('Model Inputs'!$B$53,'Model Inputs'!$B$52,'Model Inputs'!$B$50))</f>
        <v/>
      </c>
      <c r="D190" s="91" t="str">
        <f t="shared" si="5"/>
        <v/>
      </c>
      <c r="E190" s="94" t="str">
        <f>IF(A190="","",'Model Inputs'!$B$53*B190)</f>
        <v/>
      </c>
    </row>
    <row r="191" spans="1:5" ht="18" customHeight="1" x14ac:dyDescent="0.2">
      <c r="A191" s="46" t="str">
        <f>IF(A190&gt;='Model Inputs'!$B$52,"",A190+1)</f>
        <v/>
      </c>
      <c r="B191" s="84" t="str">
        <f t="shared" si="4"/>
        <v/>
      </c>
      <c r="C191" s="91" t="str">
        <f>IF(A191="","",-PMT('Model Inputs'!$B$53,'Model Inputs'!$B$52,'Model Inputs'!$B$50))</f>
        <v/>
      </c>
      <c r="D191" s="91" t="str">
        <f t="shared" si="5"/>
        <v/>
      </c>
      <c r="E191" s="94" t="str">
        <f>IF(A191="","",'Model Inputs'!$B$53*B191)</f>
        <v/>
      </c>
    </row>
    <row r="192" spans="1:5" ht="18" customHeight="1" x14ac:dyDescent="0.2">
      <c r="A192" s="46" t="str">
        <f>IF(A191&gt;='Model Inputs'!$B$52,"",A191+1)</f>
        <v/>
      </c>
      <c r="B192" s="84" t="str">
        <f t="shared" si="4"/>
        <v/>
      </c>
      <c r="C192" s="91" t="str">
        <f>IF(A192="","",-PMT('Model Inputs'!$B$53,'Model Inputs'!$B$52,'Model Inputs'!$B$50))</f>
        <v/>
      </c>
      <c r="D192" s="91" t="str">
        <f t="shared" si="5"/>
        <v/>
      </c>
      <c r="E192" s="94" t="str">
        <f>IF(A192="","",'Model Inputs'!$B$53*B192)</f>
        <v/>
      </c>
    </row>
    <row r="193" spans="1:5" ht="18" customHeight="1" x14ac:dyDescent="0.2">
      <c r="A193" s="46" t="str">
        <f>IF(A192&gt;='Model Inputs'!$B$52,"",A192+1)</f>
        <v/>
      </c>
      <c r="B193" s="84" t="str">
        <f t="shared" si="4"/>
        <v/>
      </c>
      <c r="C193" s="91" t="str">
        <f>IF(A193="","",-PMT('Model Inputs'!$B$53,'Model Inputs'!$B$52,'Model Inputs'!$B$50))</f>
        <v/>
      </c>
      <c r="D193" s="91" t="str">
        <f t="shared" si="5"/>
        <v/>
      </c>
      <c r="E193" s="94" t="str">
        <f>IF(A193="","",'Model Inputs'!$B$53*B193)</f>
        <v/>
      </c>
    </row>
    <row r="194" spans="1:5" ht="18" customHeight="1" x14ac:dyDescent="0.2">
      <c r="A194" s="46" t="str">
        <f>IF(A193&gt;='Model Inputs'!$B$52,"",A193+1)</f>
        <v/>
      </c>
      <c r="B194" s="84" t="str">
        <f t="shared" si="4"/>
        <v/>
      </c>
      <c r="C194" s="91" t="str">
        <f>IF(A194="","",-PMT('Model Inputs'!$B$53,'Model Inputs'!$B$52,'Model Inputs'!$B$50))</f>
        <v/>
      </c>
      <c r="D194" s="91" t="str">
        <f t="shared" si="5"/>
        <v/>
      </c>
      <c r="E194" s="94" t="str">
        <f>IF(A194="","",'Model Inputs'!$B$53*B194)</f>
        <v/>
      </c>
    </row>
    <row r="195" spans="1:5" ht="18" customHeight="1" x14ac:dyDescent="0.2">
      <c r="A195" s="46" t="str">
        <f>IF(A194&gt;='Model Inputs'!$B$52,"",A194+1)</f>
        <v/>
      </c>
      <c r="B195" s="84" t="str">
        <f t="shared" si="4"/>
        <v/>
      </c>
      <c r="C195" s="91" t="str">
        <f>IF(A195="","",-PMT('Model Inputs'!$B$53,'Model Inputs'!$B$52,'Model Inputs'!$B$50))</f>
        <v/>
      </c>
      <c r="D195" s="91" t="str">
        <f t="shared" si="5"/>
        <v/>
      </c>
      <c r="E195" s="94" t="str">
        <f>IF(A195="","",'Model Inputs'!$B$53*B195)</f>
        <v/>
      </c>
    </row>
    <row r="196" spans="1:5" ht="18" customHeight="1" x14ac:dyDescent="0.2">
      <c r="A196" s="46" t="str">
        <f>IF(A195&gt;='Model Inputs'!$B$52,"",A195+1)</f>
        <v/>
      </c>
      <c r="B196" s="84" t="str">
        <f t="shared" si="4"/>
        <v/>
      </c>
      <c r="C196" s="91" t="str">
        <f>IF(A196="","",-PMT('Model Inputs'!$B$53,'Model Inputs'!$B$52,'Model Inputs'!$B$50))</f>
        <v/>
      </c>
      <c r="D196" s="91" t="str">
        <f t="shared" si="5"/>
        <v/>
      </c>
      <c r="E196" s="94" t="str">
        <f>IF(A196="","",'Model Inputs'!$B$53*B196)</f>
        <v/>
      </c>
    </row>
    <row r="197" spans="1:5" ht="18" customHeight="1" x14ac:dyDescent="0.2">
      <c r="A197" s="46" t="str">
        <f>IF(A196&gt;='Model Inputs'!$B$52,"",A196+1)</f>
        <v/>
      </c>
      <c r="B197" s="84" t="str">
        <f t="shared" si="4"/>
        <v/>
      </c>
      <c r="C197" s="91" t="str">
        <f>IF(A197="","",-PMT('Model Inputs'!$B$53,'Model Inputs'!$B$52,'Model Inputs'!$B$50))</f>
        <v/>
      </c>
      <c r="D197" s="91" t="str">
        <f t="shared" si="5"/>
        <v/>
      </c>
      <c r="E197" s="94" t="str">
        <f>IF(A197="","",'Model Inputs'!$B$53*B197)</f>
        <v/>
      </c>
    </row>
    <row r="198" spans="1:5" ht="18" customHeight="1" x14ac:dyDescent="0.2">
      <c r="A198" s="46" t="str">
        <f>IF(A197&gt;='Model Inputs'!$B$52,"",A197+1)</f>
        <v/>
      </c>
      <c r="B198" s="84" t="str">
        <f t="shared" si="4"/>
        <v/>
      </c>
      <c r="C198" s="91" t="str">
        <f>IF(A198="","",-PMT('Model Inputs'!$B$53,'Model Inputs'!$B$52,'Model Inputs'!$B$50))</f>
        <v/>
      </c>
      <c r="D198" s="91" t="str">
        <f t="shared" si="5"/>
        <v/>
      </c>
      <c r="E198" s="94" t="str">
        <f>IF(A198="","",'Model Inputs'!$B$53*B198)</f>
        <v/>
      </c>
    </row>
    <row r="199" spans="1:5" ht="18" customHeight="1" x14ac:dyDescent="0.2">
      <c r="A199" s="46" t="str">
        <f>IF(A198&gt;='Model Inputs'!$B$52,"",A198+1)</f>
        <v/>
      </c>
      <c r="B199" s="84" t="str">
        <f t="shared" si="4"/>
        <v/>
      </c>
      <c r="C199" s="91" t="str">
        <f>IF(A199="","",-PMT('Model Inputs'!$B$53,'Model Inputs'!$B$52,'Model Inputs'!$B$50))</f>
        <v/>
      </c>
      <c r="D199" s="91" t="str">
        <f t="shared" si="5"/>
        <v/>
      </c>
      <c r="E199" s="94" t="str">
        <f>IF(A199="","",'Model Inputs'!$B$53*B199)</f>
        <v/>
      </c>
    </row>
    <row r="200" spans="1:5" ht="18" customHeight="1" x14ac:dyDescent="0.2">
      <c r="A200" s="46" t="str">
        <f>IF(A199&gt;='Model Inputs'!$B$52,"",A199+1)</f>
        <v/>
      </c>
      <c r="B200" s="84" t="str">
        <f t="shared" si="4"/>
        <v/>
      </c>
      <c r="C200" s="91" t="str">
        <f>IF(A200="","",-PMT('Model Inputs'!$B$53,'Model Inputs'!$B$52,'Model Inputs'!$B$50))</f>
        <v/>
      </c>
      <c r="D200" s="91" t="str">
        <f t="shared" si="5"/>
        <v/>
      </c>
      <c r="E200" s="94" t="str">
        <f>IF(A200="","",'Model Inputs'!$B$53*B200)</f>
        <v/>
      </c>
    </row>
    <row r="201" spans="1:5" ht="18" customHeight="1" x14ac:dyDescent="0.2">
      <c r="A201" s="46" t="str">
        <f>IF(A200&gt;='Model Inputs'!$B$52,"",A200+1)</f>
        <v/>
      </c>
      <c r="B201" s="84" t="str">
        <f t="shared" si="4"/>
        <v/>
      </c>
      <c r="C201" s="91" t="str">
        <f>IF(A201="","",-PMT('Model Inputs'!$B$53,'Model Inputs'!$B$52,'Model Inputs'!$B$50))</f>
        <v/>
      </c>
      <c r="D201" s="91" t="str">
        <f t="shared" si="5"/>
        <v/>
      </c>
      <c r="E201" s="94" t="str">
        <f>IF(A201="","",'Model Inputs'!$B$53*B201)</f>
        <v/>
      </c>
    </row>
    <row r="202" spans="1:5" ht="18" customHeight="1" x14ac:dyDescent="0.2">
      <c r="A202" s="46" t="str">
        <f>IF(A201&gt;='Model Inputs'!$B$52,"",A201+1)</f>
        <v/>
      </c>
      <c r="B202" s="84" t="str">
        <f t="shared" ref="B202:B265" si="6">IF(A202="","",B201-D201)</f>
        <v/>
      </c>
      <c r="C202" s="91" t="str">
        <f>IF(A202="","",-PMT('Model Inputs'!$B$53,'Model Inputs'!$B$52,'Model Inputs'!$B$50))</f>
        <v/>
      </c>
      <c r="D202" s="91" t="str">
        <f t="shared" ref="D202:D265" si="7">IF(A202="","",C202-E202)</f>
        <v/>
      </c>
      <c r="E202" s="94" t="str">
        <f>IF(A202="","",'Model Inputs'!$B$53*B202)</f>
        <v/>
      </c>
    </row>
    <row r="203" spans="1:5" ht="18" customHeight="1" x14ac:dyDescent="0.2">
      <c r="A203" s="46" t="str">
        <f>IF(A202&gt;='Model Inputs'!$B$52,"",A202+1)</f>
        <v/>
      </c>
      <c r="B203" s="84" t="str">
        <f t="shared" si="6"/>
        <v/>
      </c>
      <c r="C203" s="91" t="str">
        <f>IF(A203="","",-PMT('Model Inputs'!$B$53,'Model Inputs'!$B$52,'Model Inputs'!$B$50))</f>
        <v/>
      </c>
      <c r="D203" s="91" t="str">
        <f t="shared" si="7"/>
        <v/>
      </c>
      <c r="E203" s="94" t="str">
        <f>IF(A203="","",'Model Inputs'!$B$53*B203)</f>
        <v/>
      </c>
    </row>
    <row r="204" spans="1:5" ht="18" customHeight="1" x14ac:dyDescent="0.2">
      <c r="A204" s="46" t="str">
        <f>IF(A203&gt;='Model Inputs'!$B$52,"",A203+1)</f>
        <v/>
      </c>
      <c r="B204" s="84" t="str">
        <f t="shared" si="6"/>
        <v/>
      </c>
      <c r="C204" s="91" t="str">
        <f>IF(A204="","",-PMT('Model Inputs'!$B$53,'Model Inputs'!$B$52,'Model Inputs'!$B$50))</f>
        <v/>
      </c>
      <c r="D204" s="91" t="str">
        <f t="shared" si="7"/>
        <v/>
      </c>
      <c r="E204" s="94" t="str">
        <f>IF(A204="","",'Model Inputs'!$B$53*B204)</f>
        <v/>
      </c>
    </row>
    <row r="205" spans="1:5" ht="18" customHeight="1" x14ac:dyDescent="0.2">
      <c r="A205" s="46" t="str">
        <f>IF(A204&gt;='Model Inputs'!$B$52,"",A204+1)</f>
        <v/>
      </c>
      <c r="B205" s="84" t="str">
        <f t="shared" si="6"/>
        <v/>
      </c>
      <c r="C205" s="91" t="str">
        <f>IF(A205="","",-PMT('Model Inputs'!$B$53,'Model Inputs'!$B$52,'Model Inputs'!$B$50))</f>
        <v/>
      </c>
      <c r="D205" s="91" t="str">
        <f t="shared" si="7"/>
        <v/>
      </c>
      <c r="E205" s="94" t="str">
        <f>IF(A205="","",'Model Inputs'!$B$53*B205)</f>
        <v/>
      </c>
    </row>
    <row r="206" spans="1:5" ht="18" customHeight="1" x14ac:dyDescent="0.2">
      <c r="A206" s="46" t="str">
        <f>IF(A205&gt;='Model Inputs'!$B$52,"",A205+1)</f>
        <v/>
      </c>
      <c r="B206" s="84" t="str">
        <f t="shared" si="6"/>
        <v/>
      </c>
      <c r="C206" s="91" t="str">
        <f>IF(A206="","",-PMT('Model Inputs'!$B$53,'Model Inputs'!$B$52,'Model Inputs'!$B$50))</f>
        <v/>
      </c>
      <c r="D206" s="91" t="str">
        <f t="shared" si="7"/>
        <v/>
      </c>
      <c r="E206" s="94" t="str">
        <f>IF(A206="","",'Model Inputs'!$B$53*B206)</f>
        <v/>
      </c>
    </row>
    <row r="207" spans="1:5" ht="18" customHeight="1" x14ac:dyDescent="0.2">
      <c r="A207" s="46" t="str">
        <f>IF(A206&gt;='Model Inputs'!$B$52,"",A206+1)</f>
        <v/>
      </c>
      <c r="B207" s="84" t="str">
        <f t="shared" si="6"/>
        <v/>
      </c>
      <c r="C207" s="91" t="str">
        <f>IF(A207="","",-PMT('Model Inputs'!$B$53,'Model Inputs'!$B$52,'Model Inputs'!$B$50))</f>
        <v/>
      </c>
      <c r="D207" s="91" t="str">
        <f t="shared" si="7"/>
        <v/>
      </c>
      <c r="E207" s="94" t="str">
        <f>IF(A207="","",'Model Inputs'!$B$53*B207)</f>
        <v/>
      </c>
    </row>
    <row r="208" spans="1:5" ht="18" customHeight="1" x14ac:dyDescent="0.2">
      <c r="A208" s="46" t="str">
        <f>IF(A207&gt;='Model Inputs'!$B$52,"",A207+1)</f>
        <v/>
      </c>
      <c r="B208" s="84" t="str">
        <f t="shared" si="6"/>
        <v/>
      </c>
      <c r="C208" s="91" t="str">
        <f>IF(A208="","",-PMT('Model Inputs'!$B$53,'Model Inputs'!$B$52,'Model Inputs'!$B$50))</f>
        <v/>
      </c>
      <c r="D208" s="91" t="str">
        <f t="shared" si="7"/>
        <v/>
      </c>
      <c r="E208" s="94" t="str">
        <f>IF(A208="","",'Model Inputs'!$B$53*B208)</f>
        <v/>
      </c>
    </row>
    <row r="209" spans="1:5" ht="18" customHeight="1" x14ac:dyDescent="0.2">
      <c r="A209" s="46" t="str">
        <f>IF(A208&gt;='Model Inputs'!$B$52,"",A208+1)</f>
        <v/>
      </c>
      <c r="B209" s="84" t="str">
        <f t="shared" si="6"/>
        <v/>
      </c>
      <c r="C209" s="91" t="str">
        <f>IF(A209="","",-PMT('Model Inputs'!$B$53,'Model Inputs'!$B$52,'Model Inputs'!$B$50))</f>
        <v/>
      </c>
      <c r="D209" s="91" t="str">
        <f t="shared" si="7"/>
        <v/>
      </c>
      <c r="E209" s="94" t="str">
        <f>IF(A209="","",'Model Inputs'!$B$53*B209)</f>
        <v/>
      </c>
    </row>
    <row r="210" spans="1:5" ht="18" customHeight="1" x14ac:dyDescent="0.2">
      <c r="A210" s="46" t="str">
        <f>IF(A209&gt;='Model Inputs'!$B$52,"",A209+1)</f>
        <v/>
      </c>
      <c r="B210" s="84" t="str">
        <f t="shared" si="6"/>
        <v/>
      </c>
      <c r="C210" s="91" t="str">
        <f>IF(A210="","",-PMT('Model Inputs'!$B$53,'Model Inputs'!$B$52,'Model Inputs'!$B$50))</f>
        <v/>
      </c>
      <c r="D210" s="91" t="str">
        <f t="shared" si="7"/>
        <v/>
      </c>
      <c r="E210" s="94" t="str">
        <f>IF(A210="","",'Model Inputs'!$B$53*B210)</f>
        <v/>
      </c>
    </row>
    <row r="211" spans="1:5" ht="18" customHeight="1" x14ac:dyDescent="0.2">
      <c r="A211" s="46" t="str">
        <f>IF(A210&gt;='Model Inputs'!$B$52,"",A210+1)</f>
        <v/>
      </c>
      <c r="B211" s="84" t="str">
        <f t="shared" si="6"/>
        <v/>
      </c>
      <c r="C211" s="91" t="str">
        <f>IF(A211="","",-PMT('Model Inputs'!$B$53,'Model Inputs'!$B$52,'Model Inputs'!$B$50))</f>
        <v/>
      </c>
      <c r="D211" s="91" t="str">
        <f t="shared" si="7"/>
        <v/>
      </c>
      <c r="E211" s="94" t="str">
        <f>IF(A211="","",'Model Inputs'!$B$53*B211)</f>
        <v/>
      </c>
    </row>
    <row r="212" spans="1:5" ht="18" customHeight="1" x14ac:dyDescent="0.2">
      <c r="A212" s="46" t="str">
        <f>IF(A211&gt;='Model Inputs'!$B$52,"",A211+1)</f>
        <v/>
      </c>
      <c r="B212" s="84" t="str">
        <f t="shared" si="6"/>
        <v/>
      </c>
      <c r="C212" s="91" t="str">
        <f>IF(A212="","",-PMT('Model Inputs'!$B$53,'Model Inputs'!$B$52,'Model Inputs'!$B$50))</f>
        <v/>
      </c>
      <c r="D212" s="91" t="str">
        <f t="shared" si="7"/>
        <v/>
      </c>
      <c r="E212" s="94" t="str">
        <f>IF(A212="","",'Model Inputs'!$B$53*B212)</f>
        <v/>
      </c>
    </row>
    <row r="213" spans="1:5" ht="18" customHeight="1" x14ac:dyDescent="0.2">
      <c r="A213" s="46" t="str">
        <f>IF(A212&gt;='Model Inputs'!$B$52,"",A212+1)</f>
        <v/>
      </c>
      <c r="B213" s="84" t="str">
        <f t="shared" si="6"/>
        <v/>
      </c>
      <c r="C213" s="91" t="str">
        <f>IF(A213="","",-PMT('Model Inputs'!$B$53,'Model Inputs'!$B$52,'Model Inputs'!$B$50))</f>
        <v/>
      </c>
      <c r="D213" s="91" t="str">
        <f t="shared" si="7"/>
        <v/>
      </c>
      <c r="E213" s="94" t="str">
        <f>IF(A213="","",'Model Inputs'!$B$53*B213)</f>
        <v/>
      </c>
    </row>
    <row r="214" spans="1:5" ht="18" customHeight="1" x14ac:dyDescent="0.2">
      <c r="A214" s="46" t="str">
        <f>IF(A213&gt;='Model Inputs'!$B$52,"",A213+1)</f>
        <v/>
      </c>
      <c r="B214" s="84" t="str">
        <f t="shared" si="6"/>
        <v/>
      </c>
      <c r="C214" s="91" t="str">
        <f>IF(A214="","",-PMT('Model Inputs'!$B$53,'Model Inputs'!$B$52,'Model Inputs'!$B$50))</f>
        <v/>
      </c>
      <c r="D214" s="91" t="str">
        <f t="shared" si="7"/>
        <v/>
      </c>
      <c r="E214" s="94" t="str">
        <f>IF(A214="","",'Model Inputs'!$B$53*B214)</f>
        <v/>
      </c>
    </row>
    <row r="215" spans="1:5" ht="18" customHeight="1" x14ac:dyDescent="0.2">
      <c r="A215" s="46" t="str">
        <f>IF(A214&gt;='Model Inputs'!$B$52,"",A214+1)</f>
        <v/>
      </c>
      <c r="B215" s="84" t="str">
        <f t="shared" si="6"/>
        <v/>
      </c>
      <c r="C215" s="91" t="str">
        <f>IF(A215="","",-PMT('Model Inputs'!$B$53,'Model Inputs'!$B$52,'Model Inputs'!$B$50))</f>
        <v/>
      </c>
      <c r="D215" s="91" t="str">
        <f t="shared" si="7"/>
        <v/>
      </c>
      <c r="E215" s="94" t="str">
        <f>IF(A215="","",'Model Inputs'!$B$53*B215)</f>
        <v/>
      </c>
    </row>
    <row r="216" spans="1:5" ht="18" customHeight="1" x14ac:dyDescent="0.2">
      <c r="A216" s="46" t="str">
        <f>IF(A215&gt;='Model Inputs'!$B$52,"",A215+1)</f>
        <v/>
      </c>
      <c r="B216" s="84" t="str">
        <f t="shared" si="6"/>
        <v/>
      </c>
      <c r="C216" s="91" t="str">
        <f>IF(A216="","",-PMT('Model Inputs'!$B$53,'Model Inputs'!$B$52,'Model Inputs'!$B$50))</f>
        <v/>
      </c>
      <c r="D216" s="91" t="str">
        <f t="shared" si="7"/>
        <v/>
      </c>
      <c r="E216" s="94" t="str">
        <f>IF(A216="","",'Model Inputs'!$B$53*B216)</f>
        <v/>
      </c>
    </row>
    <row r="217" spans="1:5" ht="18" customHeight="1" x14ac:dyDescent="0.2">
      <c r="A217" s="46" t="str">
        <f>IF(A216&gt;='Model Inputs'!$B$52,"",A216+1)</f>
        <v/>
      </c>
      <c r="B217" s="84" t="str">
        <f t="shared" si="6"/>
        <v/>
      </c>
      <c r="C217" s="91" t="str">
        <f>IF(A217="","",-PMT('Model Inputs'!$B$53,'Model Inputs'!$B$52,'Model Inputs'!$B$50))</f>
        <v/>
      </c>
      <c r="D217" s="91" t="str">
        <f t="shared" si="7"/>
        <v/>
      </c>
      <c r="E217" s="94" t="str">
        <f>IF(A217="","",'Model Inputs'!$B$53*B217)</f>
        <v/>
      </c>
    </row>
    <row r="218" spans="1:5" ht="18" customHeight="1" x14ac:dyDescent="0.2">
      <c r="A218" s="46" t="str">
        <f>IF(A217&gt;='Model Inputs'!$B$52,"",A217+1)</f>
        <v/>
      </c>
      <c r="B218" s="84" t="str">
        <f t="shared" si="6"/>
        <v/>
      </c>
      <c r="C218" s="91" t="str">
        <f>IF(A218="","",-PMT('Model Inputs'!$B$53,'Model Inputs'!$B$52,'Model Inputs'!$B$50))</f>
        <v/>
      </c>
      <c r="D218" s="91" t="str">
        <f t="shared" si="7"/>
        <v/>
      </c>
      <c r="E218" s="94" t="str">
        <f>IF(A218="","",'Model Inputs'!$B$53*B218)</f>
        <v/>
      </c>
    </row>
    <row r="219" spans="1:5" ht="18" customHeight="1" x14ac:dyDescent="0.2">
      <c r="A219" s="46" t="str">
        <f>IF(A218&gt;='Model Inputs'!$B$52,"",A218+1)</f>
        <v/>
      </c>
      <c r="B219" s="84" t="str">
        <f t="shared" si="6"/>
        <v/>
      </c>
      <c r="C219" s="91" t="str">
        <f>IF(A219="","",-PMT('Model Inputs'!$B$53,'Model Inputs'!$B$52,'Model Inputs'!$B$50))</f>
        <v/>
      </c>
      <c r="D219" s="91" t="str">
        <f t="shared" si="7"/>
        <v/>
      </c>
      <c r="E219" s="94" t="str">
        <f>IF(A219="","",'Model Inputs'!$B$53*B219)</f>
        <v/>
      </c>
    </row>
    <row r="220" spans="1:5" ht="18" customHeight="1" x14ac:dyDescent="0.2">
      <c r="A220" s="46" t="str">
        <f>IF(A219&gt;='Model Inputs'!$B$52,"",A219+1)</f>
        <v/>
      </c>
      <c r="B220" s="84" t="str">
        <f t="shared" si="6"/>
        <v/>
      </c>
      <c r="C220" s="91" t="str">
        <f>IF(A220="","",-PMT('Model Inputs'!$B$53,'Model Inputs'!$B$52,'Model Inputs'!$B$50))</f>
        <v/>
      </c>
      <c r="D220" s="91" t="str">
        <f t="shared" si="7"/>
        <v/>
      </c>
      <c r="E220" s="94" t="str">
        <f>IF(A220="","",'Model Inputs'!$B$53*B220)</f>
        <v/>
      </c>
    </row>
    <row r="221" spans="1:5" ht="18" customHeight="1" x14ac:dyDescent="0.2">
      <c r="A221" s="46" t="str">
        <f>IF(A220&gt;='Model Inputs'!$B$52,"",A220+1)</f>
        <v/>
      </c>
      <c r="B221" s="84" t="str">
        <f t="shared" si="6"/>
        <v/>
      </c>
      <c r="C221" s="91" t="str">
        <f>IF(A221="","",-PMT('Model Inputs'!$B$53,'Model Inputs'!$B$52,'Model Inputs'!$B$50))</f>
        <v/>
      </c>
      <c r="D221" s="91" t="str">
        <f t="shared" si="7"/>
        <v/>
      </c>
      <c r="E221" s="94" t="str">
        <f>IF(A221="","",'Model Inputs'!$B$53*B221)</f>
        <v/>
      </c>
    </row>
    <row r="222" spans="1:5" ht="18" customHeight="1" x14ac:dyDescent="0.2">
      <c r="A222" s="46" t="str">
        <f>IF(A221&gt;='Model Inputs'!$B$52,"",A221+1)</f>
        <v/>
      </c>
      <c r="B222" s="84" t="str">
        <f t="shared" si="6"/>
        <v/>
      </c>
      <c r="C222" s="91" t="str">
        <f>IF(A222="","",-PMT('Model Inputs'!$B$53,'Model Inputs'!$B$52,'Model Inputs'!$B$50))</f>
        <v/>
      </c>
      <c r="D222" s="91" t="str">
        <f t="shared" si="7"/>
        <v/>
      </c>
      <c r="E222" s="94" t="str">
        <f>IF(A222="","",'Model Inputs'!$B$53*B222)</f>
        <v/>
      </c>
    </row>
    <row r="223" spans="1:5" ht="18" customHeight="1" x14ac:dyDescent="0.2">
      <c r="A223" s="46" t="str">
        <f>IF(A222&gt;='Model Inputs'!$B$52,"",A222+1)</f>
        <v/>
      </c>
      <c r="B223" s="84" t="str">
        <f t="shared" si="6"/>
        <v/>
      </c>
      <c r="C223" s="91" t="str">
        <f>IF(A223="","",-PMT('Model Inputs'!$B$53,'Model Inputs'!$B$52,'Model Inputs'!$B$50))</f>
        <v/>
      </c>
      <c r="D223" s="91" t="str">
        <f t="shared" si="7"/>
        <v/>
      </c>
      <c r="E223" s="94" t="str">
        <f>IF(A223="","",'Model Inputs'!$B$53*B223)</f>
        <v/>
      </c>
    </row>
    <row r="224" spans="1:5" ht="18" customHeight="1" x14ac:dyDescent="0.2">
      <c r="A224" s="46" t="str">
        <f>IF(A223&gt;='Model Inputs'!$B$52,"",A223+1)</f>
        <v/>
      </c>
      <c r="B224" s="84" t="str">
        <f t="shared" si="6"/>
        <v/>
      </c>
      <c r="C224" s="91" t="str">
        <f>IF(A224="","",-PMT('Model Inputs'!$B$53,'Model Inputs'!$B$52,'Model Inputs'!$B$50))</f>
        <v/>
      </c>
      <c r="D224" s="91" t="str">
        <f t="shared" si="7"/>
        <v/>
      </c>
      <c r="E224" s="94" t="str">
        <f>IF(A224="","",'Model Inputs'!$B$53*B224)</f>
        <v/>
      </c>
    </row>
    <row r="225" spans="1:5" ht="18" customHeight="1" x14ac:dyDescent="0.2">
      <c r="A225" s="46" t="str">
        <f>IF(A224&gt;='Model Inputs'!$B$52,"",A224+1)</f>
        <v/>
      </c>
      <c r="B225" s="84" t="str">
        <f t="shared" si="6"/>
        <v/>
      </c>
      <c r="C225" s="91" t="str">
        <f>IF(A225="","",-PMT('Model Inputs'!$B$53,'Model Inputs'!$B$52,'Model Inputs'!$B$50))</f>
        <v/>
      </c>
      <c r="D225" s="91" t="str">
        <f t="shared" si="7"/>
        <v/>
      </c>
      <c r="E225" s="94" t="str">
        <f>IF(A225="","",'Model Inputs'!$B$53*B225)</f>
        <v/>
      </c>
    </row>
    <row r="226" spans="1:5" ht="18" customHeight="1" x14ac:dyDescent="0.2">
      <c r="A226" s="46" t="str">
        <f>IF(A225&gt;='Model Inputs'!$B$52,"",A225+1)</f>
        <v/>
      </c>
      <c r="B226" s="84" t="str">
        <f t="shared" si="6"/>
        <v/>
      </c>
      <c r="C226" s="91" t="str">
        <f>IF(A226="","",-PMT('Model Inputs'!$B$53,'Model Inputs'!$B$52,'Model Inputs'!$B$50))</f>
        <v/>
      </c>
      <c r="D226" s="91" t="str">
        <f t="shared" si="7"/>
        <v/>
      </c>
      <c r="E226" s="94" t="str">
        <f>IF(A226="","",'Model Inputs'!$B$53*B226)</f>
        <v/>
      </c>
    </row>
    <row r="227" spans="1:5" ht="18" customHeight="1" x14ac:dyDescent="0.2">
      <c r="A227" s="46" t="str">
        <f>IF(A226&gt;='Model Inputs'!$B$52,"",A226+1)</f>
        <v/>
      </c>
      <c r="B227" s="84" t="str">
        <f t="shared" si="6"/>
        <v/>
      </c>
      <c r="C227" s="91" t="str">
        <f>IF(A227="","",-PMT('Model Inputs'!$B$53,'Model Inputs'!$B$52,'Model Inputs'!$B$50))</f>
        <v/>
      </c>
      <c r="D227" s="91" t="str">
        <f t="shared" si="7"/>
        <v/>
      </c>
      <c r="E227" s="94" t="str">
        <f>IF(A227="","",'Model Inputs'!$B$53*B227)</f>
        <v/>
      </c>
    </row>
    <row r="228" spans="1:5" ht="18" customHeight="1" x14ac:dyDescent="0.2">
      <c r="A228" s="46" t="str">
        <f>IF(A227&gt;='Model Inputs'!$B$52,"",A227+1)</f>
        <v/>
      </c>
      <c r="B228" s="84" t="str">
        <f t="shared" si="6"/>
        <v/>
      </c>
      <c r="C228" s="91" t="str">
        <f>IF(A228="","",-PMT('Model Inputs'!$B$53,'Model Inputs'!$B$52,'Model Inputs'!$B$50))</f>
        <v/>
      </c>
      <c r="D228" s="91" t="str">
        <f t="shared" si="7"/>
        <v/>
      </c>
      <c r="E228" s="94" t="str">
        <f>IF(A228="","",'Model Inputs'!$B$53*B228)</f>
        <v/>
      </c>
    </row>
    <row r="229" spans="1:5" ht="18" customHeight="1" x14ac:dyDescent="0.2">
      <c r="A229" s="46" t="str">
        <f>IF(A228&gt;='Model Inputs'!$B$52,"",A228+1)</f>
        <v/>
      </c>
      <c r="B229" s="84" t="str">
        <f t="shared" si="6"/>
        <v/>
      </c>
      <c r="C229" s="91" t="str">
        <f>IF(A229="","",-PMT('Model Inputs'!$B$53,'Model Inputs'!$B$52,'Model Inputs'!$B$50))</f>
        <v/>
      </c>
      <c r="D229" s="91" t="str">
        <f t="shared" si="7"/>
        <v/>
      </c>
      <c r="E229" s="94" t="str">
        <f>IF(A229="","",'Model Inputs'!$B$53*B229)</f>
        <v/>
      </c>
    </row>
    <row r="230" spans="1:5" ht="18" customHeight="1" x14ac:dyDescent="0.2">
      <c r="A230" s="46" t="str">
        <f>IF(A229&gt;='Model Inputs'!$B$52,"",A229+1)</f>
        <v/>
      </c>
      <c r="B230" s="84" t="str">
        <f t="shared" si="6"/>
        <v/>
      </c>
      <c r="C230" s="91" t="str">
        <f>IF(A230="","",-PMT('Model Inputs'!$B$53,'Model Inputs'!$B$52,'Model Inputs'!$B$50))</f>
        <v/>
      </c>
      <c r="D230" s="91" t="str">
        <f t="shared" si="7"/>
        <v/>
      </c>
      <c r="E230" s="94" t="str">
        <f>IF(A230="","",'Model Inputs'!$B$53*B230)</f>
        <v/>
      </c>
    </row>
    <row r="231" spans="1:5" ht="18" customHeight="1" x14ac:dyDescent="0.2">
      <c r="A231" s="46" t="str">
        <f>IF(A230&gt;='Model Inputs'!$B$52,"",A230+1)</f>
        <v/>
      </c>
      <c r="B231" s="84" t="str">
        <f t="shared" si="6"/>
        <v/>
      </c>
      <c r="C231" s="91" t="str">
        <f>IF(A231="","",-PMT('Model Inputs'!$B$53,'Model Inputs'!$B$52,'Model Inputs'!$B$50))</f>
        <v/>
      </c>
      <c r="D231" s="91" t="str">
        <f t="shared" si="7"/>
        <v/>
      </c>
      <c r="E231" s="94" t="str">
        <f>IF(A231="","",'Model Inputs'!$B$53*B231)</f>
        <v/>
      </c>
    </row>
    <row r="232" spans="1:5" ht="18" customHeight="1" x14ac:dyDescent="0.2">
      <c r="A232" s="46" t="str">
        <f>IF(A231&gt;='Model Inputs'!$B$52,"",A231+1)</f>
        <v/>
      </c>
      <c r="B232" s="84" t="str">
        <f t="shared" si="6"/>
        <v/>
      </c>
      <c r="C232" s="91" t="str">
        <f>IF(A232="","",-PMT('Model Inputs'!$B$53,'Model Inputs'!$B$52,'Model Inputs'!$B$50))</f>
        <v/>
      </c>
      <c r="D232" s="91" t="str">
        <f t="shared" si="7"/>
        <v/>
      </c>
      <c r="E232" s="94" t="str">
        <f>IF(A232="","",'Model Inputs'!$B$53*B232)</f>
        <v/>
      </c>
    </row>
    <row r="233" spans="1:5" ht="18" customHeight="1" x14ac:dyDescent="0.2">
      <c r="A233" s="46" t="str">
        <f>IF(A232&gt;='Model Inputs'!$B$52,"",A232+1)</f>
        <v/>
      </c>
      <c r="B233" s="84" t="str">
        <f t="shared" si="6"/>
        <v/>
      </c>
      <c r="C233" s="91" t="str">
        <f>IF(A233="","",-PMT('Model Inputs'!$B$53,'Model Inputs'!$B$52,'Model Inputs'!$B$50))</f>
        <v/>
      </c>
      <c r="D233" s="91" t="str">
        <f t="shared" si="7"/>
        <v/>
      </c>
      <c r="E233" s="94" t="str">
        <f>IF(A233="","",'Model Inputs'!$B$53*B233)</f>
        <v/>
      </c>
    </row>
    <row r="234" spans="1:5" ht="18" customHeight="1" x14ac:dyDescent="0.2">
      <c r="A234" s="46" t="str">
        <f>IF(A233&gt;='Model Inputs'!$B$52,"",A233+1)</f>
        <v/>
      </c>
      <c r="B234" s="84" t="str">
        <f t="shared" si="6"/>
        <v/>
      </c>
      <c r="C234" s="91" t="str">
        <f>IF(A234="","",-PMT('Model Inputs'!$B$53,'Model Inputs'!$B$52,'Model Inputs'!$B$50))</f>
        <v/>
      </c>
      <c r="D234" s="91" t="str">
        <f t="shared" si="7"/>
        <v/>
      </c>
      <c r="E234" s="94" t="str">
        <f>IF(A234="","",'Model Inputs'!$B$53*B234)</f>
        <v/>
      </c>
    </row>
    <row r="235" spans="1:5" ht="18" customHeight="1" x14ac:dyDescent="0.2">
      <c r="A235" s="46" t="str">
        <f>IF(A234&gt;='Model Inputs'!$B$52,"",A234+1)</f>
        <v/>
      </c>
      <c r="B235" s="84" t="str">
        <f t="shared" si="6"/>
        <v/>
      </c>
      <c r="C235" s="91" t="str">
        <f>IF(A235="","",-PMT('Model Inputs'!$B$53,'Model Inputs'!$B$52,'Model Inputs'!$B$50))</f>
        <v/>
      </c>
      <c r="D235" s="91" t="str">
        <f t="shared" si="7"/>
        <v/>
      </c>
      <c r="E235" s="94" t="str">
        <f>IF(A235="","",'Model Inputs'!$B$53*B235)</f>
        <v/>
      </c>
    </row>
    <row r="236" spans="1:5" ht="18" customHeight="1" x14ac:dyDescent="0.2">
      <c r="A236" s="46" t="str">
        <f>IF(A235&gt;='Model Inputs'!$B$52,"",A235+1)</f>
        <v/>
      </c>
      <c r="B236" s="84" t="str">
        <f t="shared" si="6"/>
        <v/>
      </c>
      <c r="C236" s="91" t="str">
        <f>IF(A236="","",-PMT('Model Inputs'!$B$53,'Model Inputs'!$B$52,'Model Inputs'!$B$50))</f>
        <v/>
      </c>
      <c r="D236" s="91" t="str">
        <f t="shared" si="7"/>
        <v/>
      </c>
      <c r="E236" s="94" t="str">
        <f>IF(A236="","",'Model Inputs'!$B$53*B236)</f>
        <v/>
      </c>
    </row>
    <row r="237" spans="1:5" ht="18" customHeight="1" x14ac:dyDescent="0.2">
      <c r="A237" s="46" t="str">
        <f>IF(A236&gt;='Model Inputs'!$B$52,"",A236+1)</f>
        <v/>
      </c>
      <c r="B237" s="84" t="str">
        <f t="shared" si="6"/>
        <v/>
      </c>
      <c r="C237" s="91" t="str">
        <f>IF(A237="","",-PMT('Model Inputs'!$B$53,'Model Inputs'!$B$52,'Model Inputs'!$B$50))</f>
        <v/>
      </c>
      <c r="D237" s="91" t="str">
        <f t="shared" si="7"/>
        <v/>
      </c>
      <c r="E237" s="94" t="str">
        <f>IF(A237="","",'Model Inputs'!$B$53*B237)</f>
        <v/>
      </c>
    </row>
    <row r="238" spans="1:5" ht="18" customHeight="1" x14ac:dyDescent="0.2">
      <c r="A238" s="46" t="str">
        <f>IF(A237&gt;='Model Inputs'!$B$52,"",A237+1)</f>
        <v/>
      </c>
      <c r="B238" s="84" t="str">
        <f t="shared" si="6"/>
        <v/>
      </c>
      <c r="C238" s="91" t="str">
        <f>IF(A238="","",-PMT('Model Inputs'!$B$53,'Model Inputs'!$B$52,'Model Inputs'!$B$50))</f>
        <v/>
      </c>
      <c r="D238" s="91" t="str">
        <f t="shared" si="7"/>
        <v/>
      </c>
      <c r="E238" s="94" t="str">
        <f>IF(A238="","",'Model Inputs'!$B$53*B238)</f>
        <v/>
      </c>
    </row>
    <row r="239" spans="1:5" ht="18" customHeight="1" x14ac:dyDescent="0.2">
      <c r="A239" s="46" t="str">
        <f>IF(A238&gt;='Model Inputs'!$B$52,"",A238+1)</f>
        <v/>
      </c>
      <c r="B239" s="84" t="str">
        <f t="shared" si="6"/>
        <v/>
      </c>
      <c r="C239" s="91" t="str">
        <f>IF(A239="","",-PMT('Model Inputs'!$B$53,'Model Inputs'!$B$52,'Model Inputs'!$B$50))</f>
        <v/>
      </c>
      <c r="D239" s="91" t="str">
        <f t="shared" si="7"/>
        <v/>
      </c>
      <c r="E239" s="94" t="str">
        <f>IF(A239="","",'Model Inputs'!$B$53*B239)</f>
        <v/>
      </c>
    </row>
    <row r="240" spans="1:5" ht="18" customHeight="1" x14ac:dyDescent="0.2">
      <c r="A240" s="46" t="str">
        <f>IF(A239&gt;='Model Inputs'!$B$52,"",A239+1)</f>
        <v/>
      </c>
      <c r="B240" s="84" t="str">
        <f t="shared" si="6"/>
        <v/>
      </c>
      <c r="C240" s="91" t="str">
        <f>IF(A240="","",-PMT('Model Inputs'!$B$53,'Model Inputs'!$B$52,'Model Inputs'!$B$50))</f>
        <v/>
      </c>
      <c r="D240" s="91" t="str">
        <f t="shared" si="7"/>
        <v/>
      </c>
      <c r="E240" s="94" t="str">
        <f>IF(A240="","",'Model Inputs'!$B$53*B240)</f>
        <v/>
      </c>
    </row>
    <row r="241" spans="1:5" ht="18" customHeight="1" x14ac:dyDescent="0.2">
      <c r="A241" s="46" t="str">
        <f>IF(A240&gt;='Model Inputs'!$B$52,"",A240+1)</f>
        <v/>
      </c>
      <c r="B241" s="84" t="str">
        <f t="shared" si="6"/>
        <v/>
      </c>
      <c r="C241" s="91" t="str">
        <f>IF(A241="","",-PMT('Model Inputs'!$B$53,'Model Inputs'!$B$52,'Model Inputs'!$B$50))</f>
        <v/>
      </c>
      <c r="D241" s="91" t="str">
        <f t="shared" si="7"/>
        <v/>
      </c>
      <c r="E241" s="94" t="str">
        <f>IF(A241="","",'Model Inputs'!$B$53*B241)</f>
        <v/>
      </c>
    </row>
    <row r="242" spans="1:5" ht="18" customHeight="1" x14ac:dyDescent="0.2">
      <c r="A242" s="46" t="str">
        <f>IF(A241&gt;='Model Inputs'!$B$52,"",A241+1)</f>
        <v/>
      </c>
      <c r="B242" s="84" t="str">
        <f t="shared" si="6"/>
        <v/>
      </c>
      <c r="C242" s="91" t="str">
        <f>IF(A242="","",-PMT('Model Inputs'!$B$53,'Model Inputs'!$B$52,'Model Inputs'!$B$50))</f>
        <v/>
      </c>
      <c r="D242" s="91" t="str">
        <f t="shared" si="7"/>
        <v/>
      </c>
      <c r="E242" s="94" t="str">
        <f>IF(A242="","",'Model Inputs'!$B$53*B242)</f>
        <v/>
      </c>
    </row>
    <row r="243" spans="1:5" ht="18" customHeight="1" x14ac:dyDescent="0.2">
      <c r="A243" s="46" t="str">
        <f>IF(A242&gt;='Model Inputs'!$B$52,"",A242+1)</f>
        <v/>
      </c>
      <c r="B243" s="84" t="str">
        <f t="shared" si="6"/>
        <v/>
      </c>
      <c r="C243" s="91" t="str">
        <f>IF(A243="","",-PMT('Model Inputs'!$B$53,'Model Inputs'!$B$52,'Model Inputs'!$B$50))</f>
        <v/>
      </c>
      <c r="D243" s="91" t="str">
        <f t="shared" si="7"/>
        <v/>
      </c>
      <c r="E243" s="94" t="str">
        <f>IF(A243="","",'Model Inputs'!$B$53*B243)</f>
        <v/>
      </c>
    </row>
    <row r="244" spans="1:5" ht="18" customHeight="1" x14ac:dyDescent="0.2">
      <c r="A244" s="46" t="str">
        <f>IF(A243&gt;='Model Inputs'!$B$52,"",A243+1)</f>
        <v/>
      </c>
      <c r="B244" s="84" t="str">
        <f t="shared" si="6"/>
        <v/>
      </c>
      <c r="C244" s="91" t="str">
        <f>IF(A244="","",-PMT('Model Inputs'!$B$53,'Model Inputs'!$B$52,'Model Inputs'!$B$50))</f>
        <v/>
      </c>
      <c r="D244" s="91" t="str">
        <f t="shared" si="7"/>
        <v/>
      </c>
      <c r="E244" s="94" t="str">
        <f>IF(A244="","",'Model Inputs'!$B$53*B244)</f>
        <v/>
      </c>
    </row>
    <row r="245" spans="1:5" ht="18" customHeight="1" x14ac:dyDescent="0.2">
      <c r="A245" s="46" t="str">
        <f>IF(A244&gt;='Model Inputs'!$B$52,"",A244+1)</f>
        <v/>
      </c>
      <c r="B245" s="84" t="str">
        <f t="shared" si="6"/>
        <v/>
      </c>
      <c r="C245" s="91" t="str">
        <f>IF(A245="","",-PMT('Model Inputs'!$B$53,'Model Inputs'!$B$52,'Model Inputs'!$B$50))</f>
        <v/>
      </c>
      <c r="D245" s="91" t="str">
        <f t="shared" si="7"/>
        <v/>
      </c>
      <c r="E245" s="94" t="str">
        <f>IF(A245="","",'Model Inputs'!$B$53*B245)</f>
        <v/>
      </c>
    </row>
    <row r="246" spans="1:5" ht="18" customHeight="1" x14ac:dyDescent="0.2">
      <c r="A246" s="46" t="str">
        <f>IF(A245&gt;='Model Inputs'!$B$52,"",A245+1)</f>
        <v/>
      </c>
      <c r="B246" s="84" t="str">
        <f t="shared" si="6"/>
        <v/>
      </c>
      <c r="C246" s="91" t="str">
        <f>IF(A246="","",-PMT('Model Inputs'!$B$53,'Model Inputs'!$B$52,'Model Inputs'!$B$50))</f>
        <v/>
      </c>
      <c r="D246" s="91" t="str">
        <f t="shared" si="7"/>
        <v/>
      </c>
      <c r="E246" s="94" t="str">
        <f>IF(A246="","",'Model Inputs'!$B$53*B246)</f>
        <v/>
      </c>
    </row>
    <row r="247" spans="1:5" ht="18" customHeight="1" x14ac:dyDescent="0.2">
      <c r="A247" s="46" t="str">
        <f>IF(A246&gt;='Model Inputs'!$B$52,"",A246+1)</f>
        <v/>
      </c>
      <c r="B247" s="84" t="str">
        <f t="shared" si="6"/>
        <v/>
      </c>
      <c r="C247" s="91" t="str">
        <f>IF(A247="","",-PMT('Model Inputs'!$B$53,'Model Inputs'!$B$52,'Model Inputs'!$B$50))</f>
        <v/>
      </c>
      <c r="D247" s="91" t="str">
        <f t="shared" si="7"/>
        <v/>
      </c>
      <c r="E247" s="94" t="str">
        <f>IF(A247="","",'Model Inputs'!$B$53*B247)</f>
        <v/>
      </c>
    </row>
    <row r="248" spans="1:5" ht="18" customHeight="1" x14ac:dyDescent="0.2">
      <c r="A248" s="46" t="str">
        <f>IF(A247&gt;='Model Inputs'!$B$52,"",A247+1)</f>
        <v/>
      </c>
      <c r="B248" s="84" t="str">
        <f t="shared" si="6"/>
        <v/>
      </c>
      <c r="C248" s="91" t="str">
        <f>IF(A248="","",-PMT('Model Inputs'!$B$53,'Model Inputs'!$B$52,'Model Inputs'!$B$50))</f>
        <v/>
      </c>
      <c r="D248" s="91" t="str">
        <f t="shared" si="7"/>
        <v/>
      </c>
      <c r="E248" s="94" t="str">
        <f>IF(A248="","",'Model Inputs'!$B$53*B248)</f>
        <v/>
      </c>
    </row>
    <row r="249" spans="1:5" ht="18" customHeight="1" x14ac:dyDescent="0.2">
      <c r="A249" s="46" t="str">
        <f>IF(A248&gt;='Model Inputs'!$B$52,"",A248+1)</f>
        <v/>
      </c>
      <c r="B249" s="84" t="str">
        <f t="shared" si="6"/>
        <v/>
      </c>
      <c r="C249" s="91" t="str">
        <f>IF(A249="","",-PMT('Model Inputs'!$B$53,'Model Inputs'!$B$52,'Model Inputs'!$B$50))</f>
        <v/>
      </c>
      <c r="D249" s="91" t="str">
        <f t="shared" si="7"/>
        <v/>
      </c>
      <c r="E249" s="94" t="str">
        <f>IF(A249="","",'Model Inputs'!$B$53*B249)</f>
        <v/>
      </c>
    </row>
    <row r="250" spans="1:5" ht="18" customHeight="1" x14ac:dyDescent="0.2">
      <c r="A250" s="46" t="str">
        <f>IF(A249&gt;='Model Inputs'!$B$52,"",A249+1)</f>
        <v/>
      </c>
      <c r="B250" s="84" t="str">
        <f t="shared" si="6"/>
        <v/>
      </c>
      <c r="C250" s="91" t="str">
        <f>IF(A250="","",-PMT('Model Inputs'!$B$53,'Model Inputs'!$B$52,'Model Inputs'!$B$50))</f>
        <v/>
      </c>
      <c r="D250" s="91" t="str">
        <f t="shared" si="7"/>
        <v/>
      </c>
      <c r="E250" s="94" t="str">
        <f>IF(A250="","",'Model Inputs'!$B$53*B250)</f>
        <v/>
      </c>
    </row>
    <row r="251" spans="1:5" ht="18" customHeight="1" x14ac:dyDescent="0.2">
      <c r="A251" s="46" t="str">
        <f>IF(A250&gt;='Model Inputs'!$B$52,"",A250+1)</f>
        <v/>
      </c>
      <c r="B251" s="84" t="str">
        <f t="shared" si="6"/>
        <v/>
      </c>
      <c r="C251" s="91" t="str">
        <f>IF(A251="","",-PMT('Model Inputs'!$B$53,'Model Inputs'!$B$52,'Model Inputs'!$B$50))</f>
        <v/>
      </c>
      <c r="D251" s="91" t="str">
        <f t="shared" si="7"/>
        <v/>
      </c>
      <c r="E251" s="94" t="str">
        <f>IF(A251="","",'Model Inputs'!$B$53*B251)</f>
        <v/>
      </c>
    </row>
    <row r="252" spans="1:5" ht="18" customHeight="1" x14ac:dyDescent="0.2">
      <c r="A252" s="46" t="str">
        <f>IF(A251&gt;='Model Inputs'!$B$52,"",A251+1)</f>
        <v/>
      </c>
      <c r="B252" s="84" t="str">
        <f t="shared" si="6"/>
        <v/>
      </c>
      <c r="C252" s="91" t="str">
        <f>IF(A252="","",-PMT('Model Inputs'!$B$53,'Model Inputs'!$B$52,'Model Inputs'!$B$50))</f>
        <v/>
      </c>
      <c r="D252" s="91" t="str">
        <f t="shared" si="7"/>
        <v/>
      </c>
      <c r="E252" s="94" t="str">
        <f>IF(A252="","",'Model Inputs'!$B$53*B252)</f>
        <v/>
      </c>
    </row>
    <row r="253" spans="1:5" ht="18" customHeight="1" x14ac:dyDescent="0.2">
      <c r="A253" s="46" t="str">
        <f>IF(A252&gt;='Model Inputs'!$B$52,"",A252+1)</f>
        <v/>
      </c>
      <c r="B253" s="84" t="str">
        <f t="shared" si="6"/>
        <v/>
      </c>
      <c r="C253" s="91" t="str">
        <f>IF(A253="","",-PMT('Model Inputs'!$B$53,'Model Inputs'!$B$52,'Model Inputs'!$B$50))</f>
        <v/>
      </c>
      <c r="D253" s="91" t="str">
        <f t="shared" si="7"/>
        <v/>
      </c>
      <c r="E253" s="94" t="str">
        <f>IF(A253="","",'Model Inputs'!$B$53*B253)</f>
        <v/>
      </c>
    </row>
    <row r="254" spans="1:5" ht="18" customHeight="1" x14ac:dyDescent="0.2">
      <c r="A254" s="46" t="str">
        <f>IF(A253&gt;='Model Inputs'!$B$52,"",A253+1)</f>
        <v/>
      </c>
      <c r="B254" s="84" t="str">
        <f t="shared" si="6"/>
        <v/>
      </c>
      <c r="C254" s="91" t="str">
        <f>IF(A254="","",-PMT('Model Inputs'!$B$53,'Model Inputs'!$B$52,'Model Inputs'!$B$50))</f>
        <v/>
      </c>
      <c r="D254" s="91" t="str">
        <f t="shared" si="7"/>
        <v/>
      </c>
      <c r="E254" s="94" t="str">
        <f>IF(A254="","",'Model Inputs'!$B$53*B254)</f>
        <v/>
      </c>
    </row>
    <row r="255" spans="1:5" ht="18" customHeight="1" x14ac:dyDescent="0.2">
      <c r="A255" s="46" t="str">
        <f>IF(A254&gt;='Model Inputs'!$B$52,"",A254+1)</f>
        <v/>
      </c>
      <c r="B255" s="84" t="str">
        <f t="shared" si="6"/>
        <v/>
      </c>
      <c r="C255" s="91" t="str">
        <f>IF(A255="","",-PMT('Model Inputs'!$B$53,'Model Inputs'!$B$52,'Model Inputs'!$B$50))</f>
        <v/>
      </c>
      <c r="D255" s="91" t="str">
        <f t="shared" si="7"/>
        <v/>
      </c>
      <c r="E255" s="94" t="str">
        <f>IF(A255="","",'Model Inputs'!$B$53*B255)</f>
        <v/>
      </c>
    </row>
    <row r="256" spans="1:5" ht="18" customHeight="1" x14ac:dyDescent="0.2">
      <c r="A256" s="46" t="str">
        <f>IF(A255&gt;='Model Inputs'!$B$52,"",A255+1)</f>
        <v/>
      </c>
      <c r="B256" s="84" t="str">
        <f t="shared" si="6"/>
        <v/>
      </c>
      <c r="C256" s="91" t="str">
        <f>IF(A256="","",-PMT('Model Inputs'!$B$53,'Model Inputs'!$B$52,'Model Inputs'!$B$50))</f>
        <v/>
      </c>
      <c r="D256" s="91" t="str">
        <f t="shared" si="7"/>
        <v/>
      </c>
      <c r="E256" s="94" t="str">
        <f>IF(A256="","",'Model Inputs'!$B$53*B256)</f>
        <v/>
      </c>
    </row>
    <row r="257" spans="1:5" ht="18" customHeight="1" x14ac:dyDescent="0.2">
      <c r="A257" s="46" t="str">
        <f>IF(A256&gt;='Model Inputs'!$B$52,"",A256+1)</f>
        <v/>
      </c>
      <c r="B257" s="84" t="str">
        <f t="shared" si="6"/>
        <v/>
      </c>
      <c r="C257" s="91" t="str">
        <f>IF(A257="","",-PMT('Model Inputs'!$B$53,'Model Inputs'!$B$52,'Model Inputs'!$B$50))</f>
        <v/>
      </c>
      <c r="D257" s="91" t="str">
        <f t="shared" si="7"/>
        <v/>
      </c>
      <c r="E257" s="94" t="str">
        <f>IF(A257="","",'Model Inputs'!$B$53*B257)</f>
        <v/>
      </c>
    </row>
    <row r="258" spans="1:5" ht="18" customHeight="1" x14ac:dyDescent="0.2">
      <c r="A258" s="46" t="str">
        <f>IF(A257&gt;='Model Inputs'!$B$52,"",A257+1)</f>
        <v/>
      </c>
      <c r="B258" s="84" t="str">
        <f t="shared" si="6"/>
        <v/>
      </c>
      <c r="C258" s="91" t="str">
        <f>IF(A258="","",-PMT('Model Inputs'!$B$53,'Model Inputs'!$B$52,'Model Inputs'!$B$50))</f>
        <v/>
      </c>
      <c r="D258" s="91" t="str">
        <f t="shared" si="7"/>
        <v/>
      </c>
      <c r="E258" s="94" t="str">
        <f>IF(A258="","",'Model Inputs'!$B$53*B258)</f>
        <v/>
      </c>
    </row>
    <row r="259" spans="1:5" ht="18" customHeight="1" x14ac:dyDescent="0.2">
      <c r="A259" s="46" t="str">
        <f>IF(A258&gt;='Model Inputs'!$B$52,"",A258+1)</f>
        <v/>
      </c>
      <c r="B259" s="84" t="str">
        <f t="shared" si="6"/>
        <v/>
      </c>
      <c r="C259" s="91" t="str">
        <f>IF(A259="","",-PMT('Model Inputs'!$B$53,'Model Inputs'!$B$52,'Model Inputs'!$B$50))</f>
        <v/>
      </c>
      <c r="D259" s="91" t="str">
        <f t="shared" si="7"/>
        <v/>
      </c>
      <c r="E259" s="94" t="str">
        <f>IF(A259="","",'Model Inputs'!$B$53*B259)</f>
        <v/>
      </c>
    </row>
    <row r="260" spans="1:5" ht="18" customHeight="1" x14ac:dyDescent="0.2">
      <c r="A260" s="46" t="str">
        <f>IF(A259&gt;='Model Inputs'!$B$52,"",A259+1)</f>
        <v/>
      </c>
      <c r="B260" s="84" t="str">
        <f t="shared" si="6"/>
        <v/>
      </c>
      <c r="C260" s="91" t="str">
        <f>IF(A260="","",-PMT('Model Inputs'!$B$53,'Model Inputs'!$B$52,'Model Inputs'!$B$50))</f>
        <v/>
      </c>
      <c r="D260" s="91" t="str">
        <f t="shared" si="7"/>
        <v/>
      </c>
      <c r="E260" s="94" t="str">
        <f>IF(A260="","",'Model Inputs'!$B$53*B260)</f>
        <v/>
      </c>
    </row>
    <row r="261" spans="1:5" ht="18" customHeight="1" x14ac:dyDescent="0.2">
      <c r="A261" s="46" t="str">
        <f>IF(A260&gt;='Model Inputs'!$B$52,"",A260+1)</f>
        <v/>
      </c>
      <c r="B261" s="84" t="str">
        <f t="shared" si="6"/>
        <v/>
      </c>
      <c r="C261" s="91" t="str">
        <f>IF(A261="","",-PMT('Model Inputs'!$B$53,'Model Inputs'!$B$52,'Model Inputs'!$B$50))</f>
        <v/>
      </c>
      <c r="D261" s="91" t="str">
        <f t="shared" si="7"/>
        <v/>
      </c>
      <c r="E261" s="94" t="str">
        <f>IF(A261="","",'Model Inputs'!$B$53*B261)</f>
        <v/>
      </c>
    </row>
    <row r="262" spans="1:5" ht="18" customHeight="1" x14ac:dyDescent="0.2">
      <c r="A262" s="46" t="str">
        <f>IF(A261&gt;='Model Inputs'!$B$52,"",A261+1)</f>
        <v/>
      </c>
      <c r="B262" s="84" t="str">
        <f t="shared" si="6"/>
        <v/>
      </c>
      <c r="C262" s="91" t="str">
        <f>IF(A262="","",-PMT('Model Inputs'!$B$53,'Model Inputs'!$B$52,'Model Inputs'!$B$50))</f>
        <v/>
      </c>
      <c r="D262" s="91" t="str">
        <f t="shared" si="7"/>
        <v/>
      </c>
      <c r="E262" s="94" t="str">
        <f>IF(A262="","",'Model Inputs'!$B$53*B262)</f>
        <v/>
      </c>
    </row>
    <row r="263" spans="1:5" ht="18" customHeight="1" x14ac:dyDescent="0.2">
      <c r="A263" s="46" t="str">
        <f>IF(A262&gt;='Model Inputs'!$B$52,"",A262+1)</f>
        <v/>
      </c>
      <c r="B263" s="84" t="str">
        <f t="shared" si="6"/>
        <v/>
      </c>
      <c r="C263" s="91" t="str">
        <f>IF(A263="","",-PMT('Model Inputs'!$B$53,'Model Inputs'!$B$52,'Model Inputs'!$B$50))</f>
        <v/>
      </c>
      <c r="D263" s="91" t="str">
        <f t="shared" si="7"/>
        <v/>
      </c>
      <c r="E263" s="94" t="str">
        <f>IF(A263="","",'Model Inputs'!$B$53*B263)</f>
        <v/>
      </c>
    </row>
    <row r="264" spans="1:5" ht="18" customHeight="1" x14ac:dyDescent="0.2">
      <c r="A264" s="46" t="str">
        <f>IF(A263&gt;='Model Inputs'!$B$52,"",A263+1)</f>
        <v/>
      </c>
      <c r="B264" s="84" t="str">
        <f t="shared" si="6"/>
        <v/>
      </c>
      <c r="C264" s="91" t="str">
        <f>IF(A264="","",-PMT('Model Inputs'!$B$53,'Model Inputs'!$B$52,'Model Inputs'!$B$50))</f>
        <v/>
      </c>
      <c r="D264" s="91" t="str">
        <f t="shared" si="7"/>
        <v/>
      </c>
      <c r="E264" s="94" t="str">
        <f>IF(A264="","",'Model Inputs'!$B$53*B264)</f>
        <v/>
      </c>
    </row>
    <row r="265" spans="1:5" ht="18" customHeight="1" x14ac:dyDescent="0.2">
      <c r="A265" s="46" t="str">
        <f>IF(A264&gt;='Model Inputs'!$B$52,"",A264+1)</f>
        <v/>
      </c>
      <c r="B265" s="84" t="str">
        <f t="shared" si="6"/>
        <v/>
      </c>
      <c r="C265" s="91" t="str">
        <f>IF(A265="","",-PMT('Model Inputs'!$B$53,'Model Inputs'!$B$52,'Model Inputs'!$B$50))</f>
        <v/>
      </c>
      <c r="D265" s="91" t="str">
        <f t="shared" si="7"/>
        <v/>
      </c>
      <c r="E265" s="94" t="str">
        <f>IF(A265="","",'Model Inputs'!$B$53*B265)</f>
        <v/>
      </c>
    </row>
    <row r="266" spans="1:5" ht="18" customHeight="1" x14ac:dyDescent="0.2">
      <c r="A266" s="46" t="str">
        <f>IF(A265&gt;='Model Inputs'!$B$52,"",A265+1)</f>
        <v/>
      </c>
      <c r="B266" s="84" t="str">
        <f t="shared" ref="B266:B329" si="8">IF(A266="","",B265-D265)</f>
        <v/>
      </c>
      <c r="C266" s="91" t="str">
        <f>IF(A266="","",-PMT('Model Inputs'!$B$53,'Model Inputs'!$B$52,'Model Inputs'!$B$50))</f>
        <v/>
      </c>
      <c r="D266" s="91" t="str">
        <f t="shared" ref="D266:D329" si="9">IF(A266="","",C266-E266)</f>
        <v/>
      </c>
      <c r="E266" s="94" t="str">
        <f>IF(A266="","",'Model Inputs'!$B$53*B266)</f>
        <v/>
      </c>
    </row>
    <row r="267" spans="1:5" ht="18" customHeight="1" x14ac:dyDescent="0.2">
      <c r="A267" s="46" t="str">
        <f>IF(A266&gt;='Model Inputs'!$B$52,"",A266+1)</f>
        <v/>
      </c>
      <c r="B267" s="84" t="str">
        <f t="shared" si="8"/>
        <v/>
      </c>
      <c r="C267" s="91" t="str">
        <f>IF(A267="","",-PMT('Model Inputs'!$B$53,'Model Inputs'!$B$52,'Model Inputs'!$B$50))</f>
        <v/>
      </c>
      <c r="D267" s="91" t="str">
        <f t="shared" si="9"/>
        <v/>
      </c>
      <c r="E267" s="94" t="str">
        <f>IF(A267="","",'Model Inputs'!$B$53*B267)</f>
        <v/>
      </c>
    </row>
    <row r="268" spans="1:5" ht="18" customHeight="1" x14ac:dyDescent="0.2">
      <c r="A268" s="46" t="str">
        <f>IF(A267&gt;='Model Inputs'!$B$52,"",A267+1)</f>
        <v/>
      </c>
      <c r="B268" s="84" t="str">
        <f t="shared" si="8"/>
        <v/>
      </c>
      <c r="C268" s="91" t="str">
        <f>IF(A268="","",-PMT('Model Inputs'!$B$53,'Model Inputs'!$B$52,'Model Inputs'!$B$50))</f>
        <v/>
      </c>
      <c r="D268" s="91" t="str">
        <f t="shared" si="9"/>
        <v/>
      </c>
      <c r="E268" s="94" t="str">
        <f>IF(A268="","",'Model Inputs'!$B$53*B268)</f>
        <v/>
      </c>
    </row>
    <row r="269" spans="1:5" ht="18" customHeight="1" x14ac:dyDescent="0.2">
      <c r="A269" s="46" t="str">
        <f>IF(A268&gt;='Model Inputs'!$B$52,"",A268+1)</f>
        <v/>
      </c>
      <c r="B269" s="84" t="str">
        <f t="shared" si="8"/>
        <v/>
      </c>
      <c r="C269" s="91" t="str">
        <f>IF(A269="","",-PMT('Model Inputs'!$B$53,'Model Inputs'!$B$52,'Model Inputs'!$B$50))</f>
        <v/>
      </c>
      <c r="D269" s="91" t="str">
        <f t="shared" si="9"/>
        <v/>
      </c>
      <c r="E269" s="94" t="str">
        <f>IF(A269="","",'Model Inputs'!$B$53*B269)</f>
        <v/>
      </c>
    </row>
    <row r="270" spans="1:5" ht="18" customHeight="1" x14ac:dyDescent="0.2">
      <c r="A270" s="46" t="str">
        <f>IF(A269&gt;='Model Inputs'!$B$52,"",A269+1)</f>
        <v/>
      </c>
      <c r="B270" s="84" t="str">
        <f t="shared" si="8"/>
        <v/>
      </c>
      <c r="C270" s="91" t="str">
        <f>IF(A270="","",-PMT('Model Inputs'!$B$53,'Model Inputs'!$B$52,'Model Inputs'!$B$50))</f>
        <v/>
      </c>
      <c r="D270" s="91" t="str">
        <f t="shared" si="9"/>
        <v/>
      </c>
      <c r="E270" s="94" t="str">
        <f>IF(A270="","",'Model Inputs'!$B$53*B270)</f>
        <v/>
      </c>
    </row>
    <row r="271" spans="1:5" ht="18" customHeight="1" x14ac:dyDescent="0.2">
      <c r="A271" s="46" t="str">
        <f>IF(A270&gt;='Model Inputs'!$B$52,"",A270+1)</f>
        <v/>
      </c>
      <c r="B271" s="84" t="str">
        <f t="shared" si="8"/>
        <v/>
      </c>
      <c r="C271" s="91" t="str">
        <f>IF(A271="","",-PMT('Model Inputs'!$B$53,'Model Inputs'!$B$52,'Model Inputs'!$B$50))</f>
        <v/>
      </c>
      <c r="D271" s="91" t="str">
        <f t="shared" si="9"/>
        <v/>
      </c>
      <c r="E271" s="94" t="str">
        <f>IF(A271="","",'Model Inputs'!$B$53*B271)</f>
        <v/>
      </c>
    </row>
    <row r="272" spans="1:5" ht="18" customHeight="1" x14ac:dyDescent="0.2">
      <c r="A272" s="46" t="str">
        <f>IF(A271&gt;='Model Inputs'!$B$52,"",A271+1)</f>
        <v/>
      </c>
      <c r="B272" s="84" t="str">
        <f t="shared" si="8"/>
        <v/>
      </c>
      <c r="C272" s="91" t="str">
        <f>IF(A272="","",-PMT('Model Inputs'!$B$53,'Model Inputs'!$B$52,'Model Inputs'!$B$50))</f>
        <v/>
      </c>
      <c r="D272" s="91" t="str">
        <f t="shared" si="9"/>
        <v/>
      </c>
      <c r="E272" s="94" t="str">
        <f>IF(A272="","",'Model Inputs'!$B$53*B272)</f>
        <v/>
      </c>
    </row>
    <row r="273" spans="1:5" ht="18" customHeight="1" x14ac:dyDescent="0.2">
      <c r="A273" s="46" t="str">
        <f>IF(A272&gt;='Model Inputs'!$B$52,"",A272+1)</f>
        <v/>
      </c>
      <c r="B273" s="84" t="str">
        <f t="shared" si="8"/>
        <v/>
      </c>
      <c r="C273" s="91" t="str">
        <f>IF(A273="","",-PMT('Model Inputs'!$B$53,'Model Inputs'!$B$52,'Model Inputs'!$B$50))</f>
        <v/>
      </c>
      <c r="D273" s="91" t="str">
        <f t="shared" si="9"/>
        <v/>
      </c>
      <c r="E273" s="94" t="str">
        <f>IF(A273="","",'Model Inputs'!$B$53*B273)</f>
        <v/>
      </c>
    </row>
    <row r="274" spans="1:5" ht="18" customHeight="1" x14ac:dyDescent="0.2">
      <c r="A274" s="46" t="str">
        <f>IF(A273&gt;='Model Inputs'!$B$52,"",A273+1)</f>
        <v/>
      </c>
      <c r="B274" s="84" t="str">
        <f t="shared" si="8"/>
        <v/>
      </c>
      <c r="C274" s="91" t="str">
        <f>IF(A274="","",-PMT('Model Inputs'!$B$53,'Model Inputs'!$B$52,'Model Inputs'!$B$50))</f>
        <v/>
      </c>
      <c r="D274" s="91" t="str">
        <f t="shared" si="9"/>
        <v/>
      </c>
      <c r="E274" s="94" t="str">
        <f>IF(A274="","",'Model Inputs'!$B$53*B274)</f>
        <v/>
      </c>
    </row>
    <row r="275" spans="1:5" ht="18" customHeight="1" x14ac:dyDescent="0.2">
      <c r="A275" s="46" t="str">
        <f>IF(A274&gt;='Model Inputs'!$B$52,"",A274+1)</f>
        <v/>
      </c>
      <c r="B275" s="84" t="str">
        <f t="shared" si="8"/>
        <v/>
      </c>
      <c r="C275" s="91" t="str">
        <f>IF(A275="","",-PMT('Model Inputs'!$B$53,'Model Inputs'!$B$52,'Model Inputs'!$B$50))</f>
        <v/>
      </c>
      <c r="D275" s="91" t="str">
        <f t="shared" si="9"/>
        <v/>
      </c>
      <c r="E275" s="94" t="str">
        <f>IF(A275="","",'Model Inputs'!$B$53*B275)</f>
        <v/>
      </c>
    </row>
    <row r="276" spans="1:5" ht="18" customHeight="1" x14ac:dyDescent="0.2">
      <c r="A276" s="46" t="str">
        <f>IF(A275&gt;='Model Inputs'!$B$52,"",A275+1)</f>
        <v/>
      </c>
      <c r="B276" s="84" t="str">
        <f t="shared" si="8"/>
        <v/>
      </c>
      <c r="C276" s="91" t="str">
        <f>IF(A276="","",-PMT('Model Inputs'!$B$53,'Model Inputs'!$B$52,'Model Inputs'!$B$50))</f>
        <v/>
      </c>
      <c r="D276" s="91" t="str">
        <f t="shared" si="9"/>
        <v/>
      </c>
      <c r="E276" s="94" t="str">
        <f>IF(A276="","",'Model Inputs'!$B$53*B276)</f>
        <v/>
      </c>
    </row>
    <row r="277" spans="1:5" ht="18" customHeight="1" x14ac:dyDescent="0.2">
      <c r="A277" s="46" t="str">
        <f>IF(A276&gt;='Model Inputs'!$B$52,"",A276+1)</f>
        <v/>
      </c>
      <c r="B277" s="84" t="str">
        <f t="shared" si="8"/>
        <v/>
      </c>
      <c r="C277" s="91" t="str">
        <f>IF(A277="","",-PMT('Model Inputs'!$B$53,'Model Inputs'!$B$52,'Model Inputs'!$B$50))</f>
        <v/>
      </c>
      <c r="D277" s="91" t="str">
        <f t="shared" si="9"/>
        <v/>
      </c>
      <c r="E277" s="94" t="str">
        <f>IF(A277="","",'Model Inputs'!$B$53*B277)</f>
        <v/>
      </c>
    </row>
    <row r="278" spans="1:5" ht="18" customHeight="1" x14ac:dyDescent="0.2">
      <c r="A278" s="46" t="str">
        <f>IF(A277&gt;='Model Inputs'!$B$52,"",A277+1)</f>
        <v/>
      </c>
      <c r="B278" s="84" t="str">
        <f t="shared" si="8"/>
        <v/>
      </c>
      <c r="C278" s="91" t="str">
        <f>IF(A278="","",-PMT('Model Inputs'!$B$53,'Model Inputs'!$B$52,'Model Inputs'!$B$50))</f>
        <v/>
      </c>
      <c r="D278" s="91" t="str">
        <f t="shared" si="9"/>
        <v/>
      </c>
      <c r="E278" s="94" t="str">
        <f>IF(A278="","",'Model Inputs'!$B$53*B278)</f>
        <v/>
      </c>
    </row>
    <row r="279" spans="1:5" ht="18" customHeight="1" x14ac:dyDescent="0.2">
      <c r="A279" s="46" t="str">
        <f>IF(A278&gt;='Model Inputs'!$B$52,"",A278+1)</f>
        <v/>
      </c>
      <c r="B279" s="84" t="str">
        <f t="shared" si="8"/>
        <v/>
      </c>
      <c r="C279" s="91" t="str">
        <f>IF(A279="","",-PMT('Model Inputs'!$B$53,'Model Inputs'!$B$52,'Model Inputs'!$B$50))</f>
        <v/>
      </c>
      <c r="D279" s="91" t="str">
        <f t="shared" si="9"/>
        <v/>
      </c>
      <c r="E279" s="94" t="str">
        <f>IF(A279="","",'Model Inputs'!$B$53*B279)</f>
        <v/>
      </c>
    </row>
    <row r="280" spans="1:5" ht="18" customHeight="1" x14ac:dyDescent="0.2">
      <c r="A280" s="46" t="str">
        <f>IF(A279&gt;='Model Inputs'!$B$52,"",A279+1)</f>
        <v/>
      </c>
      <c r="B280" s="84" t="str">
        <f t="shared" si="8"/>
        <v/>
      </c>
      <c r="C280" s="91" t="str">
        <f>IF(A280="","",-PMT('Model Inputs'!$B$53,'Model Inputs'!$B$52,'Model Inputs'!$B$50))</f>
        <v/>
      </c>
      <c r="D280" s="91" t="str">
        <f t="shared" si="9"/>
        <v/>
      </c>
      <c r="E280" s="94" t="str">
        <f>IF(A280="","",'Model Inputs'!$B$53*B280)</f>
        <v/>
      </c>
    </row>
    <row r="281" spans="1:5" ht="18" customHeight="1" x14ac:dyDescent="0.2">
      <c r="A281" s="46" t="str">
        <f>IF(A280&gt;='Model Inputs'!$B$52,"",A280+1)</f>
        <v/>
      </c>
      <c r="B281" s="84" t="str">
        <f t="shared" si="8"/>
        <v/>
      </c>
      <c r="C281" s="91" t="str">
        <f>IF(A281="","",-PMT('Model Inputs'!$B$53,'Model Inputs'!$B$52,'Model Inputs'!$B$50))</f>
        <v/>
      </c>
      <c r="D281" s="91" t="str">
        <f t="shared" si="9"/>
        <v/>
      </c>
      <c r="E281" s="94" t="str">
        <f>IF(A281="","",'Model Inputs'!$B$53*B281)</f>
        <v/>
      </c>
    </row>
    <row r="282" spans="1:5" ht="18" customHeight="1" x14ac:dyDescent="0.2">
      <c r="A282" s="46" t="str">
        <f>IF(A281&gt;='Model Inputs'!$B$52,"",A281+1)</f>
        <v/>
      </c>
      <c r="B282" s="84" t="str">
        <f t="shared" si="8"/>
        <v/>
      </c>
      <c r="C282" s="91" t="str">
        <f>IF(A282="","",-PMT('Model Inputs'!$B$53,'Model Inputs'!$B$52,'Model Inputs'!$B$50))</f>
        <v/>
      </c>
      <c r="D282" s="91" t="str">
        <f t="shared" si="9"/>
        <v/>
      </c>
      <c r="E282" s="94" t="str">
        <f>IF(A282="","",'Model Inputs'!$B$53*B282)</f>
        <v/>
      </c>
    </row>
    <row r="283" spans="1:5" ht="18" customHeight="1" x14ac:dyDescent="0.2">
      <c r="A283" s="46" t="str">
        <f>IF(A282&gt;='Model Inputs'!$B$52,"",A282+1)</f>
        <v/>
      </c>
      <c r="B283" s="84" t="str">
        <f t="shared" si="8"/>
        <v/>
      </c>
      <c r="C283" s="91" t="str">
        <f>IF(A283="","",-PMT('Model Inputs'!$B$53,'Model Inputs'!$B$52,'Model Inputs'!$B$50))</f>
        <v/>
      </c>
      <c r="D283" s="91" t="str">
        <f t="shared" si="9"/>
        <v/>
      </c>
      <c r="E283" s="94" t="str">
        <f>IF(A283="","",'Model Inputs'!$B$53*B283)</f>
        <v/>
      </c>
    </row>
    <row r="284" spans="1:5" ht="18" customHeight="1" x14ac:dyDescent="0.2">
      <c r="A284" s="46" t="str">
        <f>IF(A283&gt;='Model Inputs'!$B$52,"",A283+1)</f>
        <v/>
      </c>
      <c r="B284" s="84" t="str">
        <f t="shared" si="8"/>
        <v/>
      </c>
      <c r="C284" s="91" t="str">
        <f>IF(A284="","",-PMT('Model Inputs'!$B$53,'Model Inputs'!$B$52,'Model Inputs'!$B$50))</f>
        <v/>
      </c>
      <c r="D284" s="91" t="str">
        <f t="shared" si="9"/>
        <v/>
      </c>
      <c r="E284" s="94" t="str">
        <f>IF(A284="","",'Model Inputs'!$B$53*B284)</f>
        <v/>
      </c>
    </row>
    <row r="285" spans="1:5" ht="18" customHeight="1" x14ac:dyDescent="0.2">
      <c r="A285" s="46" t="str">
        <f>IF(A284&gt;='Model Inputs'!$B$52,"",A284+1)</f>
        <v/>
      </c>
      <c r="B285" s="84" t="str">
        <f t="shared" si="8"/>
        <v/>
      </c>
      <c r="C285" s="91" t="str">
        <f>IF(A285="","",-PMT('Model Inputs'!$B$53,'Model Inputs'!$B$52,'Model Inputs'!$B$50))</f>
        <v/>
      </c>
      <c r="D285" s="91" t="str">
        <f t="shared" si="9"/>
        <v/>
      </c>
      <c r="E285" s="94" t="str">
        <f>IF(A285="","",'Model Inputs'!$B$53*B285)</f>
        <v/>
      </c>
    </row>
    <row r="286" spans="1:5" ht="18" customHeight="1" x14ac:dyDescent="0.2">
      <c r="A286" s="46" t="str">
        <f>IF(A285&gt;='Model Inputs'!$B$52,"",A285+1)</f>
        <v/>
      </c>
      <c r="B286" s="84" t="str">
        <f t="shared" si="8"/>
        <v/>
      </c>
      <c r="C286" s="91" t="str">
        <f>IF(A286="","",-PMT('Model Inputs'!$B$53,'Model Inputs'!$B$52,'Model Inputs'!$B$50))</f>
        <v/>
      </c>
      <c r="D286" s="91" t="str">
        <f t="shared" si="9"/>
        <v/>
      </c>
      <c r="E286" s="94" t="str">
        <f>IF(A286="","",'Model Inputs'!$B$53*B286)</f>
        <v/>
      </c>
    </row>
    <row r="287" spans="1:5" ht="18" customHeight="1" x14ac:dyDescent="0.2">
      <c r="A287" s="46" t="str">
        <f>IF(A286&gt;='Model Inputs'!$B$52,"",A286+1)</f>
        <v/>
      </c>
      <c r="B287" s="84" t="str">
        <f t="shared" si="8"/>
        <v/>
      </c>
      <c r="C287" s="91" t="str">
        <f>IF(A287="","",-PMT('Model Inputs'!$B$53,'Model Inputs'!$B$52,'Model Inputs'!$B$50))</f>
        <v/>
      </c>
      <c r="D287" s="91" t="str">
        <f t="shared" si="9"/>
        <v/>
      </c>
      <c r="E287" s="94" t="str">
        <f>IF(A287="","",'Model Inputs'!$B$53*B287)</f>
        <v/>
      </c>
    </row>
    <row r="288" spans="1:5" ht="18" customHeight="1" x14ac:dyDescent="0.2">
      <c r="A288" s="46" t="str">
        <f>IF(A287&gt;='Model Inputs'!$B$52,"",A287+1)</f>
        <v/>
      </c>
      <c r="B288" s="84" t="str">
        <f t="shared" si="8"/>
        <v/>
      </c>
      <c r="C288" s="91" t="str">
        <f>IF(A288="","",-PMT('Model Inputs'!$B$53,'Model Inputs'!$B$52,'Model Inputs'!$B$50))</f>
        <v/>
      </c>
      <c r="D288" s="91" t="str">
        <f t="shared" si="9"/>
        <v/>
      </c>
      <c r="E288" s="94" t="str">
        <f>IF(A288="","",'Model Inputs'!$B$53*B288)</f>
        <v/>
      </c>
    </row>
    <row r="289" spans="1:5" ht="18" customHeight="1" x14ac:dyDescent="0.2">
      <c r="A289" s="46" t="str">
        <f>IF(A288&gt;='Model Inputs'!$B$52,"",A288+1)</f>
        <v/>
      </c>
      <c r="B289" s="84" t="str">
        <f t="shared" si="8"/>
        <v/>
      </c>
      <c r="C289" s="91" t="str">
        <f>IF(A289="","",-PMT('Model Inputs'!$B$53,'Model Inputs'!$B$52,'Model Inputs'!$B$50))</f>
        <v/>
      </c>
      <c r="D289" s="91" t="str">
        <f t="shared" si="9"/>
        <v/>
      </c>
      <c r="E289" s="94" t="str">
        <f>IF(A289="","",'Model Inputs'!$B$53*B289)</f>
        <v/>
      </c>
    </row>
    <row r="290" spans="1:5" ht="18" customHeight="1" x14ac:dyDescent="0.2">
      <c r="A290" s="46" t="str">
        <f>IF(A289&gt;='Model Inputs'!$B$52,"",A289+1)</f>
        <v/>
      </c>
      <c r="B290" s="84" t="str">
        <f t="shared" si="8"/>
        <v/>
      </c>
      <c r="C290" s="91" t="str">
        <f>IF(A290="","",-PMT('Model Inputs'!$B$53,'Model Inputs'!$B$52,'Model Inputs'!$B$50))</f>
        <v/>
      </c>
      <c r="D290" s="91" t="str">
        <f t="shared" si="9"/>
        <v/>
      </c>
      <c r="E290" s="94" t="str">
        <f>IF(A290="","",'Model Inputs'!$B$53*B290)</f>
        <v/>
      </c>
    </row>
    <row r="291" spans="1:5" ht="18" customHeight="1" x14ac:dyDescent="0.2">
      <c r="A291" s="46" t="str">
        <f>IF(A290&gt;='Model Inputs'!$B$52,"",A290+1)</f>
        <v/>
      </c>
      <c r="B291" s="84" t="str">
        <f t="shared" si="8"/>
        <v/>
      </c>
      <c r="C291" s="91" t="str">
        <f>IF(A291="","",-PMT('Model Inputs'!$B$53,'Model Inputs'!$B$52,'Model Inputs'!$B$50))</f>
        <v/>
      </c>
      <c r="D291" s="91" t="str">
        <f t="shared" si="9"/>
        <v/>
      </c>
      <c r="E291" s="94" t="str">
        <f>IF(A291="","",'Model Inputs'!$B$53*B291)</f>
        <v/>
      </c>
    </row>
    <row r="292" spans="1:5" ht="18" customHeight="1" x14ac:dyDescent="0.2">
      <c r="A292" s="46" t="str">
        <f>IF(A291&gt;='Model Inputs'!$B$52,"",A291+1)</f>
        <v/>
      </c>
      <c r="B292" s="84" t="str">
        <f t="shared" si="8"/>
        <v/>
      </c>
      <c r="C292" s="91" t="str">
        <f>IF(A292="","",-PMT('Model Inputs'!$B$53,'Model Inputs'!$B$52,'Model Inputs'!$B$50))</f>
        <v/>
      </c>
      <c r="D292" s="91" t="str">
        <f t="shared" si="9"/>
        <v/>
      </c>
      <c r="E292" s="94" t="str">
        <f>IF(A292="","",'Model Inputs'!$B$53*B292)</f>
        <v/>
      </c>
    </row>
    <row r="293" spans="1:5" ht="18" customHeight="1" x14ac:dyDescent="0.2">
      <c r="A293" s="46" t="str">
        <f>IF(A292&gt;='Model Inputs'!$B$52,"",A292+1)</f>
        <v/>
      </c>
      <c r="B293" s="84" t="str">
        <f t="shared" si="8"/>
        <v/>
      </c>
      <c r="C293" s="91" t="str">
        <f>IF(A293="","",-PMT('Model Inputs'!$B$53,'Model Inputs'!$B$52,'Model Inputs'!$B$50))</f>
        <v/>
      </c>
      <c r="D293" s="91" t="str">
        <f t="shared" si="9"/>
        <v/>
      </c>
      <c r="E293" s="94" t="str">
        <f>IF(A293="","",'Model Inputs'!$B$53*B293)</f>
        <v/>
      </c>
    </row>
    <row r="294" spans="1:5" ht="18" customHeight="1" x14ac:dyDescent="0.2">
      <c r="A294" s="46" t="str">
        <f>IF(A293&gt;='Model Inputs'!$B$52,"",A293+1)</f>
        <v/>
      </c>
      <c r="B294" s="84" t="str">
        <f t="shared" si="8"/>
        <v/>
      </c>
      <c r="C294" s="91" t="str">
        <f>IF(A294="","",-PMT('Model Inputs'!$B$53,'Model Inputs'!$B$52,'Model Inputs'!$B$50))</f>
        <v/>
      </c>
      <c r="D294" s="91" t="str">
        <f t="shared" si="9"/>
        <v/>
      </c>
      <c r="E294" s="94" t="str">
        <f>IF(A294="","",'Model Inputs'!$B$53*B294)</f>
        <v/>
      </c>
    </row>
    <row r="295" spans="1:5" ht="18" customHeight="1" x14ac:dyDescent="0.2">
      <c r="A295" s="46" t="str">
        <f>IF(A294&gt;='Model Inputs'!$B$52,"",A294+1)</f>
        <v/>
      </c>
      <c r="B295" s="84" t="str">
        <f t="shared" si="8"/>
        <v/>
      </c>
      <c r="C295" s="91" t="str">
        <f>IF(A295="","",-PMT('Model Inputs'!$B$53,'Model Inputs'!$B$52,'Model Inputs'!$B$50))</f>
        <v/>
      </c>
      <c r="D295" s="91" t="str">
        <f t="shared" si="9"/>
        <v/>
      </c>
      <c r="E295" s="94" t="str">
        <f>IF(A295="","",'Model Inputs'!$B$53*B295)</f>
        <v/>
      </c>
    </row>
    <row r="296" spans="1:5" ht="18" customHeight="1" x14ac:dyDescent="0.2">
      <c r="A296" s="46" t="str">
        <f>IF(A295&gt;='Model Inputs'!$B$52,"",A295+1)</f>
        <v/>
      </c>
      <c r="B296" s="84" t="str">
        <f t="shared" si="8"/>
        <v/>
      </c>
      <c r="C296" s="91" t="str">
        <f>IF(A296="","",-PMT('Model Inputs'!$B$53,'Model Inputs'!$B$52,'Model Inputs'!$B$50))</f>
        <v/>
      </c>
      <c r="D296" s="91" t="str">
        <f t="shared" si="9"/>
        <v/>
      </c>
      <c r="E296" s="94" t="str">
        <f>IF(A296="","",'Model Inputs'!$B$53*B296)</f>
        <v/>
      </c>
    </row>
    <row r="297" spans="1:5" ht="18" customHeight="1" x14ac:dyDescent="0.2">
      <c r="A297" s="46" t="str">
        <f>IF(A296&gt;='Model Inputs'!$B$52,"",A296+1)</f>
        <v/>
      </c>
      <c r="B297" s="84" t="str">
        <f t="shared" si="8"/>
        <v/>
      </c>
      <c r="C297" s="91" t="str">
        <f>IF(A297="","",-PMT('Model Inputs'!$B$53,'Model Inputs'!$B$52,'Model Inputs'!$B$50))</f>
        <v/>
      </c>
      <c r="D297" s="91" t="str">
        <f t="shared" si="9"/>
        <v/>
      </c>
      <c r="E297" s="94" t="str">
        <f>IF(A297="","",'Model Inputs'!$B$53*B297)</f>
        <v/>
      </c>
    </row>
    <row r="298" spans="1:5" ht="18" customHeight="1" x14ac:dyDescent="0.2">
      <c r="A298" s="46" t="str">
        <f>IF(A297&gt;='Model Inputs'!$B$52,"",A297+1)</f>
        <v/>
      </c>
      <c r="B298" s="84" t="str">
        <f t="shared" si="8"/>
        <v/>
      </c>
      <c r="C298" s="91" t="str">
        <f>IF(A298="","",-PMT('Model Inputs'!$B$53,'Model Inputs'!$B$52,'Model Inputs'!$B$50))</f>
        <v/>
      </c>
      <c r="D298" s="91" t="str">
        <f t="shared" si="9"/>
        <v/>
      </c>
      <c r="E298" s="94" t="str">
        <f>IF(A298="","",'Model Inputs'!$B$53*B298)</f>
        <v/>
      </c>
    </row>
    <row r="299" spans="1:5" ht="18" customHeight="1" x14ac:dyDescent="0.2">
      <c r="A299" s="46" t="str">
        <f>IF(A298&gt;='Model Inputs'!$B$52,"",A298+1)</f>
        <v/>
      </c>
      <c r="B299" s="84" t="str">
        <f t="shared" si="8"/>
        <v/>
      </c>
      <c r="C299" s="91" t="str">
        <f>IF(A299="","",-PMT('Model Inputs'!$B$53,'Model Inputs'!$B$52,'Model Inputs'!$B$50))</f>
        <v/>
      </c>
      <c r="D299" s="91" t="str">
        <f t="shared" si="9"/>
        <v/>
      </c>
      <c r="E299" s="94" t="str">
        <f>IF(A299="","",'Model Inputs'!$B$53*B299)</f>
        <v/>
      </c>
    </row>
    <row r="300" spans="1:5" ht="18" customHeight="1" x14ac:dyDescent="0.2">
      <c r="A300" s="46" t="str">
        <f>IF(A299&gt;='Model Inputs'!$B$52,"",A299+1)</f>
        <v/>
      </c>
      <c r="B300" s="84" t="str">
        <f t="shared" si="8"/>
        <v/>
      </c>
      <c r="C300" s="91" t="str">
        <f>IF(A300="","",-PMT('Model Inputs'!$B$53,'Model Inputs'!$B$52,'Model Inputs'!$B$50))</f>
        <v/>
      </c>
      <c r="D300" s="91" t="str">
        <f t="shared" si="9"/>
        <v/>
      </c>
      <c r="E300" s="94" t="str">
        <f>IF(A300="","",'Model Inputs'!$B$53*B300)</f>
        <v/>
      </c>
    </row>
    <row r="301" spans="1:5" ht="18" customHeight="1" x14ac:dyDescent="0.2">
      <c r="A301" s="46" t="str">
        <f>IF(A300&gt;='Model Inputs'!$B$52,"",A300+1)</f>
        <v/>
      </c>
      <c r="B301" s="84" t="str">
        <f t="shared" si="8"/>
        <v/>
      </c>
      <c r="C301" s="91" t="str">
        <f>IF(A301="","",-PMT('Model Inputs'!$B$53,'Model Inputs'!$B$52,'Model Inputs'!$B$50))</f>
        <v/>
      </c>
      <c r="D301" s="91" t="str">
        <f t="shared" si="9"/>
        <v/>
      </c>
      <c r="E301" s="94" t="str">
        <f>IF(A301="","",'Model Inputs'!$B$53*B301)</f>
        <v/>
      </c>
    </row>
    <row r="302" spans="1:5" ht="18" customHeight="1" x14ac:dyDescent="0.2">
      <c r="A302" s="46" t="str">
        <f>IF(A301&gt;='Model Inputs'!$B$52,"",A301+1)</f>
        <v/>
      </c>
      <c r="B302" s="84" t="str">
        <f t="shared" si="8"/>
        <v/>
      </c>
      <c r="C302" s="91" t="str">
        <f>IF(A302="","",-PMT('Model Inputs'!$B$53,'Model Inputs'!$B$52,'Model Inputs'!$B$50))</f>
        <v/>
      </c>
      <c r="D302" s="91" t="str">
        <f t="shared" si="9"/>
        <v/>
      </c>
      <c r="E302" s="94" t="str">
        <f>IF(A302="","",'Model Inputs'!$B$53*B302)</f>
        <v/>
      </c>
    </row>
    <row r="303" spans="1:5" ht="18" customHeight="1" x14ac:dyDescent="0.2">
      <c r="A303" s="46" t="str">
        <f>IF(A302&gt;='Model Inputs'!$B$52,"",A302+1)</f>
        <v/>
      </c>
      <c r="B303" s="84" t="str">
        <f t="shared" si="8"/>
        <v/>
      </c>
      <c r="C303" s="91" t="str">
        <f>IF(A303="","",-PMT('Model Inputs'!$B$53,'Model Inputs'!$B$52,'Model Inputs'!$B$50))</f>
        <v/>
      </c>
      <c r="D303" s="91" t="str">
        <f t="shared" si="9"/>
        <v/>
      </c>
      <c r="E303" s="94" t="str">
        <f>IF(A303="","",'Model Inputs'!$B$53*B303)</f>
        <v/>
      </c>
    </row>
    <row r="304" spans="1:5" ht="18" customHeight="1" x14ac:dyDescent="0.2">
      <c r="A304" s="46" t="str">
        <f>IF(A303&gt;='Model Inputs'!$B$52,"",A303+1)</f>
        <v/>
      </c>
      <c r="B304" s="84" t="str">
        <f t="shared" si="8"/>
        <v/>
      </c>
      <c r="C304" s="91" t="str">
        <f>IF(A304="","",-PMT('Model Inputs'!$B$53,'Model Inputs'!$B$52,'Model Inputs'!$B$50))</f>
        <v/>
      </c>
      <c r="D304" s="91" t="str">
        <f t="shared" si="9"/>
        <v/>
      </c>
      <c r="E304" s="94" t="str">
        <f>IF(A304="","",'Model Inputs'!$B$53*B304)</f>
        <v/>
      </c>
    </row>
    <row r="305" spans="1:5" ht="18" customHeight="1" x14ac:dyDescent="0.2">
      <c r="A305" s="46" t="str">
        <f>IF(A304&gt;='Model Inputs'!$B$52,"",A304+1)</f>
        <v/>
      </c>
      <c r="B305" s="84" t="str">
        <f t="shared" si="8"/>
        <v/>
      </c>
      <c r="C305" s="91" t="str">
        <f>IF(A305="","",-PMT('Model Inputs'!$B$53,'Model Inputs'!$B$52,'Model Inputs'!$B$50))</f>
        <v/>
      </c>
      <c r="D305" s="91" t="str">
        <f t="shared" si="9"/>
        <v/>
      </c>
      <c r="E305" s="94" t="str">
        <f>IF(A305="","",'Model Inputs'!$B$53*B305)</f>
        <v/>
      </c>
    </row>
    <row r="306" spans="1:5" ht="18" customHeight="1" x14ac:dyDescent="0.2">
      <c r="A306" s="46" t="str">
        <f>IF(A305&gt;='Model Inputs'!$B$52,"",A305+1)</f>
        <v/>
      </c>
      <c r="B306" s="84" t="str">
        <f t="shared" si="8"/>
        <v/>
      </c>
      <c r="C306" s="91" t="str">
        <f>IF(A306="","",-PMT('Model Inputs'!$B$53,'Model Inputs'!$B$52,'Model Inputs'!$B$50))</f>
        <v/>
      </c>
      <c r="D306" s="91" t="str">
        <f t="shared" si="9"/>
        <v/>
      </c>
      <c r="E306" s="94" t="str">
        <f>IF(A306="","",'Model Inputs'!$B$53*B306)</f>
        <v/>
      </c>
    </row>
    <row r="307" spans="1:5" ht="18" customHeight="1" x14ac:dyDescent="0.2">
      <c r="A307" s="46" t="str">
        <f>IF(A306&gt;='Model Inputs'!$B$52,"",A306+1)</f>
        <v/>
      </c>
      <c r="B307" s="84" t="str">
        <f t="shared" si="8"/>
        <v/>
      </c>
      <c r="C307" s="91" t="str">
        <f>IF(A307="","",-PMT('Model Inputs'!$B$53,'Model Inputs'!$B$52,'Model Inputs'!$B$50))</f>
        <v/>
      </c>
      <c r="D307" s="91" t="str">
        <f t="shared" si="9"/>
        <v/>
      </c>
      <c r="E307" s="94" t="str">
        <f>IF(A307="","",'Model Inputs'!$B$53*B307)</f>
        <v/>
      </c>
    </row>
    <row r="308" spans="1:5" ht="18" customHeight="1" x14ac:dyDescent="0.2">
      <c r="A308" s="46" t="str">
        <f>IF(A307&gt;='Model Inputs'!$B$52,"",A307+1)</f>
        <v/>
      </c>
      <c r="B308" s="84" t="str">
        <f t="shared" si="8"/>
        <v/>
      </c>
      <c r="C308" s="91" t="str">
        <f>IF(A308="","",-PMT('Model Inputs'!$B$53,'Model Inputs'!$B$52,'Model Inputs'!$B$50))</f>
        <v/>
      </c>
      <c r="D308" s="91" t="str">
        <f t="shared" si="9"/>
        <v/>
      </c>
      <c r="E308" s="94" t="str">
        <f>IF(A308="","",'Model Inputs'!$B$53*B308)</f>
        <v/>
      </c>
    </row>
    <row r="309" spans="1:5" ht="18" customHeight="1" x14ac:dyDescent="0.2">
      <c r="A309" s="46" t="str">
        <f>IF(A308&gt;='Model Inputs'!$B$52,"",A308+1)</f>
        <v/>
      </c>
      <c r="B309" s="84" t="str">
        <f t="shared" si="8"/>
        <v/>
      </c>
      <c r="C309" s="91" t="str">
        <f>IF(A309="","",-PMT('Model Inputs'!$B$53,'Model Inputs'!$B$52,'Model Inputs'!$B$50))</f>
        <v/>
      </c>
      <c r="D309" s="91" t="str">
        <f t="shared" si="9"/>
        <v/>
      </c>
      <c r="E309" s="94" t="str">
        <f>IF(A309="","",'Model Inputs'!$B$53*B309)</f>
        <v/>
      </c>
    </row>
    <row r="310" spans="1:5" ht="18" customHeight="1" x14ac:dyDescent="0.2">
      <c r="A310" s="46" t="str">
        <f>IF(A309&gt;='Model Inputs'!$B$52,"",A309+1)</f>
        <v/>
      </c>
      <c r="B310" s="84" t="str">
        <f t="shared" si="8"/>
        <v/>
      </c>
      <c r="C310" s="91" t="str">
        <f>IF(A310="","",-PMT('Model Inputs'!$B$53,'Model Inputs'!$B$52,'Model Inputs'!$B$50))</f>
        <v/>
      </c>
      <c r="D310" s="91" t="str">
        <f t="shared" si="9"/>
        <v/>
      </c>
      <c r="E310" s="94" t="str">
        <f>IF(A310="","",'Model Inputs'!$B$53*B310)</f>
        <v/>
      </c>
    </row>
    <row r="311" spans="1:5" ht="18" customHeight="1" x14ac:dyDescent="0.2">
      <c r="A311" s="46" t="str">
        <f>IF(A310&gt;='Model Inputs'!$B$52,"",A310+1)</f>
        <v/>
      </c>
      <c r="B311" s="84" t="str">
        <f t="shared" si="8"/>
        <v/>
      </c>
      <c r="C311" s="91" t="str">
        <f>IF(A311="","",-PMT('Model Inputs'!$B$53,'Model Inputs'!$B$52,'Model Inputs'!$B$50))</f>
        <v/>
      </c>
      <c r="D311" s="91" t="str">
        <f t="shared" si="9"/>
        <v/>
      </c>
      <c r="E311" s="94" t="str">
        <f>IF(A311="","",'Model Inputs'!$B$53*B311)</f>
        <v/>
      </c>
    </row>
    <row r="312" spans="1:5" ht="18" customHeight="1" x14ac:dyDescent="0.2">
      <c r="A312" s="46" t="str">
        <f>IF(A311&gt;='Model Inputs'!$B$52,"",A311+1)</f>
        <v/>
      </c>
      <c r="B312" s="84" t="str">
        <f t="shared" si="8"/>
        <v/>
      </c>
      <c r="C312" s="91" t="str">
        <f>IF(A312="","",-PMT('Model Inputs'!$B$53,'Model Inputs'!$B$52,'Model Inputs'!$B$50))</f>
        <v/>
      </c>
      <c r="D312" s="91" t="str">
        <f t="shared" si="9"/>
        <v/>
      </c>
      <c r="E312" s="94" t="str">
        <f>IF(A312="","",'Model Inputs'!$B$53*B312)</f>
        <v/>
      </c>
    </row>
    <row r="313" spans="1:5" ht="18" customHeight="1" x14ac:dyDescent="0.2">
      <c r="A313" s="46" t="str">
        <f>IF(A312&gt;='Model Inputs'!$B$52,"",A312+1)</f>
        <v/>
      </c>
      <c r="B313" s="84" t="str">
        <f t="shared" si="8"/>
        <v/>
      </c>
      <c r="C313" s="91" t="str">
        <f>IF(A313="","",-PMT('Model Inputs'!$B$53,'Model Inputs'!$B$52,'Model Inputs'!$B$50))</f>
        <v/>
      </c>
      <c r="D313" s="91" t="str">
        <f t="shared" si="9"/>
        <v/>
      </c>
      <c r="E313" s="94" t="str">
        <f>IF(A313="","",'Model Inputs'!$B$53*B313)</f>
        <v/>
      </c>
    </row>
    <row r="314" spans="1:5" ht="18" customHeight="1" x14ac:dyDescent="0.2">
      <c r="A314" s="46" t="str">
        <f>IF(A313&gt;='Model Inputs'!$B$52,"",A313+1)</f>
        <v/>
      </c>
      <c r="B314" s="84" t="str">
        <f t="shared" si="8"/>
        <v/>
      </c>
      <c r="C314" s="91" t="str">
        <f>IF(A314="","",-PMT('Model Inputs'!$B$53,'Model Inputs'!$B$52,'Model Inputs'!$B$50))</f>
        <v/>
      </c>
      <c r="D314" s="91" t="str">
        <f t="shared" si="9"/>
        <v/>
      </c>
      <c r="E314" s="94" t="str">
        <f>IF(A314="","",'Model Inputs'!$B$53*B314)</f>
        <v/>
      </c>
    </row>
    <row r="315" spans="1:5" ht="18" customHeight="1" x14ac:dyDescent="0.2">
      <c r="A315" s="46" t="str">
        <f>IF(A314&gt;='Model Inputs'!$B$52,"",A314+1)</f>
        <v/>
      </c>
      <c r="B315" s="84" t="str">
        <f t="shared" si="8"/>
        <v/>
      </c>
      <c r="C315" s="91" t="str">
        <f>IF(A315="","",-PMT('Model Inputs'!$B$53,'Model Inputs'!$B$52,'Model Inputs'!$B$50))</f>
        <v/>
      </c>
      <c r="D315" s="91" t="str">
        <f t="shared" si="9"/>
        <v/>
      </c>
      <c r="E315" s="94" t="str">
        <f>IF(A315="","",'Model Inputs'!$B$53*B315)</f>
        <v/>
      </c>
    </row>
    <row r="316" spans="1:5" ht="18" customHeight="1" x14ac:dyDescent="0.2">
      <c r="A316" s="46" t="str">
        <f>IF(A315&gt;='Model Inputs'!$B$52,"",A315+1)</f>
        <v/>
      </c>
      <c r="B316" s="84" t="str">
        <f t="shared" si="8"/>
        <v/>
      </c>
      <c r="C316" s="91" t="str">
        <f>IF(A316="","",-PMT('Model Inputs'!$B$53,'Model Inputs'!$B$52,'Model Inputs'!$B$50))</f>
        <v/>
      </c>
      <c r="D316" s="91" t="str">
        <f t="shared" si="9"/>
        <v/>
      </c>
      <c r="E316" s="94" t="str">
        <f>IF(A316="","",'Model Inputs'!$B$53*B316)</f>
        <v/>
      </c>
    </row>
    <row r="317" spans="1:5" ht="18" customHeight="1" x14ac:dyDescent="0.2">
      <c r="A317" s="46" t="str">
        <f>IF(A316&gt;='Model Inputs'!$B$52,"",A316+1)</f>
        <v/>
      </c>
      <c r="B317" s="84" t="str">
        <f t="shared" si="8"/>
        <v/>
      </c>
      <c r="C317" s="91" t="str">
        <f>IF(A317="","",-PMT('Model Inputs'!$B$53,'Model Inputs'!$B$52,'Model Inputs'!$B$50))</f>
        <v/>
      </c>
      <c r="D317" s="91" t="str">
        <f t="shared" si="9"/>
        <v/>
      </c>
      <c r="E317" s="94" t="str">
        <f>IF(A317="","",'Model Inputs'!$B$53*B317)</f>
        <v/>
      </c>
    </row>
    <row r="318" spans="1:5" ht="18" customHeight="1" x14ac:dyDescent="0.2">
      <c r="A318" s="46" t="str">
        <f>IF(A317&gt;='Model Inputs'!$B$52,"",A317+1)</f>
        <v/>
      </c>
      <c r="B318" s="84" t="str">
        <f t="shared" si="8"/>
        <v/>
      </c>
      <c r="C318" s="91" t="str">
        <f>IF(A318="","",-PMT('Model Inputs'!$B$53,'Model Inputs'!$B$52,'Model Inputs'!$B$50))</f>
        <v/>
      </c>
      <c r="D318" s="91" t="str">
        <f t="shared" si="9"/>
        <v/>
      </c>
      <c r="E318" s="94" t="str">
        <f>IF(A318="","",'Model Inputs'!$B$53*B318)</f>
        <v/>
      </c>
    </row>
    <row r="319" spans="1:5" ht="18" customHeight="1" x14ac:dyDescent="0.2">
      <c r="A319" s="46" t="str">
        <f>IF(A318&gt;='Model Inputs'!$B$52,"",A318+1)</f>
        <v/>
      </c>
      <c r="B319" s="84" t="str">
        <f t="shared" si="8"/>
        <v/>
      </c>
      <c r="C319" s="91" t="str">
        <f>IF(A319="","",-PMT('Model Inputs'!$B$53,'Model Inputs'!$B$52,'Model Inputs'!$B$50))</f>
        <v/>
      </c>
      <c r="D319" s="91" t="str">
        <f t="shared" si="9"/>
        <v/>
      </c>
      <c r="E319" s="94" t="str">
        <f>IF(A319="","",'Model Inputs'!$B$53*B319)</f>
        <v/>
      </c>
    </row>
    <row r="320" spans="1:5" ht="18" customHeight="1" x14ac:dyDescent="0.2">
      <c r="A320" s="46" t="str">
        <f>IF(A319&gt;='Model Inputs'!$B$52,"",A319+1)</f>
        <v/>
      </c>
      <c r="B320" s="84" t="str">
        <f t="shared" si="8"/>
        <v/>
      </c>
      <c r="C320" s="91" t="str">
        <f>IF(A320="","",-PMT('Model Inputs'!$B$53,'Model Inputs'!$B$52,'Model Inputs'!$B$50))</f>
        <v/>
      </c>
      <c r="D320" s="91" t="str">
        <f t="shared" si="9"/>
        <v/>
      </c>
      <c r="E320" s="94" t="str">
        <f>IF(A320="","",'Model Inputs'!$B$53*B320)</f>
        <v/>
      </c>
    </row>
    <row r="321" spans="1:5" ht="18" customHeight="1" x14ac:dyDescent="0.2">
      <c r="A321" s="46" t="str">
        <f>IF(A320&gt;='Model Inputs'!$B$52,"",A320+1)</f>
        <v/>
      </c>
      <c r="B321" s="84" t="str">
        <f t="shared" si="8"/>
        <v/>
      </c>
      <c r="C321" s="91" t="str">
        <f>IF(A321="","",-PMT('Model Inputs'!$B$53,'Model Inputs'!$B$52,'Model Inputs'!$B$50))</f>
        <v/>
      </c>
      <c r="D321" s="91" t="str">
        <f t="shared" si="9"/>
        <v/>
      </c>
      <c r="E321" s="94" t="str">
        <f>IF(A321="","",'Model Inputs'!$B$53*B321)</f>
        <v/>
      </c>
    </row>
    <row r="322" spans="1:5" ht="18" customHeight="1" x14ac:dyDescent="0.2">
      <c r="A322" s="46" t="str">
        <f>IF(A321&gt;='Model Inputs'!$B$52,"",A321+1)</f>
        <v/>
      </c>
      <c r="B322" s="84" t="str">
        <f t="shared" si="8"/>
        <v/>
      </c>
      <c r="C322" s="91" t="str">
        <f>IF(A322="","",-PMT('Model Inputs'!$B$53,'Model Inputs'!$B$52,'Model Inputs'!$B$50))</f>
        <v/>
      </c>
      <c r="D322" s="91" t="str">
        <f t="shared" si="9"/>
        <v/>
      </c>
      <c r="E322" s="94" t="str">
        <f>IF(A322="","",'Model Inputs'!$B$53*B322)</f>
        <v/>
      </c>
    </row>
    <row r="323" spans="1:5" ht="18" customHeight="1" x14ac:dyDescent="0.2">
      <c r="A323" s="46" t="str">
        <f>IF(A322&gt;='Model Inputs'!$B$52,"",A322+1)</f>
        <v/>
      </c>
      <c r="B323" s="84" t="str">
        <f t="shared" si="8"/>
        <v/>
      </c>
      <c r="C323" s="91" t="str">
        <f>IF(A323="","",-PMT('Model Inputs'!$B$53,'Model Inputs'!$B$52,'Model Inputs'!$B$50))</f>
        <v/>
      </c>
      <c r="D323" s="91" t="str">
        <f t="shared" si="9"/>
        <v/>
      </c>
      <c r="E323" s="94" t="str">
        <f>IF(A323="","",'Model Inputs'!$B$53*B323)</f>
        <v/>
      </c>
    </row>
    <row r="324" spans="1:5" ht="18" customHeight="1" x14ac:dyDescent="0.2">
      <c r="A324" s="46" t="str">
        <f>IF(A323&gt;='Model Inputs'!$B$52,"",A323+1)</f>
        <v/>
      </c>
      <c r="B324" s="84" t="str">
        <f t="shared" si="8"/>
        <v/>
      </c>
      <c r="C324" s="91" t="str">
        <f>IF(A324="","",-PMT('Model Inputs'!$B$53,'Model Inputs'!$B$52,'Model Inputs'!$B$50))</f>
        <v/>
      </c>
      <c r="D324" s="91" t="str">
        <f t="shared" si="9"/>
        <v/>
      </c>
      <c r="E324" s="94" t="str">
        <f>IF(A324="","",'Model Inputs'!$B$53*B324)</f>
        <v/>
      </c>
    </row>
    <row r="325" spans="1:5" ht="18" customHeight="1" x14ac:dyDescent="0.2">
      <c r="A325" s="46" t="str">
        <f>IF(A324&gt;='Model Inputs'!$B$52,"",A324+1)</f>
        <v/>
      </c>
      <c r="B325" s="84" t="str">
        <f t="shared" si="8"/>
        <v/>
      </c>
      <c r="C325" s="91" t="str">
        <f>IF(A325="","",-PMT('Model Inputs'!$B$53,'Model Inputs'!$B$52,'Model Inputs'!$B$50))</f>
        <v/>
      </c>
      <c r="D325" s="91" t="str">
        <f t="shared" si="9"/>
        <v/>
      </c>
      <c r="E325" s="94" t="str">
        <f>IF(A325="","",'Model Inputs'!$B$53*B325)</f>
        <v/>
      </c>
    </row>
    <row r="326" spans="1:5" ht="18" customHeight="1" x14ac:dyDescent="0.2">
      <c r="A326" s="46" t="str">
        <f>IF(A325&gt;='Model Inputs'!$B$52,"",A325+1)</f>
        <v/>
      </c>
      <c r="B326" s="84" t="str">
        <f t="shared" si="8"/>
        <v/>
      </c>
      <c r="C326" s="91" t="str">
        <f>IF(A326="","",-PMT('Model Inputs'!$B$53,'Model Inputs'!$B$52,'Model Inputs'!$B$50))</f>
        <v/>
      </c>
      <c r="D326" s="91" t="str">
        <f t="shared" si="9"/>
        <v/>
      </c>
      <c r="E326" s="94" t="str">
        <f>IF(A326="","",'Model Inputs'!$B$53*B326)</f>
        <v/>
      </c>
    </row>
    <row r="327" spans="1:5" ht="18" customHeight="1" x14ac:dyDescent="0.2">
      <c r="A327" s="46" t="str">
        <f>IF(A326&gt;='Model Inputs'!$B$52,"",A326+1)</f>
        <v/>
      </c>
      <c r="B327" s="84" t="str">
        <f t="shared" si="8"/>
        <v/>
      </c>
      <c r="C327" s="91" t="str">
        <f>IF(A327="","",-PMT('Model Inputs'!$B$53,'Model Inputs'!$B$52,'Model Inputs'!$B$50))</f>
        <v/>
      </c>
      <c r="D327" s="91" t="str">
        <f t="shared" si="9"/>
        <v/>
      </c>
      <c r="E327" s="94" t="str">
        <f>IF(A327="","",'Model Inputs'!$B$53*B327)</f>
        <v/>
      </c>
    </row>
    <row r="328" spans="1:5" ht="18" customHeight="1" x14ac:dyDescent="0.2">
      <c r="A328" s="46" t="str">
        <f>IF(A327&gt;='Model Inputs'!$B$52,"",A327+1)</f>
        <v/>
      </c>
      <c r="B328" s="84" t="str">
        <f t="shared" si="8"/>
        <v/>
      </c>
      <c r="C328" s="91" t="str">
        <f>IF(A328="","",-PMT('Model Inputs'!$B$53,'Model Inputs'!$B$52,'Model Inputs'!$B$50))</f>
        <v/>
      </c>
      <c r="D328" s="91" t="str">
        <f t="shared" si="9"/>
        <v/>
      </c>
      <c r="E328" s="94" t="str">
        <f>IF(A328="","",'Model Inputs'!$B$53*B328)</f>
        <v/>
      </c>
    </row>
    <row r="329" spans="1:5" ht="18" customHeight="1" x14ac:dyDescent="0.2">
      <c r="A329" s="46" t="str">
        <f>IF(A328&gt;='Model Inputs'!$B$52,"",A328+1)</f>
        <v/>
      </c>
      <c r="B329" s="84" t="str">
        <f t="shared" si="8"/>
        <v/>
      </c>
      <c r="C329" s="91" t="str">
        <f>IF(A329="","",-PMT('Model Inputs'!$B$53,'Model Inputs'!$B$52,'Model Inputs'!$B$50))</f>
        <v/>
      </c>
      <c r="D329" s="91" t="str">
        <f t="shared" si="9"/>
        <v/>
      </c>
      <c r="E329" s="94" t="str">
        <f>IF(A329="","",'Model Inputs'!$B$53*B329)</f>
        <v/>
      </c>
    </row>
    <row r="330" spans="1:5" ht="18" customHeight="1" x14ac:dyDescent="0.2">
      <c r="A330" s="46" t="str">
        <f>IF(A329&gt;='Model Inputs'!$B$52,"",A329+1)</f>
        <v/>
      </c>
      <c r="B330" s="84" t="str">
        <f t="shared" ref="B330:B368" si="10">IF(A330="","",B329-D329)</f>
        <v/>
      </c>
      <c r="C330" s="91" t="str">
        <f>IF(A330="","",-PMT('Model Inputs'!$B$53,'Model Inputs'!$B$52,'Model Inputs'!$B$50))</f>
        <v/>
      </c>
      <c r="D330" s="91" t="str">
        <f t="shared" ref="D330:D368" si="11">IF(A330="","",C330-E330)</f>
        <v/>
      </c>
      <c r="E330" s="94" t="str">
        <f>IF(A330="","",'Model Inputs'!$B$53*B330)</f>
        <v/>
      </c>
    </row>
    <row r="331" spans="1:5" ht="18" customHeight="1" x14ac:dyDescent="0.2">
      <c r="A331" s="46" t="str">
        <f>IF(A330&gt;='Model Inputs'!$B$52,"",A330+1)</f>
        <v/>
      </c>
      <c r="B331" s="84" t="str">
        <f t="shared" si="10"/>
        <v/>
      </c>
      <c r="C331" s="91" t="str">
        <f>IF(A331="","",-PMT('Model Inputs'!$B$53,'Model Inputs'!$B$52,'Model Inputs'!$B$50))</f>
        <v/>
      </c>
      <c r="D331" s="91" t="str">
        <f t="shared" si="11"/>
        <v/>
      </c>
      <c r="E331" s="94" t="str">
        <f>IF(A331="","",'Model Inputs'!$B$53*B331)</f>
        <v/>
      </c>
    </row>
    <row r="332" spans="1:5" ht="18" customHeight="1" x14ac:dyDescent="0.2">
      <c r="A332" s="46" t="str">
        <f>IF(A331&gt;='Model Inputs'!$B$52,"",A331+1)</f>
        <v/>
      </c>
      <c r="B332" s="84" t="str">
        <f t="shared" si="10"/>
        <v/>
      </c>
      <c r="C332" s="91" t="str">
        <f>IF(A332="","",-PMT('Model Inputs'!$B$53,'Model Inputs'!$B$52,'Model Inputs'!$B$50))</f>
        <v/>
      </c>
      <c r="D332" s="91" t="str">
        <f t="shared" si="11"/>
        <v/>
      </c>
      <c r="E332" s="94" t="str">
        <f>IF(A332="","",'Model Inputs'!$B$53*B332)</f>
        <v/>
      </c>
    </row>
    <row r="333" spans="1:5" ht="18" customHeight="1" x14ac:dyDescent="0.2">
      <c r="A333" s="46" t="str">
        <f>IF(A332&gt;='Model Inputs'!$B$52,"",A332+1)</f>
        <v/>
      </c>
      <c r="B333" s="84" t="str">
        <f t="shared" si="10"/>
        <v/>
      </c>
      <c r="C333" s="91" t="str">
        <f>IF(A333="","",-PMT('Model Inputs'!$B$53,'Model Inputs'!$B$52,'Model Inputs'!$B$50))</f>
        <v/>
      </c>
      <c r="D333" s="91" t="str">
        <f t="shared" si="11"/>
        <v/>
      </c>
      <c r="E333" s="94" t="str">
        <f>IF(A333="","",'Model Inputs'!$B$53*B333)</f>
        <v/>
      </c>
    </row>
    <row r="334" spans="1:5" ht="18" customHeight="1" x14ac:dyDescent="0.2">
      <c r="A334" s="46" t="str">
        <f>IF(A333&gt;='Model Inputs'!$B$52,"",A333+1)</f>
        <v/>
      </c>
      <c r="B334" s="84" t="str">
        <f t="shared" si="10"/>
        <v/>
      </c>
      <c r="C334" s="91" t="str">
        <f>IF(A334="","",-PMT('Model Inputs'!$B$53,'Model Inputs'!$B$52,'Model Inputs'!$B$50))</f>
        <v/>
      </c>
      <c r="D334" s="91" t="str">
        <f t="shared" si="11"/>
        <v/>
      </c>
      <c r="E334" s="94" t="str">
        <f>IF(A334="","",'Model Inputs'!$B$53*B334)</f>
        <v/>
      </c>
    </row>
    <row r="335" spans="1:5" ht="18" customHeight="1" x14ac:dyDescent="0.2">
      <c r="A335" s="46" t="str">
        <f>IF(A334&gt;='Model Inputs'!$B$52,"",A334+1)</f>
        <v/>
      </c>
      <c r="B335" s="84" t="str">
        <f t="shared" si="10"/>
        <v/>
      </c>
      <c r="C335" s="91" t="str">
        <f>IF(A335="","",-PMT('Model Inputs'!$B$53,'Model Inputs'!$B$52,'Model Inputs'!$B$50))</f>
        <v/>
      </c>
      <c r="D335" s="91" t="str">
        <f t="shared" si="11"/>
        <v/>
      </c>
      <c r="E335" s="94" t="str">
        <f>IF(A335="","",'Model Inputs'!$B$53*B335)</f>
        <v/>
      </c>
    </row>
    <row r="336" spans="1:5" ht="18" customHeight="1" x14ac:dyDescent="0.2">
      <c r="A336" s="46" t="str">
        <f>IF(A335&gt;='Model Inputs'!$B$52,"",A335+1)</f>
        <v/>
      </c>
      <c r="B336" s="84" t="str">
        <f t="shared" si="10"/>
        <v/>
      </c>
      <c r="C336" s="91" t="str">
        <f>IF(A336="","",-PMT('Model Inputs'!$B$53,'Model Inputs'!$B$52,'Model Inputs'!$B$50))</f>
        <v/>
      </c>
      <c r="D336" s="91" t="str">
        <f t="shared" si="11"/>
        <v/>
      </c>
      <c r="E336" s="94" t="str">
        <f>IF(A336="","",'Model Inputs'!$B$53*B336)</f>
        <v/>
      </c>
    </row>
    <row r="337" spans="1:5" ht="18" customHeight="1" x14ac:dyDescent="0.2">
      <c r="A337" s="46" t="str">
        <f>IF(A336&gt;='Model Inputs'!$B$52,"",A336+1)</f>
        <v/>
      </c>
      <c r="B337" s="84" t="str">
        <f t="shared" si="10"/>
        <v/>
      </c>
      <c r="C337" s="91" t="str">
        <f>IF(A337="","",-PMT('Model Inputs'!$B$53,'Model Inputs'!$B$52,'Model Inputs'!$B$50))</f>
        <v/>
      </c>
      <c r="D337" s="91" t="str">
        <f t="shared" si="11"/>
        <v/>
      </c>
      <c r="E337" s="94" t="str">
        <f>IF(A337="","",'Model Inputs'!$B$53*B337)</f>
        <v/>
      </c>
    </row>
    <row r="338" spans="1:5" ht="18" customHeight="1" x14ac:dyDescent="0.2">
      <c r="A338" s="46" t="str">
        <f>IF(A337&gt;='Model Inputs'!$B$52,"",A337+1)</f>
        <v/>
      </c>
      <c r="B338" s="84" t="str">
        <f t="shared" si="10"/>
        <v/>
      </c>
      <c r="C338" s="91" t="str">
        <f>IF(A338="","",-PMT('Model Inputs'!$B$53,'Model Inputs'!$B$52,'Model Inputs'!$B$50))</f>
        <v/>
      </c>
      <c r="D338" s="91" t="str">
        <f t="shared" si="11"/>
        <v/>
      </c>
      <c r="E338" s="94" t="str">
        <f>IF(A338="","",'Model Inputs'!$B$53*B338)</f>
        <v/>
      </c>
    </row>
    <row r="339" spans="1:5" ht="18" customHeight="1" x14ac:dyDescent="0.2">
      <c r="A339" s="46" t="str">
        <f>IF(A338&gt;='Model Inputs'!$B$52,"",A338+1)</f>
        <v/>
      </c>
      <c r="B339" s="84" t="str">
        <f t="shared" si="10"/>
        <v/>
      </c>
      <c r="C339" s="91" t="str">
        <f>IF(A339="","",-PMT('Model Inputs'!$B$53,'Model Inputs'!$B$52,'Model Inputs'!$B$50))</f>
        <v/>
      </c>
      <c r="D339" s="91" t="str">
        <f t="shared" si="11"/>
        <v/>
      </c>
      <c r="E339" s="94" t="str">
        <f>IF(A339="","",'Model Inputs'!$B$53*B339)</f>
        <v/>
      </c>
    </row>
    <row r="340" spans="1:5" ht="18" customHeight="1" x14ac:dyDescent="0.2">
      <c r="A340" s="46" t="str">
        <f>IF(A339&gt;='Model Inputs'!$B$52,"",A339+1)</f>
        <v/>
      </c>
      <c r="B340" s="84" t="str">
        <f t="shared" si="10"/>
        <v/>
      </c>
      <c r="C340" s="91" t="str">
        <f>IF(A340="","",-PMT('Model Inputs'!$B$53,'Model Inputs'!$B$52,'Model Inputs'!$B$50))</f>
        <v/>
      </c>
      <c r="D340" s="91" t="str">
        <f t="shared" si="11"/>
        <v/>
      </c>
      <c r="E340" s="94" t="str">
        <f>IF(A340="","",'Model Inputs'!$B$53*B340)</f>
        <v/>
      </c>
    </row>
    <row r="341" spans="1:5" ht="18" customHeight="1" x14ac:dyDescent="0.2">
      <c r="A341" s="46" t="str">
        <f>IF(A340&gt;='Model Inputs'!$B$52,"",A340+1)</f>
        <v/>
      </c>
      <c r="B341" s="84" t="str">
        <f t="shared" si="10"/>
        <v/>
      </c>
      <c r="C341" s="91" t="str">
        <f>IF(A341="","",-PMT('Model Inputs'!$B$53,'Model Inputs'!$B$52,'Model Inputs'!$B$50))</f>
        <v/>
      </c>
      <c r="D341" s="91" t="str">
        <f t="shared" si="11"/>
        <v/>
      </c>
      <c r="E341" s="94" t="str">
        <f>IF(A341="","",'Model Inputs'!$B$53*B341)</f>
        <v/>
      </c>
    </row>
    <row r="342" spans="1:5" ht="18" customHeight="1" x14ac:dyDescent="0.2">
      <c r="A342" s="46" t="str">
        <f>IF(A341&gt;='Model Inputs'!$B$52,"",A341+1)</f>
        <v/>
      </c>
      <c r="B342" s="84" t="str">
        <f t="shared" si="10"/>
        <v/>
      </c>
      <c r="C342" s="91" t="str">
        <f>IF(A342="","",-PMT('Model Inputs'!$B$53,'Model Inputs'!$B$52,'Model Inputs'!$B$50))</f>
        <v/>
      </c>
      <c r="D342" s="91" t="str">
        <f t="shared" si="11"/>
        <v/>
      </c>
      <c r="E342" s="94" t="str">
        <f>IF(A342="","",'Model Inputs'!$B$53*B342)</f>
        <v/>
      </c>
    </row>
    <row r="343" spans="1:5" ht="18" customHeight="1" x14ac:dyDescent="0.2">
      <c r="A343" s="46" t="str">
        <f>IF(A342&gt;='Model Inputs'!$B$52,"",A342+1)</f>
        <v/>
      </c>
      <c r="B343" s="84" t="str">
        <f t="shared" si="10"/>
        <v/>
      </c>
      <c r="C343" s="91" t="str">
        <f>IF(A343="","",-PMT('Model Inputs'!$B$53,'Model Inputs'!$B$52,'Model Inputs'!$B$50))</f>
        <v/>
      </c>
      <c r="D343" s="91" t="str">
        <f t="shared" si="11"/>
        <v/>
      </c>
      <c r="E343" s="94" t="str">
        <f>IF(A343="","",'Model Inputs'!$B$53*B343)</f>
        <v/>
      </c>
    </row>
    <row r="344" spans="1:5" ht="18" customHeight="1" x14ac:dyDescent="0.2">
      <c r="A344" s="46" t="str">
        <f>IF(A343&gt;='Model Inputs'!$B$52,"",A343+1)</f>
        <v/>
      </c>
      <c r="B344" s="84" t="str">
        <f t="shared" si="10"/>
        <v/>
      </c>
      <c r="C344" s="91" t="str">
        <f>IF(A344="","",-PMT('Model Inputs'!$B$53,'Model Inputs'!$B$52,'Model Inputs'!$B$50))</f>
        <v/>
      </c>
      <c r="D344" s="91" t="str">
        <f t="shared" si="11"/>
        <v/>
      </c>
      <c r="E344" s="94" t="str">
        <f>IF(A344="","",'Model Inputs'!$B$53*B344)</f>
        <v/>
      </c>
    </row>
    <row r="345" spans="1:5" ht="18" customHeight="1" x14ac:dyDescent="0.2">
      <c r="A345" s="46" t="str">
        <f>IF(A344&gt;='Model Inputs'!$B$52,"",A344+1)</f>
        <v/>
      </c>
      <c r="B345" s="84" t="str">
        <f t="shared" si="10"/>
        <v/>
      </c>
      <c r="C345" s="91" t="str">
        <f>IF(A345="","",-PMT('Model Inputs'!$B$53,'Model Inputs'!$B$52,'Model Inputs'!$B$50))</f>
        <v/>
      </c>
      <c r="D345" s="91" t="str">
        <f t="shared" si="11"/>
        <v/>
      </c>
      <c r="E345" s="94" t="str">
        <f>IF(A345="","",'Model Inputs'!$B$53*B345)</f>
        <v/>
      </c>
    </row>
    <row r="346" spans="1:5" ht="18" customHeight="1" x14ac:dyDescent="0.2">
      <c r="A346" s="46" t="str">
        <f>IF(A345&gt;='Model Inputs'!$B$52,"",A345+1)</f>
        <v/>
      </c>
      <c r="B346" s="84" t="str">
        <f t="shared" si="10"/>
        <v/>
      </c>
      <c r="C346" s="91" t="str">
        <f>IF(A346="","",-PMT('Model Inputs'!$B$53,'Model Inputs'!$B$52,'Model Inputs'!$B$50))</f>
        <v/>
      </c>
      <c r="D346" s="91" t="str">
        <f t="shared" si="11"/>
        <v/>
      </c>
      <c r="E346" s="94" t="str">
        <f>IF(A346="","",'Model Inputs'!$B$53*B346)</f>
        <v/>
      </c>
    </row>
    <row r="347" spans="1:5" ht="18" customHeight="1" x14ac:dyDescent="0.2">
      <c r="A347" s="46" t="str">
        <f>IF(A346&gt;='Model Inputs'!$B$52,"",A346+1)</f>
        <v/>
      </c>
      <c r="B347" s="84" t="str">
        <f t="shared" si="10"/>
        <v/>
      </c>
      <c r="C347" s="91" t="str">
        <f>IF(A347="","",-PMT('Model Inputs'!$B$53,'Model Inputs'!$B$52,'Model Inputs'!$B$50))</f>
        <v/>
      </c>
      <c r="D347" s="91" t="str">
        <f t="shared" si="11"/>
        <v/>
      </c>
      <c r="E347" s="94" t="str">
        <f>IF(A347="","",'Model Inputs'!$B$53*B347)</f>
        <v/>
      </c>
    </row>
    <row r="348" spans="1:5" ht="18" customHeight="1" x14ac:dyDescent="0.2">
      <c r="A348" s="46" t="str">
        <f>IF(A347&gt;='Model Inputs'!$B$52,"",A347+1)</f>
        <v/>
      </c>
      <c r="B348" s="84" t="str">
        <f t="shared" si="10"/>
        <v/>
      </c>
      <c r="C348" s="91" t="str">
        <f>IF(A348="","",-PMT('Model Inputs'!$B$53,'Model Inputs'!$B$52,'Model Inputs'!$B$50))</f>
        <v/>
      </c>
      <c r="D348" s="91" t="str">
        <f t="shared" si="11"/>
        <v/>
      </c>
      <c r="E348" s="94" t="str">
        <f>IF(A348="","",'Model Inputs'!$B$53*B348)</f>
        <v/>
      </c>
    </row>
    <row r="349" spans="1:5" ht="18" customHeight="1" x14ac:dyDescent="0.2">
      <c r="A349" s="46" t="str">
        <f>IF(A348&gt;='Model Inputs'!$B$52,"",A348+1)</f>
        <v/>
      </c>
      <c r="B349" s="84" t="str">
        <f t="shared" si="10"/>
        <v/>
      </c>
      <c r="C349" s="91" t="str">
        <f>IF(A349="","",-PMT('Model Inputs'!$B$53,'Model Inputs'!$B$52,'Model Inputs'!$B$50))</f>
        <v/>
      </c>
      <c r="D349" s="91" t="str">
        <f t="shared" si="11"/>
        <v/>
      </c>
      <c r="E349" s="94" t="str">
        <f>IF(A349="","",'Model Inputs'!$B$53*B349)</f>
        <v/>
      </c>
    </row>
    <row r="350" spans="1:5" ht="18" customHeight="1" x14ac:dyDescent="0.2">
      <c r="A350" s="46" t="str">
        <f>IF(A349&gt;='Model Inputs'!$B$52,"",A349+1)</f>
        <v/>
      </c>
      <c r="B350" s="84" t="str">
        <f t="shared" si="10"/>
        <v/>
      </c>
      <c r="C350" s="91" t="str">
        <f>IF(A350="","",-PMT('Model Inputs'!$B$53,'Model Inputs'!$B$52,'Model Inputs'!$B$50))</f>
        <v/>
      </c>
      <c r="D350" s="91" t="str">
        <f t="shared" si="11"/>
        <v/>
      </c>
      <c r="E350" s="94" t="str">
        <f>IF(A350="","",'Model Inputs'!$B$53*B350)</f>
        <v/>
      </c>
    </row>
    <row r="351" spans="1:5" ht="18" customHeight="1" x14ac:dyDescent="0.2">
      <c r="A351" s="46" t="str">
        <f>IF(A350&gt;='Model Inputs'!$B$52,"",A350+1)</f>
        <v/>
      </c>
      <c r="B351" s="84" t="str">
        <f t="shared" si="10"/>
        <v/>
      </c>
      <c r="C351" s="91" t="str">
        <f>IF(A351="","",-PMT('Model Inputs'!$B$53,'Model Inputs'!$B$52,'Model Inputs'!$B$50))</f>
        <v/>
      </c>
      <c r="D351" s="91" t="str">
        <f t="shared" si="11"/>
        <v/>
      </c>
      <c r="E351" s="94" t="str">
        <f>IF(A351="","",'Model Inputs'!$B$53*B351)</f>
        <v/>
      </c>
    </row>
    <row r="352" spans="1:5" ht="18" customHeight="1" x14ac:dyDescent="0.2">
      <c r="A352" s="46" t="str">
        <f>IF(A351&gt;='Model Inputs'!$B$52,"",A351+1)</f>
        <v/>
      </c>
      <c r="B352" s="84" t="str">
        <f t="shared" si="10"/>
        <v/>
      </c>
      <c r="C352" s="91" t="str">
        <f>IF(A352="","",-PMT('Model Inputs'!$B$53,'Model Inputs'!$B$52,'Model Inputs'!$B$50))</f>
        <v/>
      </c>
      <c r="D352" s="91" t="str">
        <f t="shared" si="11"/>
        <v/>
      </c>
      <c r="E352" s="94" t="str">
        <f>IF(A352="","",'Model Inputs'!$B$53*B352)</f>
        <v/>
      </c>
    </row>
    <row r="353" spans="1:5" ht="18" customHeight="1" x14ac:dyDescent="0.2">
      <c r="A353" s="46" t="str">
        <f>IF(A352&gt;='Model Inputs'!$B$52,"",A352+1)</f>
        <v/>
      </c>
      <c r="B353" s="84" t="str">
        <f t="shared" si="10"/>
        <v/>
      </c>
      <c r="C353" s="91" t="str">
        <f>IF(A353="","",-PMT('Model Inputs'!$B$53,'Model Inputs'!$B$52,'Model Inputs'!$B$50))</f>
        <v/>
      </c>
      <c r="D353" s="91" t="str">
        <f t="shared" si="11"/>
        <v/>
      </c>
      <c r="E353" s="94" t="str">
        <f>IF(A353="","",'Model Inputs'!$B$53*B353)</f>
        <v/>
      </c>
    </row>
    <row r="354" spans="1:5" ht="18" customHeight="1" x14ac:dyDescent="0.2">
      <c r="A354" s="46" t="str">
        <f>IF(A353&gt;='Model Inputs'!$B$52,"",A353+1)</f>
        <v/>
      </c>
      <c r="B354" s="84" t="str">
        <f t="shared" si="10"/>
        <v/>
      </c>
      <c r="C354" s="91" t="str">
        <f>IF(A354="","",-PMT('Model Inputs'!$B$53,'Model Inputs'!$B$52,'Model Inputs'!$B$50))</f>
        <v/>
      </c>
      <c r="D354" s="91" t="str">
        <f t="shared" si="11"/>
        <v/>
      </c>
      <c r="E354" s="94" t="str">
        <f>IF(A354="","",'Model Inputs'!$B$53*B354)</f>
        <v/>
      </c>
    </row>
    <row r="355" spans="1:5" ht="18" customHeight="1" x14ac:dyDescent="0.2">
      <c r="A355" s="46" t="str">
        <f>IF(A354&gt;='Model Inputs'!$B$52,"",A354+1)</f>
        <v/>
      </c>
      <c r="B355" s="84" t="str">
        <f t="shared" si="10"/>
        <v/>
      </c>
      <c r="C355" s="91" t="str">
        <f>IF(A355="","",-PMT('Model Inputs'!$B$53,'Model Inputs'!$B$52,'Model Inputs'!$B$50))</f>
        <v/>
      </c>
      <c r="D355" s="91" t="str">
        <f t="shared" si="11"/>
        <v/>
      </c>
      <c r="E355" s="94" t="str">
        <f>IF(A355="","",'Model Inputs'!$B$53*B355)</f>
        <v/>
      </c>
    </row>
    <row r="356" spans="1:5" ht="18" customHeight="1" x14ac:dyDescent="0.2">
      <c r="A356" s="46" t="str">
        <f>IF(A355&gt;='Model Inputs'!$B$52,"",A355+1)</f>
        <v/>
      </c>
      <c r="B356" s="84" t="str">
        <f t="shared" si="10"/>
        <v/>
      </c>
      <c r="C356" s="91" t="str">
        <f>IF(A356="","",-PMT('Model Inputs'!$B$53,'Model Inputs'!$B$52,'Model Inputs'!$B$50))</f>
        <v/>
      </c>
      <c r="D356" s="91" t="str">
        <f t="shared" si="11"/>
        <v/>
      </c>
      <c r="E356" s="94" t="str">
        <f>IF(A356="","",'Model Inputs'!$B$53*B356)</f>
        <v/>
      </c>
    </row>
    <row r="357" spans="1:5" ht="18" customHeight="1" x14ac:dyDescent="0.2">
      <c r="A357" s="46" t="str">
        <f>IF(A356&gt;='Model Inputs'!$B$52,"",A356+1)</f>
        <v/>
      </c>
      <c r="B357" s="84" t="str">
        <f t="shared" si="10"/>
        <v/>
      </c>
      <c r="C357" s="91" t="str">
        <f>IF(A357="","",-PMT('Model Inputs'!$B$53,'Model Inputs'!$B$52,'Model Inputs'!$B$50))</f>
        <v/>
      </c>
      <c r="D357" s="91" t="str">
        <f t="shared" si="11"/>
        <v/>
      </c>
      <c r="E357" s="94" t="str">
        <f>IF(A357="","",'Model Inputs'!$B$53*B357)</f>
        <v/>
      </c>
    </row>
    <row r="358" spans="1:5" ht="18" customHeight="1" x14ac:dyDescent="0.2">
      <c r="A358" s="46" t="str">
        <f>IF(A357&gt;='Model Inputs'!$B$52,"",A357+1)</f>
        <v/>
      </c>
      <c r="B358" s="84" t="str">
        <f t="shared" si="10"/>
        <v/>
      </c>
      <c r="C358" s="91" t="str">
        <f>IF(A358="","",-PMT('Model Inputs'!$B$53,'Model Inputs'!$B$52,'Model Inputs'!$B$50))</f>
        <v/>
      </c>
      <c r="D358" s="91" t="str">
        <f t="shared" si="11"/>
        <v/>
      </c>
      <c r="E358" s="94" t="str">
        <f>IF(A358="","",'Model Inputs'!$B$53*B358)</f>
        <v/>
      </c>
    </row>
    <row r="359" spans="1:5" ht="18" customHeight="1" x14ac:dyDescent="0.2">
      <c r="A359" s="46" t="str">
        <f>IF(A358&gt;='Model Inputs'!$B$52,"",A358+1)</f>
        <v/>
      </c>
      <c r="B359" s="84" t="str">
        <f t="shared" si="10"/>
        <v/>
      </c>
      <c r="C359" s="91" t="str">
        <f>IF(A359="","",-PMT('Model Inputs'!$B$53,'Model Inputs'!$B$52,'Model Inputs'!$B$50))</f>
        <v/>
      </c>
      <c r="D359" s="91" t="str">
        <f t="shared" si="11"/>
        <v/>
      </c>
      <c r="E359" s="94" t="str">
        <f>IF(A359="","",'Model Inputs'!$B$53*B359)</f>
        <v/>
      </c>
    </row>
    <row r="360" spans="1:5" ht="18" customHeight="1" x14ac:dyDescent="0.2">
      <c r="A360" s="46" t="str">
        <f>IF(A359&gt;='Model Inputs'!$B$52,"",A359+1)</f>
        <v/>
      </c>
      <c r="B360" s="84" t="str">
        <f t="shared" si="10"/>
        <v/>
      </c>
      <c r="C360" s="91" t="str">
        <f>IF(A360="","",-PMT('Model Inputs'!$B$53,'Model Inputs'!$B$52,'Model Inputs'!$B$50))</f>
        <v/>
      </c>
      <c r="D360" s="91" t="str">
        <f t="shared" si="11"/>
        <v/>
      </c>
      <c r="E360" s="94" t="str">
        <f>IF(A360="","",'Model Inputs'!$B$53*B360)</f>
        <v/>
      </c>
    </row>
    <row r="361" spans="1:5" ht="18" customHeight="1" x14ac:dyDescent="0.2">
      <c r="A361" s="46" t="str">
        <f>IF(A360&gt;='Model Inputs'!$B$52,"",A360+1)</f>
        <v/>
      </c>
      <c r="B361" s="84" t="str">
        <f t="shared" si="10"/>
        <v/>
      </c>
      <c r="C361" s="91" t="str">
        <f>IF(A361="","",-PMT('Model Inputs'!$B$53,'Model Inputs'!$B$52,'Model Inputs'!$B$50))</f>
        <v/>
      </c>
      <c r="D361" s="91" t="str">
        <f t="shared" si="11"/>
        <v/>
      </c>
      <c r="E361" s="94" t="str">
        <f>IF(A361="","",'Model Inputs'!$B$53*B361)</f>
        <v/>
      </c>
    </row>
    <row r="362" spans="1:5" ht="18" customHeight="1" x14ac:dyDescent="0.2">
      <c r="A362" s="46" t="str">
        <f>IF(A361&gt;='Model Inputs'!$B$52,"",A361+1)</f>
        <v/>
      </c>
      <c r="B362" s="84" t="str">
        <f t="shared" si="10"/>
        <v/>
      </c>
      <c r="C362" s="91" t="str">
        <f>IF(A362="","",-PMT('Model Inputs'!$B$53,'Model Inputs'!$B$52,'Model Inputs'!$B$50))</f>
        <v/>
      </c>
      <c r="D362" s="91" t="str">
        <f t="shared" si="11"/>
        <v/>
      </c>
      <c r="E362" s="94" t="str">
        <f>IF(A362="","",'Model Inputs'!$B$53*B362)</f>
        <v/>
      </c>
    </row>
    <row r="363" spans="1:5" ht="18" customHeight="1" x14ac:dyDescent="0.2">
      <c r="A363" s="46" t="str">
        <f>IF(A362&gt;='Model Inputs'!$B$52,"",A362+1)</f>
        <v/>
      </c>
      <c r="B363" s="84" t="str">
        <f t="shared" si="10"/>
        <v/>
      </c>
      <c r="C363" s="91" t="str">
        <f>IF(A363="","",-PMT('Model Inputs'!$B$53,'Model Inputs'!$B$52,'Model Inputs'!$B$50))</f>
        <v/>
      </c>
      <c r="D363" s="91" t="str">
        <f t="shared" si="11"/>
        <v/>
      </c>
      <c r="E363" s="94" t="str">
        <f>IF(A363="","",'Model Inputs'!$B$53*B363)</f>
        <v/>
      </c>
    </row>
    <row r="364" spans="1:5" ht="18" customHeight="1" x14ac:dyDescent="0.2">
      <c r="A364" s="46" t="str">
        <f>IF(A363&gt;='Model Inputs'!$B$52,"",A363+1)</f>
        <v/>
      </c>
      <c r="B364" s="84" t="str">
        <f t="shared" si="10"/>
        <v/>
      </c>
      <c r="C364" s="91" t="str">
        <f>IF(A364="","",-PMT('Model Inputs'!$B$53,'Model Inputs'!$B$52,'Model Inputs'!$B$50))</f>
        <v/>
      </c>
      <c r="D364" s="91" t="str">
        <f t="shared" si="11"/>
        <v/>
      </c>
      <c r="E364" s="94" t="str">
        <f>IF(A364="","",'Model Inputs'!$B$53*B364)</f>
        <v/>
      </c>
    </row>
    <row r="365" spans="1:5" ht="18" customHeight="1" x14ac:dyDescent="0.2">
      <c r="A365" s="46" t="str">
        <f>IF(A364&gt;='Model Inputs'!$B$52,"",A364+1)</f>
        <v/>
      </c>
      <c r="B365" s="84" t="str">
        <f t="shared" si="10"/>
        <v/>
      </c>
      <c r="C365" s="91" t="str">
        <f>IF(A365="","",-PMT('Model Inputs'!$B$53,'Model Inputs'!$B$52,'Model Inputs'!$B$50))</f>
        <v/>
      </c>
      <c r="D365" s="91" t="str">
        <f t="shared" si="11"/>
        <v/>
      </c>
      <c r="E365" s="94" t="str">
        <f>IF(A365="","",'Model Inputs'!$B$53*B365)</f>
        <v/>
      </c>
    </row>
    <row r="366" spans="1:5" ht="18" customHeight="1" x14ac:dyDescent="0.2">
      <c r="A366" s="46" t="str">
        <f>IF(A365&gt;='Model Inputs'!$B$52,"",A365+1)</f>
        <v/>
      </c>
      <c r="B366" s="84" t="str">
        <f t="shared" si="10"/>
        <v/>
      </c>
      <c r="C366" s="91" t="str">
        <f>IF(A366="","",-PMT('Model Inputs'!$B$53,'Model Inputs'!$B$52,'Model Inputs'!$B$50))</f>
        <v/>
      </c>
      <c r="D366" s="91" t="str">
        <f t="shared" si="11"/>
        <v/>
      </c>
      <c r="E366" s="94" t="str">
        <f>IF(A366="","",'Model Inputs'!$B$53*B366)</f>
        <v/>
      </c>
    </row>
    <row r="367" spans="1:5" ht="18" customHeight="1" x14ac:dyDescent="0.2">
      <c r="A367" s="46" t="str">
        <f>IF(A366&gt;='Model Inputs'!$B$52,"",A366+1)</f>
        <v/>
      </c>
      <c r="B367" s="84" t="str">
        <f t="shared" si="10"/>
        <v/>
      </c>
      <c r="C367" s="91" t="str">
        <f>IF(A367="","",-PMT('Model Inputs'!$B$53,'Model Inputs'!$B$52,'Model Inputs'!$B$50))</f>
        <v/>
      </c>
      <c r="D367" s="91" t="str">
        <f t="shared" si="11"/>
        <v/>
      </c>
      <c r="E367" s="94" t="str">
        <f>IF(A367="","",'Model Inputs'!$B$53*B367)</f>
        <v/>
      </c>
    </row>
    <row r="368" spans="1:5" ht="18" customHeight="1" x14ac:dyDescent="0.2">
      <c r="A368" s="46" t="str">
        <f>IF(A367&gt;='Model Inputs'!$B$52,"",A367+1)</f>
        <v/>
      </c>
      <c r="B368" s="84" t="str">
        <f t="shared" si="10"/>
        <v/>
      </c>
      <c r="C368" s="91" t="str">
        <f>IF(A368="","",-PMT('Model Inputs'!$B$53,'Model Inputs'!$B$52,'Model Inputs'!$B$50))</f>
        <v/>
      </c>
      <c r="D368" s="91" t="str">
        <f t="shared" si="11"/>
        <v/>
      </c>
      <c r="E368" s="94" t="str">
        <f>IF(A368="","",'Model Inputs'!$B$53*B368)</f>
        <v/>
      </c>
    </row>
  </sheetData>
  <mergeCells count="1">
    <mergeCell ref="A3:C3"/>
  </mergeCells>
  <phoneticPr fontId="5" type="noConversion"/>
  <conditionalFormatting sqref="A9:F368">
    <cfRule type="expression" dxfId="1" priority="1" stopIfTrue="1">
      <formula>MOD($A9,12)=0</formula>
    </cfRule>
    <cfRule type="expression" dxfId="0" priority="2" stopIfTrue="1">
      <formula>MOD($A9,2)=0</formula>
    </cfRule>
  </conditionalFormatting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Model Inputs</vt:lpstr>
      <vt:lpstr>Profit and Loss</vt:lpstr>
      <vt:lpstr>Balance Sheet</vt:lpstr>
      <vt:lpstr>Cash Flow</vt:lpstr>
      <vt:lpstr>Loan Payment Calculator</vt:lpstr>
      <vt:lpstr>'Balance Sheet'!Print_Area</vt:lpstr>
      <vt:lpstr>'Cash Flow'!Print_Area</vt:lpstr>
      <vt:lpstr>'Model Inputs'!Print_Area</vt:lpstr>
      <vt:lpstr>'Profit and Loss'!Print_Area</vt:lpstr>
    </vt:vector>
  </TitlesOfParts>
  <Company>Spreadsheet123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5-Year Financial Plan</dc:title>
  <dc:creator>www.spreadsheet123.com</dc:creator>
  <dc:description>© 2013 Spreadsheet123 LTD. All rights reserved</dc:description>
  <cp:lastModifiedBy>C.J. Lerche</cp:lastModifiedBy>
  <cp:lastPrinted>2019-04-19T04:39:19Z</cp:lastPrinted>
  <dcterms:created xsi:type="dcterms:W3CDTF">2009-06-20T14:39:05Z</dcterms:created>
  <dcterms:modified xsi:type="dcterms:W3CDTF">2021-12-01T13:17:13Z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1.0.0</vt:lpwstr>
  </property>
  <property fmtid="{D5CDD505-2E9C-101B-9397-08002B2CF9AE}" pid="3" name="Copyright">
    <vt:lpwstr>© 2013 Spreadsheet123 LTD</vt:lpwstr>
  </property>
</Properties>
</file>